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19320" windowHeight="12120" activeTab="2"/>
  </bookViews>
  <sheets>
    <sheet name="markov" sheetId="1" r:id="rId1"/>
    <sheet name="kraft pero con shannon" sheetId="3" r:id="rId2"/>
    <sheet name="kraft recortad" sheetId="7" r:id="rId3"/>
    <sheet name="ordena p(i)" sheetId="8" r:id="rId4"/>
    <sheet name="extendsor" sheetId="9" r:id="rId5"/>
  </sheets>
  <calcPr calcId="145621"/>
</workbook>
</file>

<file path=xl/calcChain.xml><?xml version="1.0" encoding="utf-8"?>
<calcChain xmlns="http://schemas.openxmlformats.org/spreadsheetml/2006/main">
  <c r="N29" i="3" l="1"/>
  <c r="F18" i="9"/>
  <c r="F19" i="9"/>
  <c r="F20" i="9"/>
  <c r="F17" i="9"/>
  <c r="G18" i="9"/>
  <c r="G19" i="9"/>
  <c r="G20" i="9"/>
  <c r="G17" i="9"/>
  <c r="N6" i="9"/>
  <c r="O6" i="9"/>
  <c r="J6" i="9"/>
  <c r="K6" i="9"/>
  <c r="G6" i="9"/>
  <c r="F6" i="9"/>
  <c r="G3" i="9"/>
  <c r="G4" i="9"/>
  <c r="G5" i="9"/>
  <c r="K3" i="9"/>
  <c r="K4" i="9"/>
  <c r="K5" i="9"/>
  <c r="O3" i="9"/>
  <c r="O4" i="9"/>
  <c r="O5" i="9"/>
  <c r="N4" i="9"/>
  <c r="N5" i="9"/>
  <c r="N3" i="9"/>
  <c r="J4" i="9"/>
  <c r="J5" i="9"/>
  <c r="J3" i="9"/>
  <c r="F4" i="9"/>
  <c r="F5" i="9"/>
  <c r="F3" i="9"/>
  <c r="B11" i="8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" i="7"/>
  <c r="N27" i="7"/>
  <c r="N26" i="7"/>
  <c r="N25" i="7"/>
  <c r="N24" i="7"/>
  <c r="N23" i="7"/>
  <c r="N22" i="7"/>
  <c r="C22" i="7"/>
  <c r="N21" i="7"/>
  <c r="F21" i="7"/>
  <c r="N20" i="7"/>
  <c r="F20" i="7"/>
  <c r="N19" i="7"/>
  <c r="F19" i="7"/>
  <c r="N18" i="7"/>
  <c r="F18" i="7"/>
  <c r="N17" i="7"/>
  <c r="F17" i="7"/>
  <c r="N16" i="7"/>
  <c r="F16" i="7"/>
  <c r="N15" i="7"/>
  <c r="F15" i="7"/>
  <c r="N14" i="7"/>
  <c r="F14" i="7"/>
  <c r="N13" i="7"/>
  <c r="F13" i="7"/>
  <c r="N12" i="7"/>
  <c r="F12" i="7"/>
  <c r="N11" i="7"/>
  <c r="F11" i="7"/>
  <c r="F10" i="7"/>
  <c r="F9" i="7"/>
  <c r="F8" i="7"/>
  <c r="F7" i="7"/>
  <c r="F6" i="7"/>
  <c r="F5" i="7"/>
  <c r="F4" i="7"/>
  <c r="F3" i="7"/>
  <c r="F2" i="7"/>
  <c r="G4" i="7"/>
  <c r="G10" i="7" s="1"/>
  <c r="G16" i="7"/>
  <c r="O17" i="7" l="1"/>
  <c r="N6" i="7" s="1"/>
  <c r="G13" i="7"/>
  <c r="G22" i="7" s="1"/>
  <c r="O6" i="7" l="1"/>
  <c r="G19" i="7"/>
  <c r="M6" i="7"/>
  <c r="H13" i="7"/>
  <c r="H16" i="7" s="1"/>
  <c r="K6" i="7"/>
  <c r="H2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3" i="3"/>
  <c r="P27" i="3" l="1"/>
  <c r="P26" i="3"/>
  <c r="P25" i="3"/>
  <c r="P24" i="3"/>
  <c r="P23" i="3"/>
  <c r="P22" i="3"/>
  <c r="C22" i="3"/>
  <c r="P21" i="3"/>
  <c r="G21" i="3"/>
  <c r="F21" i="3"/>
  <c r="E21" i="3"/>
  <c r="P20" i="3"/>
  <c r="G20" i="3"/>
  <c r="F20" i="3"/>
  <c r="E20" i="3"/>
  <c r="P19" i="3"/>
  <c r="G19" i="3"/>
  <c r="F19" i="3"/>
  <c r="E19" i="3"/>
  <c r="P18" i="3"/>
  <c r="G18" i="3"/>
  <c r="F18" i="3"/>
  <c r="E18" i="3"/>
  <c r="P17" i="3"/>
  <c r="G17" i="3"/>
  <c r="F17" i="3"/>
  <c r="E17" i="3"/>
  <c r="P16" i="3"/>
  <c r="G16" i="3"/>
  <c r="F16" i="3"/>
  <c r="E16" i="3"/>
  <c r="P15" i="3"/>
  <c r="G15" i="3"/>
  <c r="F15" i="3"/>
  <c r="E15" i="3"/>
  <c r="P14" i="3"/>
  <c r="G14" i="3"/>
  <c r="F14" i="3"/>
  <c r="E14" i="3"/>
  <c r="P13" i="3"/>
  <c r="G13" i="3"/>
  <c r="F13" i="3"/>
  <c r="E13" i="3"/>
  <c r="P12" i="3"/>
  <c r="G12" i="3"/>
  <c r="F12" i="3"/>
  <c r="E12" i="3"/>
  <c r="P11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E5" i="3"/>
  <c r="F5" i="3" s="1"/>
  <c r="G4" i="3"/>
  <c r="E4" i="3"/>
  <c r="F4" i="3" s="1"/>
  <c r="G3" i="3"/>
  <c r="E3" i="3"/>
  <c r="F3" i="3" s="1"/>
  <c r="G2" i="3"/>
  <c r="E2" i="3"/>
  <c r="F2" i="3" s="1"/>
  <c r="E66" i="1"/>
  <c r="D66" i="1"/>
  <c r="C66" i="1"/>
  <c r="B66" i="1"/>
  <c r="F65" i="1"/>
  <c r="E65" i="1"/>
  <c r="D65" i="1"/>
  <c r="C65" i="1"/>
  <c r="B65" i="1"/>
  <c r="F64" i="1"/>
  <c r="E64" i="1"/>
  <c r="D64" i="1"/>
  <c r="C64" i="1"/>
  <c r="B64" i="1"/>
  <c r="F63" i="1"/>
  <c r="E63" i="1"/>
  <c r="D63" i="1"/>
  <c r="C63" i="1"/>
  <c r="F62" i="1"/>
  <c r="E62" i="1"/>
  <c r="D62" i="1"/>
  <c r="C62" i="1"/>
  <c r="B62" i="1"/>
  <c r="F51" i="1"/>
  <c r="E51" i="1"/>
  <c r="D51" i="1"/>
  <c r="C51" i="1"/>
  <c r="K50" i="1"/>
  <c r="J50" i="1"/>
  <c r="I50" i="1"/>
  <c r="H50" i="1"/>
  <c r="F50" i="1"/>
  <c r="L50" i="1" s="1"/>
  <c r="L49" i="1"/>
  <c r="R49" i="1" s="1"/>
  <c r="K49" i="1"/>
  <c r="Q49" i="1" s="1"/>
  <c r="J49" i="1"/>
  <c r="P49" i="1" s="1"/>
  <c r="I49" i="1"/>
  <c r="O49" i="1" s="1"/>
  <c r="H49" i="1"/>
  <c r="N49" i="1" s="1"/>
  <c r="L48" i="1"/>
  <c r="R48" i="1" s="1"/>
  <c r="K48" i="1"/>
  <c r="Q48" i="1" s="1"/>
  <c r="J48" i="1"/>
  <c r="P48" i="1" s="1"/>
  <c r="I48" i="1"/>
  <c r="O48" i="1" s="1"/>
  <c r="H48" i="1"/>
  <c r="N48" i="1" s="1"/>
  <c r="L47" i="1"/>
  <c r="R47" i="1" s="1"/>
  <c r="K47" i="1"/>
  <c r="Q47" i="1" s="1"/>
  <c r="J47" i="1"/>
  <c r="P47" i="1" s="1"/>
  <c r="I47" i="1"/>
  <c r="O47" i="1" s="1"/>
  <c r="B47" i="1"/>
  <c r="B63" i="1" s="1"/>
  <c r="L46" i="1"/>
  <c r="R46" i="1" s="1"/>
  <c r="K46" i="1"/>
  <c r="Q46" i="1" s="1"/>
  <c r="J46" i="1"/>
  <c r="P46" i="1" s="1"/>
  <c r="I46" i="1"/>
  <c r="O46" i="1" s="1"/>
  <c r="H46" i="1"/>
  <c r="N46" i="1" s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F41" i="1" s="1"/>
  <c r="E37" i="1"/>
  <c r="E41" i="1" s="1"/>
  <c r="D37" i="1"/>
  <c r="D41" i="1" s="1"/>
  <c r="C37" i="1"/>
  <c r="C41" i="1" s="1"/>
  <c r="F27" i="1"/>
  <c r="E27" i="1"/>
  <c r="D27" i="1"/>
  <c r="C27" i="1"/>
  <c r="K26" i="1"/>
  <c r="J26" i="1"/>
  <c r="I26" i="1"/>
  <c r="H26" i="1"/>
  <c r="K25" i="1"/>
  <c r="P25" i="1" s="1"/>
  <c r="J25" i="1"/>
  <c r="O25" i="1" s="1"/>
  <c r="I25" i="1"/>
  <c r="N25" i="1" s="1"/>
  <c r="H25" i="1"/>
  <c r="M25" i="1" s="1"/>
  <c r="K24" i="1"/>
  <c r="P24" i="1" s="1"/>
  <c r="J24" i="1"/>
  <c r="O24" i="1" s="1"/>
  <c r="I24" i="1"/>
  <c r="N24" i="1" s="1"/>
  <c r="H24" i="1"/>
  <c r="M24" i="1" s="1"/>
  <c r="K23" i="1"/>
  <c r="P23" i="1" s="1"/>
  <c r="J23" i="1"/>
  <c r="O23" i="1" s="1"/>
  <c r="I23" i="1"/>
  <c r="N23" i="1" s="1"/>
  <c r="H23" i="1"/>
  <c r="M23" i="1" s="1"/>
  <c r="D18" i="1"/>
  <c r="C18" i="1"/>
  <c r="B18" i="1"/>
  <c r="D17" i="1"/>
  <c r="B17" i="1"/>
  <c r="D16" i="1"/>
  <c r="B16" i="1"/>
  <c r="D7" i="1"/>
  <c r="B7" i="1"/>
  <c r="H6" i="1"/>
  <c r="F6" i="1"/>
  <c r="C6" i="1"/>
  <c r="G6" i="1" s="1"/>
  <c r="H5" i="1"/>
  <c r="L5" i="1" s="1"/>
  <c r="F5" i="1"/>
  <c r="J5" i="1" s="1"/>
  <c r="C5" i="1"/>
  <c r="H4" i="1"/>
  <c r="L4" i="1" s="1"/>
  <c r="F4" i="1"/>
  <c r="J4" i="1" s="1"/>
  <c r="C4" i="1"/>
  <c r="G4" i="1" s="1"/>
  <c r="K4" i="1" s="1"/>
  <c r="Q17" i="3" l="1"/>
  <c r="P6" i="3" s="1"/>
  <c r="C7" i="1"/>
  <c r="H47" i="1"/>
  <c r="N47" i="1" s="1"/>
  <c r="I16" i="3"/>
  <c r="B51" i="1"/>
  <c r="I7" i="3"/>
  <c r="C29" i="1" a="1"/>
  <c r="B54" i="1" a="1"/>
  <c r="C17" i="1"/>
  <c r="I4" i="3"/>
  <c r="I10" i="3" s="1"/>
  <c r="G5" i="1"/>
  <c r="K5" i="1" s="1"/>
  <c r="B9" i="1" s="1" a="1"/>
  <c r="C16" i="1"/>
  <c r="F66" i="1"/>
  <c r="I13" i="3"/>
  <c r="Q6" i="3" s="1"/>
  <c r="D11" i="1" l="1"/>
  <c r="C10" i="1"/>
  <c r="D10" i="1"/>
  <c r="C9" i="1"/>
  <c r="C11" i="1"/>
  <c r="B10" i="1"/>
  <c r="B9" i="1"/>
  <c r="B11" i="1"/>
  <c r="D9" i="1"/>
  <c r="D32" i="1"/>
  <c r="C32" i="1"/>
  <c r="C31" i="1"/>
  <c r="C30" i="1"/>
  <c r="E31" i="1"/>
  <c r="E30" i="1"/>
  <c r="D31" i="1"/>
  <c r="D29" i="1"/>
  <c r="F32" i="1"/>
  <c r="F31" i="1"/>
  <c r="F30" i="1"/>
  <c r="F29" i="1"/>
  <c r="C29" i="1"/>
  <c r="E32" i="1"/>
  <c r="E29" i="1"/>
  <c r="D30" i="1"/>
  <c r="J13" i="3"/>
  <c r="J16" i="3" s="1"/>
  <c r="O6" i="3"/>
  <c r="M6" i="3" s="1"/>
  <c r="I19" i="3"/>
  <c r="I22" i="3"/>
  <c r="E58" i="1"/>
  <c r="F57" i="1"/>
  <c r="B57" i="1"/>
  <c r="C56" i="1"/>
  <c r="D55" i="1"/>
  <c r="E54" i="1"/>
  <c r="E57" i="1"/>
  <c r="D58" i="1"/>
  <c r="D57" i="1"/>
  <c r="D56" i="1"/>
  <c r="C55" i="1"/>
  <c r="C54" i="1"/>
  <c r="F58" i="1"/>
  <c r="E56" i="1"/>
  <c r="E55" i="1"/>
  <c r="D54" i="1"/>
  <c r="C58" i="1"/>
  <c r="C57" i="1"/>
  <c r="B56" i="1"/>
  <c r="B55" i="1"/>
  <c r="B58" i="1"/>
  <c r="F56" i="1"/>
  <c r="F55" i="1"/>
  <c r="F54" i="1"/>
  <c r="B54" i="1"/>
  <c r="K29" i="1" l="1" a="1"/>
  <c r="K32" i="1" s="1"/>
  <c r="K29" i="1"/>
  <c r="K31" i="1"/>
  <c r="K54" i="1" a="1"/>
  <c r="I9" i="1" a="1"/>
  <c r="K30" i="1" l="1"/>
  <c r="C35" i="1" s="1"/>
  <c r="K55" i="1"/>
  <c r="K57" i="1"/>
  <c r="K56" i="1"/>
  <c r="K58" i="1"/>
  <c r="K54" i="1"/>
  <c r="I11" i="1"/>
  <c r="I9" i="1"/>
  <c r="C13" i="1" s="1"/>
  <c r="I10" i="1"/>
  <c r="B60" i="1" l="1"/>
</calcChain>
</file>

<file path=xl/sharedStrings.xml><?xml version="1.0" encoding="utf-8"?>
<sst xmlns="http://schemas.openxmlformats.org/spreadsheetml/2006/main" count="236" uniqueCount="125">
  <si>
    <t>r</t>
  </si>
  <si>
    <t>Simbolos</t>
  </si>
  <si>
    <t>CADENAS DE MARKOV PARA 3 SIMBOLOS CALCULO ENTROPIA</t>
  </si>
  <si>
    <t>P(Si)</t>
  </si>
  <si>
    <t>Codigo bloque</t>
  </si>
  <si>
    <t>Length</t>
  </si>
  <si>
    <t>Aux</t>
  </si>
  <si>
    <t>Info</t>
  </si>
  <si>
    <t>No_Prefijo</t>
  </si>
  <si>
    <t>s1</t>
  </si>
  <si>
    <t>n</t>
  </si>
  <si>
    <t>ZONA 3x3</t>
  </si>
  <si>
    <t>Aca va la matriz M de 3x3</t>
  </si>
  <si>
    <t>con los unitos restados</t>
  </si>
  <si>
    <t>con la ec de abajo del todo cambiada por x+y+z=1</t>
  </si>
  <si>
    <t>P abajo\derecha</t>
  </si>
  <si>
    <t>a</t>
  </si>
  <si>
    <t>b</t>
  </si>
  <si>
    <t>c</t>
  </si>
  <si>
    <t>H(S)</t>
  </si>
  <si>
    <t>L/n</t>
  </si>
  <si>
    <t>H(S)+1/n</t>
  </si>
  <si>
    <t>Verifica SHANNON</t>
  </si>
  <si>
    <t>-----------&gt;</t>
  </si>
  <si>
    <t>s2</t>
  </si>
  <si>
    <t>10</t>
  </si>
  <si>
    <t>ABAJO</t>
  </si>
  <si>
    <t>Sumatoria</t>
  </si>
  <si>
    <t>s3</t>
  </si>
  <si>
    <t>Verif</t>
  </si>
  <si>
    <t>la inversa</t>
  </si>
  <si>
    <t>el coso de los resultados</t>
  </si>
  <si>
    <t>Probabilidades</t>
  </si>
  <si>
    <t>00</t>
  </si>
  <si>
    <t>s4</t>
  </si>
  <si>
    <t>p(x)=</t>
  </si>
  <si>
    <t>p(y)=</t>
  </si>
  <si>
    <t>s5</t>
  </si>
  <si>
    <t>p(z)=</t>
  </si>
  <si>
    <t>H(S)=</t>
  </si>
  <si>
    <t>INSTANTANEO?</t>
  </si>
  <si>
    <t>p(↓/→)</t>
  </si>
  <si>
    <t>d</t>
  </si>
  <si>
    <t>e</t>
  </si>
  <si>
    <t>f</t>
  </si>
  <si>
    <t>g</t>
  </si>
  <si>
    <t>s6</t>
  </si>
  <si>
    <t>aux para entropia</t>
  </si>
  <si>
    <t>s7</t>
  </si>
  <si>
    <t>s8</t>
  </si>
  <si>
    <t>Verifica KRAFT</t>
  </si>
  <si>
    <t>Poner aca la fuente extendida</t>
  </si>
  <si>
    <t>s9</t>
  </si>
  <si>
    <t>P(si)</t>
  </si>
  <si>
    <t>codigo bloque</t>
  </si>
  <si>
    <t>s10</t>
  </si>
  <si>
    <t>ZONA 4x4</t>
  </si>
  <si>
    <t>s11</t>
  </si>
  <si>
    <t>Entropía</t>
  </si>
  <si>
    <t>Rendimiento</t>
  </si>
  <si>
    <t>s12</t>
  </si>
  <si>
    <t>p abajo/derecha</t>
  </si>
  <si>
    <t xml:space="preserve">V auxiliar: </t>
  </si>
  <si>
    <t>s13</t>
  </si>
  <si>
    <t>s14</t>
  </si>
  <si>
    <t>Long. Media</t>
  </si>
  <si>
    <t>Redundancia</t>
  </si>
  <si>
    <t>s15</t>
  </si>
  <si>
    <t>Long.media (EXT)</t>
  </si>
  <si>
    <t>s16</t>
  </si>
  <si>
    <t>s17</t>
  </si>
  <si>
    <t>Compacto?</t>
  </si>
  <si>
    <t>s18</t>
  </si>
  <si>
    <t>el coso de resultados</t>
  </si>
  <si>
    <t>s19</t>
  </si>
  <si>
    <t>p(s1)=</t>
  </si>
  <si>
    <t>s20</t>
  </si>
  <si>
    <t>p(s2)=</t>
  </si>
  <si>
    <t>Optimo</t>
  </si>
  <si>
    <t>VERIF</t>
  </si>
  <si>
    <t>p(s3)=</t>
  </si>
  <si>
    <t>p(s4)=</t>
  </si>
  <si>
    <t>ZONA 5x5</t>
  </si>
  <si>
    <t>el coso de resultaods</t>
  </si>
  <si>
    <t>p(s5)=</t>
  </si>
  <si>
    <t>simbolos</t>
  </si>
  <si>
    <t>p(si)</t>
  </si>
  <si>
    <t>Total</t>
  </si>
  <si>
    <t>simbolo</t>
  </si>
  <si>
    <t>s1s1</t>
  </si>
  <si>
    <t>s1s2</t>
  </si>
  <si>
    <t>s1s3</t>
  </si>
  <si>
    <t>s2s1</t>
  </si>
  <si>
    <t>s2s2</t>
  </si>
  <si>
    <t>s2s3</t>
  </si>
  <si>
    <t>s3s1</t>
  </si>
  <si>
    <t>s3s2</t>
  </si>
  <si>
    <t>s3s3</t>
  </si>
  <si>
    <t>codigobloque</t>
  </si>
  <si>
    <t>orden 2</t>
  </si>
  <si>
    <t>100</t>
  </si>
  <si>
    <t>0</t>
  </si>
  <si>
    <t>110</t>
  </si>
  <si>
    <t>1110</t>
  </si>
  <si>
    <t>s1s4</t>
  </si>
  <si>
    <t>s2s4</t>
  </si>
  <si>
    <t>s3s4</t>
  </si>
  <si>
    <t>s4s1</t>
  </si>
  <si>
    <t>s4s2</t>
  </si>
  <si>
    <t>s4s3</t>
  </si>
  <si>
    <t>s4s4</t>
  </si>
  <si>
    <t>010</t>
  </si>
  <si>
    <t>0110</t>
  </si>
  <si>
    <t>01110</t>
  </si>
  <si>
    <t>1010</t>
  </si>
  <si>
    <t>10110</t>
  </si>
  <si>
    <t>101110</t>
  </si>
  <si>
    <t>1100</t>
  </si>
  <si>
    <t>11010</t>
  </si>
  <si>
    <t>110110</t>
  </si>
  <si>
    <t>1101110</t>
  </si>
  <si>
    <t>11100</t>
  </si>
  <si>
    <t>111010</t>
  </si>
  <si>
    <t>1110110</t>
  </si>
  <si>
    <t>11101110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</si>
</sst>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rgb="FF999999"/>
      <name val="Arial"/>
    </font>
    <font>
      <b/>
      <sz val="10"/>
      <color theme="1"/>
      <name val="Arial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rgb="FFE600B5"/>
        <bgColor rgb="FF4A86E8"/>
      </patternFill>
    </fill>
    <fill>
      <patternFill patternType="solid">
        <fgColor rgb="FFE600B5"/>
        <bgColor indexed="64"/>
      </patternFill>
    </fill>
    <fill>
      <patternFill patternType="solid">
        <fgColor theme="2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3" xfId="0" applyFont="1" applyBorder="1"/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right"/>
    </xf>
    <xf numFmtId="0" fontId="1" fillId="0" borderId="0" xfId="0" applyFont="1" applyAlignment="1"/>
    <xf numFmtId="49" fontId="1" fillId="6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0" fontId="3" fillId="7" borderId="1" xfId="0" applyFont="1" applyFill="1" applyBorder="1" applyAlignment="1">
      <alignment horizontal="right"/>
    </xf>
    <xf numFmtId="0" fontId="1" fillId="8" borderId="1" xfId="0" applyFont="1" applyFill="1" applyBorder="1"/>
    <xf numFmtId="0" fontId="2" fillId="0" borderId="2" xfId="0" applyFont="1" applyBorder="1" applyAlignment="1"/>
    <xf numFmtId="49" fontId="1" fillId="6" borderId="4" xfId="0" applyNumberFormat="1" applyFont="1" applyFill="1" applyBorder="1" applyAlignment="1">
      <alignment horizontal="right"/>
    </xf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4" borderId="1" xfId="0" applyFont="1" applyFill="1" applyBorder="1"/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4" borderId="1" xfId="0" applyFont="1" applyFill="1" applyBorder="1" applyAlignment="1"/>
    <xf numFmtId="0" fontId="1" fillId="8" borderId="1" xfId="0" applyFont="1" applyFill="1" applyBorder="1" applyAlignment="1"/>
    <xf numFmtId="0" fontId="4" fillId="11" borderId="0" xfId="0" applyFont="1" applyFill="1" applyAlignment="1"/>
    <xf numFmtId="0" fontId="1" fillId="12" borderId="0" xfId="0" applyFont="1" applyFill="1"/>
    <xf numFmtId="0" fontId="1" fillId="12" borderId="1" xfId="0" applyFont="1" applyFill="1" applyBorder="1" applyAlignment="1"/>
    <xf numFmtId="0" fontId="1" fillId="7" borderId="1" xfId="0" applyFont="1" applyFill="1" applyBorder="1" applyAlignment="1">
      <alignment horizontal="right"/>
    </xf>
    <xf numFmtId="0" fontId="1" fillId="9" borderId="1" xfId="0" applyFont="1" applyFill="1" applyBorder="1"/>
    <xf numFmtId="0" fontId="1" fillId="3" borderId="1" xfId="0" applyFont="1" applyFill="1" applyBorder="1" applyAlignment="1"/>
    <xf numFmtId="0" fontId="1" fillId="0" borderId="0" xfId="0" applyFont="1" applyAlignment="1">
      <alignment horizontal="right"/>
    </xf>
    <xf numFmtId="0" fontId="1" fillId="3" borderId="1" xfId="0" applyFont="1" applyFill="1" applyBorder="1"/>
    <xf numFmtId="0" fontId="2" fillId="2" borderId="1" xfId="0" applyFont="1" applyFill="1" applyBorder="1" applyAlignment="1"/>
    <xf numFmtId="0" fontId="1" fillId="6" borderId="1" xfId="0" applyFont="1" applyFill="1" applyBorder="1" applyAlignment="1">
      <alignment horizontal="right"/>
    </xf>
    <xf numFmtId="0" fontId="1" fillId="11" borderId="1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11" borderId="1" xfId="0" applyFont="1" applyFill="1" applyBorder="1"/>
    <xf numFmtId="0" fontId="1" fillId="0" borderId="1" xfId="0" applyFont="1" applyBorder="1"/>
    <xf numFmtId="0" fontId="1" fillId="12" borderId="1" xfId="0" applyFont="1" applyFill="1" applyBorder="1" applyAlignment="1">
      <alignment horizontal="right"/>
    </xf>
    <xf numFmtId="0" fontId="2" fillId="0" borderId="0" xfId="0" applyFont="1" applyAlignment="1"/>
    <xf numFmtId="0" fontId="5" fillId="9" borderId="1" xfId="0" applyFont="1" applyFill="1" applyBorder="1"/>
    <xf numFmtId="0" fontId="1" fillId="2" borderId="1" xfId="0" applyFont="1" applyFill="1" applyBorder="1" applyAlignment="1"/>
    <xf numFmtId="0" fontId="1" fillId="5" borderId="7" xfId="0" applyFont="1" applyFill="1" applyBorder="1" applyAlignment="1"/>
    <xf numFmtId="0" fontId="1" fillId="0" borderId="8" xfId="0" applyFont="1" applyBorder="1"/>
    <xf numFmtId="49" fontId="1" fillId="6" borderId="1" xfId="0" applyNumberFormat="1" applyFont="1" applyFill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 applyAlignment="1"/>
    <xf numFmtId="0" fontId="1" fillId="0" borderId="11" xfId="0" applyFont="1" applyBorder="1"/>
    <xf numFmtId="0" fontId="1" fillId="0" borderId="0" xfId="0" applyFont="1" applyAlignment="1">
      <alignment horizontal="right"/>
    </xf>
    <xf numFmtId="0" fontId="1" fillId="0" borderId="12" xfId="0" applyFont="1" applyBorder="1"/>
    <xf numFmtId="0" fontId="1" fillId="0" borderId="4" xfId="0" applyFont="1" applyBorder="1"/>
    <xf numFmtId="0" fontId="1" fillId="12" borderId="1" xfId="0" applyFont="1" applyFill="1" applyBorder="1"/>
    <xf numFmtId="0" fontId="1" fillId="5" borderId="0" xfId="0" applyFont="1" applyFill="1" applyAlignment="1"/>
    <xf numFmtId="0" fontId="1" fillId="5" borderId="0" xfId="0" applyFont="1" applyFill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1" xfId="0" applyFont="1" applyBorder="1" applyAlignment="1"/>
    <xf numFmtId="0" fontId="1" fillId="11" borderId="16" xfId="0" applyFont="1" applyFill="1" applyBorder="1" applyAlignment="1"/>
    <xf numFmtId="0" fontId="1" fillId="13" borderId="1" xfId="0" applyFont="1" applyFill="1" applyBorder="1" applyAlignment="1">
      <alignment horizontal="right"/>
    </xf>
    <xf numFmtId="0" fontId="1" fillId="14" borderId="1" xfId="0" applyFont="1" applyFill="1" applyBorder="1" applyAlignment="1">
      <alignment horizontal="right"/>
    </xf>
    <xf numFmtId="0" fontId="1" fillId="15" borderId="1" xfId="0" applyFont="1" applyFill="1" applyBorder="1" applyAlignment="1">
      <alignment horizontal="right"/>
    </xf>
    <xf numFmtId="0" fontId="0" fillId="16" borderId="0" xfId="0" applyFont="1" applyFill="1" applyAlignment="1"/>
    <xf numFmtId="0" fontId="1" fillId="13" borderId="0" xfId="0" applyFont="1" applyFill="1" applyAlignment="1"/>
    <xf numFmtId="0" fontId="1" fillId="13" borderId="0" xfId="0" applyFont="1" applyFill="1"/>
    <xf numFmtId="0" fontId="1" fillId="17" borderId="1" xfId="0" applyFont="1" applyFill="1" applyBorder="1" applyAlignment="1"/>
    <xf numFmtId="0" fontId="1" fillId="18" borderId="2" xfId="0" applyFont="1" applyFill="1" applyBorder="1" applyAlignment="1">
      <alignment horizontal="right"/>
    </xf>
    <xf numFmtId="49" fontId="6" fillId="6" borderId="1" xfId="0" applyNumberFormat="1" applyFont="1" applyFill="1" applyBorder="1" applyAlignment="1">
      <alignment horizontal="right"/>
    </xf>
    <xf numFmtId="49" fontId="6" fillId="6" borderId="4" xfId="0" applyNumberFormat="1" applyFont="1" applyFill="1" applyBorder="1" applyAlignment="1">
      <alignment horizontal="right"/>
    </xf>
    <xf numFmtId="0" fontId="7" fillId="0" borderId="0" xfId="0" applyFont="1" applyAlignment="1"/>
    <xf numFmtId="49" fontId="0" fillId="0" borderId="0" xfId="0" applyNumberFormat="1" applyFont="1" applyAlignment="1"/>
    <xf numFmtId="0" fontId="7" fillId="0" borderId="17" xfId="0" applyFont="1" applyBorder="1" applyAlignment="1"/>
    <xf numFmtId="0" fontId="0" fillId="0" borderId="17" xfId="0" applyFont="1" applyBorder="1" applyAlignment="1"/>
    <xf numFmtId="49" fontId="7" fillId="0" borderId="17" xfId="0" applyNumberFormat="1" applyFont="1" applyBorder="1" applyAlignment="1"/>
    <xf numFmtId="0" fontId="7" fillId="19" borderId="17" xfId="0" applyFont="1" applyFill="1" applyBorder="1" applyAlignment="1"/>
    <xf numFmtId="49" fontId="7" fillId="19" borderId="17" xfId="0" applyNumberFormat="1" applyFont="1" applyFill="1" applyBorder="1" applyAlignment="1"/>
    <xf numFmtId="0" fontId="0" fillId="19" borderId="17" xfId="0" applyFont="1" applyFill="1" applyBorder="1" applyAlignment="1"/>
    <xf numFmtId="0" fontId="7" fillId="0" borderId="17" xfId="0" applyFont="1" applyFill="1" applyBorder="1" applyAlignment="1"/>
  </cellXfs>
  <cellStyles count="1">
    <cellStyle name="Normal" xfId="0" builtinId="0"/>
  </cellStyles>
  <dxfs count="23">
    <dxf>
      <fill>
        <patternFill>
          <bgColor rgb="FF92D05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92D05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E600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B11" totalsRowCount="1">
  <autoFilter ref="A1:B10"/>
  <sortState ref="A2:B10">
    <sortCondition ref="A1:A10"/>
  </sortState>
  <tableColumns count="2">
    <tableColumn id="1" name="simbolos" totalsRowLabel="Total"/>
    <tableColumn id="2" name="p(si)" totalsRowFunction="custom">
      <totalsRowFormula>SUM(Tabla1[p(si)])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67"/>
  <sheetViews>
    <sheetView topLeftCell="A16" workbookViewId="0"/>
  </sheetViews>
  <sheetFormatPr baseColWidth="10" defaultColWidth="14.42578125" defaultRowHeight="15.75" customHeight="1"/>
  <cols>
    <col min="19" max="19" width="6.7109375" customWidth="1"/>
    <col min="20" max="20" width="4.85546875" customWidth="1"/>
    <col min="21" max="26" width="4.42578125" customWidth="1"/>
  </cols>
  <sheetData>
    <row r="1" spans="1:26">
      <c r="A1" s="3" t="s">
        <v>2</v>
      </c>
      <c r="B1" s="4"/>
      <c r="C1" s="4"/>
      <c r="D1" s="4"/>
      <c r="Q1" s="5"/>
    </row>
    <row r="2" spans="1:26">
      <c r="A2" s="7" t="s">
        <v>11</v>
      </c>
      <c r="B2" s="9" t="s">
        <v>12</v>
      </c>
      <c r="F2" s="9" t="s">
        <v>13</v>
      </c>
      <c r="J2" s="9" t="s">
        <v>14</v>
      </c>
      <c r="Q2" s="5"/>
    </row>
    <row r="3" spans="1:26">
      <c r="A3" s="9" t="s">
        <v>15</v>
      </c>
      <c r="B3" s="9" t="s">
        <v>16</v>
      </c>
      <c r="C3" s="9" t="s">
        <v>17</v>
      </c>
      <c r="D3" s="9" t="s">
        <v>18</v>
      </c>
      <c r="Q3" s="5"/>
    </row>
    <row r="4" spans="1:26">
      <c r="A4" s="9" t="s">
        <v>16</v>
      </c>
      <c r="B4" s="11">
        <v>0.5</v>
      </c>
      <c r="C4" s="11">
        <f t="shared" ref="C4:C6" si="0">1/3</f>
        <v>0.33333333333333331</v>
      </c>
      <c r="D4" s="11">
        <v>0</v>
      </c>
      <c r="F4" s="13">
        <f>B4-1</f>
        <v>-0.5</v>
      </c>
      <c r="G4" s="13">
        <f t="shared" ref="G4:H4" si="1">C4</f>
        <v>0.33333333333333331</v>
      </c>
      <c r="H4" s="13">
        <f t="shared" si="1"/>
        <v>0</v>
      </c>
      <c r="J4" s="13">
        <f t="shared" ref="J4:L4" si="2">F4</f>
        <v>-0.5</v>
      </c>
      <c r="K4" s="13">
        <f t="shared" si="2"/>
        <v>0.33333333333333331</v>
      </c>
      <c r="L4" s="13">
        <f t="shared" si="2"/>
        <v>0</v>
      </c>
      <c r="Q4" s="5"/>
    </row>
    <row r="5" spans="1:26">
      <c r="A5" s="9" t="s">
        <v>17</v>
      </c>
      <c r="B5" s="11">
        <v>0.5</v>
      </c>
      <c r="C5" s="11">
        <f t="shared" si="0"/>
        <v>0.33333333333333331</v>
      </c>
      <c r="D5" s="11">
        <v>1</v>
      </c>
      <c r="E5" s="9" t="s">
        <v>23</v>
      </c>
      <c r="F5" s="13">
        <f t="shared" ref="F5:F6" si="3">B5</f>
        <v>0.5</v>
      </c>
      <c r="G5" s="13">
        <f>C5-1</f>
        <v>-0.66666666666666674</v>
      </c>
      <c r="H5" s="13">
        <f>D5</f>
        <v>1</v>
      </c>
      <c r="I5" s="9" t="s">
        <v>23</v>
      </c>
      <c r="J5" s="13">
        <f t="shared" ref="J5:L5" si="4">F5</f>
        <v>0.5</v>
      </c>
      <c r="K5" s="13">
        <f t="shared" si="4"/>
        <v>-0.66666666666666674</v>
      </c>
      <c r="L5" s="13">
        <f t="shared" si="4"/>
        <v>1</v>
      </c>
      <c r="M5" s="9" t="s">
        <v>26</v>
      </c>
      <c r="Q5" s="5"/>
    </row>
    <row r="6" spans="1:26">
      <c r="A6" s="9" t="s">
        <v>18</v>
      </c>
      <c r="B6" s="11">
        <v>0</v>
      </c>
      <c r="C6" s="11">
        <f t="shared" si="0"/>
        <v>0.33333333333333331</v>
      </c>
      <c r="D6" s="11">
        <v>0</v>
      </c>
      <c r="F6" s="13">
        <f t="shared" si="3"/>
        <v>0</v>
      </c>
      <c r="G6" s="13">
        <f>C6</f>
        <v>0.33333333333333331</v>
      </c>
      <c r="H6" s="13">
        <f>D6-1</f>
        <v>-1</v>
      </c>
      <c r="J6" s="23">
        <v>1</v>
      </c>
      <c r="K6" s="23">
        <v>1</v>
      </c>
      <c r="L6" s="23">
        <v>1</v>
      </c>
      <c r="Q6" s="5"/>
    </row>
    <row r="7" spans="1:26">
      <c r="A7" s="24" t="s">
        <v>29</v>
      </c>
      <c r="B7" s="25">
        <f t="shared" ref="B7:D7" si="5">SUM(B4:B6)</f>
        <v>1</v>
      </c>
      <c r="C7" s="25">
        <f t="shared" si="5"/>
        <v>1</v>
      </c>
      <c r="D7" s="25">
        <f t="shared" si="5"/>
        <v>1</v>
      </c>
      <c r="Q7" s="5"/>
    </row>
    <row r="8" spans="1:26">
      <c r="B8" s="9" t="s">
        <v>30</v>
      </c>
      <c r="F8" s="9" t="s">
        <v>31</v>
      </c>
      <c r="I8" s="9" t="s">
        <v>32</v>
      </c>
      <c r="Q8" s="5"/>
    </row>
    <row r="9" spans="1:26">
      <c r="B9" s="28">
        <f t="array" ref="B9:D11">MINVERSE(J4:L6)</f>
        <v>-1.6666666666666667</v>
      </c>
      <c r="C9" s="28">
        <v>-0.33333333333333326</v>
      </c>
      <c r="D9" s="28">
        <v>0.33333333333333326</v>
      </c>
      <c r="F9" s="16">
        <v>0</v>
      </c>
      <c r="H9" s="29" t="s">
        <v>35</v>
      </c>
      <c r="I9" s="31">
        <f t="array" ref="I9:I11">MMULT(B9:D11,F9:F11)</f>
        <v>0.33333333333333326</v>
      </c>
      <c r="Q9" s="5"/>
    </row>
    <row r="10" spans="1:26">
      <c r="B10" s="28">
        <v>0.5</v>
      </c>
      <c r="C10" s="28">
        <v>-0.5</v>
      </c>
      <c r="D10" s="28">
        <v>0.5</v>
      </c>
      <c r="F10" s="16">
        <v>0</v>
      </c>
      <c r="G10" s="9" t="s">
        <v>23</v>
      </c>
      <c r="H10" s="29" t="s">
        <v>36</v>
      </c>
      <c r="I10" s="31">
        <v>0.5</v>
      </c>
      <c r="Q10" s="5"/>
    </row>
    <row r="11" spans="1:26">
      <c r="B11" s="28">
        <v>1.1666666666666667</v>
      </c>
      <c r="C11" s="28">
        <v>0.83333333333333326</v>
      </c>
      <c r="D11" s="28">
        <v>0.16666666666666674</v>
      </c>
      <c r="F11" s="16">
        <v>1</v>
      </c>
      <c r="H11" s="29" t="s">
        <v>38</v>
      </c>
      <c r="I11" s="31">
        <v>0.16666666666666674</v>
      </c>
      <c r="Q11" s="5"/>
    </row>
    <row r="12" spans="1:26">
      <c r="Q12" s="5"/>
    </row>
    <row r="13" spans="1:26">
      <c r="B13" s="34" t="s">
        <v>39</v>
      </c>
      <c r="C13" s="36">
        <f>I9*SUM(B16:B18)+I10*SUM(C16:C18)+I11*SUM(D16:D18)</f>
        <v>1.1258145836939113</v>
      </c>
      <c r="Q13" s="5"/>
      <c r="S13" s="11" t="s">
        <v>41</v>
      </c>
      <c r="T13" s="11" t="s">
        <v>16</v>
      </c>
      <c r="U13" s="11" t="s">
        <v>17</v>
      </c>
      <c r="V13" s="11" t="s">
        <v>18</v>
      </c>
      <c r="W13" s="11" t="s">
        <v>42</v>
      </c>
      <c r="X13" s="11" t="s">
        <v>43</v>
      </c>
      <c r="Y13" s="11" t="s">
        <v>44</v>
      </c>
      <c r="Z13" s="11" t="s">
        <v>45</v>
      </c>
    </row>
    <row r="14" spans="1:26">
      <c r="Q14" s="5"/>
      <c r="S14" s="11" t="s">
        <v>16</v>
      </c>
      <c r="T14" s="37"/>
      <c r="U14" s="37"/>
      <c r="V14" s="37"/>
      <c r="W14" s="37"/>
      <c r="X14" s="37"/>
      <c r="Y14" s="37"/>
      <c r="Z14" s="37"/>
    </row>
    <row r="15" spans="1:26">
      <c r="B15" s="9" t="s">
        <v>47</v>
      </c>
      <c r="Q15" s="5"/>
      <c r="S15" s="11" t="s">
        <v>17</v>
      </c>
      <c r="T15" s="37"/>
      <c r="U15" s="37"/>
      <c r="V15" s="37"/>
      <c r="W15" s="37"/>
      <c r="X15" s="37"/>
      <c r="Y15" s="37"/>
      <c r="Z15" s="37"/>
    </row>
    <row r="16" spans="1:26">
      <c r="B16" s="40">
        <f t="shared" ref="B16:D16" si="6">IF(B4=0,0,B4*LOG(1/B4,2))</f>
        <v>0.5</v>
      </c>
      <c r="C16" s="40">
        <f t="shared" si="6"/>
        <v>0.52832083357371873</v>
      </c>
      <c r="D16" s="40">
        <f t="shared" si="6"/>
        <v>0</v>
      </c>
      <c r="Q16" s="5"/>
      <c r="S16" s="11" t="s">
        <v>18</v>
      </c>
      <c r="T16" s="37"/>
      <c r="U16" s="37"/>
      <c r="V16" s="37"/>
      <c r="W16" s="37"/>
      <c r="X16" s="37"/>
      <c r="Y16" s="37"/>
      <c r="Z16" s="37"/>
    </row>
    <row r="17" spans="1:26">
      <c r="B17" s="40">
        <f t="shared" ref="B17:D17" si="7">IF(B5=0,0,B5*LOG(1/B5,2))</f>
        <v>0.5</v>
      </c>
      <c r="C17" s="40">
        <f t="shared" si="7"/>
        <v>0.52832083357371873</v>
      </c>
      <c r="D17" s="40">
        <f t="shared" si="7"/>
        <v>0</v>
      </c>
      <c r="Q17" s="5"/>
      <c r="S17" s="11" t="s">
        <v>42</v>
      </c>
      <c r="T17" s="37"/>
      <c r="U17" s="37"/>
      <c r="V17" s="37"/>
      <c r="W17" s="37"/>
      <c r="X17" s="37"/>
      <c r="Y17" s="37"/>
      <c r="Z17" s="37"/>
    </row>
    <row r="18" spans="1:26">
      <c r="B18" s="40">
        <f t="shared" ref="B18:D18" si="8">IF(B6=0,0,B6*LOG(1/B6,2))</f>
        <v>0</v>
      </c>
      <c r="C18" s="40">
        <f t="shared" si="8"/>
        <v>0.52832083357371873</v>
      </c>
      <c r="D18" s="40">
        <f t="shared" si="8"/>
        <v>0</v>
      </c>
      <c r="Q18" s="5"/>
      <c r="S18" s="11" t="s">
        <v>43</v>
      </c>
      <c r="T18" s="37"/>
      <c r="U18" s="37"/>
      <c r="V18" s="37"/>
      <c r="W18" s="37"/>
      <c r="X18" s="37"/>
      <c r="Y18" s="37"/>
      <c r="Z18" s="37"/>
    </row>
    <row r="19" spans="1:26">
      <c r="Q19" s="5"/>
      <c r="S19" s="11" t="s">
        <v>44</v>
      </c>
      <c r="T19" s="37"/>
      <c r="U19" s="37"/>
      <c r="V19" s="37"/>
      <c r="W19" s="37"/>
      <c r="X19" s="37"/>
      <c r="Y19" s="37"/>
      <c r="Z19" s="37"/>
    </row>
    <row r="20" spans="1:26">
      <c r="A20" s="42" t="s">
        <v>56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5"/>
      <c r="S20" s="11" t="s">
        <v>45</v>
      </c>
      <c r="T20" s="37"/>
      <c r="U20" s="37"/>
      <c r="V20" s="37"/>
      <c r="W20" s="37"/>
      <c r="X20" s="37"/>
      <c r="Y20" s="37"/>
      <c r="Z20" s="37"/>
    </row>
    <row r="21" spans="1:26">
      <c r="A21" s="47"/>
      <c r="Q21" s="5"/>
    </row>
    <row r="22" spans="1:26">
      <c r="A22" s="47"/>
      <c r="B22" s="9" t="s">
        <v>61</v>
      </c>
      <c r="C22" s="9">
        <v>1</v>
      </c>
      <c r="D22" s="9">
        <v>2</v>
      </c>
      <c r="E22" s="9">
        <v>3</v>
      </c>
      <c r="F22" s="9">
        <v>4</v>
      </c>
      <c r="H22" s="9" t="s">
        <v>13</v>
      </c>
      <c r="M22" s="9" t="s">
        <v>14</v>
      </c>
      <c r="Q22" s="5"/>
      <c r="R22" s="48" t="s">
        <v>62</v>
      </c>
      <c r="S22" s="49"/>
      <c r="T22" s="50"/>
      <c r="U22" s="37"/>
      <c r="V22" s="37"/>
      <c r="W22" s="37"/>
      <c r="X22" s="37"/>
      <c r="Y22" s="37"/>
      <c r="Z22" s="37"/>
    </row>
    <row r="23" spans="1:26">
      <c r="A23" s="47"/>
      <c r="B23" s="9">
        <v>1</v>
      </c>
      <c r="C23" s="11">
        <v>0.5</v>
      </c>
      <c r="D23" s="11">
        <v>0</v>
      </c>
      <c r="E23" s="11">
        <v>0</v>
      </c>
      <c r="F23" s="11">
        <v>0.5</v>
      </c>
      <c r="H23" s="28">
        <f>C23-1</f>
        <v>-0.5</v>
      </c>
      <c r="I23" s="28">
        <f t="shared" ref="I23:K23" si="9">D23</f>
        <v>0</v>
      </c>
      <c r="J23" s="28">
        <f t="shared" si="9"/>
        <v>0</v>
      </c>
      <c r="K23" s="28">
        <f t="shared" si="9"/>
        <v>0.5</v>
      </c>
      <c r="M23" s="28">
        <f t="shared" ref="M23:P23" si="10">H23</f>
        <v>-0.5</v>
      </c>
      <c r="N23" s="28">
        <f t="shared" si="10"/>
        <v>0</v>
      </c>
      <c r="O23" s="28">
        <f t="shared" si="10"/>
        <v>0</v>
      </c>
      <c r="P23" s="28">
        <f t="shared" si="10"/>
        <v>0.5</v>
      </c>
      <c r="Q23" s="5"/>
    </row>
    <row r="24" spans="1:26">
      <c r="A24" s="47"/>
      <c r="B24" s="9">
        <v>2</v>
      </c>
      <c r="C24" s="11">
        <v>0</v>
      </c>
      <c r="D24" s="11">
        <v>0</v>
      </c>
      <c r="E24" s="11">
        <v>0.5</v>
      </c>
      <c r="F24" s="11">
        <v>0</v>
      </c>
      <c r="G24" s="9" t="s">
        <v>23</v>
      </c>
      <c r="H24" s="28">
        <f t="shared" ref="H24:H26" si="11">C24</f>
        <v>0</v>
      </c>
      <c r="I24" s="28">
        <f>D24-1</f>
        <v>-1</v>
      </c>
      <c r="J24" s="28">
        <f t="shared" ref="J24:K24" si="12">E24</f>
        <v>0.5</v>
      </c>
      <c r="K24" s="28">
        <f t="shared" si="12"/>
        <v>0</v>
      </c>
      <c r="L24" s="9" t="s">
        <v>23</v>
      </c>
      <c r="M24" s="28">
        <f t="shared" ref="M24:P24" si="13">H24</f>
        <v>0</v>
      </c>
      <c r="N24" s="28">
        <f t="shared" si="13"/>
        <v>-1</v>
      </c>
      <c r="O24" s="28">
        <f t="shared" si="13"/>
        <v>0.5</v>
      </c>
      <c r="P24" s="28">
        <f t="shared" si="13"/>
        <v>0</v>
      </c>
      <c r="Q24" s="5"/>
    </row>
    <row r="25" spans="1:26">
      <c r="A25" s="47"/>
      <c r="B25" s="9">
        <v>3</v>
      </c>
      <c r="C25" s="11">
        <v>0</v>
      </c>
      <c r="D25" s="11">
        <v>0</v>
      </c>
      <c r="E25" s="11">
        <v>0.5</v>
      </c>
      <c r="F25" s="11">
        <v>0.5</v>
      </c>
      <c r="H25" s="28">
        <f t="shared" si="11"/>
        <v>0</v>
      </c>
      <c r="I25" s="28">
        <f t="shared" ref="I25:I26" si="14">D25</f>
        <v>0</v>
      </c>
      <c r="J25" s="28">
        <f>E25-1</f>
        <v>-0.5</v>
      </c>
      <c r="K25" s="28">
        <f>F25</f>
        <v>0.5</v>
      </c>
      <c r="M25" s="28">
        <f t="shared" ref="M25:P25" si="15">H25</f>
        <v>0</v>
      </c>
      <c r="N25" s="28">
        <f t="shared" si="15"/>
        <v>0</v>
      </c>
      <c r="O25" s="28">
        <f t="shared" si="15"/>
        <v>-0.5</v>
      </c>
      <c r="P25" s="28">
        <f t="shared" si="15"/>
        <v>0.5</v>
      </c>
      <c r="Q25" s="5"/>
    </row>
    <row r="26" spans="1:26">
      <c r="A26" s="47"/>
      <c r="B26" s="9">
        <v>4</v>
      </c>
      <c r="C26" s="11">
        <v>0.5</v>
      </c>
      <c r="D26" s="11">
        <v>1</v>
      </c>
      <c r="E26" s="11">
        <v>0</v>
      </c>
      <c r="F26" s="11">
        <v>0</v>
      </c>
      <c r="H26" s="28">
        <f t="shared" si="11"/>
        <v>0.5</v>
      </c>
      <c r="I26" s="28">
        <f t="shared" si="14"/>
        <v>1</v>
      </c>
      <c r="J26" s="28">
        <f>E26</f>
        <v>0</v>
      </c>
      <c r="K26" s="28">
        <f>F26-1</f>
        <v>-1</v>
      </c>
      <c r="M26" s="16">
        <v>1</v>
      </c>
      <c r="N26" s="16">
        <v>1</v>
      </c>
      <c r="O26" s="16">
        <v>1</v>
      </c>
      <c r="P26" s="16">
        <v>1</v>
      </c>
      <c r="Q26" s="5"/>
    </row>
    <row r="27" spans="1:26">
      <c r="A27" s="47"/>
      <c r="B27" s="24" t="s">
        <v>29</v>
      </c>
      <c r="C27" s="25">
        <f t="shared" ref="C27:F27" si="16">SUM(C23:C26)</f>
        <v>1</v>
      </c>
      <c r="D27" s="25">
        <f t="shared" si="16"/>
        <v>1</v>
      </c>
      <c r="E27" s="25">
        <f t="shared" si="16"/>
        <v>1</v>
      </c>
      <c r="F27" s="25">
        <f t="shared" si="16"/>
        <v>1</v>
      </c>
      <c r="Q27" s="5"/>
    </row>
    <row r="28" spans="1:26">
      <c r="A28" s="47"/>
      <c r="C28" s="9" t="s">
        <v>30</v>
      </c>
      <c r="H28" s="9" t="s">
        <v>73</v>
      </c>
      <c r="K28" s="9" t="s">
        <v>32</v>
      </c>
      <c r="Q28" s="5"/>
    </row>
    <row r="29" spans="1:26">
      <c r="A29" s="47"/>
      <c r="C29" s="28">
        <f t="array" ref="C29:F32">MINVERSE(M23:P26)</f>
        <v>-1.4285714285714284</v>
      </c>
      <c r="D29" s="28">
        <v>0.28571428571428586</v>
      </c>
      <c r="E29" s="28">
        <v>0.85714285714285721</v>
      </c>
      <c r="F29" s="28">
        <v>0.28571428571428586</v>
      </c>
      <c r="H29" s="16">
        <v>0</v>
      </c>
      <c r="J29" s="29" t="s">
        <v>75</v>
      </c>
      <c r="K29" s="31">
        <f t="array" ref="K29:K32">MMULT(C29:F32,H29:H32)</f>
        <v>0.28571428571428586</v>
      </c>
      <c r="Q29" s="5"/>
    </row>
    <row r="30" spans="1:26">
      <c r="A30" s="47"/>
      <c r="C30" s="28">
        <v>0.28571428571428564</v>
      </c>
      <c r="D30" s="28">
        <v>-0.85714285714285721</v>
      </c>
      <c r="E30" s="28">
        <v>-0.57142857142857151</v>
      </c>
      <c r="F30" s="28">
        <v>0.14285714285714282</v>
      </c>
      <c r="H30" s="16">
        <v>0</v>
      </c>
      <c r="J30" s="29" t="s">
        <v>77</v>
      </c>
      <c r="K30" s="31">
        <v>0.14285714285714282</v>
      </c>
      <c r="Q30" s="5"/>
    </row>
    <row r="31" spans="1:26">
      <c r="A31" s="47"/>
      <c r="C31" s="28">
        <v>0.57142857142857129</v>
      </c>
      <c r="D31" s="28">
        <v>0.28571428571428564</v>
      </c>
      <c r="E31" s="28">
        <v>-1.142857142857143</v>
      </c>
      <c r="F31" s="28">
        <v>0.28571428571428564</v>
      </c>
      <c r="H31" s="16">
        <v>0</v>
      </c>
      <c r="J31" s="29" t="s">
        <v>80</v>
      </c>
      <c r="K31" s="31">
        <v>0.28571428571428564</v>
      </c>
      <c r="Q31" s="5"/>
    </row>
    <row r="32" spans="1:26">
      <c r="A32" s="47"/>
      <c r="C32" s="28">
        <v>0.57142857142857151</v>
      </c>
      <c r="D32" s="28">
        <v>0.28571428571428575</v>
      </c>
      <c r="E32" s="28">
        <v>0.85714285714285721</v>
      </c>
      <c r="F32" s="28">
        <v>0.28571428571428575</v>
      </c>
      <c r="H32" s="16">
        <v>1</v>
      </c>
      <c r="J32" s="29" t="s">
        <v>81</v>
      </c>
      <c r="K32" s="31">
        <v>0.28571428571428575</v>
      </c>
      <c r="Q32" s="5"/>
    </row>
    <row r="33" spans="1:19">
      <c r="A33" s="47"/>
      <c r="Q33" s="5"/>
    </row>
    <row r="34" spans="1:19">
      <c r="A34" s="47"/>
      <c r="Q34" s="5"/>
    </row>
    <row r="35" spans="1:19">
      <c r="A35" s="47"/>
      <c r="B35" s="34" t="s">
        <v>39</v>
      </c>
      <c r="C35" s="36">
        <f>K29*SUM(C37:C40)+K30*SUM(D37:D40)+K31*SUM(E37:E40)+K32*SUM(F37:F40)</f>
        <v>0.85714285714285721</v>
      </c>
      <c r="Q35" s="5"/>
    </row>
    <row r="36" spans="1:19">
      <c r="A36" s="47"/>
      <c r="Q36" s="5"/>
    </row>
    <row r="37" spans="1:19">
      <c r="A37" s="47"/>
      <c r="C37" s="28">
        <f t="shared" ref="C37:F37" si="17">IF(C23=0,0,C23*LOG(1/C23,2))</f>
        <v>0.5</v>
      </c>
      <c r="D37" s="28">
        <f t="shared" si="17"/>
        <v>0</v>
      </c>
      <c r="E37" s="28">
        <f t="shared" si="17"/>
        <v>0</v>
      </c>
      <c r="F37" s="28">
        <f t="shared" si="17"/>
        <v>0.5</v>
      </c>
      <c r="I37" s="36"/>
      <c r="Q37" s="5"/>
    </row>
    <row r="38" spans="1:19">
      <c r="A38" s="47"/>
      <c r="C38" s="28">
        <f t="shared" ref="C38:F38" si="18">IF(C24=0,0,C24*LOG(1/C24,2))</f>
        <v>0</v>
      </c>
      <c r="D38" s="28">
        <f t="shared" si="18"/>
        <v>0</v>
      </c>
      <c r="E38" s="28">
        <f t="shared" si="18"/>
        <v>0.5</v>
      </c>
      <c r="F38" s="28">
        <f t="shared" si="18"/>
        <v>0</v>
      </c>
      <c r="Q38" s="5"/>
    </row>
    <row r="39" spans="1:19">
      <c r="A39" s="47"/>
      <c r="C39" s="28">
        <f t="shared" ref="C39:F39" si="19">IF(C25=0,0,C25*LOG(1/C25,2))</f>
        <v>0</v>
      </c>
      <c r="D39" s="28">
        <f t="shared" si="19"/>
        <v>0</v>
      </c>
      <c r="E39" s="28">
        <f t="shared" si="19"/>
        <v>0.5</v>
      </c>
      <c r="F39" s="28">
        <f t="shared" si="19"/>
        <v>0.5</v>
      </c>
      <c r="Q39" s="5"/>
    </row>
    <row r="40" spans="1:19">
      <c r="A40" s="47"/>
      <c r="C40" s="28">
        <f t="shared" ref="C40:F40" si="20">IF(C26=0,0,C26*LOG(1/C26,2))</f>
        <v>0.5</v>
      </c>
      <c r="D40" s="28">
        <f t="shared" si="20"/>
        <v>0</v>
      </c>
      <c r="E40" s="28">
        <f t="shared" si="20"/>
        <v>0</v>
      </c>
      <c r="F40" s="28">
        <f t="shared" si="20"/>
        <v>0</v>
      </c>
      <c r="Q40" s="5"/>
    </row>
    <row r="41" spans="1:19">
      <c r="A41" s="54"/>
      <c r="B41" s="55"/>
      <c r="C41" s="55">
        <f t="shared" ref="C41:F41" si="21">SUM(C37:C40)</f>
        <v>1</v>
      </c>
      <c r="D41" s="55">
        <f t="shared" si="21"/>
        <v>0</v>
      </c>
      <c r="E41" s="55">
        <f t="shared" si="21"/>
        <v>1</v>
      </c>
      <c r="F41" s="55">
        <f t="shared" si="21"/>
        <v>1</v>
      </c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</row>
    <row r="43" spans="1:19">
      <c r="A43" s="42" t="s">
        <v>82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5"/>
    </row>
    <row r="44" spans="1:19">
      <c r="A44" s="47"/>
      <c r="H44" s="9" t="s">
        <v>13</v>
      </c>
      <c r="S44" s="5"/>
    </row>
    <row r="45" spans="1:19">
      <c r="A45" s="57" t="s">
        <v>61</v>
      </c>
      <c r="B45" s="9">
        <v>1</v>
      </c>
      <c r="C45" s="9">
        <v>2</v>
      </c>
      <c r="D45" s="9">
        <v>3</v>
      </c>
      <c r="E45" s="9">
        <v>4</v>
      </c>
      <c r="F45" s="9">
        <v>5</v>
      </c>
      <c r="S45" s="5"/>
    </row>
    <row r="46" spans="1:19">
      <c r="A46" s="57">
        <v>1</v>
      </c>
      <c r="B46" s="11">
        <v>0</v>
      </c>
      <c r="C46" s="11">
        <v>0.25</v>
      </c>
      <c r="D46" s="11">
        <v>0.2</v>
      </c>
      <c r="E46" s="11">
        <v>0</v>
      </c>
      <c r="F46" s="11">
        <v>0.16666666665999999</v>
      </c>
      <c r="H46" s="28">
        <f>B46-1</f>
        <v>-1</v>
      </c>
      <c r="I46" s="28">
        <f t="shared" ref="I46:L46" si="22">C46</f>
        <v>0.25</v>
      </c>
      <c r="J46" s="28">
        <f t="shared" si="22"/>
        <v>0.2</v>
      </c>
      <c r="K46" s="28">
        <f t="shared" si="22"/>
        <v>0</v>
      </c>
      <c r="L46" s="28">
        <f t="shared" si="22"/>
        <v>0.16666666665999999</v>
      </c>
      <c r="N46" s="28">
        <f t="shared" ref="N46:R46" si="23">H46</f>
        <v>-1</v>
      </c>
      <c r="O46" s="28">
        <f t="shared" si="23"/>
        <v>0.25</v>
      </c>
      <c r="P46" s="28">
        <f t="shared" si="23"/>
        <v>0.2</v>
      </c>
      <c r="Q46" s="28">
        <f t="shared" si="23"/>
        <v>0</v>
      </c>
      <c r="R46" s="28">
        <f t="shared" si="23"/>
        <v>0.16666666665999999</v>
      </c>
      <c r="S46" s="5"/>
    </row>
    <row r="47" spans="1:19">
      <c r="A47" s="57">
        <v>2</v>
      </c>
      <c r="B47" s="11">
        <f>1/3</f>
        <v>0.33333333333333331</v>
      </c>
      <c r="C47" s="11">
        <v>0</v>
      </c>
      <c r="D47" s="11">
        <v>0.2</v>
      </c>
      <c r="E47" s="11">
        <v>0</v>
      </c>
      <c r="F47" s="11">
        <v>0.16666666666659999</v>
      </c>
      <c r="H47" s="28">
        <f t="shared" ref="H47:H50" si="24">B47</f>
        <v>0.33333333333333331</v>
      </c>
      <c r="I47" s="28">
        <f>C47-1</f>
        <v>-1</v>
      </c>
      <c r="J47" s="28">
        <f t="shared" ref="J47:L47" si="25">D47</f>
        <v>0.2</v>
      </c>
      <c r="K47" s="28">
        <f t="shared" si="25"/>
        <v>0</v>
      </c>
      <c r="L47" s="28">
        <f t="shared" si="25"/>
        <v>0.16666666666659999</v>
      </c>
      <c r="N47" s="28">
        <f t="shared" ref="N47:R47" si="26">H47</f>
        <v>0.33333333333333331</v>
      </c>
      <c r="O47" s="28">
        <f t="shared" si="26"/>
        <v>-1</v>
      </c>
      <c r="P47" s="28">
        <f t="shared" si="26"/>
        <v>0.2</v>
      </c>
      <c r="Q47" s="28">
        <f t="shared" si="26"/>
        <v>0</v>
      </c>
      <c r="R47" s="28">
        <f t="shared" si="26"/>
        <v>0.16666666666659999</v>
      </c>
      <c r="S47" s="5"/>
    </row>
    <row r="48" spans="1:19">
      <c r="A48" s="57">
        <v>3</v>
      </c>
      <c r="B48" s="11">
        <v>0.5</v>
      </c>
      <c r="C48" s="11">
        <v>0.5</v>
      </c>
      <c r="D48" s="11">
        <v>0.2</v>
      </c>
      <c r="E48" s="11">
        <v>0.5</v>
      </c>
      <c r="F48" s="11">
        <v>0.16666666666659999</v>
      </c>
      <c r="G48" s="9" t="s">
        <v>23</v>
      </c>
      <c r="H48" s="28">
        <f t="shared" si="24"/>
        <v>0.5</v>
      </c>
      <c r="I48" s="28">
        <f t="shared" ref="I48:I50" si="27">C48</f>
        <v>0.5</v>
      </c>
      <c r="J48" s="28">
        <f>D48-1</f>
        <v>-0.8</v>
      </c>
      <c r="K48" s="28">
        <f t="shared" ref="K48:L48" si="28">E48</f>
        <v>0.5</v>
      </c>
      <c r="L48" s="28">
        <f t="shared" si="28"/>
        <v>0.16666666666659999</v>
      </c>
      <c r="M48" s="9" t="s">
        <v>23</v>
      </c>
      <c r="N48" s="28">
        <f t="shared" ref="N48:R48" si="29">H48</f>
        <v>0.5</v>
      </c>
      <c r="O48" s="28">
        <f t="shared" si="29"/>
        <v>0.5</v>
      </c>
      <c r="P48" s="28">
        <f t="shared" si="29"/>
        <v>-0.8</v>
      </c>
      <c r="Q48" s="28">
        <f t="shared" si="29"/>
        <v>0.5</v>
      </c>
      <c r="R48" s="28">
        <f t="shared" si="29"/>
        <v>0.16666666666659999</v>
      </c>
      <c r="S48" s="5"/>
    </row>
    <row r="49" spans="1:19">
      <c r="A49" s="57">
        <v>4</v>
      </c>
      <c r="B49" s="11">
        <v>0.16666666665999999</v>
      </c>
      <c r="C49" s="11">
        <v>0</v>
      </c>
      <c r="D49" s="11">
        <v>0.2</v>
      </c>
      <c r="E49" s="11">
        <v>0.5</v>
      </c>
      <c r="F49" s="11">
        <v>0.16666666666659999</v>
      </c>
      <c r="H49" s="28">
        <f t="shared" si="24"/>
        <v>0.16666666665999999</v>
      </c>
      <c r="I49" s="28">
        <f t="shared" si="27"/>
        <v>0</v>
      </c>
      <c r="J49" s="28">
        <f t="shared" ref="J49:J50" si="30">D49</f>
        <v>0.2</v>
      </c>
      <c r="K49" s="28">
        <f>E49-1</f>
        <v>-0.5</v>
      </c>
      <c r="L49" s="28">
        <f>F49</f>
        <v>0.16666666666659999</v>
      </c>
      <c r="N49" s="28">
        <f t="shared" ref="N49:R49" si="31">H49</f>
        <v>0.16666666665999999</v>
      </c>
      <c r="O49" s="28">
        <f t="shared" si="31"/>
        <v>0</v>
      </c>
      <c r="P49" s="28">
        <f t="shared" si="31"/>
        <v>0.2</v>
      </c>
      <c r="Q49" s="28">
        <f t="shared" si="31"/>
        <v>-0.5</v>
      </c>
      <c r="R49" s="28">
        <f t="shared" si="31"/>
        <v>0.16666666666659999</v>
      </c>
      <c r="S49" s="5"/>
    </row>
    <row r="50" spans="1:19">
      <c r="A50" s="57">
        <v>5</v>
      </c>
      <c r="B50" s="11"/>
      <c r="C50" s="11">
        <v>0.25</v>
      </c>
      <c r="D50" s="11">
        <v>0.2</v>
      </c>
      <c r="E50" s="11">
        <v>0</v>
      </c>
      <c r="F50" s="11">
        <f>1/3</f>
        <v>0.33333333333333331</v>
      </c>
      <c r="H50" s="28">
        <f t="shared" si="24"/>
        <v>0</v>
      </c>
      <c r="I50" s="28">
        <f t="shared" si="27"/>
        <v>0.25</v>
      </c>
      <c r="J50" s="28">
        <f t="shared" si="30"/>
        <v>0.2</v>
      </c>
      <c r="K50" s="28">
        <f>E50</f>
        <v>0</v>
      </c>
      <c r="L50" s="28">
        <f>F50-1</f>
        <v>-0.66666666666666674</v>
      </c>
      <c r="N50" s="16">
        <v>1</v>
      </c>
      <c r="O50" s="16">
        <v>1</v>
      </c>
      <c r="P50" s="16">
        <v>1</v>
      </c>
      <c r="Q50" s="16">
        <v>1</v>
      </c>
      <c r="R50" s="16">
        <v>1</v>
      </c>
      <c r="S50" s="5"/>
    </row>
    <row r="51" spans="1:19">
      <c r="A51" s="47"/>
      <c r="B51" s="25">
        <f t="shared" ref="B51:F51" si="32">SUM(B46:B50)</f>
        <v>0.99999999999333322</v>
      </c>
      <c r="C51" s="25">
        <f t="shared" si="32"/>
        <v>1</v>
      </c>
      <c r="D51" s="25">
        <f t="shared" si="32"/>
        <v>1</v>
      </c>
      <c r="E51" s="25">
        <f t="shared" si="32"/>
        <v>1</v>
      </c>
      <c r="F51" s="25">
        <f t="shared" si="32"/>
        <v>0.99999999999313327</v>
      </c>
      <c r="S51" s="5"/>
    </row>
    <row r="52" spans="1:19">
      <c r="A52" s="47"/>
      <c r="S52" s="5"/>
    </row>
    <row r="53" spans="1:19">
      <c r="A53" s="47"/>
      <c r="B53" s="9" t="s">
        <v>30</v>
      </c>
      <c r="H53" s="9" t="s">
        <v>83</v>
      </c>
      <c r="S53" s="5"/>
    </row>
    <row r="54" spans="1:19">
      <c r="A54" s="47"/>
      <c r="B54" s="28">
        <f t="array" ref="B54:F58">MINVERSE(N46:R50)</f>
        <v>-0.87931034483682491</v>
      </c>
      <c r="C54" s="28">
        <v>-0.10344827586852887</v>
      </c>
      <c r="D54" s="28">
        <v>-2.5862068972401897E-2</v>
      </c>
      <c r="E54" s="28">
        <v>0.23275862068135472</v>
      </c>
      <c r="F54" s="28">
        <v>0.12931034482687828</v>
      </c>
      <c r="H54" s="16">
        <v>0</v>
      </c>
      <c r="J54" s="29" t="s">
        <v>75</v>
      </c>
      <c r="K54" s="31">
        <f t="array" ref="K54:K58">MMULT(B54:F58,H54:H58)</f>
        <v>0.12931034482687828</v>
      </c>
      <c r="S54" s="5"/>
    </row>
    <row r="55" spans="1:19">
      <c r="A55" s="47"/>
      <c r="B55" s="28">
        <v>-0.13793103448551278</v>
      </c>
      <c r="C55" s="28">
        <v>-0.91034482758741697</v>
      </c>
      <c r="D55" s="28">
        <v>-2.7586206897723464E-2</v>
      </c>
      <c r="E55" s="28">
        <v>0.2482758620679224</v>
      </c>
      <c r="F55" s="28">
        <v>0.13793103448282273</v>
      </c>
      <c r="H55" s="16">
        <v>0</v>
      </c>
      <c r="J55" s="29" t="s">
        <v>77</v>
      </c>
      <c r="K55" s="31">
        <v>0.13793103448282273</v>
      </c>
      <c r="S55" s="5"/>
    </row>
    <row r="56" spans="1:19">
      <c r="A56" s="47"/>
      <c r="B56" s="28">
        <v>-0.3448275862079192</v>
      </c>
      <c r="C56" s="28">
        <v>-0.27586206896785265</v>
      </c>
      <c r="D56" s="28">
        <v>-1.0689655172441355</v>
      </c>
      <c r="E56" s="28">
        <v>-0.37931034483174569</v>
      </c>
      <c r="F56" s="28">
        <v>0.34482758620619497</v>
      </c>
      <c r="H56" s="16">
        <v>0</v>
      </c>
      <c r="J56" s="29" t="s">
        <v>80</v>
      </c>
      <c r="K56" s="31">
        <v>0.34482758620619497</v>
      </c>
      <c r="S56" s="5"/>
    </row>
    <row r="57" spans="1:19">
      <c r="A57" s="47"/>
      <c r="B57" s="28">
        <v>1.7241379319640811E-2</v>
      </c>
      <c r="C57" s="28">
        <v>0.21379310344938832</v>
      </c>
      <c r="D57" s="28">
        <v>-4.6551724137634531E-2</v>
      </c>
      <c r="E57" s="28">
        <v>-1.5810344827610436</v>
      </c>
      <c r="F57" s="28">
        <v>0.23275862068829545</v>
      </c>
      <c r="H57" s="16">
        <v>0</v>
      </c>
      <c r="J57" s="29" t="s">
        <v>81</v>
      </c>
      <c r="K57" s="31">
        <v>0.23275862068829545</v>
      </c>
      <c r="S57" s="5"/>
    </row>
    <row r="58" spans="1:19">
      <c r="A58" s="24" t="s">
        <v>29</v>
      </c>
      <c r="B58" s="28">
        <v>1.3448275862106158</v>
      </c>
      <c r="C58" s="28">
        <v>1.0758620689744101</v>
      </c>
      <c r="D58" s="28">
        <v>1.1689655172518951</v>
      </c>
      <c r="E58" s="28">
        <v>1.4793103448435121</v>
      </c>
      <c r="F58" s="28">
        <v>0.15517241379580848</v>
      </c>
      <c r="H58" s="16">
        <v>1</v>
      </c>
      <c r="J58" s="29" t="s">
        <v>84</v>
      </c>
      <c r="K58" s="31">
        <v>0.15517241379580848</v>
      </c>
      <c r="S58" s="5"/>
    </row>
    <row r="59" spans="1:19">
      <c r="A59" s="47"/>
      <c r="S59" s="5"/>
    </row>
    <row r="60" spans="1:19">
      <c r="A60" s="58" t="s">
        <v>39</v>
      </c>
      <c r="B60" s="36">
        <f>K54*SUM(B62:B66)+K55*SUM(C62:C66)+K56*SUM(D62:D66)+K57*SUM(E62:E66)+K58*SUM(F62:F66)</f>
        <v>1.7783936858955149</v>
      </c>
      <c r="S60" s="5"/>
    </row>
    <row r="61" spans="1:19">
      <c r="A61" s="47"/>
      <c r="S61" s="5"/>
    </row>
    <row r="62" spans="1:19">
      <c r="A62" s="47"/>
      <c r="B62" s="28">
        <f t="shared" ref="B62:F62" si="33">IF(B46=0,0,B46*LOG(1/B46,2))</f>
        <v>0</v>
      </c>
      <c r="C62" s="28">
        <f t="shared" si="33"/>
        <v>0.5</v>
      </c>
      <c r="D62" s="28">
        <f t="shared" si="33"/>
        <v>0.46438561897747244</v>
      </c>
      <c r="E62" s="28">
        <f t="shared" si="33"/>
        <v>0</v>
      </c>
      <c r="F62" s="28">
        <f t="shared" si="33"/>
        <v>0.43082708344591092</v>
      </c>
      <c r="S62" s="5"/>
    </row>
    <row r="63" spans="1:19">
      <c r="A63" s="47"/>
      <c r="B63" s="28">
        <f t="shared" ref="B63:F63" si="34">IF(B47=0,0,B47*LOG(1/B47,2))</f>
        <v>0.52832083357371873</v>
      </c>
      <c r="C63" s="28">
        <f t="shared" si="34"/>
        <v>0</v>
      </c>
      <c r="D63" s="28">
        <f t="shared" si="34"/>
        <v>0.46438561897747244</v>
      </c>
      <c r="E63" s="28">
        <f t="shared" si="34"/>
        <v>0</v>
      </c>
      <c r="F63" s="28">
        <f t="shared" si="34"/>
        <v>0.43082708345344989</v>
      </c>
      <c r="S63" s="5"/>
    </row>
    <row r="64" spans="1:19">
      <c r="A64" s="47"/>
      <c r="B64" s="28">
        <f t="shared" ref="B64:F64" si="35">IF(B48=0,0,B48*LOG(1/B48,2))</f>
        <v>0.5</v>
      </c>
      <c r="C64" s="28">
        <f t="shared" si="35"/>
        <v>0.5</v>
      </c>
      <c r="D64" s="28">
        <f t="shared" si="35"/>
        <v>0.46438561897747244</v>
      </c>
      <c r="E64" s="28">
        <f t="shared" si="35"/>
        <v>0.5</v>
      </c>
      <c r="F64" s="28">
        <f t="shared" si="35"/>
        <v>0.43082708345344989</v>
      </c>
      <c r="S64" s="5"/>
    </row>
    <row r="65" spans="1:19">
      <c r="A65" s="47"/>
      <c r="B65" s="28">
        <f t="shared" ref="B65:F65" si="36">IF(B49=0,0,B49*LOG(1/B49,2))</f>
        <v>0.43082708344591092</v>
      </c>
      <c r="C65" s="28">
        <f t="shared" si="36"/>
        <v>0</v>
      </c>
      <c r="D65" s="28">
        <f t="shared" si="36"/>
        <v>0.46438561897747244</v>
      </c>
      <c r="E65" s="28">
        <f t="shared" si="36"/>
        <v>0.5</v>
      </c>
      <c r="F65" s="28">
        <f t="shared" si="36"/>
        <v>0.43082708345344989</v>
      </c>
      <c r="S65" s="5"/>
    </row>
    <row r="66" spans="1:19">
      <c r="A66" s="47"/>
      <c r="B66" s="28">
        <f t="shared" ref="B66:F66" si="37">IF(B50=0,0,B50*LOG(1/B50,2))</f>
        <v>0</v>
      </c>
      <c r="C66" s="28">
        <f t="shared" si="37"/>
        <v>0.5</v>
      </c>
      <c r="D66" s="28">
        <f t="shared" si="37"/>
        <v>0.46438561897747244</v>
      </c>
      <c r="E66" s="28">
        <f t="shared" si="37"/>
        <v>0</v>
      </c>
      <c r="F66" s="28">
        <f t="shared" si="37"/>
        <v>0.52832083357371873</v>
      </c>
      <c r="S66" s="5"/>
    </row>
    <row r="67" spans="1:19">
      <c r="A67" s="54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6"/>
    </row>
  </sheetData>
  <conditionalFormatting sqref="B7:D7">
    <cfRule type="cellIs" dxfId="22" priority="1" operator="equal">
      <formula>1</formula>
    </cfRule>
  </conditionalFormatting>
  <conditionalFormatting sqref="C27:F27">
    <cfRule type="cellIs" dxfId="21" priority="2" operator="equal">
      <formula>1</formula>
    </cfRule>
  </conditionalFormatting>
  <conditionalFormatting sqref="B51:F51">
    <cfRule type="cellIs" dxfId="20" priority="3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Q29"/>
  <sheetViews>
    <sheetView topLeftCell="D7" workbookViewId="0">
      <selection activeCell="K28" sqref="K28"/>
    </sheetView>
  </sheetViews>
  <sheetFormatPr baseColWidth="10" defaultColWidth="14.42578125" defaultRowHeight="15.75" customHeight="1"/>
  <cols>
    <col min="1" max="1" width="4.140625" customWidth="1"/>
    <col min="2" max="2" width="8.7109375" customWidth="1"/>
    <col min="3" max="3" width="7.5703125" customWidth="1"/>
    <col min="4" max="4" width="11.42578125" customWidth="1"/>
    <col min="5" max="5" width="6.85546875" customWidth="1"/>
    <col min="6" max="6" width="5" customWidth="1"/>
    <col min="7" max="7" width="4.28515625" customWidth="1"/>
    <col min="8" max="8" width="15.7109375" customWidth="1"/>
    <col min="9" max="9" width="15.140625" customWidth="1"/>
    <col min="10" max="10" width="16.28515625" customWidth="1"/>
    <col min="17" max="17" width="22.7109375" customWidth="1"/>
  </cols>
  <sheetData>
    <row r="1" spans="1:17" ht="12.75">
      <c r="B1" s="2" t="s">
        <v>1</v>
      </c>
      <c r="C1" s="2" t="s">
        <v>3</v>
      </c>
      <c r="D1" s="2" t="s">
        <v>4</v>
      </c>
      <c r="E1" s="2" t="s">
        <v>5</v>
      </c>
      <c r="F1" s="1" t="s">
        <v>6</v>
      </c>
      <c r="G1" s="2" t="s">
        <v>7</v>
      </c>
      <c r="H1" s="2" t="s">
        <v>8</v>
      </c>
    </row>
    <row r="2" spans="1:17" ht="12.75">
      <c r="B2" s="6" t="s">
        <v>9</v>
      </c>
      <c r="C2" s="8">
        <v>0.3</v>
      </c>
      <c r="D2" s="67" t="s">
        <v>101</v>
      </c>
      <c r="E2" s="6">
        <f t="shared" ref="E2:E21" si="0">LEN(D2)</f>
        <v>1</v>
      </c>
      <c r="F2" s="12">
        <f t="shared" ref="F2:F21" si="1">IF(D2="","",POWER($K$6,-E2))</f>
        <v>0.5</v>
      </c>
      <c r="G2" s="12">
        <f t="shared" ref="G2:G21" si="2">IF(C2="",0,-LOG(C2,$K$6))</f>
        <v>1.7369655941662063</v>
      </c>
      <c r="H2" s="12" t="b">
        <f>IF(D2="",TRUE,(COUNTIF($D$2:$D$21,CONCATENATE(D2,"*"))=1))</f>
        <v>1</v>
      </c>
    </row>
    <row r="3" spans="1:17" ht="12.75">
      <c r="A3" s="14"/>
      <c r="B3" s="6" t="s">
        <v>24</v>
      </c>
      <c r="C3" s="8">
        <v>0.1</v>
      </c>
      <c r="D3" s="68" t="s">
        <v>25</v>
      </c>
      <c r="E3" s="6">
        <f t="shared" si="0"/>
        <v>2</v>
      </c>
      <c r="F3" s="12">
        <f t="shared" si="1"/>
        <v>0.25</v>
      </c>
      <c r="G3" s="12">
        <f t="shared" si="2"/>
        <v>3.3219280948873622</v>
      </c>
      <c r="H3" s="12" t="b">
        <f>IF(D3="",TRUE,(COUNTIF($D$2:$D$21,CONCATENATE(D3,"*"))=1))</f>
        <v>1</v>
      </c>
      <c r="I3" s="17" t="s">
        <v>27</v>
      </c>
      <c r="J3" s="19"/>
      <c r="K3" s="19"/>
      <c r="L3" s="19"/>
      <c r="M3" s="20"/>
    </row>
    <row r="4" spans="1:17" ht="12.75">
      <c r="A4" s="21"/>
      <c r="B4" s="6" t="s">
        <v>28</v>
      </c>
      <c r="C4" s="8">
        <v>0.4</v>
      </c>
      <c r="D4" s="68" t="s">
        <v>102</v>
      </c>
      <c r="E4" s="6">
        <f t="shared" si="0"/>
        <v>3</v>
      </c>
      <c r="F4" s="12">
        <f t="shared" si="1"/>
        <v>0.125</v>
      </c>
      <c r="G4" s="12">
        <f t="shared" si="2"/>
        <v>1.3219280948873622</v>
      </c>
      <c r="H4" s="12" t="b">
        <f t="shared" ref="H4:H21" si="3">IF(D4="",TRUE,(COUNTIF($D$2:$D$21,CONCATENATE(D4,"*"))=1))</f>
        <v>1</v>
      </c>
      <c r="I4" s="27">
        <f>SUM(F2:F21)</f>
        <v>0.9375</v>
      </c>
      <c r="J4" s="19"/>
      <c r="M4" s="19"/>
    </row>
    <row r="5" spans="1:17" ht="12.75">
      <c r="A5" s="21"/>
      <c r="B5" s="6" t="s">
        <v>34</v>
      </c>
      <c r="C5" s="8">
        <v>0.2</v>
      </c>
      <c r="D5" s="68" t="s">
        <v>103</v>
      </c>
      <c r="E5" s="6">
        <f t="shared" si="0"/>
        <v>4</v>
      </c>
      <c r="F5" s="12">
        <f t="shared" si="1"/>
        <v>6.25E-2</v>
      </c>
      <c r="G5" s="12">
        <f t="shared" si="2"/>
        <v>2.3219280948873622</v>
      </c>
      <c r="H5" s="12" t="b">
        <f t="shared" si="3"/>
        <v>1</v>
      </c>
      <c r="I5" s="30"/>
      <c r="J5" s="19"/>
      <c r="K5" s="65" t="s">
        <v>0</v>
      </c>
      <c r="M5" s="7" t="s">
        <v>22</v>
      </c>
      <c r="N5" s="32" t="s">
        <v>10</v>
      </c>
      <c r="O5" s="32" t="s">
        <v>19</v>
      </c>
      <c r="P5" s="32" t="s">
        <v>20</v>
      </c>
      <c r="Q5" s="32" t="s">
        <v>21</v>
      </c>
    </row>
    <row r="6" spans="1:17" ht="12.75">
      <c r="A6" s="21"/>
      <c r="B6" s="6" t="s">
        <v>37</v>
      </c>
      <c r="C6" s="33"/>
      <c r="D6" s="15"/>
      <c r="E6" s="6">
        <f t="shared" si="0"/>
        <v>0</v>
      </c>
      <c r="F6" s="12" t="str">
        <f t="shared" si="1"/>
        <v/>
      </c>
      <c r="G6" s="12">
        <f t="shared" si="2"/>
        <v>0</v>
      </c>
      <c r="H6" s="12" t="b">
        <f t="shared" si="3"/>
        <v>1</v>
      </c>
      <c r="I6" s="35" t="s">
        <v>40</v>
      </c>
      <c r="J6" s="19"/>
      <c r="K6" s="66">
        <v>2</v>
      </c>
      <c r="M6" s="26" t="b">
        <f>AND(O6&lt;=P6,P6&lt;Q6)</f>
        <v>0</v>
      </c>
      <c r="N6" s="11">
        <v>2</v>
      </c>
      <c r="O6" s="18">
        <f>I13</f>
        <v>1.8464393446710154</v>
      </c>
      <c r="P6" s="22">
        <f>Q17/N6</f>
        <v>2.5000000000000009</v>
      </c>
      <c r="Q6" s="22">
        <f>I13+(1/N6)</f>
        <v>2.3464393446710154</v>
      </c>
    </row>
    <row r="7" spans="1:17" ht="12.75">
      <c r="A7" s="21"/>
      <c r="B7" s="6" t="s">
        <v>46</v>
      </c>
      <c r="C7" s="33"/>
      <c r="D7" s="15"/>
      <c r="E7" s="6">
        <f t="shared" si="0"/>
        <v>0</v>
      </c>
      <c r="F7" s="12" t="str">
        <f t="shared" si="1"/>
        <v/>
      </c>
      <c r="G7" s="12">
        <f t="shared" si="2"/>
        <v>0</v>
      </c>
      <c r="H7" s="12" t="b">
        <f t="shared" si="3"/>
        <v>1</v>
      </c>
      <c r="I7" s="38" t="b">
        <f>AND(H2:H21)</f>
        <v>1</v>
      </c>
      <c r="J7" s="19"/>
      <c r="K7" s="19"/>
      <c r="L7" s="19"/>
      <c r="M7" s="19"/>
    </row>
    <row r="8" spans="1:17" ht="12.75">
      <c r="A8" s="21"/>
      <c r="B8" s="6" t="s">
        <v>48</v>
      </c>
      <c r="C8" s="33"/>
      <c r="D8" s="15"/>
      <c r="E8" s="6">
        <f t="shared" si="0"/>
        <v>0</v>
      </c>
      <c r="F8" s="12" t="str">
        <f t="shared" si="1"/>
        <v/>
      </c>
      <c r="G8" s="12">
        <f t="shared" si="2"/>
        <v>0</v>
      </c>
      <c r="H8" s="12" t="b">
        <f t="shared" si="3"/>
        <v>1</v>
      </c>
      <c r="I8" s="30"/>
    </row>
    <row r="9" spans="1:17" ht="12.75">
      <c r="A9" s="21"/>
      <c r="B9" s="6" t="s">
        <v>49</v>
      </c>
      <c r="C9" s="33"/>
      <c r="D9" s="15"/>
      <c r="E9" s="6">
        <f t="shared" si="0"/>
        <v>0</v>
      </c>
      <c r="F9" s="12" t="str">
        <f t="shared" si="1"/>
        <v/>
      </c>
      <c r="G9" s="12">
        <f t="shared" si="2"/>
        <v>0</v>
      </c>
      <c r="H9" s="12" t="b">
        <f t="shared" si="3"/>
        <v>1</v>
      </c>
      <c r="I9" s="35" t="s">
        <v>50</v>
      </c>
      <c r="N9" s="9" t="s">
        <v>51</v>
      </c>
    </row>
    <row r="10" spans="1:17" ht="12.75">
      <c r="A10" s="21"/>
      <c r="B10" s="6" t="s">
        <v>52</v>
      </c>
      <c r="C10" s="33"/>
      <c r="D10" s="15"/>
      <c r="E10" s="6">
        <f t="shared" si="0"/>
        <v>0</v>
      </c>
      <c r="F10" s="12" t="str">
        <f t="shared" si="1"/>
        <v/>
      </c>
      <c r="G10" s="12">
        <f t="shared" si="2"/>
        <v>0</v>
      </c>
      <c r="H10" s="12" t="b">
        <f t="shared" si="3"/>
        <v>1</v>
      </c>
      <c r="I10" s="38" t="b">
        <f>I4&lt;=1</f>
        <v>1</v>
      </c>
      <c r="N10" s="41" t="s">
        <v>53</v>
      </c>
      <c r="O10" s="41" t="s">
        <v>54</v>
      </c>
      <c r="P10" s="41" t="s">
        <v>5</v>
      </c>
    </row>
    <row r="11" spans="1:17" ht="12.75">
      <c r="A11" s="19"/>
      <c r="B11" s="6" t="s">
        <v>55</v>
      </c>
      <c r="C11" s="8"/>
      <c r="D11" s="10"/>
      <c r="E11" s="6">
        <f t="shared" si="0"/>
        <v>0</v>
      </c>
      <c r="F11" s="12" t="str">
        <f t="shared" si="1"/>
        <v/>
      </c>
      <c r="G11" s="12">
        <f t="shared" si="2"/>
        <v>0</v>
      </c>
      <c r="H11" s="12" t="b">
        <f t="shared" si="3"/>
        <v>1</v>
      </c>
      <c r="I11" s="30"/>
      <c r="N11">
        <v>0.09</v>
      </c>
      <c r="O11" t="s">
        <v>33</v>
      </c>
      <c r="P11" s="18">
        <f t="shared" ref="P11:P27" si="4">LEN(O11)</f>
        <v>2</v>
      </c>
    </row>
    <row r="12" spans="1:17" ht="12.75">
      <c r="B12" s="6" t="s">
        <v>57</v>
      </c>
      <c r="C12" s="33"/>
      <c r="D12" s="44"/>
      <c r="E12" s="6">
        <f t="shared" si="0"/>
        <v>0</v>
      </c>
      <c r="F12" s="12" t="str">
        <f t="shared" si="1"/>
        <v/>
      </c>
      <c r="G12" s="12">
        <f t="shared" si="2"/>
        <v>0</v>
      </c>
      <c r="H12" s="12" t="b">
        <f t="shared" si="3"/>
        <v>1</v>
      </c>
      <c r="I12" s="7" t="s">
        <v>58</v>
      </c>
      <c r="J12" s="7" t="s">
        <v>59</v>
      </c>
      <c r="N12">
        <v>0.03</v>
      </c>
      <c r="O12" t="s">
        <v>111</v>
      </c>
      <c r="P12" s="18">
        <f t="shared" si="4"/>
        <v>3</v>
      </c>
    </row>
    <row r="13" spans="1:17" ht="12.75">
      <c r="A13" s="46"/>
      <c r="B13" s="6" t="s">
        <v>60</v>
      </c>
      <c r="C13" s="33"/>
      <c r="D13" s="44"/>
      <c r="E13" s="6">
        <f t="shared" si="0"/>
        <v>0</v>
      </c>
      <c r="F13" s="12" t="str">
        <f t="shared" si="1"/>
        <v/>
      </c>
      <c r="G13" s="12">
        <f t="shared" si="2"/>
        <v>0</v>
      </c>
      <c r="H13" s="12" t="b">
        <f t="shared" si="3"/>
        <v>1</v>
      </c>
      <c r="I13" s="31">
        <f>SUMPRODUCT(C2:C21,G2:G21)</f>
        <v>1.8464393446710154</v>
      </c>
      <c r="J13" s="31">
        <f>I13/I16</f>
        <v>0.73857573786840613</v>
      </c>
      <c r="N13">
        <v>0.12</v>
      </c>
      <c r="O13" t="s">
        <v>112</v>
      </c>
      <c r="P13" s="18">
        <f t="shared" si="4"/>
        <v>4</v>
      </c>
    </row>
    <row r="14" spans="1:17" ht="12.75">
      <c r="B14" s="6" t="s">
        <v>63</v>
      </c>
      <c r="C14" s="33"/>
      <c r="D14" s="44"/>
      <c r="E14" s="6">
        <f t="shared" si="0"/>
        <v>0</v>
      </c>
      <c r="F14" s="12" t="str">
        <f t="shared" si="1"/>
        <v/>
      </c>
      <c r="G14" s="12">
        <f t="shared" si="2"/>
        <v>0</v>
      </c>
      <c r="H14" s="12" t="b">
        <f t="shared" si="3"/>
        <v>1</v>
      </c>
      <c r="N14">
        <v>0.06</v>
      </c>
      <c r="O14" t="s">
        <v>113</v>
      </c>
      <c r="P14" s="18">
        <f t="shared" si="4"/>
        <v>5</v>
      </c>
    </row>
    <row r="15" spans="1:17" ht="12.75">
      <c r="B15" s="6" t="s">
        <v>64</v>
      </c>
      <c r="C15" s="33"/>
      <c r="D15" s="44"/>
      <c r="E15" s="6">
        <f t="shared" si="0"/>
        <v>0</v>
      </c>
      <c r="F15" s="12" t="str">
        <f t="shared" si="1"/>
        <v/>
      </c>
      <c r="G15" s="12">
        <f t="shared" si="2"/>
        <v>0</v>
      </c>
      <c r="H15" s="12" t="b">
        <f t="shared" si="3"/>
        <v>1</v>
      </c>
      <c r="I15" s="7" t="s">
        <v>65</v>
      </c>
      <c r="J15" s="7" t="s">
        <v>66</v>
      </c>
      <c r="N15">
        <v>0.03</v>
      </c>
      <c r="O15" t="s">
        <v>100</v>
      </c>
      <c r="P15" s="18">
        <f t="shared" si="4"/>
        <v>3</v>
      </c>
    </row>
    <row r="16" spans="1:17" ht="12.75">
      <c r="B16" s="6" t="s">
        <v>67</v>
      </c>
      <c r="C16" s="33"/>
      <c r="D16" s="44"/>
      <c r="E16" s="6">
        <f t="shared" si="0"/>
        <v>0</v>
      </c>
      <c r="F16" s="12" t="str">
        <f t="shared" si="1"/>
        <v/>
      </c>
      <c r="G16" s="12">
        <f t="shared" si="2"/>
        <v>0</v>
      </c>
      <c r="H16" s="12" t="b">
        <f t="shared" si="3"/>
        <v>1</v>
      </c>
      <c r="I16" s="31">
        <f>SUMPRODUCT(C2:C21,E2:E21)</f>
        <v>2.5</v>
      </c>
      <c r="J16" s="31">
        <f>1-J13</f>
        <v>0.26142426213159387</v>
      </c>
      <c r="N16">
        <v>1.0000000000000002E-2</v>
      </c>
      <c r="O16" t="s">
        <v>114</v>
      </c>
      <c r="P16" s="18">
        <f t="shared" si="4"/>
        <v>4</v>
      </c>
      <c r="Q16" s="7" t="s">
        <v>68</v>
      </c>
    </row>
    <row r="17" spans="2:17" ht="12.75">
      <c r="B17" s="6" t="s">
        <v>69</v>
      </c>
      <c r="C17" s="33"/>
      <c r="D17" s="44"/>
      <c r="E17" s="6">
        <f t="shared" si="0"/>
        <v>0</v>
      </c>
      <c r="F17" s="12" t="str">
        <f t="shared" si="1"/>
        <v/>
      </c>
      <c r="G17" s="12">
        <f t="shared" si="2"/>
        <v>0</v>
      </c>
      <c r="H17" s="12" t="b">
        <f t="shared" si="3"/>
        <v>1</v>
      </c>
      <c r="K17" s="39"/>
      <c r="L17" s="19"/>
      <c r="N17">
        <v>4.0000000000000008E-2</v>
      </c>
      <c r="O17" t="s">
        <v>115</v>
      </c>
      <c r="P17" s="18">
        <f t="shared" si="4"/>
        <v>5</v>
      </c>
      <c r="Q17" s="31">
        <f>SUMPRODUCT(N11:N27,P11:P27)</f>
        <v>5.0000000000000018</v>
      </c>
    </row>
    <row r="18" spans="2:17" ht="12.75">
      <c r="B18" s="6" t="s">
        <v>70</v>
      </c>
      <c r="C18" s="8"/>
      <c r="D18" s="10"/>
      <c r="E18" s="6">
        <f t="shared" si="0"/>
        <v>0</v>
      </c>
      <c r="F18" s="12" t="str">
        <f t="shared" si="1"/>
        <v/>
      </c>
      <c r="G18" s="12">
        <f t="shared" si="2"/>
        <v>0</v>
      </c>
      <c r="H18" s="12" t="b">
        <f t="shared" si="3"/>
        <v>1</v>
      </c>
      <c r="I18" s="7" t="s">
        <v>71</v>
      </c>
      <c r="K18" s="39"/>
      <c r="L18" s="19"/>
      <c r="N18">
        <v>2.0000000000000004E-2</v>
      </c>
      <c r="O18" t="s">
        <v>116</v>
      </c>
      <c r="P18" s="18">
        <f t="shared" si="4"/>
        <v>6</v>
      </c>
    </row>
    <row r="19" spans="2:17" ht="12.75">
      <c r="B19" s="6" t="s">
        <v>72</v>
      </c>
      <c r="C19" s="8"/>
      <c r="D19" s="10"/>
      <c r="E19" s="6">
        <f t="shared" si="0"/>
        <v>0</v>
      </c>
      <c r="F19" s="12" t="str">
        <f t="shared" si="1"/>
        <v/>
      </c>
      <c r="G19" s="12">
        <f t="shared" si="2"/>
        <v>0</v>
      </c>
      <c r="H19" s="12" t="b">
        <f t="shared" si="3"/>
        <v>1</v>
      </c>
      <c r="I19" s="51" t="b">
        <f>I16&gt;=I13</f>
        <v>1</v>
      </c>
      <c r="K19" s="39"/>
      <c r="L19" s="19"/>
      <c r="N19">
        <v>0.12</v>
      </c>
      <c r="O19" t="s">
        <v>117</v>
      </c>
      <c r="P19" s="18">
        <f t="shared" si="4"/>
        <v>4</v>
      </c>
    </row>
    <row r="20" spans="2:17" ht="12.75">
      <c r="B20" s="6" t="s">
        <v>74</v>
      </c>
      <c r="C20" s="8"/>
      <c r="D20" s="10"/>
      <c r="E20" s="6">
        <f t="shared" si="0"/>
        <v>0</v>
      </c>
      <c r="F20" s="12" t="str">
        <f t="shared" si="1"/>
        <v/>
      </c>
      <c r="G20" s="12">
        <f t="shared" si="2"/>
        <v>0</v>
      </c>
      <c r="H20" s="12" t="b">
        <f t="shared" si="3"/>
        <v>1</v>
      </c>
      <c r="N20">
        <v>4.0000000000000008E-2</v>
      </c>
      <c r="O20" t="s">
        <v>118</v>
      </c>
      <c r="P20" s="18">
        <f t="shared" si="4"/>
        <v>5</v>
      </c>
    </row>
    <row r="21" spans="2:17" ht="12.75">
      <c r="B21" s="6" t="s">
        <v>76</v>
      </c>
      <c r="C21" s="8"/>
      <c r="D21" s="10"/>
      <c r="E21" s="6">
        <f t="shared" si="0"/>
        <v>0</v>
      </c>
      <c r="F21" s="12" t="str">
        <f t="shared" si="1"/>
        <v/>
      </c>
      <c r="G21" s="12">
        <f t="shared" si="2"/>
        <v>0</v>
      </c>
      <c r="H21" s="12" t="b">
        <f t="shared" si="3"/>
        <v>1</v>
      </c>
      <c r="I21" s="7" t="s">
        <v>78</v>
      </c>
      <c r="N21">
        <v>0.16000000000000003</v>
      </c>
      <c r="O21" t="s">
        <v>119</v>
      </c>
      <c r="P21" s="18">
        <f t="shared" si="4"/>
        <v>6</v>
      </c>
    </row>
    <row r="22" spans="2:17" ht="12.75">
      <c r="B22" s="11" t="s">
        <v>79</v>
      </c>
      <c r="C22" s="51">
        <f>SUM(C2:C21)</f>
        <v>1</v>
      </c>
      <c r="I22" s="51" t="b">
        <f>I16=I13</f>
        <v>0</v>
      </c>
      <c r="N22">
        <v>8.0000000000000016E-2</v>
      </c>
      <c r="O22" t="s">
        <v>120</v>
      </c>
      <c r="P22" s="18">
        <f t="shared" si="4"/>
        <v>7</v>
      </c>
    </row>
    <row r="23" spans="2:17" ht="12.75">
      <c r="N23">
        <v>0.06</v>
      </c>
      <c r="O23" t="s">
        <v>121</v>
      </c>
      <c r="P23" s="18">
        <f t="shared" si="4"/>
        <v>5</v>
      </c>
    </row>
    <row r="24" spans="2:17" ht="12.75">
      <c r="C24" s="62"/>
      <c r="D24" s="62"/>
      <c r="E24" s="62"/>
      <c r="F24" s="62"/>
      <c r="G24" s="62"/>
      <c r="H24" s="62"/>
      <c r="N24">
        <v>2.0000000000000004E-2</v>
      </c>
      <c r="O24" t="s">
        <v>122</v>
      </c>
      <c r="P24" s="18">
        <f t="shared" si="4"/>
        <v>6</v>
      </c>
    </row>
    <row r="25" spans="2:17" ht="12.75">
      <c r="B25" s="9"/>
      <c r="C25" s="63"/>
      <c r="D25" s="63"/>
      <c r="E25" s="64"/>
      <c r="F25" s="64"/>
      <c r="G25" s="64"/>
      <c r="H25" s="62"/>
      <c r="N25">
        <v>8.0000000000000016E-2</v>
      </c>
      <c r="O25" t="s">
        <v>123</v>
      </c>
      <c r="P25" s="18">
        <f t="shared" si="4"/>
        <v>7</v>
      </c>
    </row>
    <row r="26" spans="2:17" ht="12.75">
      <c r="B26" s="9"/>
      <c r="C26" s="63"/>
      <c r="D26" s="63"/>
      <c r="E26" s="64"/>
      <c r="F26" s="64"/>
      <c r="G26" s="64"/>
      <c r="H26" s="62"/>
      <c r="N26">
        <v>4.0000000000000008E-2</v>
      </c>
      <c r="O26" t="s">
        <v>124</v>
      </c>
      <c r="P26" s="18">
        <f t="shared" si="4"/>
        <v>8</v>
      </c>
    </row>
    <row r="27" spans="2:17" ht="12.75">
      <c r="N27" s="37"/>
      <c r="O27" s="37"/>
      <c r="P27" s="18">
        <f t="shared" si="4"/>
        <v>0</v>
      </c>
    </row>
    <row r="29" spans="2:17" ht="15.75" customHeight="1">
      <c r="M29" s="11" t="s">
        <v>79</v>
      </c>
      <c r="N29" s="51">
        <f>SUM(N11:N27)</f>
        <v>1.0000000000000002</v>
      </c>
    </row>
  </sheetData>
  <conditionalFormatting sqref="A13">
    <cfRule type="containsText" dxfId="19" priority="4" operator="containsText" text="No">
      <formula>NOT(ISERROR(SEARCH(("No"),(A13))))</formula>
    </cfRule>
  </conditionalFormatting>
  <conditionalFormatting sqref="I7">
    <cfRule type="containsText" dxfId="18" priority="5" operator="containsText" text="TRUE">
      <formula>NOT(ISERROR(SEARCH(("TRUE"),(I7))))</formula>
    </cfRule>
  </conditionalFormatting>
  <conditionalFormatting sqref="I10">
    <cfRule type="containsText" dxfId="17" priority="6" operator="containsText" text="TRUE">
      <formula>NOT(ISERROR(SEARCH(("TRUE"),(I10))))</formula>
    </cfRule>
  </conditionalFormatting>
  <conditionalFormatting sqref="C22">
    <cfRule type="cellIs" dxfId="16" priority="7" operator="equal">
      <formula>1</formula>
    </cfRule>
  </conditionalFormatting>
  <conditionalFormatting sqref="C22">
    <cfRule type="cellIs" dxfId="15" priority="8" operator="equal">
      <formula>0</formula>
    </cfRule>
  </conditionalFormatting>
  <conditionalFormatting sqref="I19">
    <cfRule type="cellIs" dxfId="14" priority="9" operator="equal">
      <formula>"TRUE"</formula>
    </cfRule>
  </conditionalFormatting>
  <conditionalFormatting sqref="I22">
    <cfRule type="cellIs" dxfId="13" priority="10" operator="equal">
      <formula>"TRUE"</formula>
    </cfRule>
  </conditionalFormatting>
  <conditionalFormatting sqref="M6">
    <cfRule type="cellIs" dxfId="12" priority="11" operator="equal">
      <formula>"TRUE"</formula>
    </cfRule>
  </conditionalFormatting>
  <conditionalFormatting sqref="I7 I10 I19 I22 M6">
    <cfRule type="cellIs" dxfId="11" priority="3" operator="equal">
      <formula>TRUE</formula>
    </cfRule>
  </conditionalFormatting>
  <conditionalFormatting sqref="N29">
    <cfRule type="cellIs" dxfId="10" priority="1" operator="equal">
      <formula>1</formula>
    </cfRule>
  </conditionalFormatting>
  <conditionalFormatting sqref="N29">
    <cfRule type="cellIs" dxfId="9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O27"/>
  <sheetViews>
    <sheetView tabSelected="1" workbookViewId="0">
      <selection activeCell="I10" sqref="I10"/>
    </sheetView>
  </sheetViews>
  <sheetFormatPr baseColWidth="10" defaultColWidth="14.42578125" defaultRowHeight="15.75" customHeight="1"/>
  <cols>
    <col min="1" max="1" width="4.140625" customWidth="1"/>
    <col min="2" max="2" width="8.7109375" customWidth="1"/>
    <col min="3" max="3" width="7.5703125" customWidth="1"/>
    <col min="4" max="4" width="6.85546875" customWidth="1"/>
    <col min="5" max="5" width="5" customWidth="1"/>
    <col min="6" max="6" width="4.28515625" customWidth="1"/>
    <col min="7" max="7" width="15.140625" customWidth="1"/>
    <col min="8" max="8" width="16.28515625" customWidth="1"/>
    <col min="15" max="15" width="22.7109375" customWidth="1"/>
  </cols>
  <sheetData>
    <row r="1" spans="1:15">
      <c r="B1" s="41" t="s">
        <v>1</v>
      </c>
      <c r="C1" s="41" t="s">
        <v>3</v>
      </c>
      <c r="D1" s="41" t="s">
        <v>5</v>
      </c>
      <c r="E1" s="41" t="s">
        <v>6</v>
      </c>
      <c r="F1" s="41" t="s">
        <v>7</v>
      </c>
    </row>
    <row r="2" spans="1:15">
      <c r="B2" s="6" t="s">
        <v>9</v>
      </c>
      <c r="C2" s="33">
        <v>0.3</v>
      </c>
      <c r="D2" s="61"/>
      <c r="E2" s="12" t="str">
        <f t="shared" ref="E2:E21" si="0">IF(D2="","",POWER($I$7,-D2))</f>
        <v/>
      </c>
      <c r="F2" s="12">
        <f t="shared" ref="F2:F21" si="1">IF(C2="",0,-LOG(C2,$I$7))</f>
        <v>1.7369655941662063</v>
      </c>
    </row>
    <row r="3" spans="1:15">
      <c r="A3" s="14"/>
      <c r="B3" s="6" t="s">
        <v>24</v>
      </c>
      <c r="C3" s="33">
        <v>0.1</v>
      </c>
      <c r="D3" s="61"/>
      <c r="E3" s="12" t="str">
        <f t="shared" si="0"/>
        <v/>
      </c>
      <c r="F3" s="12">
        <f t="shared" si="1"/>
        <v>3.3219280948873622</v>
      </c>
      <c r="G3" s="17" t="s">
        <v>27</v>
      </c>
      <c r="H3" s="39"/>
      <c r="I3" s="39"/>
      <c r="J3" s="39"/>
      <c r="K3" s="20"/>
    </row>
    <row r="4" spans="1:15">
      <c r="A4" s="21"/>
      <c r="B4" s="6" t="s">
        <v>28</v>
      </c>
      <c r="C4" s="33">
        <v>0.4</v>
      </c>
      <c r="D4" s="61"/>
      <c r="E4" s="12" t="str">
        <f t="shared" si="0"/>
        <v/>
      </c>
      <c r="F4" s="12">
        <f t="shared" si="1"/>
        <v>1.3219280948873622</v>
      </c>
      <c r="G4" s="27">
        <f>SUM(E2:E21)</f>
        <v>0</v>
      </c>
      <c r="H4" s="39"/>
      <c r="K4" s="39"/>
    </row>
    <row r="5" spans="1:15">
      <c r="A5" s="21"/>
      <c r="B5" s="6" t="s">
        <v>34</v>
      </c>
      <c r="C5" s="33">
        <v>0.2</v>
      </c>
      <c r="D5" s="61"/>
      <c r="E5" s="12" t="str">
        <f t="shared" si="0"/>
        <v/>
      </c>
      <c r="F5" s="12">
        <f t="shared" si="1"/>
        <v>2.3219280948873622</v>
      </c>
      <c r="G5" s="48"/>
      <c r="H5" s="39"/>
      <c r="K5" s="7" t="s">
        <v>22</v>
      </c>
      <c r="L5" s="32" t="s">
        <v>10</v>
      </c>
      <c r="M5" s="32" t="s">
        <v>19</v>
      </c>
      <c r="N5" s="32" t="s">
        <v>20</v>
      </c>
      <c r="O5" s="32" t="s">
        <v>21</v>
      </c>
    </row>
    <row r="6" spans="1:15">
      <c r="A6" s="21"/>
      <c r="B6" s="6" t="s">
        <v>37</v>
      </c>
      <c r="C6" s="33"/>
      <c r="D6" s="61"/>
      <c r="E6" s="12" t="str">
        <f t="shared" si="0"/>
        <v/>
      </c>
      <c r="F6" s="12">
        <f t="shared" si="1"/>
        <v>0</v>
      </c>
      <c r="G6" s="59"/>
      <c r="H6" s="39"/>
      <c r="I6" s="65" t="s">
        <v>0</v>
      </c>
      <c r="K6" s="26" t="b">
        <f>AND(M6&lt;=N6,N6&lt;O6)</f>
        <v>0</v>
      </c>
      <c r="L6" s="11">
        <v>2</v>
      </c>
      <c r="M6" s="18">
        <f>G13</f>
        <v>1.8464393446710154</v>
      </c>
      <c r="N6" s="22">
        <f>O17/L6</f>
        <v>0</v>
      </c>
      <c r="O6" s="22">
        <f>G13+(1/L6)</f>
        <v>2.3464393446710154</v>
      </c>
    </row>
    <row r="7" spans="1:15">
      <c r="A7" s="21"/>
      <c r="B7" s="6" t="s">
        <v>46</v>
      </c>
      <c r="C7" s="33"/>
      <c r="D7" s="61"/>
      <c r="E7" s="12" t="str">
        <f t="shared" si="0"/>
        <v/>
      </c>
      <c r="F7" s="12">
        <f t="shared" si="1"/>
        <v>0</v>
      </c>
      <c r="G7" s="60"/>
      <c r="H7" s="39"/>
      <c r="I7" s="66">
        <v>2</v>
      </c>
      <c r="J7" s="39"/>
      <c r="K7" s="39"/>
    </row>
    <row r="8" spans="1:15">
      <c r="A8" s="21"/>
      <c r="B8" s="6" t="s">
        <v>48</v>
      </c>
      <c r="C8" s="33"/>
      <c r="D8" s="61"/>
      <c r="E8" s="12" t="str">
        <f t="shared" si="0"/>
        <v/>
      </c>
      <c r="F8" s="12">
        <f t="shared" si="1"/>
        <v>0</v>
      </c>
      <c r="G8" s="48"/>
    </row>
    <row r="9" spans="1:15">
      <c r="A9" s="21"/>
      <c r="B9" s="6" t="s">
        <v>49</v>
      </c>
      <c r="C9" s="33"/>
      <c r="D9" s="61"/>
      <c r="E9" s="12" t="str">
        <f t="shared" si="0"/>
        <v/>
      </c>
      <c r="F9" s="12">
        <f t="shared" si="1"/>
        <v>0</v>
      </c>
      <c r="G9" s="35" t="s">
        <v>50</v>
      </c>
      <c r="L9" s="9" t="s">
        <v>51</v>
      </c>
    </row>
    <row r="10" spans="1:15">
      <c r="A10" s="21"/>
      <c r="B10" s="6" t="s">
        <v>52</v>
      </c>
      <c r="C10" s="33"/>
      <c r="D10" s="61"/>
      <c r="E10" s="12" t="str">
        <f t="shared" si="0"/>
        <v/>
      </c>
      <c r="F10" s="12">
        <f t="shared" si="1"/>
        <v>0</v>
      </c>
      <c r="G10" s="38" t="b">
        <f>G4&lt;=1</f>
        <v>1</v>
      </c>
      <c r="L10" s="41" t="s">
        <v>53</v>
      </c>
      <c r="M10" s="41" t="s">
        <v>54</v>
      </c>
      <c r="N10" s="41" t="s">
        <v>5</v>
      </c>
    </row>
    <row r="11" spans="1:15">
      <c r="A11" s="39"/>
      <c r="B11" s="6" t="s">
        <v>55</v>
      </c>
      <c r="C11" s="33"/>
      <c r="D11" s="61"/>
      <c r="E11" s="12" t="str">
        <f t="shared" si="0"/>
        <v/>
      </c>
      <c r="F11" s="12">
        <f t="shared" si="1"/>
        <v>0</v>
      </c>
      <c r="G11" s="48"/>
      <c r="N11" s="18">
        <f t="shared" ref="N11:N27" si="2">LEN(M11)</f>
        <v>0</v>
      </c>
    </row>
    <row r="12" spans="1:15">
      <c r="B12" s="6" t="s">
        <v>57</v>
      </c>
      <c r="C12" s="33"/>
      <c r="D12" s="61"/>
      <c r="E12" s="12" t="str">
        <f t="shared" si="0"/>
        <v/>
      </c>
      <c r="F12" s="12">
        <f t="shared" si="1"/>
        <v>0</v>
      </c>
      <c r="G12" s="7" t="s">
        <v>58</v>
      </c>
      <c r="H12" s="7" t="s">
        <v>59</v>
      </c>
      <c r="N12" s="18">
        <f t="shared" si="2"/>
        <v>0</v>
      </c>
    </row>
    <row r="13" spans="1:15">
      <c r="A13" s="46"/>
      <c r="B13" s="6" t="s">
        <v>60</v>
      </c>
      <c r="C13" s="33"/>
      <c r="D13" s="61"/>
      <c r="E13" s="12" t="str">
        <f t="shared" si="0"/>
        <v/>
      </c>
      <c r="F13" s="12">
        <f t="shared" si="1"/>
        <v>0</v>
      </c>
      <c r="G13" s="31">
        <f>SUMPRODUCT(C2:C21,F2:F21)</f>
        <v>1.8464393446710154</v>
      </c>
      <c r="H13" s="31" t="e">
        <f>G13/G16</f>
        <v>#DIV/0!</v>
      </c>
      <c r="N13" s="18">
        <f t="shared" si="2"/>
        <v>0</v>
      </c>
    </row>
    <row r="14" spans="1:15">
      <c r="B14" s="6" t="s">
        <v>63</v>
      </c>
      <c r="C14" s="33"/>
      <c r="D14" s="61"/>
      <c r="E14" s="12" t="str">
        <f t="shared" si="0"/>
        <v/>
      </c>
      <c r="F14" s="12">
        <f t="shared" si="1"/>
        <v>0</v>
      </c>
      <c r="N14" s="18">
        <f t="shared" si="2"/>
        <v>0</v>
      </c>
    </row>
    <row r="15" spans="1:15">
      <c r="B15" s="6" t="s">
        <v>64</v>
      </c>
      <c r="C15" s="33"/>
      <c r="D15" s="61"/>
      <c r="E15" s="12" t="str">
        <f t="shared" si="0"/>
        <v/>
      </c>
      <c r="F15" s="12">
        <f t="shared" si="1"/>
        <v>0</v>
      </c>
      <c r="G15" s="7" t="s">
        <v>65</v>
      </c>
      <c r="H15" s="7" t="s">
        <v>66</v>
      </c>
      <c r="N15" s="18">
        <f t="shared" si="2"/>
        <v>0</v>
      </c>
    </row>
    <row r="16" spans="1:15">
      <c r="B16" s="6" t="s">
        <v>67</v>
      </c>
      <c r="C16" s="33"/>
      <c r="D16" s="61"/>
      <c r="E16" s="12" t="str">
        <f t="shared" si="0"/>
        <v/>
      </c>
      <c r="F16" s="12">
        <f t="shared" si="1"/>
        <v>0</v>
      </c>
      <c r="G16" s="31">
        <f>SUMPRODUCT(C2:C21,D2:D21)</f>
        <v>0</v>
      </c>
      <c r="H16" s="31" t="e">
        <f>1-H13</f>
        <v>#DIV/0!</v>
      </c>
      <c r="N16" s="18">
        <f t="shared" si="2"/>
        <v>0</v>
      </c>
      <c r="O16" s="7" t="s">
        <v>68</v>
      </c>
    </row>
    <row r="17" spans="2:15">
      <c r="B17" s="6" t="s">
        <v>69</v>
      </c>
      <c r="C17" s="33"/>
      <c r="D17" s="61"/>
      <c r="E17" s="12" t="str">
        <f t="shared" si="0"/>
        <v/>
      </c>
      <c r="F17" s="12">
        <f t="shared" si="1"/>
        <v>0</v>
      </c>
      <c r="I17" s="39"/>
      <c r="J17" s="39"/>
      <c r="N17" s="18">
        <f t="shared" si="2"/>
        <v>0</v>
      </c>
      <c r="O17" s="31">
        <f>SUMPRODUCT(L11:L27,N11:N27)</f>
        <v>0</v>
      </c>
    </row>
    <row r="18" spans="2:15">
      <c r="B18" s="6" t="s">
        <v>70</v>
      </c>
      <c r="C18" s="33"/>
      <c r="D18" s="61"/>
      <c r="E18" s="12" t="str">
        <f t="shared" si="0"/>
        <v/>
      </c>
      <c r="F18" s="12">
        <f t="shared" si="1"/>
        <v>0</v>
      </c>
      <c r="G18" s="7" t="s">
        <v>71</v>
      </c>
      <c r="I18" s="39"/>
      <c r="J18" s="39"/>
      <c r="N18" s="18">
        <f t="shared" si="2"/>
        <v>0</v>
      </c>
    </row>
    <row r="19" spans="2:15">
      <c r="B19" s="6" t="s">
        <v>72</v>
      </c>
      <c r="C19" s="33"/>
      <c r="D19" s="61"/>
      <c r="E19" s="12" t="str">
        <f t="shared" si="0"/>
        <v/>
      </c>
      <c r="F19" s="12">
        <f t="shared" si="1"/>
        <v>0</v>
      </c>
      <c r="G19" s="51" t="b">
        <f>G16&gt;=G13</f>
        <v>0</v>
      </c>
      <c r="I19" s="39"/>
      <c r="J19" s="39"/>
      <c r="N19" s="18">
        <f t="shared" si="2"/>
        <v>0</v>
      </c>
    </row>
    <row r="20" spans="2:15">
      <c r="B20" s="6" t="s">
        <v>74</v>
      </c>
      <c r="C20" s="33"/>
      <c r="D20" s="61"/>
      <c r="E20" s="12" t="str">
        <f t="shared" si="0"/>
        <v/>
      </c>
      <c r="F20" s="12">
        <f t="shared" si="1"/>
        <v>0</v>
      </c>
      <c r="N20" s="18">
        <f t="shared" si="2"/>
        <v>0</v>
      </c>
    </row>
    <row r="21" spans="2:15">
      <c r="B21" s="6" t="s">
        <v>76</v>
      </c>
      <c r="C21" s="33"/>
      <c r="D21" s="61"/>
      <c r="E21" s="12" t="str">
        <f t="shared" si="0"/>
        <v/>
      </c>
      <c r="F21" s="12">
        <f t="shared" si="1"/>
        <v>0</v>
      </c>
      <c r="G21" s="7" t="s">
        <v>78</v>
      </c>
      <c r="N21" s="18">
        <f t="shared" si="2"/>
        <v>0</v>
      </c>
    </row>
    <row r="22" spans="2:15">
      <c r="B22" s="11" t="s">
        <v>79</v>
      </c>
      <c r="C22" s="51">
        <f>SUM(C2:C21)</f>
        <v>1</v>
      </c>
      <c r="G22" s="51" t="b">
        <f>G16=G13</f>
        <v>0</v>
      </c>
      <c r="N22" s="18">
        <f t="shared" si="2"/>
        <v>0</v>
      </c>
    </row>
    <row r="23" spans="2:15">
      <c r="N23" s="18">
        <f t="shared" si="2"/>
        <v>0</v>
      </c>
    </row>
    <row r="24" spans="2:15">
      <c r="N24" s="18">
        <f t="shared" si="2"/>
        <v>0</v>
      </c>
    </row>
    <row r="25" spans="2:15">
      <c r="B25" s="9"/>
      <c r="C25" s="52"/>
      <c r="D25" s="53"/>
      <c r="E25" s="53"/>
      <c r="F25" s="53"/>
      <c r="N25" s="18">
        <f t="shared" si="2"/>
        <v>0</v>
      </c>
    </row>
    <row r="26" spans="2:15">
      <c r="B26" s="9"/>
      <c r="C26" s="52"/>
      <c r="D26" s="53"/>
      <c r="E26" s="53"/>
      <c r="F26" s="53"/>
      <c r="N26" s="18">
        <f t="shared" si="2"/>
        <v>0</v>
      </c>
    </row>
    <row r="27" spans="2:15">
      <c r="L27" s="37"/>
      <c r="M27" s="37"/>
      <c r="N27" s="18">
        <f t="shared" si="2"/>
        <v>0</v>
      </c>
    </row>
  </sheetData>
  <conditionalFormatting sqref="A13">
    <cfRule type="containsText" dxfId="8" priority="2" operator="containsText" text="No">
      <formula>NOT(ISERROR(SEARCH(("No"),(A13))))</formula>
    </cfRule>
  </conditionalFormatting>
  <conditionalFormatting sqref="G7">
    <cfRule type="containsText" dxfId="7" priority="3" operator="containsText" text="TRUE">
      <formula>NOT(ISERROR(SEARCH(("TRUE"),(G7))))</formula>
    </cfRule>
  </conditionalFormatting>
  <conditionalFormatting sqref="G10">
    <cfRule type="containsText" dxfId="6" priority="4" operator="containsText" text="TRUE">
      <formula>NOT(ISERROR(SEARCH(("TRUE"),(G10))))</formula>
    </cfRule>
  </conditionalFormatting>
  <conditionalFormatting sqref="C22">
    <cfRule type="cellIs" dxfId="5" priority="5" operator="equal">
      <formula>1</formula>
    </cfRule>
  </conditionalFormatting>
  <conditionalFormatting sqref="C22">
    <cfRule type="cellIs" dxfId="4" priority="6" operator="equal">
      <formula>0</formula>
    </cfRule>
  </conditionalFormatting>
  <conditionalFormatting sqref="G19">
    <cfRule type="cellIs" dxfId="3" priority="7" operator="equal">
      <formula>"TRUE"</formula>
    </cfRule>
  </conditionalFormatting>
  <conditionalFormatting sqref="G22">
    <cfRule type="cellIs" dxfId="2" priority="8" operator="equal">
      <formula>"TRUE"</formula>
    </cfRule>
  </conditionalFormatting>
  <conditionalFormatting sqref="K6">
    <cfRule type="cellIs" dxfId="1" priority="9" operator="equal">
      <formula>"TRUE"</formula>
    </cfRule>
  </conditionalFormatting>
  <conditionalFormatting sqref="G7 G10 G19 G22 K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baseColWidth="10" defaultRowHeight="12.75"/>
  <cols>
    <col min="2" max="2" width="12.28515625" bestFit="1" customWidth="1"/>
  </cols>
  <sheetData>
    <row r="1" spans="1:2">
      <c r="A1" t="s">
        <v>85</v>
      </c>
      <c r="B1" t="s">
        <v>86</v>
      </c>
    </row>
    <row r="2" spans="1:2">
      <c r="A2" t="s">
        <v>9</v>
      </c>
      <c r="B2">
        <v>0.3</v>
      </c>
    </row>
    <row r="3" spans="1:2">
      <c r="A3" t="s">
        <v>24</v>
      </c>
      <c r="B3">
        <v>0.1</v>
      </c>
    </row>
    <row r="4" spans="1:2">
      <c r="A4" t="s">
        <v>28</v>
      </c>
      <c r="B4">
        <v>0.1</v>
      </c>
    </row>
    <row r="5" spans="1:2">
      <c r="A5" t="s">
        <v>34</v>
      </c>
      <c r="B5">
        <v>0.3</v>
      </c>
    </row>
    <row r="6" spans="1:2">
      <c r="A6" t="s">
        <v>37</v>
      </c>
      <c r="B6">
        <v>0.05</v>
      </c>
    </row>
    <row r="7" spans="1:2">
      <c r="A7" t="s">
        <v>46</v>
      </c>
      <c r="B7">
        <v>0.05</v>
      </c>
    </row>
    <row r="8" spans="1:2">
      <c r="A8" t="s">
        <v>48</v>
      </c>
      <c r="B8">
        <v>0.05</v>
      </c>
    </row>
    <row r="9" spans="1:2">
      <c r="A9" t="s">
        <v>49</v>
      </c>
      <c r="B9">
        <v>0.02</v>
      </c>
    </row>
    <row r="10" spans="1:2">
      <c r="A10" t="s">
        <v>52</v>
      </c>
      <c r="B10">
        <v>0.03</v>
      </c>
    </row>
    <row r="11" spans="1:2">
      <c r="A11" t="s">
        <v>87</v>
      </c>
      <c r="B11">
        <f>SUM(Tabla1[p(si)])</f>
        <v>1.0000000000000002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11" sqref="C11"/>
    </sheetView>
  </sheetViews>
  <sheetFormatPr baseColWidth="10" defaultRowHeight="12.75"/>
  <cols>
    <col min="2" max="2" width="11.42578125" style="70"/>
    <col min="7" max="7" width="12.28515625" bestFit="1" customWidth="1"/>
  </cols>
  <sheetData>
    <row r="1" spans="1:15">
      <c r="E1" s="69" t="s">
        <v>99</v>
      </c>
    </row>
    <row r="2" spans="1:15">
      <c r="A2" s="71" t="s">
        <v>88</v>
      </c>
      <c r="B2" s="73" t="s">
        <v>98</v>
      </c>
      <c r="C2" s="71" t="s">
        <v>86</v>
      </c>
      <c r="E2" s="74" t="s">
        <v>88</v>
      </c>
      <c r="F2" s="75" t="s">
        <v>86</v>
      </c>
      <c r="G2" s="74" t="s">
        <v>98</v>
      </c>
      <c r="I2" s="74" t="s">
        <v>88</v>
      </c>
      <c r="J2" s="75" t="s">
        <v>86</v>
      </c>
      <c r="K2" s="74" t="s">
        <v>98</v>
      </c>
      <c r="M2" s="74" t="s">
        <v>88</v>
      </c>
      <c r="N2" s="75" t="s">
        <v>86</v>
      </c>
      <c r="O2" s="74" t="s">
        <v>98</v>
      </c>
    </row>
    <row r="3" spans="1:15">
      <c r="A3" s="71" t="s">
        <v>9</v>
      </c>
      <c r="B3" s="73" t="s">
        <v>101</v>
      </c>
      <c r="C3" s="72">
        <v>0.3</v>
      </c>
      <c r="E3" s="74" t="s">
        <v>89</v>
      </c>
      <c r="F3" s="76">
        <f>$C$3*C3</f>
        <v>0.09</v>
      </c>
      <c r="G3" s="76" t="str">
        <f>CONCATENATE($B$3,B3)</f>
        <v>00</v>
      </c>
      <c r="I3" s="74" t="s">
        <v>92</v>
      </c>
      <c r="J3" s="76">
        <f>$C$4*C3</f>
        <v>0.03</v>
      </c>
      <c r="K3" s="76" t="str">
        <f>CONCATENATE($B$4,B3)</f>
        <v>100</v>
      </c>
      <c r="M3" s="74" t="s">
        <v>95</v>
      </c>
      <c r="N3" s="76">
        <f>$C$5*C3</f>
        <v>0.12</v>
      </c>
      <c r="O3" s="76" t="str">
        <f>CONCATENATE($B$5,B3)</f>
        <v>1100</v>
      </c>
    </row>
    <row r="4" spans="1:15">
      <c r="A4" s="71" t="s">
        <v>24</v>
      </c>
      <c r="B4" s="73" t="s">
        <v>25</v>
      </c>
      <c r="C4" s="71">
        <v>0.1</v>
      </c>
      <c r="E4" s="74" t="s">
        <v>90</v>
      </c>
      <c r="F4" s="76">
        <f>$C$3*C4</f>
        <v>0.03</v>
      </c>
      <c r="G4" s="76" t="str">
        <f>CONCATENATE($B$3,B4)</f>
        <v>010</v>
      </c>
      <c r="I4" s="74" t="s">
        <v>93</v>
      </c>
      <c r="J4" s="76">
        <f>$C$4*C4</f>
        <v>1.0000000000000002E-2</v>
      </c>
      <c r="K4" s="76" t="str">
        <f>CONCATENATE($B$4,B4)</f>
        <v>1010</v>
      </c>
      <c r="M4" s="74" t="s">
        <v>96</v>
      </c>
      <c r="N4" s="76">
        <f>$C$5*C4</f>
        <v>4.0000000000000008E-2</v>
      </c>
      <c r="O4" s="76" t="str">
        <f>CONCATENATE($B$5,B4)</f>
        <v>11010</v>
      </c>
    </row>
    <row r="5" spans="1:15">
      <c r="A5" s="71" t="s">
        <v>28</v>
      </c>
      <c r="B5" s="73" t="s">
        <v>102</v>
      </c>
      <c r="C5" s="72">
        <v>0.4</v>
      </c>
      <c r="E5" s="74" t="s">
        <v>91</v>
      </c>
      <c r="F5" s="76">
        <f>$C$3*C5</f>
        <v>0.12</v>
      </c>
      <c r="G5" s="76" t="str">
        <f>CONCATENATE($B$3,B5)</f>
        <v>0110</v>
      </c>
      <c r="I5" s="74" t="s">
        <v>94</v>
      </c>
      <c r="J5" s="76">
        <f>$C$4*C5</f>
        <v>4.0000000000000008E-2</v>
      </c>
      <c r="K5" s="76" t="str">
        <f>CONCATENATE($B$4,B5)</f>
        <v>10110</v>
      </c>
      <c r="M5" s="74" t="s">
        <v>97</v>
      </c>
      <c r="N5" s="76">
        <f>$C$5*C5</f>
        <v>0.16000000000000003</v>
      </c>
      <c r="O5" s="76" t="str">
        <f>CONCATENATE($B$5,B5)</f>
        <v>110110</v>
      </c>
    </row>
    <row r="6" spans="1:15">
      <c r="A6" s="77" t="s">
        <v>34</v>
      </c>
      <c r="B6" s="73" t="s">
        <v>103</v>
      </c>
      <c r="C6" s="72">
        <v>0.2</v>
      </c>
      <c r="E6" s="74" t="s">
        <v>104</v>
      </c>
      <c r="F6" s="76">
        <f>$C$3*C6</f>
        <v>0.06</v>
      </c>
      <c r="G6" s="76" t="str">
        <f>CONCATENATE($B$3,B6)</f>
        <v>01110</v>
      </c>
      <c r="I6" s="74" t="s">
        <v>105</v>
      </c>
      <c r="J6" s="76">
        <f>$C$4*C6</f>
        <v>2.0000000000000004E-2</v>
      </c>
      <c r="K6" s="76" t="str">
        <f>CONCATENATE($B$4,B6)</f>
        <v>101110</v>
      </c>
      <c r="M6" s="74" t="s">
        <v>106</v>
      </c>
      <c r="N6" s="76">
        <f>$C$5*C6</f>
        <v>8.0000000000000016E-2</v>
      </c>
      <c r="O6" s="76" t="str">
        <f>CONCATENATE($B$5,B6)</f>
        <v>1101110</v>
      </c>
    </row>
    <row r="16" spans="1:15">
      <c r="E16" s="74" t="s">
        <v>88</v>
      </c>
      <c r="F16" s="75" t="s">
        <v>86</v>
      </c>
      <c r="G16" s="74" t="s">
        <v>98</v>
      </c>
    </row>
    <row r="17" spans="5:7">
      <c r="E17" s="74" t="s">
        <v>107</v>
      </c>
      <c r="F17" s="76">
        <f>$C$6*C3</f>
        <v>0.06</v>
      </c>
      <c r="G17" s="76" t="str">
        <f>CONCATENATE($B$6,B3)</f>
        <v>11100</v>
      </c>
    </row>
    <row r="18" spans="5:7">
      <c r="E18" s="74" t="s">
        <v>108</v>
      </c>
      <c r="F18" s="76">
        <f>$C$6*C4</f>
        <v>2.0000000000000004E-2</v>
      </c>
      <c r="G18" s="76" t="str">
        <f>CONCATENATE($B$6,B4)</f>
        <v>111010</v>
      </c>
    </row>
    <row r="19" spans="5:7">
      <c r="E19" s="74" t="s">
        <v>109</v>
      </c>
      <c r="F19" s="76">
        <f>$C$6*C5</f>
        <v>8.0000000000000016E-2</v>
      </c>
      <c r="G19" s="76" t="str">
        <f>CONCATENATE($B$6,B5)</f>
        <v>1110110</v>
      </c>
    </row>
    <row r="20" spans="5:7">
      <c r="E20" s="74" t="s">
        <v>110</v>
      </c>
      <c r="F20" s="76">
        <f>$C$6*C6</f>
        <v>4.0000000000000008E-2</v>
      </c>
      <c r="G20" s="76" t="str">
        <f>CONCATENATE($B$6,B6)</f>
        <v>11101110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markov</vt:lpstr>
      <vt:lpstr>kraft pero con shannon</vt:lpstr>
      <vt:lpstr>kraft recortad</vt:lpstr>
      <vt:lpstr>ordena p(i)</vt:lpstr>
      <vt:lpstr>extendsor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>notebooklima</cp:lastModifiedBy>
  <dcterms:modified xsi:type="dcterms:W3CDTF">2019-09-30T20:26:54Z</dcterms:modified>
</cp:coreProperties>
</file>