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Portofolio Excel\"/>
    </mc:Choice>
  </mc:AlternateContent>
  <xr:revisionPtr revIDLastSave="0" documentId="13_ncr:1_{C2010E76-DD4B-4EFB-B880-2C1244D56BEC}" xr6:coauthVersionLast="47" xr6:coauthVersionMax="47" xr10:uidLastSave="{00000000-0000-0000-0000-000000000000}"/>
  <bookViews>
    <workbookView xWindow="0" yWindow="30" windowWidth="28800" windowHeight="15450" activeTab="4" xr2:uid="{00000000-000D-0000-FFFF-FFFF00000000}"/>
  </bookViews>
  <sheets>
    <sheet name="Soal" sheetId="7" r:id="rId1"/>
    <sheet name="Langkah" sheetId="10" r:id="rId2"/>
    <sheet name="Detail" sheetId="8" r:id="rId3"/>
    <sheet name="Absen" sheetId="9" r:id="rId4"/>
    <sheet name="Personal Teks 2" sheetId="6" r:id="rId5"/>
    <sheet name="Helper" sheetId="14" r:id="rId6"/>
    <sheet name="Grafik" sheetId="22" r:id="rId7"/>
    <sheet name="Post Test" sheetId="23" r:id="rId8"/>
  </sheets>
  <definedNames>
    <definedName name="_xlnm._FilterDatabase" localSheetId="3" hidden="1">Absen!$A$1:$F$501</definedName>
    <definedName name="_xlnm._FilterDatabase" localSheetId="2" hidden="1">Detail!$A$1:$H$1001</definedName>
    <definedName name="_xlnm._FilterDatabase" localSheetId="5" hidden="1">Helper!$G$1:$G$1001</definedName>
    <definedName name="_xlnm._FilterDatabase" localSheetId="4" hidden="1">'Personal Teks 2'!$A$1:$V$1</definedName>
    <definedName name="List_Jurusan">Helper!$A$2:$A$7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B2" i="22" a="1"/>
  <c r="B2" i="22" s="1"/>
  <c r="C11" i="23" a="1"/>
  <c r="C11" i="23" s="1"/>
  <c r="C12" i="23" a="1"/>
  <c r="C12" i="23" s="1"/>
  <c r="C13" i="23" a="1"/>
  <c r="C13" i="23" s="1"/>
  <c r="C14" i="23" a="1"/>
  <c r="C14" i="23" s="1"/>
  <c r="C15" i="23" a="1"/>
  <c r="C15" i="23" s="1"/>
  <c r="C16" i="23" a="1"/>
  <c r="C16" i="23"/>
  <c r="C17" i="23" a="1"/>
  <c r="C17" i="23"/>
  <c r="C18" i="23" a="1"/>
  <c r="C18" i="23" s="1"/>
  <c r="C19" i="23" a="1"/>
  <c r="C19" i="23" s="1"/>
  <c r="C20" i="23" a="1"/>
  <c r="C20" i="23" s="1"/>
  <c r="C21" i="23" a="1"/>
  <c r="C21" i="23" s="1"/>
  <c r="C22" i="23" a="1"/>
  <c r="C22" i="23" s="1"/>
  <c r="C23" i="23" a="1"/>
  <c r="C23" i="23" s="1"/>
  <c r="C24" i="23" a="1"/>
  <c r="C24" i="23"/>
  <c r="C25" i="23" a="1"/>
  <c r="C25" i="23" s="1"/>
  <c r="C26" i="23" a="1"/>
  <c r="C26" i="23" s="1"/>
  <c r="C27" i="23" a="1"/>
  <c r="C27" i="23" s="1"/>
  <c r="C28" i="23" a="1"/>
  <c r="C28" i="23"/>
  <c r="C29" i="23" a="1"/>
  <c r="C29" i="23" s="1"/>
  <c r="C30" i="23" a="1"/>
  <c r="C30" i="23" s="1"/>
  <c r="C31" i="23" a="1"/>
  <c r="C31" i="23"/>
  <c r="C32" i="23" a="1"/>
  <c r="C32" i="23" s="1"/>
  <c r="C33" i="23" a="1"/>
  <c r="C33" i="23" s="1"/>
  <c r="C34" i="23" a="1"/>
  <c r="C34" i="23" s="1"/>
  <c r="C35" i="23" a="1"/>
  <c r="C35" i="23" s="1"/>
  <c r="C36" i="23" a="1"/>
  <c r="C36" i="23" s="1"/>
  <c r="C37" i="23" a="1"/>
  <c r="C37" i="23" s="1"/>
  <c r="C38" i="23" a="1"/>
  <c r="C38" i="23" s="1"/>
  <c r="C39" i="23" a="1"/>
  <c r="C39" i="23" s="1"/>
  <c r="C40" i="23" a="1"/>
  <c r="C40" i="23" s="1"/>
  <c r="C41" i="23" a="1"/>
  <c r="C41" i="23" s="1"/>
  <c r="C42" i="23" a="1"/>
  <c r="C42" i="23" s="1"/>
  <c r="C43" i="23" a="1"/>
  <c r="C43" i="23" s="1"/>
  <c r="C44" i="23" a="1"/>
  <c r="C44" i="23" s="1"/>
  <c r="C45" i="23" a="1"/>
  <c r="C45" i="23" s="1"/>
  <c r="C46" i="23" a="1"/>
  <c r="C46" i="23"/>
  <c r="C47" i="23" a="1"/>
  <c r="C47" i="23" s="1"/>
  <c r="C48" i="23" a="1"/>
  <c r="C48" i="23" s="1"/>
  <c r="C49" i="23" a="1"/>
  <c r="C49" i="23" s="1"/>
  <c r="C50" i="23" a="1"/>
  <c r="C50" i="23" s="1"/>
  <c r="C51" i="23" a="1"/>
  <c r="C51" i="23" s="1"/>
  <c r="C52" i="23" a="1"/>
  <c r="C52" i="23" s="1"/>
  <c r="C53" i="23" a="1"/>
  <c r="C53" i="23"/>
  <c r="C54" i="23" a="1"/>
  <c r="C54" i="23" s="1"/>
  <c r="C55" i="23" a="1"/>
  <c r="C55" i="23" s="1"/>
  <c r="C56" i="23" a="1"/>
  <c r="C56" i="23" s="1"/>
  <c r="C57" i="23" a="1"/>
  <c r="C57" i="23" s="1"/>
  <c r="C58" i="23" a="1"/>
  <c r="C58" i="23" s="1"/>
  <c r="C59" i="23" a="1"/>
  <c r="C59" i="23" s="1"/>
  <c r="C60" i="23" a="1"/>
  <c r="C60" i="23"/>
  <c r="C61" i="23" a="1"/>
  <c r="C61" i="23" s="1"/>
  <c r="C62" i="23" a="1"/>
  <c r="C62" i="23" s="1"/>
  <c r="C63" i="23" a="1"/>
  <c r="C63" i="23" s="1"/>
  <c r="C64" i="23" a="1"/>
  <c r="C64" i="23" s="1"/>
  <c r="C65" i="23" a="1"/>
  <c r="C65" i="23" s="1"/>
  <c r="C66" i="23" a="1"/>
  <c r="C66" i="23" s="1"/>
  <c r="C67" i="23" a="1"/>
  <c r="C67" i="23"/>
  <c r="C68" i="23" a="1"/>
  <c r="C68" i="23" s="1"/>
  <c r="C69" i="23" a="1"/>
  <c r="C69" i="23" s="1"/>
  <c r="C70" i="23" a="1"/>
  <c r="C70" i="23" s="1"/>
  <c r="C71" i="23" a="1"/>
  <c r="C71" i="23" s="1"/>
  <c r="C72" i="23" a="1"/>
  <c r="C72" i="23" s="1"/>
  <c r="C73" i="23" a="1"/>
  <c r="C73" i="23" s="1"/>
  <c r="C74" i="23" a="1"/>
  <c r="C74" i="23" s="1"/>
  <c r="C75" i="23" a="1"/>
  <c r="C75" i="23" s="1"/>
  <c r="C76" i="23" a="1"/>
  <c r="C76" i="23" s="1"/>
  <c r="C77" i="23" a="1"/>
  <c r="C77" i="23" s="1"/>
  <c r="C78" i="23" a="1"/>
  <c r="C78" i="23" s="1"/>
  <c r="C79" i="23" a="1"/>
  <c r="C79" i="23" s="1"/>
  <c r="C80" i="23" a="1"/>
  <c r="C80" i="23" s="1"/>
  <c r="C81" i="23" a="1"/>
  <c r="C81" i="23" s="1"/>
  <c r="C82" i="23" a="1"/>
  <c r="C82" i="23"/>
  <c r="C83" i="23" a="1"/>
  <c r="C83" i="23" s="1"/>
  <c r="C84" i="23" a="1"/>
  <c r="C84" i="23" s="1"/>
  <c r="C85" i="23" a="1"/>
  <c r="C85" i="23" s="1"/>
  <c r="C86" i="23" a="1"/>
  <c r="C86" i="23" s="1"/>
  <c r="C87" i="23" a="1"/>
  <c r="C87" i="23" s="1"/>
  <c r="C88" i="23" a="1"/>
  <c r="C88" i="23" s="1"/>
  <c r="C89" i="23" a="1"/>
  <c r="C89" i="23"/>
  <c r="C90" i="23" a="1"/>
  <c r="C90" i="23" s="1"/>
  <c r="C91" i="23" a="1"/>
  <c r="C91" i="23" s="1"/>
  <c r="C92" i="23" a="1"/>
  <c r="C92" i="23" s="1"/>
  <c r="C93" i="23" a="1"/>
  <c r="C93" i="23" s="1"/>
  <c r="C94" i="23" a="1"/>
  <c r="C94" i="23" s="1"/>
  <c r="C95" i="23" a="1"/>
  <c r="C95" i="23" s="1"/>
  <c r="C96" i="23" a="1"/>
  <c r="C96" i="23"/>
  <c r="C97" i="23" a="1"/>
  <c r="C97" i="23" s="1"/>
  <c r="C98" i="23" a="1"/>
  <c r="C98" i="23" s="1"/>
  <c r="C99" i="23" a="1"/>
  <c r="C99" i="23" s="1"/>
  <c r="C100" i="23" a="1"/>
  <c r="C100" i="23" s="1"/>
  <c r="C101" i="23" a="1"/>
  <c r="C101" i="23" s="1"/>
  <c r="C102" i="23" a="1"/>
  <c r="C102" i="23" s="1"/>
  <c r="C103" i="23" a="1"/>
  <c r="C103" i="23"/>
  <c r="C104" i="23" a="1"/>
  <c r="C104" i="23" s="1"/>
  <c r="C105" i="23" a="1"/>
  <c r="C105" i="23" s="1"/>
  <c r="C106" i="23" a="1"/>
  <c r="C106" i="23" s="1"/>
  <c r="C107" i="23" a="1"/>
  <c r="C107" i="23" s="1"/>
  <c r="C108" i="23" a="1"/>
  <c r="C108" i="23" s="1"/>
  <c r="C109" i="23" a="1"/>
  <c r="C109" i="23" s="1"/>
  <c r="C110" i="23" a="1"/>
  <c r="C110" i="23" s="1"/>
  <c r="C111" i="23" a="1"/>
  <c r="C111" i="23" s="1"/>
  <c r="C112" i="23" a="1"/>
  <c r="C112" i="23" s="1"/>
  <c r="C113" i="23" a="1"/>
  <c r="C113" i="23" s="1"/>
  <c r="C114" i="23" a="1"/>
  <c r="C114" i="23" s="1"/>
  <c r="C115" i="23" a="1"/>
  <c r="C115" i="23" s="1"/>
  <c r="C116" i="23" a="1"/>
  <c r="C116" i="23" s="1"/>
  <c r="C117" i="23" a="1"/>
  <c r="C117" i="23" s="1"/>
  <c r="C118" i="23" a="1"/>
  <c r="C118" i="23"/>
  <c r="C119" i="23" a="1"/>
  <c r="C119" i="23" s="1"/>
  <c r="C120" i="23" a="1"/>
  <c r="C120" i="23" s="1"/>
  <c r="C121" i="23" a="1"/>
  <c r="C121" i="23" s="1"/>
  <c r="C122" i="23" a="1"/>
  <c r="C122" i="23" s="1"/>
  <c r="C123" i="23" a="1"/>
  <c r="C123" i="23" s="1"/>
  <c r="C124" i="23" a="1"/>
  <c r="C124" i="23" s="1"/>
  <c r="C125" i="23" a="1"/>
  <c r="C125" i="23"/>
  <c r="C126" i="23" a="1"/>
  <c r="C126" i="23" s="1"/>
  <c r="C127" i="23" a="1"/>
  <c r="C127" i="23" s="1"/>
  <c r="C128" i="23" a="1"/>
  <c r="C128" i="23" s="1"/>
  <c r="C129" i="23" a="1"/>
  <c r="C129" i="23" s="1"/>
  <c r="C130" i="23" a="1"/>
  <c r="C130" i="23" s="1"/>
  <c r="C131" i="23" a="1"/>
  <c r="C131" i="23" s="1"/>
  <c r="C132" i="23" a="1"/>
  <c r="C132" i="23"/>
  <c r="C133" i="23" a="1"/>
  <c r="C133" i="23" s="1"/>
  <c r="C134" i="23" a="1"/>
  <c r="C134" i="23" s="1"/>
  <c r="C135" i="23" a="1"/>
  <c r="C135" i="23" s="1"/>
  <c r="C136" i="23" a="1"/>
  <c r="C136" i="23" s="1"/>
  <c r="C137" i="23" a="1"/>
  <c r="C137" i="23" s="1"/>
  <c r="C138" i="23" a="1"/>
  <c r="C138" i="23" s="1"/>
  <c r="C139" i="23" a="1"/>
  <c r="C139" i="23"/>
  <c r="C140" i="23" a="1"/>
  <c r="C140" i="23" s="1"/>
  <c r="C141" i="23" a="1"/>
  <c r="C141" i="23" s="1"/>
  <c r="C142" i="23" a="1"/>
  <c r="C142" i="23" s="1"/>
  <c r="C143" i="23" a="1"/>
  <c r="C143" i="23" s="1"/>
  <c r="C144" i="23" a="1"/>
  <c r="C144" i="23" s="1"/>
  <c r="C145" i="23" a="1"/>
  <c r="C145" i="23" s="1"/>
  <c r="C146" i="23" a="1"/>
  <c r="C146" i="23" s="1"/>
  <c r="C147" i="23" a="1"/>
  <c r="C147" i="23" s="1"/>
  <c r="C148" i="23" a="1"/>
  <c r="C148" i="23" s="1"/>
  <c r="C149" i="23" a="1"/>
  <c r="C149" i="23" s="1"/>
  <c r="C150" i="23" a="1"/>
  <c r="C150" i="23" s="1"/>
  <c r="C151" i="23" a="1"/>
  <c r="C151" i="23" s="1"/>
  <c r="C152" i="23" a="1"/>
  <c r="C152" i="23" s="1"/>
  <c r="C153" i="23" a="1"/>
  <c r="C153" i="23" s="1"/>
  <c r="C154" i="23" a="1"/>
  <c r="C154" i="23"/>
  <c r="C155" i="23" a="1"/>
  <c r="C155" i="23" s="1"/>
  <c r="C156" i="23" a="1"/>
  <c r="C156" i="23" s="1"/>
  <c r="C157" i="23" a="1"/>
  <c r="C157" i="23" s="1"/>
  <c r="C158" i="23" a="1"/>
  <c r="C158" i="23" s="1"/>
  <c r="C159" i="23" a="1"/>
  <c r="C159" i="23" s="1"/>
  <c r="C160" i="23" a="1"/>
  <c r="C160" i="23" s="1"/>
  <c r="C161" i="23" a="1"/>
  <c r="C161" i="23"/>
  <c r="C162" i="23" a="1"/>
  <c r="C162" i="23" s="1"/>
  <c r="C163" i="23" a="1"/>
  <c r="C163" i="23" s="1"/>
  <c r="C164" i="23" a="1"/>
  <c r="C164" i="23" s="1"/>
  <c r="C165" i="23" a="1"/>
  <c r="C165" i="23" s="1"/>
  <c r="C166" i="23" a="1"/>
  <c r="C166" i="23" s="1"/>
  <c r="C167" i="23" a="1"/>
  <c r="C167" i="23" s="1"/>
  <c r="C168" i="23" a="1"/>
  <c r="C168" i="23"/>
  <c r="C169" i="23" a="1"/>
  <c r="C169" i="23" s="1"/>
  <c r="C170" i="23" a="1"/>
  <c r="C170" i="23" s="1"/>
  <c r="C171" i="23" a="1"/>
  <c r="C171" i="23" s="1"/>
  <c r="C172" i="23" a="1"/>
  <c r="C172" i="23" s="1"/>
  <c r="C173" i="23" a="1"/>
  <c r="C173" i="23" s="1"/>
  <c r="C174" i="23" a="1"/>
  <c r="C174" i="23" s="1"/>
  <c r="C175" i="23" a="1"/>
  <c r="C175" i="23"/>
  <c r="C176" i="23" a="1"/>
  <c r="C176" i="23" s="1"/>
  <c r="C177" i="23" a="1"/>
  <c r="C177" i="23" s="1"/>
  <c r="C178" i="23" a="1"/>
  <c r="C178" i="23" s="1"/>
  <c r="C179" i="23" a="1"/>
  <c r="C179" i="23" s="1"/>
  <c r="C180" i="23" a="1"/>
  <c r="C180" i="23" s="1"/>
  <c r="C181" i="23" a="1"/>
  <c r="C181" i="23" s="1"/>
  <c r="C182" i="23" a="1"/>
  <c r="C182" i="23" s="1"/>
  <c r="C183" i="23" a="1"/>
  <c r="C183" i="23" s="1"/>
  <c r="C184" i="23" a="1"/>
  <c r="C184" i="23" s="1"/>
  <c r="C185" i="23" a="1"/>
  <c r="C185" i="23" s="1"/>
  <c r="C186" i="23" a="1"/>
  <c r="C186" i="23" s="1"/>
  <c r="C187" i="23" a="1"/>
  <c r="C187" i="23" s="1"/>
  <c r="C188" i="23" a="1"/>
  <c r="C188" i="23" s="1"/>
  <c r="C189" i="23" a="1"/>
  <c r="C189" i="23" s="1"/>
  <c r="C190" i="23" a="1"/>
  <c r="C190" i="23"/>
  <c r="C191" i="23" a="1"/>
  <c r="C191" i="23" s="1"/>
  <c r="C192" i="23" a="1"/>
  <c r="C192" i="23" s="1"/>
  <c r="C193" i="23" a="1"/>
  <c r="C193" i="23" s="1"/>
  <c r="C194" i="23" a="1"/>
  <c r="C194" i="23" s="1"/>
  <c r="C195" i="23" a="1"/>
  <c r="C195" i="23" s="1"/>
  <c r="C196" i="23" a="1"/>
  <c r="C196" i="23" s="1"/>
  <c r="C197" i="23" a="1"/>
  <c r="C197" i="23"/>
  <c r="C198" i="23" a="1"/>
  <c r="C198" i="23" s="1"/>
  <c r="C199" i="23" a="1"/>
  <c r="C199" i="23" s="1"/>
  <c r="C200" i="23" a="1"/>
  <c r="C200" i="23" s="1"/>
  <c r="C201" i="23" a="1"/>
  <c r="C201" i="23" s="1"/>
  <c r="C202" i="23" a="1"/>
  <c r="C202" i="23" s="1"/>
  <c r="C203" i="23" a="1"/>
  <c r="C203" i="23" s="1"/>
  <c r="C204" i="23" a="1"/>
  <c r="C204" i="23"/>
  <c r="C205" i="23" a="1"/>
  <c r="C205" i="23" s="1"/>
  <c r="C206" i="23" a="1"/>
  <c r="C206" i="23" s="1"/>
  <c r="C207" i="23" a="1"/>
  <c r="C207" i="23" s="1"/>
  <c r="C208" i="23" a="1"/>
  <c r="C208" i="23" s="1"/>
  <c r="C209" i="23" a="1"/>
  <c r="C209" i="23" s="1"/>
  <c r="C210" i="23" a="1"/>
  <c r="C210" i="23" s="1"/>
  <c r="C211" i="23" a="1"/>
  <c r="C211" i="23"/>
  <c r="C212" i="23" a="1"/>
  <c r="C212" i="23" s="1"/>
  <c r="C213" i="23" a="1"/>
  <c r="C213" i="23" s="1"/>
  <c r="C214" i="23" a="1"/>
  <c r="C214" i="23" s="1"/>
  <c r="C215" i="23" a="1"/>
  <c r="C215" i="23" s="1"/>
  <c r="C216" i="23" a="1"/>
  <c r="C216" i="23" s="1"/>
  <c r="C217" i="23" a="1"/>
  <c r="C217" i="23" s="1"/>
  <c r="C218" i="23" a="1"/>
  <c r="C218" i="23" s="1"/>
  <c r="C219" i="23" a="1"/>
  <c r="C219" i="23" s="1"/>
  <c r="C220" i="23" a="1"/>
  <c r="C220" i="23" s="1"/>
  <c r="C221" i="23" a="1"/>
  <c r="C221" i="23" s="1"/>
  <c r="C222" i="23" a="1"/>
  <c r="C222" i="23" s="1"/>
  <c r="C223" i="23" a="1"/>
  <c r="C223" i="23" s="1"/>
  <c r="C224" i="23" a="1"/>
  <c r="C224" i="23" s="1"/>
  <c r="C225" i="23" a="1"/>
  <c r="C225" i="23" s="1"/>
  <c r="C226" i="23" a="1"/>
  <c r="C226" i="23"/>
  <c r="C227" i="23" a="1"/>
  <c r="C227" i="23" s="1"/>
  <c r="C228" i="23" a="1"/>
  <c r="C228" i="23" s="1"/>
  <c r="C229" i="23" a="1"/>
  <c r="C229" i="23" s="1"/>
  <c r="C230" i="23" a="1"/>
  <c r="C230" i="23" s="1"/>
  <c r="C231" i="23" a="1"/>
  <c r="C231" i="23" s="1"/>
  <c r="C232" i="23" a="1"/>
  <c r="C232" i="23" s="1"/>
  <c r="C233" i="23" a="1"/>
  <c r="C233" i="23"/>
  <c r="C234" i="23" a="1"/>
  <c r="C234" i="23" s="1"/>
  <c r="C235" i="23" a="1"/>
  <c r="C235" i="23" s="1"/>
  <c r="C236" i="23" a="1"/>
  <c r="C236" i="23" s="1"/>
  <c r="C237" i="23" a="1"/>
  <c r="C237" i="23" s="1"/>
  <c r="C238" i="23" a="1"/>
  <c r="C238" i="23" s="1"/>
  <c r="C239" i="23" a="1"/>
  <c r="C239" i="23" s="1"/>
  <c r="C240" i="23" a="1"/>
  <c r="C240" i="23"/>
  <c r="C241" i="23" a="1"/>
  <c r="C241" i="23" s="1"/>
  <c r="C242" i="23" a="1"/>
  <c r="C242" i="23" s="1"/>
  <c r="C243" i="23" a="1"/>
  <c r="C243" i="23" s="1"/>
  <c r="C244" i="23" a="1"/>
  <c r="C244" i="23" s="1"/>
  <c r="C245" i="23" a="1"/>
  <c r="C245" i="23" s="1"/>
  <c r="C246" i="23" a="1"/>
  <c r="C246" i="23" s="1"/>
  <c r="C247" i="23" a="1"/>
  <c r="C247" i="23"/>
  <c r="C248" i="23" a="1"/>
  <c r="C248" i="23" s="1"/>
  <c r="C249" i="23" a="1"/>
  <c r="C249" i="23" s="1"/>
  <c r="C250" i="23" a="1"/>
  <c r="C250" i="23" s="1"/>
  <c r="C251" i="23" a="1"/>
  <c r="C251" i="23" s="1"/>
  <c r="C252" i="23" a="1"/>
  <c r="C252" i="23" s="1"/>
  <c r="C253" i="23" a="1"/>
  <c r="C253" i="23" s="1"/>
  <c r="C254" i="23" a="1"/>
  <c r="C254" i="23" s="1"/>
  <c r="C255" i="23" a="1"/>
  <c r="C255" i="23" s="1"/>
  <c r="C256" i="23" a="1"/>
  <c r="C256" i="23" s="1"/>
  <c r="C257" i="23" a="1"/>
  <c r="C257" i="23" s="1"/>
  <c r="C258" i="23" a="1"/>
  <c r="C258" i="23" s="1"/>
  <c r="C259" i="23" a="1"/>
  <c r="C259" i="23" s="1"/>
  <c r="C260" i="23" a="1"/>
  <c r="C260" i="23" s="1"/>
  <c r="C261" i="23" a="1"/>
  <c r="C261" i="23" s="1"/>
  <c r="C262" i="23" a="1"/>
  <c r="C262" i="23"/>
  <c r="C263" i="23" a="1"/>
  <c r="C263" i="23" s="1"/>
  <c r="C264" i="23" a="1"/>
  <c r="C264" i="23" s="1"/>
  <c r="C265" i="23" a="1"/>
  <c r="C265" i="23" s="1"/>
  <c r="C266" i="23" a="1"/>
  <c r="C266" i="23" s="1"/>
  <c r="C267" i="23" a="1"/>
  <c r="C267" i="23" s="1"/>
  <c r="C268" i="23" a="1"/>
  <c r="C268" i="23" s="1"/>
  <c r="C269" i="23" a="1"/>
  <c r="C269" i="23"/>
  <c r="C270" i="23" a="1"/>
  <c r="C270" i="23" s="1"/>
  <c r="C271" i="23" a="1"/>
  <c r="C271" i="23" s="1"/>
  <c r="C272" i="23" a="1"/>
  <c r="C272" i="23" s="1"/>
  <c r="C273" i="23" a="1"/>
  <c r="C273" i="23" s="1"/>
  <c r="C274" i="23" a="1"/>
  <c r="C274" i="23" s="1"/>
  <c r="C275" i="23" a="1"/>
  <c r="C275" i="23" s="1"/>
  <c r="C276" i="23" a="1"/>
  <c r="C276" i="23"/>
  <c r="C277" i="23" a="1"/>
  <c r="C277" i="23" s="1"/>
  <c r="C278" i="23" a="1"/>
  <c r="C278" i="23" s="1"/>
  <c r="C279" i="23" a="1"/>
  <c r="C279" i="23" s="1"/>
  <c r="C280" i="23" a="1"/>
  <c r="C280" i="23" s="1"/>
  <c r="C281" i="23" a="1"/>
  <c r="C281" i="23" s="1"/>
  <c r="C282" i="23" a="1"/>
  <c r="C282" i="23" s="1"/>
  <c r="C283" i="23" a="1"/>
  <c r="C283" i="23"/>
  <c r="C284" i="23" a="1"/>
  <c r="C284" i="23" s="1"/>
  <c r="C285" i="23" a="1"/>
  <c r="C285" i="23" s="1"/>
  <c r="C286" i="23" a="1"/>
  <c r="C286" i="23" s="1"/>
  <c r="C287" i="23" a="1"/>
  <c r="C287" i="23" s="1"/>
  <c r="C288" i="23" a="1"/>
  <c r="C288" i="23" s="1"/>
  <c r="C289" i="23" a="1"/>
  <c r="C289" i="23" s="1"/>
  <c r="C290" i="23" a="1"/>
  <c r="C290" i="23" s="1"/>
  <c r="C291" i="23" a="1"/>
  <c r="C291" i="23" s="1"/>
  <c r="C292" i="23" a="1"/>
  <c r="C292" i="23" s="1"/>
  <c r="C293" i="23" a="1"/>
  <c r="C293" i="23" s="1"/>
  <c r="C294" i="23" a="1"/>
  <c r="C294" i="23" s="1"/>
  <c r="C295" i="23" a="1"/>
  <c r="C295" i="23" s="1"/>
  <c r="C296" i="23" a="1"/>
  <c r="C296" i="23" s="1"/>
  <c r="C297" i="23" a="1"/>
  <c r="C297" i="23" s="1"/>
  <c r="C298" i="23" a="1"/>
  <c r="C298" i="23"/>
  <c r="C299" i="23" a="1"/>
  <c r="C299" i="23" s="1"/>
  <c r="C300" i="23" a="1"/>
  <c r="C300" i="23" s="1"/>
  <c r="C301" i="23" a="1"/>
  <c r="C301" i="23" s="1"/>
  <c r="C302" i="23" a="1"/>
  <c r="C302" i="23" s="1"/>
  <c r="C303" i="23" a="1"/>
  <c r="C303" i="23" s="1"/>
  <c r="C304" i="23" a="1"/>
  <c r="C304" i="23" s="1"/>
  <c r="C305" i="23" a="1"/>
  <c r="C305" i="23"/>
  <c r="C306" i="23" a="1"/>
  <c r="C306" i="23" s="1"/>
  <c r="C307" i="23" a="1"/>
  <c r="C307" i="23" s="1"/>
  <c r="C308" i="23" a="1"/>
  <c r="C308" i="23" s="1"/>
  <c r="C309" i="23" a="1"/>
  <c r="C309" i="23" s="1"/>
  <c r="C310" i="23" a="1"/>
  <c r="C310" i="23" s="1"/>
  <c r="C311" i="23" a="1"/>
  <c r="C311" i="23" s="1"/>
  <c r="C312" i="23" a="1"/>
  <c r="C312" i="23"/>
  <c r="C313" i="23" a="1"/>
  <c r="C313" i="23" s="1"/>
  <c r="C314" i="23" a="1"/>
  <c r="C314" i="23" s="1"/>
  <c r="C315" i="23" a="1"/>
  <c r="C315" i="23" s="1"/>
  <c r="C316" i="23" a="1"/>
  <c r="C316" i="23" s="1"/>
  <c r="C317" i="23" a="1"/>
  <c r="C317" i="23" s="1"/>
  <c r="C318" i="23" a="1"/>
  <c r="C318" i="23" s="1"/>
  <c r="C319" i="23" a="1"/>
  <c r="C319" i="23" s="1"/>
  <c r="C320" i="23" a="1"/>
  <c r="C320" i="23" s="1"/>
  <c r="C321" i="23" a="1"/>
  <c r="C321" i="23" s="1"/>
  <c r="C322" i="23" a="1"/>
  <c r="C322" i="23" s="1"/>
  <c r="C323" i="23" a="1"/>
  <c r="C323" i="23" s="1"/>
  <c r="C324" i="23" a="1"/>
  <c r="C324" i="23" s="1"/>
  <c r="C325" i="23" a="1"/>
  <c r="C325" i="23" s="1"/>
  <c r="C326" i="23" a="1"/>
  <c r="C326" i="23" s="1"/>
  <c r="C327" i="23" a="1"/>
  <c r="C327" i="23" s="1"/>
  <c r="C328" i="23" a="1"/>
  <c r="C328" i="23" s="1"/>
  <c r="C329" i="23" a="1"/>
  <c r="C329" i="23" s="1"/>
  <c r="C330" i="23" a="1"/>
  <c r="C330" i="23" s="1"/>
  <c r="C331" i="23" a="1"/>
  <c r="C331" i="23" s="1"/>
  <c r="C332" i="23" a="1"/>
  <c r="C332" i="23" s="1"/>
  <c r="C333" i="23" a="1"/>
  <c r="C333" i="23" s="1"/>
  <c r="C334" i="23" a="1"/>
  <c r="C334" i="23" s="1"/>
  <c r="C335" i="23" a="1"/>
  <c r="C335" i="23" s="1"/>
  <c r="C336" i="23" a="1"/>
  <c r="C336" i="23" s="1"/>
  <c r="C337" i="23" a="1"/>
  <c r="C337" i="23" s="1"/>
  <c r="C338" i="23" a="1"/>
  <c r="C338" i="23" s="1"/>
  <c r="C339" i="23" a="1"/>
  <c r="C339" i="23" s="1"/>
  <c r="C340" i="23" a="1"/>
  <c r="C340" i="23" s="1"/>
  <c r="C341" i="23" a="1"/>
  <c r="C341" i="23" s="1"/>
  <c r="C342" i="23" a="1"/>
  <c r="C342" i="23" s="1"/>
  <c r="C343" i="23" a="1"/>
  <c r="C343" i="23" s="1"/>
  <c r="C344" i="23" a="1"/>
  <c r="C344" i="23" s="1"/>
  <c r="C345" i="23" a="1"/>
  <c r="C345" i="23" s="1"/>
  <c r="C346" i="23" a="1"/>
  <c r="C346" i="23" s="1"/>
  <c r="C347" i="23" a="1"/>
  <c r="C347" i="23" s="1"/>
  <c r="C348" i="23" a="1"/>
  <c r="C348" i="23"/>
  <c r="C349" i="23" a="1"/>
  <c r="C349" i="23" s="1"/>
  <c r="C350" i="23" a="1"/>
  <c r="C350" i="23" s="1"/>
  <c r="C351" i="23" a="1"/>
  <c r="C351" i="23" s="1"/>
  <c r="C352" i="23" a="1"/>
  <c r="C352" i="23" s="1"/>
  <c r="C353" i="23" a="1"/>
  <c r="C353" i="23" s="1"/>
  <c r="C354" i="23" a="1"/>
  <c r="C354" i="23" s="1"/>
  <c r="C355" i="23" a="1"/>
  <c r="C355" i="23" s="1"/>
  <c r="C356" i="23" a="1"/>
  <c r="C356" i="23" s="1"/>
  <c r="C357" i="23" a="1"/>
  <c r="C357" i="23" s="1"/>
  <c r="C358" i="23" a="1"/>
  <c r="C358" i="23" s="1"/>
  <c r="C359" i="23" a="1"/>
  <c r="C359" i="23" s="1"/>
  <c r="C360" i="23" a="1"/>
  <c r="C360" i="23" s="1"/>
  <c r="C361" i="23" a="1"/>
  <c r="C361" i="23" s="1"/>
  <c r="C362" i="23" a="1"/>
  <c r="C362" i="23" s="1"/>
  <c r="C363" i="23" a="1"/>
  <c r="C363" i="23" s="1"/>
  <c r="C364" i="23" a="1"/>
  <c r="C364" i="23" s="1"/>
  <c r="C365" i="23" a="1"/>
  <c r="C365" i="23" s="1"/>
  <c r="C366" i="23" a="1"/>
  <c r="C366" i="23" s="1"/>
  <c r="C367" i="23" a="1"/>
  <c r="C367" i="23" s="1"/>
  <c r="C368" i="23" a="1"/>
  <c r="C368" i="23" s="1"/>
  <c r="C369" i="23" a="1"/>
  <c r="C369" i="23" s="1"/>
  <c r="C370" i="23" a="1"/>
  <c r="C370" i="23"/>
  <c r="C371" i="23" a="1"/>
  <c r="C371" i="23" s="1"/>
  <c r="C372" i="23" a="1"/>
  <c r="C372" i="23" s="1"/>
  <c r="C373" i="23" a="1"/>
  <c r="C373" i="23" s="1"/>
  <c r="C374" i="23" a="1"/>
  <c r="C374" i="23" s="1"/>
  <c r="C375" i="23" a="1"/>
  <c r="C375" i="23" s="1"/>
  <c r="C376" i="23" a="1"/>
  <c r="C376" i="23" s="1"/>
  <c r="C377" i="23" a="1"/>
  <c r="C377" i="23" s="1"/>
  <c r="C378" i="23" a="1"/>
  <c r="C378" i="23" s="1"/>
  <c r="C379" i="23" a="1"/>
  <c r="C379" i="23" s="1"/>
  <c r="C380" i="23" a="1"/>
  <c r="C380" i="23" s="1"/>
  <c r="C381" i="23" a="1"/>
  <c r="C381" i="23" s="1"/>
  <c r="C382" i="23" a="1"/>
  <c r="C382" i="23" s="1"/>
  <c r="C383" i="23" a="1"/>
  <c r="C383" i="23" s="1"/>
  <c r="C384" i="23" a="1"/>
  <c r="C384" i="23" s="1"/>
  <c r="C385" i="23" a="1"/>
  <c r="C385" i="23" s="1"/>
  <c r="C386" i="23" a="1"/>
  <c r="C386" i="23" s="1"/>
  <c r="C387" i="23" a="1"/>
  <c r="C387" i="23" s="1"/>
  <c r="C388" i="23" a="1"/>
  <c r="C388" i="23" s="1"/>
  <c r="C389" i="23" a="1"/>
  <c r="C389" i="23" s="1"/>
  <c r="C390" i="23" a="1"/>
  <c r="C390" i="23" s="1"/>
  <c r="C391" i="23" a="1"/>
  <c r="C391" i="23"/>
  <c r="C392" i="23" a="1"/>
  <c r="C392" i="23" s="1"/>
  <c r="C393" i="23" a="1"/>
  <c r="C393" i="23" s="1"/>
  <c r="C394" i="23" a="1"/>
  <c r="C394" i="23" s="1"/>
  <c r="C395" i="23" a="1"/>
  <c r="C395" i="23" s="1"/>
  <c r="C396" i="23" a="1"/>
  <c r="C396" i="23" s="1"/>
  <c r="C397" i="23" a="1"/>
  <c r="C397" i="23" s="1"/>
  <c r="C398" i="23" a="1"/>
  <c r="C398" i="23" s="1"/>
  <c r="C399" i="23" a="1"/>
  <c r="C399" i="23" s="1"/>
  <c r="C400" i="23" a="1"/>
  <c r="C400" i="23" s="1"/>
  <c r="C401" i="23" a="1"/>
  <c r="C401" i="23" s="1"/>
  <c r="C402" i="23" a="1"/>
  <c r="C402" i="23" s="1"/>
  <c r="C403" i="23" a="1"/>
  <c r="C403" i="23" s="1"/>
  <c r="C404" i="23" a="1"/>
  <c r="C404" i="23" s="1"/>
  <c r="C405" i="23" a="1"/>
  <c r="C405" i="23" s="1"/>
  <c r="C406" i="23" a="1"/>
  <c r="C406" i="23" s="1"/>
  <c r="C407" i="23" a="1"/>
  <c r="C407" i="23" s="1"/>
  <c r="C408" i="23" a="1"/>
  <c r="C408" i="23" s="1"/>
  <c r="C409" i="23" a="1"/>
  <c r="C409" i="23" s="1"/>
  <c r="C410" i="23" a="1"/>
  <c r="C410" i="23" s="1"/>
  <c r="C411" i="23" a="1"/>
  <c r="C411" i="23" s="1"/>
  <c r="C412" i="23" a="1"/>
  <c r="C412" i="23" s="1"/>
  <c r="C413" i="23" a="1"/>
  <c r="C413" i="23"/>
  <c r="C414" i="23" a="1"/>
  <c r="C414" i="23" s="1"/>
  <c r="C415" i="23" a="1"/>
  <c r="C415" i="23" s="1"/>
  <c r="C416" i="23" a="1"/>
  <c r="C416" i="23" s="1"/>
  <c r="C417" i="23" a="1"/>
  <c r="C417" i="23" s="1"/>
  <c r="C418" i="23" a="1"/>
  <c r="C418" i="23" s="1"/>
  <c r="C419" i="23" a="1"/>
  <c r="C419" i="23" s="1"/>
  <c r="C420" i="23" a="1"/>
  <c r="C420" i="23" s="1"/>
  <c r="C421" i="23" a="1"/>
  <c r="C421" i="23" s="1"/>
  <c r="C422" i="23" a="1"/>
  <c r="C422" i="23" s="1"/>
  <c r="C423" i="23" a="1"/>
  <c r="C423" i="23" s="1"/>
  <c r="C424" i="23" a="1"/>
  <c r="C424" i="23"/>
  <c r="C425" i="23" a="1"/>
  <c r="C425" i="23" s="1"/>
  <c r="C426" i="23" a="1"/>
  <c r="C426" i="23" s="1"/>
  <c r="C427" i="23" a="1"/>
  <c r="C427" i="23"/>
  <c r="C428" i="23" a="1"/>
  <c r="C428" i="23" s="1"/>
  <c r="C429" i="23" a="1"/>
  <c r="C429" i="23" s="1"/>
  <c r="C430" i="23" a="1"/>
  <c r="C430" i="23" s="1"/>
  <c r="C431" i="23" a="1"/>
  <c r="C431" i="23" s="1"/>
  <c r="C432" i="23" a="1"/>
  <c r="C432" i="23" s="1"/>
  <c r="C433" i="23" a="1"/>
  <c r="C433" i="23" s="1"/>
  <c r="C434" i="23" a="1"/>
  <c r="C434" i="23" s="1"/>
  <c r="C435" i="23" a="1"/>
  <c r="C435" i="23" s="1"/>
  <c r="C436" i="23" a="1"/>
  <c r="C436" i="23" s="1"/>
  <c r="C437" i="23" a="1"/>
  <c r="C437" i="23"/>
  <c r="C438" i="23" a="1"/>
  <c r="C438" i="23" s="1"/>
  <c r="C439" i="23" a="1"/>
  <c r="C439" i="23" s="1"/>
  <c r="C440" i="23" a="1"/>
  <c r="C440" i="23" s="1"/>
  <c r="C441" i="23" a="1"/>
  <c r="C441" i="23" s="1"/>
  <c r="C442" i="23" a="1"/>
  <c r="C442" i="23"/>
  <c r="C443" i="23" a="1"/>
  <c r="C443" i="23" s="1"/>
  <c r="C444" i="23" a="1"/>
  <c r="C444" i="23" s="1"/>
  <c r="C445" i="23" a="1"/>
  <c r="C445" i="23"/>
  <c r="C446" i="23" a="1"/>
  <c r="C446" i="23" s="1"/>
  <c r="C447" i="23" a="1"/>
  <c r="C447" i="23" s="1"/>
  <c r="C448" i="23" a="1"/>
  <c r="C448" i="23" s="1"/>
  <c r="C449" i="23" a="1"/>
  <c r="C449" i="23" s="1"/>
  <c r="C450" i="23" a="1"/>
  <c r="C450" i="23" s="1"/>
  <c r="C451" i="23" a="1"/>
  <c r="C451" i="23" s="1"/>
  <c r="C452" i="23" a="1"/>
  <c r="C452" i="23" s="1"/>
  <c r="C453" i="23" a="1"/>
  <c r="C453" i="23" s="1"/>
  <c r="C454" i="23" a="1"/>
  <c r="C454" i="23" s="1"/>
  <c r="C455" i="23" a="1"/>
  <c r="C455" i="23" s="1"/>
  <c r="C456" i="23" a="1"/>
  <c r="C456" i="23" s="1"/>
  <c r="C457" i="23" a="1"/>
  <c r="C457" i="23" s="1"/>
  <c r="C458" i="23" a="1"/>
  <c r="C458" i="23" s="1"/>
  <c r="C459" i="23" a="1"/>
  <c r="C459" i="23" s="1"/>
  <c r="C460" i="23" a="1"/>
  <c r="C460" i="23"/>
  <c r="C461" i="23" a="1"/>
  <c r="C461" i="23" s="1"/>
  <c r="C462" i="23" a="1"/>
  <c r="C462" i="23" s="1"/>
  <c r="C463" i="23" a="1"/>
  <c r="C463" i="23"/>
  <c r="C464" i="23" a="1"/>
  <c r="C464" i="23" s="1"/>
  <c r="C465" i="23" a="1"/>
  <c r="C465" i="23" s="1"/>
  <c r="C466" i="23" a="1"/>
  <c r="C466" i="23" s="1"/>
  <c r="C467" i="23" a="1"/>
  <c r="C467" i="23" s="1"/>
  <c r="C468" i="23" a="1"/>
  <c r="C468" i="23" s="1"/>
  <c r="C469" i="23" a="1"/>
  <c r="C469" i="23" s="1"/>
  <c r="C470" i="23" a="1"/>
  <c r="C470" i="23" s="1"/>
  <c r="C471" i="23" a="1"/>
  <c r="C471" i="23" s="1"/>
  <c r="C472" i="23" a="1"/>
  <c r="C472" i="23" s="1"/>
  <c r="C473" i="23" a="1"/>
  <c r="C473" i="23"/>
  <c r="C474" i="23" a="1"/>
  <c r="C474" i="23" s="1"/>
  <c r="C475" i="23" a="1"/>
  <c r="C475" i="23" s="1"/>
  <c r="C476" i="23" a="1"/>
  <c r="C476" i="23" s="1"/>
  <c r="C477" i="23" a="1"/>
  <c r="C477" i="23" s="1"/>
  <c r="C478" i="23" a="1"/>
  <c r="C478" i="23"/>
  <c r="C479" i="23" a="1"/>
  <c r="C479" i="23" s="1"/>
  <c r="C480" i="23" a="1"/>
  <c r="C480" i="23" s="1"/>
  <c r="C481" i="23" a="1"/>
  <c r="C481" i="23"/>
  <c r="C482" i="23" a="1"/>
  <c r="C482" i="23" s="1"/>
  <c r="C483" i="23" a="1"/>
  <c r="C483" i="23" s="1"/>
  <c r="C484" i="23" a="1"/>
  <c r="C484" i="23" s="1"/>
  <c r="C485" i="23" a="1"/>
  <c r="C485" i="23" s="1"/>
  <c r="C486" i="23" a="1"/>
  <c r="C486" i="23" s="1"/>
  <c r="C487" i="23" a="1"/>
  <c r="C487" i="23"/>
  <c r="C488" i="23" a="1"/>
  <c r="C488" i="23" s="1"/>
  <c r="C489" i="23" a="1"/>
  <c r="C489" i="23" s="1"/>
  <c r="C490" i="23" a="1"/>
  <c r="C490" i="23" s="1"/>
  <c r="C491" i="23" a="1"/>
  <c r="C491" i="23" s="1"/>
  <c r="C492" i="23" a="1"/>
  <c r="C492" i="23" s="1"/>
  <c r="C493" i="23" a="1"/>
  <c r="C493" i="23" s="1"/>
  <c r="C494" i="23" a="1"/>
  <c r="C494" i="23" s="1"/>
  <c r="C495" i="23" a="1"/>
  <c r="C495" i="23" s="1"/>
  <c r="C496" i="23" a="1"/>
  <c r="C496" i="23"/>
  <c r="C497" i="23" a="1"/>
  <c r="C497" i="23" s="1"/>
  <c r="C498" i="23" a="1"/>
  <c r="C498" i="23" s="1"/>
  <c r="C499" i="23" a="1"/>
  <c r="C499" i="23"/>
  <c r="C500" i="23" a="1"/>
  <c r="C500" i="23" s="1"/>
  <c r="C501" i="23" a="1"/>
  <c r="C501" i="23" s="1"/>
  <c r="C502" i="23" a="1"/>
  <c r="C502" i="23" s="1"/>
  <c r="C503" i="23" a="1"/>
  <c r="C503" i="23" s="1"/>
  <c r="C504" i="23" a="1"/>
  <c r="C504" i="23" s="1"/>
  <c r="C505" i="23" a="1"/>
  <c r="C505" i="23" s="1"/>
  <c r="C506" i="23" a="1"/>
  <c r="C506" i="23" s="1"/>
  <c r="C507" i="23" a="1"/>
  <c r="C507" i="23" s="1"/>
  <c r="C508" i="23" a="1"/>
  <c r="C508" i="23" s="1"/>
  <c r="C509" i="23" a="1"/>
  <c r="C509" i="23"/>
  <c r="C510" i="23" a="1"/>
  <c r="C510" i="23" s="1"/>
  <c r="C511" i="23" a="1"/>
  <c r="C511" i="23" s="1"/>
  <c r="C512" i="23" a="1"/>
  <c r="C512" i="23" s="1"/>
  <c r="C513" i="23" a="1"/>
  <c r="C513" i="23" s="1"/>
  <c r="C514" i="23" a="1"/>
  <c r="C514" i="23"/>
  <c r="C515" i="23" a="1"/>
  <c r="C515" i="23" s="1"/>
  <c r="C516" i="23" a="1"/>
  <c r="C516" i="23" s="1"/>
  <c r="C517" i="23" a="1"/>
  <c r="C517" i="23"/>
  <c r="C518" i="23" a="1"/>
  <c r="C518" i="23" s="1"/>
  <c r="C519" i="23" a="1"/>
  <c r="C519" i="23" s="1"/>
  <c r="C520" i="23" a="1"/>
  <c r="C520" i="23" s="1"/>
  <c r="C521" i="23" a="1"/>
  <c r="C521" i="23" s="1"/>
  <c r="C522" i="23" a="1"/>
  <c r="C522" i="23" s="1"/>
  <c r="C523" i="23" a="1"/>
  <c r="C523" i="23"/>
  <c r="C524" i="23" a="1"/>
  <c r="C524" i="23" s="1"/>
  <c r="C525" i="23" a="1"/>
  <c r="C525" i="23"/>
  <c r="C526" i="23" a="1"/>
  <c r="C526" i="23" s="1"/>
  <c r="C527" i="23" a="1"/>
  <c r="C527" i="23" s="1"/>
  <c r="C528" i="23" a="1"/>
  <c r="C528" i="23" s="1"/>
  <c r="C529" i="23" a="1"/>
  <c r="C529" i="23"/>
  <c r="C530" i="23" a="1"/>
  <c r="C530" i="23"/>
  <c r="C531" i="23" a="1"/>
  <c r="C531" i="23" s="1"/>
  <c r="C532" i="23" a="1"/>
  <c r="C532" i="23" s="1"/>
  <c r="C533" i="23" a="1"/>
  <c r="C533" i="23" s="1"/>
  <c r="C534" i="23" a="1"/>
  <c r="C534" i="23" s="1"/>
  <c r="C535" i="23" a="1"/>
  <c r="C535" i="23"/>
  <c r="C536" i="23" a="1"/>
  <c r="C536" i="23"/>
  <c r="C537" i="23" a="1"/>
  <c r="C537" i="23" s="1"/>
  <c r="C538" i="23" a="1"/>
  <c r="C538" i="23" s="1"/>
  <c r="C539" i="23" a="1"/>
  <c r="C539" i="23"/>
  <c r="C540" i="23" a="1"/>
  <c r="C540" i="23" s="1"/>
  <c r="C541" i="23" a="1"/>
  <c r="C541" i="23" s="1"/>
  <c r="C542" i="23" a="1"/>
  <c r="C542" i="23"/>
  <c r="C543" i="23" a="1"/>
  <c r="C543" i="23"/>
  <c r="C544" i="23" a="1"/>
  <c r="C544" i="23" s="1"/>
  <c r="C545" i="23" a="1"/>
  <c r="C545" i="23" s="1"/>
  <c r="C546" i="23" a="1"/>
  <c r="C546" i="23" s="1"/>
  <c r="C547" i="23" a="1"/>
  <c r="C547" i="23"/>
  <c r="C548" i="23" a="1"/>
  <c r="C548" i="23" s="1"/>
  <c r="C549" i="23" a="1"/>
  <c r="C549" i="23"/>
  <c r="C550" i="23" a="1"/>
  <c r="C550" i="23" s="1"/>
  <c r="C551" i="23" a="1"/>
  <c r="C551" i="23"/>
  <c r="C552" i="23" a="1"/>
  <c r="C552" i="23" s="1"/>
  <c r="C553" i="23" a="1"/>
  <c r="C553" i="23" s="1"/>
  <c r="C554" i="23" a="1"/>
  <c r="C554" i="23"/>
  <c r="C555" i="23" a="1"/>
  <c r="C555" i="23" s="1"/>
  <c r="C556" i="23" a="1"/>
  <c r="C556" i="23" s="1"/>
  <c r="C557" i="23" a="1"/>
  <c r="C557" i="23" s="1"/>
  <c r="C558" i="23" a="1"/>
  <c r="C558" i="23" s="1"/>
  <c r="C559" i="23" a="1"/>
  <c r="C559" i="23" s="1"/>
  <c r="C560" i="23" a="1"/>
  <c r="C560" i="23" s="1"/>
  <c r="C561" i="23" a="1"/>
  <c r="C561" i="23"/>
  <c r="C562" i="23" a="1"/>
  <c r="C562" i="23" s="1"/>
  <c r="C563" i="23" a="1"/>
  <c r="C563" i="23" s="1"/>
  <c r="C564" i="23" a="1"/>
  <c r="C564" i="23" s="1"/>
  <c r="C565" i="23" a="1"/>
  <c r="C565" i="23"/>
  <c r="C566" i="23" a="1"/>
  <c r="C566" i="23" s="1"/>
  <c r="C567" i="23" a="1"/>
  <c r="C567" i="23" s="1"/>
  <c r="C568" i="23" a="1"/>
  <c r="C568" i="23" s="1"/>
  <c r="C569" i="23" a="1"/>
  <c r="C569" i="23" s="1"/>
  <c r="C570" i="23" a="1"/>
  <c r="C570" i="23" s="1"/>
  <c r="C571" i="23" a="1"/>
  <c r="C571" i="23"/>
  <c r="C572" i="23" a="1"/>
  <c r="C572" i="23"/>
  <c r="C573" i="23" a="1"/>
  <c r="C573" i="23" s="1"/>
  <c r="C574" i="23" a="1"/>
  <c r="C574" i="23" s="1"/>
  <c r="C575" i="23" a="1"/>
  <c r="C575" i="23"/>
  <c r="C576" i="23" a="1"/>
  <c r="C576" i="23" s="1"/>
  <c r="C577" i="23" a="1"/>
  <c r="C577" i="23" s="1"/>
  <c r="C578" i="23" a="1"/>
  <c r="C578" i="23"/>
  <c r="C579" i="23" a="1"/>
  <c r="C579" i="23"/>
  <c r="C580" i="23" a="1"/>
  <c r="C580" i="23" s="1"/>
  <c r="C581" i="23" a="1"/>
  <c r="C581" i="23" s="1"/>
  <c r="C582" i="23" a="1"/>
  <c r="C582" i="23" s="1"/>
  <c r="C583" i="23" a="1"/>
  <c r="C583" i="23"/>
  <c r="C584" i="23" a="1"/>
  <c r="C584" i="23" s="1"/>
  <c r="C585" i="23" a="1"/>
  <c r="C585" i="23"/>
  <c r="C586" i="23" a="1"/>
  <c r="C586" i="23" s="1"/>
  <c r="C587" i="23" a="1"/>
  <c r="C587" i="23"/>
  <c r="C588" i="23" a="1"/>
  <c r="C588" i="23" s="1"/>
  <c r="C589" i="23" a="1"/>
  <c r="C589" i="23" s="1"/>
  <c r="C590" i="23" a="1"/>
  <c r="C590" i="23"/>
  <c r="C591" i="23" a="1"/>
  <c r="C591" i="23" s="1"/>
  <c r="C592" i="23" a="1"/>
  <c r="C592" i="23" s="1"/>
  <c r="C593" i="23" a="1"/>
  <c r="C593" i="23" s="1"/>
  <c r="C594" i="23" a="1"/>
  <c r="C594" i="23" s="1"/>
  <c r="C595" i="23" a="1"/>
  <c r="C595" i="23" s="1"/>
  <c r="C596" i="23" a="1"/>
  <c r="C596" i="23" s="1"/>
  <c r="C597" i="23" a="1"/>
  <c r="C597" i="23"/>
  <c r="C598" i="23" a="1"/>
  <c r="C598" i="23" s="1"/>
  <c r="C599" i="23" a="1"/>
  <c r="C599" i="23" s="1"/>
  <c r="C600" i="23" a="1"/>
  <c r="C600" i="23" s="1"/>
  <c r="C601" i="23" a="1"/>
  <c r="C601" i="23"/>
  <c r="C602" i="23" a="1"/>
  <c r="C602" i="23" s="1"/>
  <c r="C603" i="23" a="1"/>
  <c r="C603" i="23" s="1"/>
  <c r="C604" i="23" a="1"/>
  <c r="C604" i="23" s="1"/>
  <c r="C605" i="23" a="1"/>
  <c r="C605" i="23" s="1"/>
  <c r="C606" i="23" a="1"/>
  <c r="C606" i="23" s="1"/>
  <c r="C607" i="23" a="1"/>
  <c r="C607" i="23"/>
  <c r="C608" i="23" a="1"/>
  <c r="C608" i="23"/>
  <c r="C609" i="23" a="1"/>
  <c r="C609" i="23" s="1"/>
  <c r="C610" i="23" a="1"/>
  <c r="C610" i="23" s="1"/>
  <c r="C611" i="23" a="1"/>
  <c r="C611" i="23"/>
  <c r="C612" i="23" a="1"/>
  <c r="C612" i="23" s="1"/>
  <c r="C613" i="23" a="1"/>
  <c r="C613" i="23" s="1"/>
  <c r="C614" i="23" a="1"/>
  <c r="C614" i="23"/>
  <c r="C615" i="23" a="1"/>
  <c r="C615" i="23"/>
  <c r="C616" i="23" a="1"/>
  <c r="C616" i="23" s="1"/>
  <c r="C617" i="23" a="1"/>
  <c r="C617" i="23" s="1"/>
  <c r="C618" i="23" a="1"/>
  <c r="C618" i="23" s="1"/>
  <c r="C619" i="23" a="1"/>
  <c r="C619" i="23"/>
  <c r="C620" i="23" a="1"/>
  <c r="C620" i="23" s="1"/>
  <c r="C621" i="23" a="1"/>
  <c r="C621" i="23"/>
  <c r="C622" i="23" a="1"/>
  <c r="C622" i="23" s="1"/>
  <c r="C623" i="23" a="1"/>
  <c r="C623" i="23"/>
  <c r="C624" i="23" a="1"/>
  <c r="C624" i="23" s="1"/>
  <c r="C625" i="23" a="1"/>
  <c r="C625" i="23" s="1"/>
  <c r="C626" i="23" a="1"/>
  <c r="C626" i="23"/>
  <c r="C627" i="23" a="1"/>
  <c r="C627" i="23" s="1"/>
  <c r="C628" i="23" a="1"/>
  <c r="C628" i="23" s="1"/>
  <c r="C629" i="23" a="1"/>
  <c r="C629" i="23" s="1"/>
  <c r="C630" i="23" a="1"/>
  <c r="C630" i="23" s="1"/>
  <c r="C631" i="23" a="1"/>
  <c r="C631" i="23" s="1"/>
  <c r="C632" i="23" a="1"/>
  <c r="C632" i="23" s="1"/>
  <c r="C633" i="23" a="1"/>
  <c r="C633" i="23"/>
  <c r="C634" i="23" a="1"/>
  <c r="C634" i="23" s="1"/>
  <c r="C635" i="23" a="1"/>
  <c r="C635" i="23" s="1"/>
  <c r="C636" i="23" a="1"/>
  <c r="C636" i="23" s="1"/>
  <c r="C637" i="23" a="1"/>
  <c r="C637" i="23"/>
  <c r="C638" i="23" a="1"/>
  <c r="C638" i="23" s="1"/>
  <c r="C639" i="23" a="1"/>
  <c r="C639" i="23" s="1"/>
  <c r="C640" i="23" a="1"/>
  <c r="C640" i="23" s="1"/>
  <c r="C641" i="23" a="1"/>
  <c r="C641" i="23" s="1"/>
  <c r="C642" i="23" a="1"/>
  <c r="C642" i="23" s="1"/>
  <c r="C643" i="23" a="1"/>
  <c r="C643" i="23"/>
  <c r="C644" i="23" a="1"/>
  <c r="C644" i="23"/>
  <c r="C645" i="23" a="1"/>
  <c r="C645" i="23" s="1"/>
  <c r="C646" i="23" a="1"/>
  <c r="C646" i="23" s="1"/>
  <c r="C647" i="23" a="1"/>
  <c r="C647" i="23"/>
  <c r="C648" i="23" a="1"/>
  <c r="C648" i="23" s="1"/>
  <c r="C649" i="23" a="1"/>
  <c r="C649" i="23" s="1"/>
  <c r="C650" i="23" a="1"/>
  <c r="C650" i="23"/>
  <c r="C651" i="23" a="1"/>
  <c r="C651" i="23"/>
  <c r="C652" i="23" a="1"/>
  <c r="C652" i="23" s="1"/>
  <c r="C653" i="23" a="1"/>
  <c r="C653" i="23" s="1"/>
  <c r="C654" i="23" a="1"/>
  <c r="C654" i="23" s="1"/>
  <c r="C655" i="23" a="1"/>
  <c r="C655" i="23"/>
  <c r="C656" i="23" a="1"/>
  <c r="C656" i="23" s="1"/>
  <c r="C657" i="23" a="1"/>
  <c r="C657" i="23"/>
  <c r="C658" i="23" a="1"/>
  <c r="C658" i="23" s="1"/>
  <c r="C659" i="23" a="1"/>
  <c r="C659" i="23"/>
  <c r="C660" i="23" a="1"/>
  <c r="C660" i="23" s="1"/>
  <c r="C661" i="23" a="1"/>
  <c r="C661" i="23" s="1"/>
  <c r="C662" i="23" a="1"/>
  <c r="C662" i="23"/>
  <c r="C663" i="23" a="1"/>
  <c r="C663" i="23" s="1"/>
  <c r="C664" i="23" a="1"/>
  <c r="C664" i="23" s="1"/>
  <c r="C665" i="23" a="1"/>
  <c r="C665" i="23" s="1"/>
  <c r="C666" i="23" a="1"/>
  <c r="C666" i="23" s="1"/>
  <c r="C667" i="23" a="1"/>
  <c r="C667" i="23" s="1"/>
  <c r="C668" i="23" a="1"/>
  <c r="C668" i="23" s="1"/>
  <c r="C669" i="23" a="1"/>
  <c r="C669" i="23"/>
  <c r="C670" i="23" a="1"/>
  <c r="C670" i="23" s="1"/>
  <c r="C671" i="23" a="1"/>
  <c r="C671" i="23" s="1"/>
  <c r="C672" i="23" a="1"/>
  <c r="C672" i="23" s="1"/>
  <c r="C673" i="23" a="1"/>
  <c r="C673" i="23"/>
  <c r="C674" i="23" a="1"/>
  <c r="C674" i="23" s="1"/>
  <c r="C675" i="23" a="1"/>
  <c r="C675" i="23" s="1"/>
  <c r="C676" i="23" a="1"/>
  <c r="C676" i="23" s="1"/>
  <c r="C677" i="23" a="1"/>
  <c r="C677" i="23"/>
  <c r="C678" i="23" a="1"/>
  <c r="C678" i="23" s="1"/>
  <c r="C679" i="23" a="1"/>
  <c r="C679" i="23"/>
  <c r="C680" i="23" a="1"/>
  <c r="C680" i="23"/>
  <c r="C681" i="23" a="1"/>
  <c r="C681" i="23" s="1"/>
  <c r="C682" i="23" a="1"/>
  <c r="C682" i="23" s="1"/>
  <c r="C683" i="23" a="1"/>
  <c r="C683" i="23"/>
  <c r="C684" i="23" a="1"/>
  <c r="C684" i="23" s="1"/>
  <c r="C685" i="23" a="1"/>
  <c r="C685" i="23" s="1"/>
  <c r="C686" i="23" a="1"/>
  <c r="C686" i="23"/>
  <c r="C687" i="23" a="1"/>
  <c r="C687" i="23"/>
  <c r="C688" i="23" a="1"/>
  <c r="C688" i="23" s="1"/>
  <c r="C689" i="23" a="1"/>
  <c r="C689" i="23" s="1"/>
  <c r="C690" i="23" a="1"/>
  <c r="C690" i="23"/>
  <c r="C691" i="23" a="1"/>
  <c r="C691" i="23"/>
  <c r="C692" i="23" a="1"/>
  <c r="C692" i="23" s="1"/>
  <c r="C693" i="23" a="1"/>
  <c r="C693" i="23" s="1"/>
  <c r="C694" i="23" a="1"/>
  <c r="C694" i="23" s="1"/>
  <c r="C695" i="23" a="1"/>
  <c r="C695" i="23" s="1"/>
  <c r="C696" i="23" a="1"/>
  <c r="C696" i="23" s="1"/>
  <c r="C697" i="23" a="1"/>
  <c r="C697" i="23"/>
  <c r="C698" i="23" a="1"/>
  <c r="C698" i="23" s="1"/>
  <c r="C699" i="23" a="1"/>
  <c r="C699" i="23"/>
  <c r="C700" i="23" a="1"/>
  <c r="C700" i="23" s="1"/>
  <c r="C701" i="23" a="1"/>
  <c r="C701" i="23"/>
  <c r="C702" i="23" a="1"/>
  <c r="C702" i="23" s="1"/>
  <c r="C703" i="23" a="1"/>
  <c r="C703" i="23"/>
  <c r="C704" i="23" a="1"/>
  <c r="C704" i="23"/>
  <c r="C705" i="23" a="1"/>
  <c r="C705" i="23" s="1"/>
  <c r="C706" i="23" a="1"/>
  <c r="C706" i="23" s="1"/>
  <c r="C707" i="23" a="1"/>
  <c r="C707" i="23"/>
  <c r="C708" i="23" a="1"/>
  <c r="C708" i="23" s="1"/>
  <c r="C709" i="23" a="1"/>
  <c r="C709" i="23" s="1"/>
  <c r="C710" i="23" a="1"/>
  <c r="C710" i="23"/>
  <c r="C711" i="23" a="1"/>
  <c r="C711" i="23" s="1"/>
  <c r="C712" i="23" a="1"/>
  <c r="C712" i="23" s="1"/>
  <c r="C713" i="23" a="1"/>
  <c r="C713" i="23" s="1"/>
  <c r="C714" i="23" a="1"/>
  <c r="C714" i="23"/>
  <c r="C715" i="23" a="1"/>
  <c r="C715" i="23" s="1"/>
  <c r="C716" i="23" a="1"/>
  <c r="C716" i="23"/>
  <c r="C717" i="23" a="1"/>
  <c r="C717" i="23"/>
  <c r="C718" i="23" a="1"/>
  <c r="C718" i="23" s="1"/>
  <c r="C719" i="23" a="1"/>
  <c r="C719" i="23"/>
  <c r="C720" i="23" a="1"/>
  <c r="C720" i="23"/>
  <c r="C721" i="23" a="1"/>
  <c r="C721" i="23" s="1"/>
  <c r="C722" i="23" a="1"/>
  <c r="C722" i="23" s="1"/>
  <c r="C723" i="23" a="1"/>
  <c r="C723" i="23"/>
  <c r="C724" i="23" a="1"/>
  <c r="C724" i="23" s="1"/>
  <c r="C725" i="23" a="1"/>
  <c r="C725" i="23" s="1"/>
  <c r="C726" i="23" a="1"/>
  <c r="C726" i="23" s="1"/>
  <c r="C727" i="23" a="1"/>
  <c r="C727" i="23"/>
  <c r="C728" i="23" a="1"/>
  <c r="C728" i="23" s="1"/>
  <c r="C729" i="23" a="1"/>
  <c r="C729" i="23"/>
  <c r="C730" i="23" a="1"/>
  <c r="C730" i="23" s="1"/>
  <c r="C731" i="23" a="1"/>
  <c r="C731" i="23" s="1"/>
  <c r="C732" i="23" a="1"/>
  <c r="C732" i="23"/>
  <c r="C733" i="23" a="1"/>
  <c r="C733" i="23"/>
  <c r="C734" i="23" a="1"/>
  <c r="C734" i="23" s="1"/>
  <c r="C735" i="23" a="1"/>
  <c r="C735" i="23" s="1"/>
  <c r="C736" i="23" a="1"/>
  <c r="C736" i="23" s="1"/>
  <c r="C737" i="23" a="1"/>
  <c r="C737" i="23"/>
  <c r="C738" i="23" a="1"/>
  <c r="C738" i="23" s="1"/>
  <c r="C739" i="23" a="1"/>
  <c r="C739" i="23" s="1"/>
  <c r="C740" i="23" a="1"/>
  <c r="C740" i="23"/>
  <c r="C741" i="23" a="1"/>
  <c r="C741" i="23" s="1"/>
  <c r="C742" i="23" a="1"/>
  <c r="C742" i="23" s="1"/>
  <c r="C743" i="23" a="1"/>
  <c r="C743" i="23"/>
  <c r="C744" i="23" a="1"/>
  <c r="C744" i="23" s="1"/>
  <c r="C745" i="23" a="1"/>
  <c r="C745" i="23"/>
  <c r="C746" i="23" a="1"/>
  <c r="C746" i="23"/>
  <c r="C747" i="23" a="1"/>
  <c r="C747" i="23" s="1"/>
  <c r="C748" i="23" a="1"/>
  <c r="C748" i="23" s="1"/>
  <c r="C749" i="23" a="1"/>
  <c r="C749" i="23"/>
  <c r="C750" i="23" a="1"/>
  <c r="C750" i="23"/>
  <c r="C751" i="23" a="1"/>
  <c r="C751" i="23" s="1"/>
  <c r="C752" i="23" a="1"/>
  <c r="C752" i="23" s="1"/>
  <c r="C753" i="23" a="1"/>
  <c r="C753" i="23"/>
  <c r="C754" i="23" a="1"/>
  <c r="C754" i="23" s="1"/>
  <c r="C755" i="23" a="1"/>
  <c r="C755" i="23" s="1"/>
  <c r="C756" i="23" a="1"/>
  <c r="C756" i="23"/>
  <c r="C757" i="23" a="1"/>
  <c r="C757" i="23" s="1"/>
  <c r="C758" i="23" a="1"/>
  <c r="C758" i="23"/>
  <c r="C759" i="23" a="1"/>
  <c r="C759" i="23"/>
  <c r="C760" i="23" a="1"/>
  <c r="C760" i="23" s="1"/>
  <c r="C761" i="23" a="1"/>
  <c r="C761" i="23" s="1"/>
  <c r="C762" i="23" a="1"/>
  <c r="C762" i="23"/>
  <c r="C763" i="23" a="1"/>
  <c r="C763" i="23"/>
  <c r="C764" i="23" a="1"/>
  <c r="C764" i="23" s="1"/>
  <c r="C765" i="23" a="1"/>
  <c r="C765" i="23" s="1"/>
  <c r="C766" i="23" a="1"/>
  <c r="C766" i="23" s="1"/>
  <c r="C767" i="23" a="1"/>
  <c r="C767" i="23" s="1"/>
  <c r="C768" i="23" a="1"/>
  <c r="C768" i="23" s="1"/>
  <c r="C769" i="23" a="1"/>
  <c r="C769" i="23"/>
  <c r="C770" i="23" a="1"/>
  <c r="C770" i="23" s="1"/>
  <c r="C771" i="23" a="1"/>
  <c r="C771" i="23"/>
  <c r="C772" i="23" a="1"/>
  <c r="C772" i="23" s="1"/>
  <c r="C773" i="23" a="1"/>
  <c r="C773" i="23"/>
  <c r="C774" i="23" a="1"/>
  <c r="C774" i="23" s="1"/>
  <c r="C775" i="23" a="1"/>
  <c r="C775" i="23"/>
  <c r="C776" i="23" a="1"/>
  <c r="C776" i="23"/>
  <c r="C777" i="23" a="1"/>
  <c r="C777" i="23" s="1"/>
  <c r="C778" i="23" a="1"/>
  <c r="C778" i="23" s="1"/>
  <c r="C779" i="23" a="1"/>
  <c r="C779" i="23"/>
  <c r="C780" i="23" a="1"/>
  <c r="C780" i="23" s="1"/>
  <c r="C781" i="23" a="1"/>
  <c r="C781" i="23" s="1"/>
  <c r="C782" i="23" a="1"/>
  <c r="C782" i="23"/>
  <c r="C783" i="23" a="1"/>
  <c r="C783" i="23" s="1"/>
  <c r="C784" i="23" a="1"/>
  <c r="C784" i="23" s="1"/>
  <c r="C785" i="23" a="1"/>
  <c r="C785" i="23" s="1"/>
  <c r="C786" i="23" a="1"/>
  <c r="C786" i="23"/>
  <c r="C787" i="23" a="1"/>
  <c r="C787" i="23" s="1"/>
  <c r="C788" i="23" a="1"/>
  <c r="C788" i="23"/>
  <c r="C789" i="23" a="1"/>
  <c r="C789" i="23"/>
  <c r="C790" i="23" a="1"/>
  <c r="C790" i="23" s="1"/>
  <c r="C791" i="23" a="1"/>
  <c r="C791" i="23"/>
  <c r="C792" i="23" a="1"/>
  <c r="C792" i="23"/>
  <c r="C793" i="23" a="1"/>
  <c r="C793" i="23" s="1"/>
  <c r="C794" i="23" a="1"/>
  <c r="C794" i="23" s="1"/>
  <c r="C795" i="23" a="1"/>
  <c r="C795" i="23"/>
  <c r="C796" i="23" a="1"/>
  <c r="C796" i="23" s="1"/>
  <c r="C797" i="23" a="1"/>
  <c r="C797" i="23" s="1"/>
  <c r="C798" i="23" a="1"/>
  <c r="C798" i="23" s="1"/>
  <c r="C799" i="23" a="1"/>
  <c r="C799" i="23"/>
  <c r="C800" i="23" a="1"/>
  <c r="C800" i="23" s="1"/>
  <c r="C801" i="23" a="1"/>
  <c r="C801" i="23"/>
  <c r="C802" i="23" a="1"/>
  <c r="C802" i="23" s="1"/>
  <c r="C803" i="23" a="1"/>
  <c r="C803" i="23" s="1"/>
  <c r="C804" i="23" a="1"/>
  <c r="C804" i="23"/>
  <c r="C805" i="23" a="1"/>
  <c r="C805" i="23"/>
  <c r="C806" i="23" a="1"/>
  <c r="C806" i="23" s="1"/>
  <c r="C807" i="23" a="1"/>
  <c r="C807" i="23" s="1"/>
  <c r="C808" i="23" a="1"/>
  <c r="C808" i="23" s="1"/>
  <c r="C809" i="23" a="1"/>
  <c r="C809" i="23"/>
  <c r="C810" i="23" a="1"/>
  <c r="C810" i="23" s="1"/>
  <c r="C811" i="23" a="1"/>
  <c r="C811" i="23" s="1"/>
  <c r="C812" i="23" a="1"/>
  <c r="C812" i="23"/>
  <c r="C813" i="23" a="1"/>
  <c r="C813" i="23" s="1"/>
  <c r="C814" i="23" a="1"/>
  <c r="C814" i="23" s="1"/>
  <c r="C815" i="23" a="1"/>
  <c r="C815" i="23"/>
  <c r="C816" i="23" a="1"/>
  <c r="C816" i="23" s="1"/>
  <c r="C817" i="23" a="1"/>
  <c r="C817" i="23"/>
  <c r="C818" i="23" a="1"/>
  <c r="C818" i="23"/>
  <c r="C819" i="23" a="1"/>
  <c r="C819" i="23" s="1"/>
  <c r="C820" i="23" a="1"/>
  <c r="C820" i="23" s="1"/>
  <c r="C821" i="23" a="1"/>
  <c r="C821" i="23"/>
  <c r="C822" i="23" a="1"/>
  <c r="C822" i="23"/>
  <c r="C823" i="23" a="1"/>
  <c r="C823" i="23" s="1"/>
  <c r="C824" i="23" a="1"/>
  <c r="C824" i="23" s="1"/>
  <c r="C825" i="23" a="1"/>
  <c r="C825" i="23"/>
  <c r="C826" i="23" a="1"/>
  <c r="C826" i="23" s="1"/>
  <c r="C827" i="23" a="1"/>
  <c r="C827" i="23" s="1"/>
  <c r="C828" i="23" a="1"/>
  <c r="C828" i="23"/>
  <c r="C829" i="23" a="1"/>
  <c r="C829" i="23" s="1"/>
  <c r="C830" i="23" a="1"/>
  <c r="C830" i="23"/>
  <c r="C831" i="23" a="1"/>
  <c r="C831" i="23"/>
  <c r="C832" i="23" a="1"/>
  <c r="C832" i="23" s="1"/>
  <c r="C833" i="23" a="1"/>
  <c r="C833" i="23" s="1"/>
  <c r="C834" i="23" a="1"/>
  <c r="C834" i="23"/>
  <c r="C835" i="23" a="1"/>
  <c r="C835" i="23"/>
  <c r="C836" i="23" a="1"/>
  <c r="C836" i="23" s="1"/>
  <c r="C837" i="23" a="1"/>
  <c r="C837" i="23" s="1"/>
  <c r="C838" i="23" a="1"/>
  <c r="C838" i="23" s="1"/>
  <c r="C839" i="23" a="1"/>
  <c r="C839" i="23" s="1"/>
  <c r="C840" i="23" a="1"/>
  <c r="C840" i="23" s="1"/>
  <c r="C841" i="23" a="1"/>
  <c r="C841" i="23"/>
  <c r="C842" i="23" a="1"/>
  <c r="C842" i="23" s="1"/>
  <c r="C843" i="23" a="1"/>
  <c r="C843" i="23"/>
  <c r="C844" i="23" a="1"/>
  <c r="C844" i="23" s="1"/>
  <c r="C845" i="23" a="1"/>
  <c r="C845" i="23"/>
  <c r="C846" i="23" a="1"/>
  <c r="C846" i="23" s="1"/>
  <c r="C847" i="23" a="1"/>
  <c r="C847" i="23"/>
  <c r="C848" i="23" a="1"/>
  <c r="C848" i="23"/>
  <c r="C849" i="23" a="1"/>
  <c r="C849" i="23" s="1"/>
  <c r="C850" i="23" a="1"/>
  <c r="C850" i="23" s="1"/>
  <c r="C851" i="23" a="1"/>
  <c r="C851" i="23"/>
  <c r="C852" i="23" a="1"/>
  <c r="C852" i="23"/>
  <c r="C853" i="23" a="1"/>
  <c r="C853" i="23" s="1"/>
  <c r="C854" i="23" a="1"/>
  <c r="C854" i="23"/>
  <c r="C855" i="23" a="1"/>
  <c r="C855" i="23" s="1"/>
  <c r="C856" i="23" a="1"/>
  <c r="C856" i="23" s="1"/>
  <c r="C857" i="23" a="1"/>
  <c r="C857" i="23" s="1"/>
  <c r="C858" i="23" a="1"/>
  <c r="C858" i="23"/>
  <c r="C859" i="23" a="1"/>
  <c r="C859" i="23" s="1"/>
  <c r="C860" i="23" a="1"/>
  <c r="C860" i="23"/>
  <c r="C861" i="23" a="1"/>
  <c r="C861" i="23"/>
  <c r="C862" i="23" a="1"/>
  <c r="C862" i="23" s="1"/>
  <c r="C863" i="23" a="1"/>
  <c r="C863" i="23"/>
  <c r="C864" i="23" a="1"/>
  <c r="C864" i="23"/>
  <c r="C865" i="23" a="1"/>
  <c r="C865" i="23"/>
  <c r="C866" i="23" a="1"/>
  <c r="C866" i="23" s="1"/>
  <c r="C867" i="23" a="1"/>
  <c r="C867" i="23"/>
  <c r="C868" i="23" a="1"/>
  <c r="C868" i="23" s="1"/>
  <c r="C869" i="23" a="1"/>
  <c r="C869" i="23" s="1"/>
  <c r="C870" i="23" a="1"/>
  <c r="C870" i="23" s="1"/>
  <c r="C871" i="23" a="1"/>
  <c r="C871" i="23"/>
  <c r="C872" i="23" a="1"/>
  <c r="C872" i="23" s="1"/>
  <c r="C873" i="23" a="1"/>
  <c r="C873" i="23"/>
  <c r="C874" i="23" a="1"/>
  <c r="C874" i="23" s="1"/>
  <c r="C875" i="23" a="1"/>
  <c r="C875" i="23" s="1"/>
  <c r="C876" i="23" a="1"/>
  <c r="C876" i="23"/>
  <c r="C877" i="23" a="1"/>
  <c r="C877" i="23"/>
  <c r="C878" i="23" a="1"/>
  <c r="C878" i="23"/>
  <c r="C879" i="23" a="1"/>
  <c r="C879" i="23" s="1"/>
  <c r="C880" i="23" a="1"/>
  <c r="C880" i="23" s="1"/>
  <c r="C881" i="23" a="1"/>
  <c r="C881" i="23"/>
  <c r="C882" i="23" a="1"/>
  <c r="C882" i="23" s="1"/>
  <c r="C883" i="23" a="1"/>
  <c r="C883" i="23" s="1"/>
  <c r="C884" i="23" a="1"/>
  <c r="C884" i="23"/>
  <c r="C885" i="23" a="1"/>
  <c r="C885" i="23" s="1"/>
  <c r="C886" i="23" a="1"/>
  <c r="C886" i="23" s="1"/>
  <c r="C887" i="23" a="1"/>
  <c r="C887" i="23"/>
  <c r="C888" i="23" a="1"/>
  <c r="C888" i="23" s="1"/>
  <c r="C889" i="23" a="1"/>
  <c r="C889" i="23"/>
  <c r="C890" i="23" a="1"/>
  <c r="C890" i="23"/>
  <c r="C891" i="23" a="1"/>
  <c r="C891" i="23"/>
  <c r="C892" i="23" a="1"/>
  <c r="C892" i="23" s="1"/>
  <c r="C893" i="23" a="1"/>
  <c r="C893" i="23"/>
  <c r="C894" i="23" a="1"/>
  <c r="C894" i="23"/>
  <c r="C895" i="23" a="1"/>
  <c r="C895" i="23" s="1"/>
  <c r="C896" i="23" a="1"/>
  <c r="C896" i="23" s="1"/>
  <c r="C897" i="23" a="1"/>
  <c r="C897" i="23"/>
  <c r="C898" i="23" a="1"/>
  <c r="C898" i="23" s="1"/>
  <c r="C899" i="23" a="1"/>
  <c r="C899" i="23" s="1"/>
  <c r="C900" i="23" a="1"/>
  <c r="C900" i="23"/>
  <c r="C901" i="23" a="1"/>
  <c r="C901" i="23" s="1"/>
  <c r="C902" i="23" a="1"/>
  <c r="C902" i="23"/>
  <c r="C903" i="23" a="1"/>
  <c r="C903" i="23"/>
  <c r="C904" i="23" a="1"/>
  <c r="C904" i="23" s="1"/>
  <c r="C905" i="23" a="1"/>
  <c r="C905" i="23" s="1"/>
  <c r="C906" i="23" a="1"/>
  <c r="C906" i="23"/>
  <c r="C907" i="23" a="1"/>
  <c r="C907" i="23"/>
  <c r="C908" i="23" a="1"/>
  <c r="C908" i="23" s="1"/>
  <c r="C909" i="23" a="1"/>
  <c r="C909" i="23" s="1"/>
  <c r="C910" i="23" a="1"/>
  <c r="C910" i="23" s="1"/>
  <c r="C911" i="23" a="1"/>
  <c r="C911" i="23"/>
  <c r="C912" i="23" a="1"/>
  <c r="C912" i="23" s="1"/>
  <c r="C913" i="23" a="1"/>
  <c r="C913" i="23"/>
  <c r="C914" i="23" a="1"/>
  <c r="C914" i="23" s="1"/>
  <c r="C915" i="23" a="1"/>
  <c r="C915" i="23"/>
  <c r="C916" i="23" a="1"/>
  <c r="C916" i="23" s="1"/>
  <c r="C917" i="23" a="1"/>
  <c r="C917" i="23"/>
  <c r="C918" i="23" a="1"/>
  <c r="C918" i="23" s="1"/>
  <c r="C919" i="23" a="1"/>
  <c r="C919" i="23"/>
  <c r="C920" i="23" a="1"/>
  <c r="C920" i="23"/>
  <c r="C921" i="23" a="1"/>
  <c r="C921" i="23" s="1"/>
  <c r="C922" i="23" a="1"/>
  <c r="C922" i="23" s="1"/>
  <c r="C923" i="23" a="1"/>
  <c r="C923" i="23"/>
  <c r="C924" i="23" a="1"/>
  <c r="C924" i="23"/>
  <c r="C925" i="23" a="1"/>
  <c r="C925" i="23" s="1"/>
  <c r="C926" i="23" a="1"/>
  <c r="C926" i="23"/>
  <c r="C927" i="23" a="1"/>
  <c r="C927" i="23" s="1"/>
  <c r="C928" i="23" a="1"/>
  <c r="C928" i="23" s="1"/>
  <c r="C929" i="23" a="1"/>
  <c r="C929" i="23" s="1"/>
  <c r="C930" i="23" a="1"/>
  <c r="C930" i="23"/>
  <c r="C931" i="23" a="1"/>
  <c r="C931" i="23" s="1"/>
  <c r="C932" i="23" a="1"/>
  <c r="C932" i="23"/>
  <c r="C933" i="23" a="1"/>
  <c r="C933" i="23"/>
  <c r="C934" i="23" a="1"/>
  <c r="C934" i="23" s="1"/>
  <c r="C935" i="23" a="1"/>
  <c r="C935" i="23"/>
  <c r="C936" i="23" a="1"/>
  <c r="C936" i="23"/>
  <c r="C937" i="23" a="1"/>
  <c r="C937" i="23"/>
  <c r="C938" i="23" a="1"/>
  <c r="C938" i="23" s="1"/>
  <c r="C939" i="23" a="1"/>
  <c r="C939" i="23"/>
  <c r="C940" i="23" a="1"/>
  <c r="C940" i="23" s="1"/>
  <c r="C941" i="23" a="1"/>
  <c r="C941" i="23" s="1"/>
  <c r="C942" i="23" a="1"/>
  <c r="C942" i="23" s="1"/>
  <c r="C943" i="23" a="1"/>
  <c r="C943" i="23"/>
  <c r="C944" i="23" a="1"/>
  <c r="C944" i="23" s="1"/>
  <c r="C945" i="23" a="1"/>
  <c r="C945" i="23"/>
  <c r="C946" i="23" a="1"/>
  <c r="C946" i="23" s="1"/>
  <c r="C947" i="23" a="1"/>
  <c r="C947" i="23"/>
  <c r="C948" i="23" a="1"/>
  <c r="C948" i="23"/>
  <c r="C949" i="23" a="1"/>
  <c r="C949" i="23"/>
  <c r="C950" i="23" a="1"/>
  <c r="C950" i="23"/>
  <c r="C951" i="23" a="1"/>
  <c r="C951" i="23" s="1"/>
  <c r="C952" i="23" a="1"/>
  <c r="C952" i="23" s="1"/>
  <c r="C953" i="23" a="1"/>
  <c r="C953" i="23"/>
  <c r="C954" i="23" a="1"/>
  <c r="C954" i="23" s="1"/>
  <c r="C955" i="23" a="1"/>
  <c r="C955" i="23" s="1"/>
  <c r="C956" i="23" a="1"/>
  <c r="C956" i="23"/>
  <c r="C957" i="23" a="1"/>
  <c r="C957" i="23" s="1"/>
  <c r="C958" i="23" a="1"/>
  <c r="C958" i="23" s="1"/>
  <c r="C959" i="23" a="1"/>
  <c r="C959" i="23"/>
  <c r="C960" i="23" a="1"/>
  <c r="C960" i="23"/>
  <c r="C961" i="23" a="1"/>
  <c r="C961" i="23"/>
  <c r="C962" i="23" a="1"/>
  <c r="C962" i="23"/>
  <c r="C963" i="23" a="1"/>
  <c r="C963" i="23"/>
  <c r="C964" i="23" a="1"/>
  <c r="C964" i="23" s="1"/>
  <c r="C965" i="23" a="1"/>
  <c r="C965" i="23"/>
  <c r="C966" i="23" a="1"/>
  <c r="C966" i="23"/>
  <c r="C967" i="23" a="1"/>
  <c r="C967" i="23" s="1"/>
  <c r="C968" i="23" a="1"/>
  <c r="C968" i="23" s="1"/>
  <c r="C969" i="23" a="1"/>
  <c r="C969" i="23"/>
  <c r="C970" i="23" a="1"/>
  <c r="C970" i="23" s="1"/>
  <c r="C971" i="23" a="1"/>
  <c r="C971" i="23" s="1"/>
  <c r="C972" i="23" a="1"/>
  <c r="C972" i="23"/>
  <c r="C973" i="23" a="1"/>
  <c r="C973" i="23"/>
  <c r="C974" i="23" a="1"/>
  <c r="C974" i="23"/>
  <c r="C975" i="23" a="1"/>
  <c r="C975" i="23"/>
  <c r="C976" i="23" a="1"/>
  <c r="C976" i="23" s="1"/>
  <c r="C977" i="23" a="1"/>
  <c r="C977" i="23" s="1"/>
  <c r="C978" i="23" a="1"/>
  <c r="C978" i="23"/>
  <c r="C979" i="23" a="1"/>
  <c r="C979" i="23"/>
  <c r="C980" i="23" a="1"/>
  <c r="C980" i="23" s="1"/>
  <c r="C981" i="23" a="1"/>
  <c r="C981" i="23" s="1"/>
  <c r="C982" i="23" a="1"/>
  <c r="C982" i="23" s="1"/>
  <c r="C983" i="23" a="1"/>
  <c r="C983" i="23"/>
  <c r="C984" i="23" a="1"/>
  <c r="C984" i="23" s="1"/>
  <c r="C985" i="23" a="1"/>
  <c r="C985" i="23"/>
  <c r="C986" i="23" a="1"/>
  <c r="C986" i="23"/>
  <c r="C987" i="23" a="1"/>
  <c r="C987" i="23"/>
  <c r="C988" i="23" a="1"/>
  <c r="C988" i="23" s="1"/>
  <c r="C989" i="23" a="1"/>
  <c r="C989" i="23"/>
  <c r="C990" i="23" a="1"/>
  <c r="C990" i="23" s="1"/>
  <c r="C991" i="23" a="1"/>
  <c r="C991" i="23"/>
  <c r="C992" i="23" a="1"/>
  <c r="C992" i="23"/>
  <c r="C993" i="23" a="1"/>
  <c r="C993" i="23" s="1"/>
  <c r="C994" i="23" a="1"/>
  <c r="C994" i="23" s="1"/>
  <c r="C995" i="23" a="1"/>
  <c r="C995" i="23"/>
  <c r="C996" i="23" a="1"/>
  <c r="C996" i="23"/>
  <c r="C997" i="23" a="1"/>
  <c r="C997" i="23" s="1"/>
  <c r="C998" i="23" a="1"/>
  <c r="C998" i="23"/>
  <c r="C999" i="23" a="1"/>
  <c r="C999" i="23" s="1"/>
  <c r="C1000" i="23" a="1"/>
  <c r="C1000" i="23" s="1"/>
  <c r="C1001" i="23" a="1"/>
  <c r="C1001" i="23" s="1"/>
  <c r="C1002" i="23" a="1"/>
  <c r="C1002" i="23"/>
  <c r="C1003" i="23" a="1"/>
  <c r="C1003" i="23" s="1"/>
  <c r="C1004" i="23" a="1"/>
  <c r="C1004" i="23"/>
  <c r="C1005" i="23" a="1"/>
  <c r="C1005" i="23"/>
  <c r="C1006" i="23" a="1"/>
  <c r="C1006" i="23" s="1"/>
  <c r="C1007" i="23" a="1"/>
  <c r="C1007" i="23"/>
  <c r="C1008" i="23" a="1"/>
  <c r="C1008" i="23"/>
  <c r="C1009" i="23" a="1"/>
  <c r="C1009" i="23"/>
  <c r="C10" i="23" a="1"/>
  <c r="C10" i="23" s="1"/>
  <c r="C5" i="7"/>
  <c r="D3" i="14" a="1"/>
  <c r="D3" i="14"/>
  <c r="D4" i="14" a="1"/>
  <c r="D4" i="14" s="1"/>
  <c r="D5" i="14" a="1"/>
  <c r="D5" i="14" s="1"/>
  <c r="D6" i="14" a="1"/>
  <c r="D6" i="14" s="1"/>
  <c r="D7" i="14" a="1"/>
  <c r="D7" i="14" s="1"/>
  <c r="D8" i="14" a="1"/>
  <c r="D8" i="14"/>
  <c r="D9" i="14" a="1"/>
  <c r="D9" i="14" s="1"/>
  <c r="D10" i="14" a="1"/>
  <c r="D10" i="14" s="1"/>
  <c r="D11" i="14" a="1"/>
  <c r="D11" i="14" s="1"/>
  <c r="D12" i="14" a="1"/>
  <c r="D12" i="14" s="1"/>
  <c r="D13" i="14" a="1"/>
  <c r="D13" i="14" s="1"/>
  <c r="D14" i="14" a="1"/>
  <c r="D14" i="14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/>
  <c r="D27" i="14" a="1"/>
  <c r="D27" i="14" s="1"/>
  <c r="D28" i="14" a="1"/>
  <c r="D28" i="14" s="1"/>
  <c r="D29" i="14" a="1"/>
  <c r="D29" i="14" s="1"/>
  <c r="D30" i="14" a="1"/>
  <c r="D30" i="14" s="1"/>
  <c r="D31" i="14" a="1"/>
  <c r="D31" i="14" s="1"/>
  <c r="D32" i="14" a="1"/>
  <c r="D32" i="14"/>
  <c r="D33" i="14" a="1"/>
  <c r="D33" i="14" s="1"/>
  <c r="D34" i="14" a="1"/>
  <c r="D34" i="14" s="1"/>
  <c r="D35" i="14" a="1"/>
  <c r="D35" i="14" s="1"/>
  <c r="D36" i="14" a="1"/>
  <c r="D36" i="14" s="1"/>
  <c r="D37" i="14" a="1"/>
  <c r="D37" i="14" s="1"/>
  <c r="D38" i="14" a="1"/>
  <c r="D38" i="14"/>
  <c r="D39" i="14" a="1"/>
  <c r="D39" i="14" s="1"/>
  <c r="D40" i="14" a="1"/>
  <c r="D40" i="14" s="1"/>
  <c r="D41" i="14" a="1"/>
  <c r="D41" i="14" s="1"/>
  <c r="D42" i="14" a="1"/>
  <c r="D42" i="14" s="1"/>
  <c r="D43" i="14" a="1"/>
  <c r="D43" i="14" s="1"/>
  <c r="D44" i="14" a="1"/>
  <c r="D44" i="14"/>
  <c r="D45" i="14" a="1"/>
  <c r="D45" i="14" s="1"/>
  <c r="D46" i="14" a="1"/>
  <c r="D46" i="14" s="1"/>
  <c r="D47" i="14" a="1"/>
  <c r="D47" i="14" s="1"/>
  <c r="D48" i="14" a="1"/>
  <c r="D48" i="14" s="1"/>
  <c r="D49" i="14" a="1"/>
  <c r="D49" i="14" s="1"/>
  <c r="D50" i="14" a="1"/>
  <c r="D50" i="14"/>
  <c r="D51" i="14" a="1"/>
  <c r="D51" i="14" s="1"/>
  <c r="D52" i="14" a="1"/>
  <c r="D52" i="14" s="1"/>
  <c r="D53" i="14" a="1"/>
  <c r="D53" i="14" s="1"/>
  <c r="D54" i="14" a="1"/>
  <c r="D54" i="14" s="1"/>
  <c r="D55" i="14" a="1"/>
  <c r="D55" i="14" s="1"/>
  <c r="D56" i="14" a="1"/>
  <c r="D56" i="14"/>
  <c r="D57" i="14" a="1"/>
  <c r="D57" i="14" s="1"/>
  <c r="D58" i="14" a="1"/>
  <c r="D58" i="14" s="1"/>
  <c r="D59" i="14" a="1"/>
  <c r="D59" i="14" s="1"/>
  <c r="D2" i="14" a="1"/>
  <c r="D2" i="14" s="1"/>
  <c r="A10" i="14" a="1"/>
  <c r="A10" i="14" s="1"/>
  <c r="C3" i="22"/>
  <c r="C4" i="22"/>
  <c r="C5" i="22"/>
  <c r="C6" i="22"/>
  <c r="C7" i="22"/>
  <c r="C2" i="22"/>
  <c r="B2" i="14" a="1"/>
  <c r="B2" i="14" s="1"/>
  <c r="C2" i="14" s="1"/>
  <c r="C48" i="14" l="1"/>
  <c r="C36" i="14"/>
  <c r="C24" i="14"/>
  <c r="C12" i="14"/>
  <c r="C54" i="14"/>
  <c r="C42" i="14"/>
  <c r="C18" i="14"/>
  <c r="C6" i="14"/>
  <c r="C53" i="14"/>
  <c r="C29" i="14"/>
  <c r="C17" i="14"/>
  <c r="C5" i="14"/>
  <c r="C52" i="14"/>
  <c r="C40" i="14"/>
  <c r="C4" i="14"/>
  <c r="C59" i="14"/>
  <c r="C47" i="14"/>
  <c r="C35" i="14"/>
  <c r="C23" i="14"/>
  <c r="C11" i="14"/>
  <c r="C58" i="14"/>
  <c r="C46" i="14"/>
  <c r="C22" i="14"/>
  <c r="C10" i="14"/>
  <c r="C57" i="14"/>
  <c r="C45" i="14"/>
  <c r="C33" i="14"/>
  <c r="C9" i="14"/>
  <c r="C56" i="14"/>
  <c r="C44" i="14"/>
  <c r="C32" i="14"/>
  <c r="C20" i="14"/>
  <c r="C8" i="14"/>
  <c r="C30" i="14"/>
  <c r="C28" i="14"/>
  <c r="C34" i="14"/>
  <c r="C21" i="14"/>
  <c r="C55" i="14"/>
  <c r="C43" i="14"/>
  <c r="C31" i="14"/>
  <c r="C19" i="14"/>
  <c r="C7" i="14"/>
  <c r="C41" i="14"/>
  <c r="C16" i="14"/>
  <c r="C51" i="14"/>
  <c r="C39" i="14"/>
  <c r="C27" i="14"/>
  <c r="C15" i="14"/>
  <c r="C3" i="14"/>
  <c r="C50" i="14"/>
  <c r="C38" i="14"/>
  <c r="C26" i="14"/>
  <c r="C14" i="14"/>
  <c r="C49" i="14"/>
  <c r="C37" i="14"/>
  <c r="C25" i="14"/>
  <c r="C13" i="14"/>
  <c r="A10" i="23" a="1"/>
  <c r="H3" i="22"/>
  <c r="H4" i="22"/>
  <c r="H5" i="22"/>
  <c r="H6" i="22"/>
  <c r="H7" i="22"/>
  <c r="H2" i="22"/>
  <c r="G3" i="22"/>
  <c r="G4" i="22"/>
  <c r="G5" i="22"/>
  <c r="G6" i="22"/>
  <c r="G7" i="22"/>
  <c r="G2" i="22"/>
  <c r="E3" i="22"/>
  <c r="E4" i="22"/>
  <c r="E5" i="22"/>
  <c r="E6" i="22"/>
  <c r="E7" i="22"/>
  <c r="E2" i="22"/>
  <c r="C7" i="7"/>
  <c r="C6" i="7"/>
  <c r="B3" i="6"/>
  <c r="B4" i="6"/>
  <c r="B5" i="6"/>
  <c r="B6" i="6"/>
  <c r="B7" i="6"/>
  <c r="L7" i="6" s="1"/>
  <c r="B8" i="6"/>
  <c r="L8" i="6" s="1"/>
  <c r="B9" i="6"/>
  <c r="L9" i="6" s="1"/>
  <c r="B10" i="6"/>
  <c r="L10" i="6" s="1"/>
  <c r="B11" i="6"/>
  <c r="L11" i="6" s="1"/>
  <c r="B12" i="6"/>
  <c r="L12" i="6" s="1"/>
  <c r="B13" i="6"/>
  <c r="B14" i="6"/>
  <c r="B15" i="6"/>
  <c r="B16" i="6"/>
  <c r="B17" i="6"/>
  <c r="L17" i="6" s="1"/>
  <c r="B18" i="6"/>
  <c r="L18" i="6" s="1"/>
  <c r="B19" i="6"/>
  <c r="L19" i="6" s="1"/>
  <c r="B20" i="6"/>
  <c r="L20" i="6" s="1"/>
  <c r="B21" i="6"/>
  <c r="L21" i="6" s="1"/>
  <c r="B22" i="6"/>
  <c r="L22" i="6" s="1"/>
  <c r="B23" i="6"/>
  <c r="L23" i="6" s="1"/>
  <c r="B24" i="6"/>
  <c r="L24" i="6" s="1"/>
  <c r="B25" i="6"/>
  <c r="L25" i="6" s="1"/>
  <c r="B26" i="6"/>
  <c r="B27" i="6"/>
  <c r="B28" i="6"/>
  <c r="B29" i="6"/>
  <c r="B30" i="6"/>
  <c r="B31" i="6"/>
  <c r="L31" i="6" s="1"/>
  <c r="B32" i="6"/>
  <c r="L32" i="6" s="1"/>
  <c r="B33" i="6"/>
  <c r="L33" i="6" s="1"/>
  <c r="B34" i="6"/>
  <c r="B35" i="6"/>
  <c r="L35" i="6" s="1"/>
  <c r="B36" i="6"/>
  <c r="L36" i="6" s="1"/>
  <c r="B37" i="6"/>
  <c r="L37" i="6" s="1"/>
  <c r="B38" i="6"/>
  <c r="B39" i="6"/>
  <c r="L39" i="6" s="1"/>
  <c r="B40" i="6"/>
  <c r="B41" i="6"/>
  <c r="B42" i="6"/>
  <c r="L42" i="6" s="1"/>
  <c r="B43" i="6"/>
  <c r="L43" i="6" s="1"/>
  <c r="B44" i="6"/>
  <c r="L44" i="6" s="1"/>
  <c r="B45" i="6"/>
  <c r="B46" i="6"/>
  <c r="L46" i="6" s="1"/>
  <c r="B47" i="6"/>
  <c r="L47" i="6" s="1"/>
  <c r="B48" i="6"/>
  <c r="L48" i="6" s="1"/>
  <c r="B49" i="6"/>
  <c r="L49" i="6" s="1"/>
  <c r="B50" i="6"/>
  <c r="B51" i="6"/>
  <c r="L51" i="6" s="1"/>
  <c r="B52" i="6"/>
  <c r="B53" i="6"/>
  <c r="L53" i="6" s="1"/>
  <c r="B54" i="6"/>
  <c r="L54" i="6" s="1"/>
  <c r="B55" i="6"/>
  <c r="L55" i="6" s="1"/>
  <c r="B56" i="6"/>
  <c r="L56" i="6" s="1"/>
  <c r="B57" i="6"/>
  <c r="L57" i="6" s="1"/>
  <c r="B58" i="6"/>
  <c r="L58" i="6" s="1"/>
  <c r="B59" i="6"/>
  <c r="L59" i="6" s="1"/>
  <c r="B60" i="6"/>
  <c r="L60" i="6" s="1"/>
  <c r="B61" i="6"/>
  <c r="L61" i="6" s="1"/>
  <c r="B62" i="6"/>
  <c r="B63" i="6"/>
  <c r="B64" i="6"/>
  <c r="B65" i="6"/>
  <c r="L65" i="6" s="1"/>
  <c r="B66" i="6"/>
  <c r="B67" i="6"/>
  <c r="L67" i="6" s="1"/>
  <c r="B68" i="6"/>
  <c r="L68" i="6" s="1"/>
  <c r="B69" i="6"/>
  <c r="B70" i="6"/>
  <c r="L70" i="6" s="1"/>
  <c r="B71" i="6"/>
  <c r="L71" i="6" s="1"/>
  <c r="B72" i="6"/>
  <c r="L72" i="6" s="1"/>
  <c r="B73" i="6"/>
  <c r="L73" i="6" s="1"/>
  <c r="B74" i="6"/>
  <c r="B75" i="6"/>
  <c r="B76" i="6"/>
  <c r="B77" i="6"/>
  <c r="B78" i="6"/>
  <c r="L78" i="6" s="1"/>
  <c r="B79" i="6"/>
  <c r="L79" i="6" s="1"/>
  <c r="B80" i="6"/>
  <c r="L80" i="6" s="1"/>
  <c r="B81" i="6"/>
  <c r="L81" i="6" s="1"/>
  <c r="B82" i="6"/>
  <c r="B83" i="6"/>
  <c r="L83" i="6" s="1"/>
  <c r="B84" i="6"/>
  <c r="L84" i="6" s="1"/>
  <c r="B85" i="6"/>
  <c r="L85" i="6" s="1"/>
  <c r="B86" i="6"/>
  <c r="B87" i="6"/>
  <c r="B88" i="6"/>
  <c r="B89" i="6"/>
  <c r="L89" i="6" s="1"/>
  <c r="B90" i="6"/>
  <c r="L90" i="6" s="1"/>
  <c r="B91" i="6"/>
  <c r="L91" i="6" s="1"/>
  <c r="B92" i="6"/>
  <c r="L92" i="6" s="1"/>
  <c r="B93" i="6"/>
  <c r="L93" i="6" s="1"/>
  <c r="B94" i="6"/>
  <c r="L94" i="6" s="1"/>
  <c r="B95" i="6"/>
  <c r="B96" i="6"/>
  <c r="L96" i="6" s="1"/>
  <c r="B97" i="6"/>
  <c r="L97" i="6" s="1"/>
  <c r="B98" i="6"/>
  <c r="B99" i="6"/>
  <c r="B100" i="6"/>
  <c r="B101" i="6"/>
  <c r="L101" i="6" s="1"/>
  <c r="B102" i="6"/>
  <c r="B103" i="6"/>
  <c r="L103" i="6" s="1"/>
  <c r="B104" i="6"/>
  <c r="L104" i="6" s="1"/>
  <c r="B105" i="6"/>
  <c r="L105" i="6" s="1"/>
  <c r="B106" i="6"/>
  <c r="L106" i="6" s="1"/>
  <c r="B107" i="6"/>
  <c r="L107" i="6" s="1"/>
  <c r="B108" i="6"/>
  <c r="L108" i="6" s="1"/>
  <c r="B109" i="6"/>
  <c r="L109" i="6" s="1"/>
  <c r="B110" i="6"/>
  <c r="B111" i="6"/>
  <c r="B112" i="6"/>
  <c r="B113" i="6"/>
  <c r="L113" i="6" s="1"/>
  <c r="B114" i="6"/>
  <c r="L114" i="6" s="1"/>
  <c r="B115" i="6"/>
  <c r="L115" i="6" s="1"/>
  <c r="B116" i="6"/>
  <c r="L116" i="6" s="1"/>
  <c r="B117" i="6"/>
  <c r="B118" i="6"/>
  <c r="B119" i="6"/>
  <c r="L119" i="6" s="1"/>
  <c r="B120" i="6"/>
  <c r="L120" i="6" s="1"/>
  <c r="B121" i="6"/>
  <c r="L121" i="6" s="1"/>
  <c r="B122" i="6"/>
  <c r="B123" i="6"/>
  <c r="B124" i="6"/>
  <c r="B125" i="6"/>
  <c r="L125" i="6" s="1"/>
  <c r="B126" i="6"/>
  <c r="L126" i="6" s="1"/>
  <c r="B127" i="6"/>
  <c r="L127" i="6" s="1"/>
  <c r="B128" i="6"/>
  <c r="L128" i="6" s="1"/>
  <c r="B129" i="6"/>
  <c r="L129" i="6" s="1"/>
  <c r="B130" i="6"/>
  <c r="L130" i="6" s="1"/>
  <c r="B131" i="6"/>
  <c r="L131" i="6" s="1"/>
  <c r="B132" i="6"/>
  <c r="L132" i="6" s="1"/>
  <c r="B133" i="6"/>
  <c r="L133" i="6" s="1"/>
  <c r="B134" i="6"/>
  <c r="B135" i="6"/>
  <c r="B136" i="6"/>
  <c r="B137" i="6"/>
  <c r="L137" i="6" s="1"/>
  <c r="B138" i="6"/>
  <c r="L138" i="6" s="1"/>
  <c r="B139" i="6"/>
  <c r="L139" i="6" s="1"/>
  <c r="B140" i="6"/>
  <c r="L140" i="6" s="1"/>
  <c r="B141" i="6"/>
  <c r="L141" i="6" s="1"/>
  <c r="B142" i="6"/>
  <c r="L142" i="6" s="1"/>
  <c r="B143" i="6"/>
  <c r="L143" i="6" s="1"/>
  <c r="B144" i="6"/>
  <c r="L144" i="6" s="1"/>
  <c r="B145" i="6"/>
  <c r="L145" i="6" s="1"/>
  <c r="B146" i="6"/>
  <c r="B147" i="6"/>
  <c r="B148" i="6"/>
  <c r="B149" i="6"/>
  <c r="L149" i="6" s="1"/>
  <c r="B150" i="6"/>
  <c r="B151" i="6"/>
  <c r="L151" i="6" s="1"/>
  <c r="B152" i="6"/>
  <c r="L152" i="6" s="1"/>
  <c r="B153" i="6"/>
  <c r="B154" i="6"/>
  <c r="L154" i="6" s="1"/>
  <c r="B155" i="6"/>
  <c r="L155" i="6" s="1"/>
  <c r="B156" i="6"/>
  <c r="L156" i="6" s="1"/>
  <c r="B157" i="6"/>
  <c r="L157" i="6" s="1"/>
  <c r="B158" i="6"/>
  <c r="B159" i="6"/>
  <c r="B160" i="6"/>
  <c r="B161" i="6"/>
  <c r="L161" i="6" s="1"/>
  <c r="B162" i="6"/>
  <c r="B163" i="6"/>
  <c r="L163" i="6" s="1"/>
  <c r="B164" i="6"/>
  <c r="L164" i="6" s="1"/>
  <c r="B165" i="6"/>
  <c r="B166" i="6"/>
  <c r="L166" i="6" s="1"/>
  <c r="B167" i="6"/>
  <c r="L167" i="6" s="1"/>
  <c r="B168" i="6"/>
  <c r="L168" i="6" s="1"/>
  <c r="B169" i="6"/>
  <c r="L169" i="6" s="1"/>
  <c r="B170" i="6"/>
  <c r="B171" i="6"/>
  <c r="L171" i="6" s="1"/>
  <c r="B172" i="6"/>
  <c r="B173" i="6"/>
  <c r="B174" i="6"/>
  <c r="B175" i="6"/>
  <c r="L175" i="6" s="1"/>
  <c r="B176" i="6"/>
  <c r="L176" i="6" s="1"/>
  <c r="B177" i="6"/>
  <c r="L177" i="6" s="1"/>
  <c r="B178" i="6"/>
  <c r="L178" i="6" s="1"/>
  <c r="B179" i="6"/>
  <c r="L179" i="6" s="1"/>
  <c r="B180" i="6"/>
  <c r="L180" i="6" s="1"/>
  <c r="B181" i="6"/>
  <c r="L181" i="6" s="1"/>
  <c r="B182" i="6"/>
  <c r="B183" i="6"/>
  <c r="B184" i="6"/>
  <c r="B185" i="6"/>
  <c r="L185" i="6" s="1"/>
  <c r="B186" i="6"/>
  <c r="L186" i="6" s="1"/>
  <c r="B187" i="6"/>
  <c r="L187" i="6" s="1"/>
  <c r="B188" i="6"/>
  <c r="L188" i="6" s="1"/>
  <c r="B189" i="6"/>
  <c r="B190" i="6"/>
  <c r="L190" i="6" s="1"/>
  <c r="B191" i="6"/>
  <c r="B192" i="6"/>
  <c r="L192" i="6" s="1"/>
  <c r="B193" i="6"/>
  <c r="L193" i="6" s="1"/>
  <c r="B194" i="6"/>
  <c r="B195" i="6"/>
  <c r="B196" i="6"/>
  <c r="B197" i="6"/>
  <c r="L197" i="6" s="1"/>
  <c r="B198" i="6"/>
  <c r="B199" i="6"/>
  <c r="L199" i="6" s="1"/>
  <c r="B200" i="6"/>
  <c r="L200" i="6" s="1"/>
  <c r="B201" i="6"/>
  <c r="L201" i="6" s="1"/>
  <c r="B202" i="6"/>
  <c r="L202" i="6" s="1"/>
  <c r="B203" i="6"/>
  <c r="L203" i="6" s="1"/>
  <c r="B204" i="6"/>
  <c r="L204" i="6" s="1"/>
  <c r="B205" i="6"/>
  <c r="L205" i="6" s="1"/>
  <c r="B206" i="6"/>
  <c r="B207" i="6"/>
  <c r="L207" i="6" s="1"/>
  <c r="B208" i="6"/>
  <c r="B209" i="6"/>
  <c r="L209" i="6" s="1"/>
  <c r="B210" i="6"/>
  <c r="L210" i="6" s="1"/>
  <c r="B211" i="6"/>
  <c r="L211" i="6" s="1"/>
  <c r="B212" i="6"/>
  <c r="L212" i="6" s="1"/>
  <c r="B213" i="6"/>
  <c r="L213" i="6" s="1"/>
  <c r="B214" i="6"/>
  <c r="L214" i="6" s="1"/>
  <c r="B215" i="6"/>
  <c r="L215" i="6" s="1"/>
  <c r="B216" i="6"/>
  <c r="L216" i="6" s="1"/>
  <c r="B217" i="6"/>
  <c r="L217" i="6" s="1"/>
  <c r="B218" i="6"/>
  <c r="B219" i="6"/>
  <c r="B220" i="6"/>
  <c r="B221" i="6"/>
  <c r="L221" i="6" s="1"/>
  <c r="B222" i="6"/>
  <c r="L222" i="6" s="1"/>
  <c r="B223" i="6"/>
  <c r="L223" i="6" s="1"/>
  <c r="B224" i="6"/>
  <c r="L224" i="6" s="1"/>
  <c r="B225" i="6"/>
  <c r="L225" i="6" s="1"/>
  <c r="B226" i="6"/>
  <c r="L226" i="6" s="1"/>
  <c r="B227" i="6"/>
  <c r="L227" i="6" s="1"/>
  <c r="B228" i="6"/>
  <c r="L228" i="6" s="1"/>
  <c r="B229" i="6"/>
  <c r="L229" i="6" s="1"/>
  <c r="B230" i="6"/>
  <c r="B231" i="6"/>
  <c r="B232" i="6"/>
  <c r="B233" i="6"/>
  <c r="B234" i="6"/>
  <c r="L234" i="6" s="1"/>
  <c r="B235" i="6"/>
  <c r="L235" i="6" s="1"/>
  <c r="B236" i="6"/>
  <c r="L236" i="6" s="1"/>
  <c r="B237" i="6"/>
  <c r="L237" i="6" s="1"/>
  <c r="B238" i="6"/>
  <c r="L238" i="6" s="1"/>
  <c r="B239" i="6"/>
  <c r="L239" i="6" s="1"/>
  <c r="B240" i="6"/>
  <c r="L240" i="6" s="1"/>
  <c r="B241" i="6"/>
  <c r="L241" i="6" s="1"/>
  <c r="B242" i="6"/>
  <c r="B243" i="6"/>
  <c r="B244" i="6"/>
  <c r="B245" i="6"/>
  <c r="L245" i="6" s="1"/>
  <c r="B246" i="6"/>
  <c r="B247" i="6"/>
  <c r="L247" i="6" s="1"/>
  <c r="B248" i="6"/>
  <c r="L248" i="6" s="1"/>
  <c r="B249" i="6"/>
  <c r="L249" i="6" s="1"/>
  <c r="B250" i="6"/>
  <c r="L250" i="6" s="1"/>
  <c r="B251" i="6"/>
  <c r="L251" i="6" s="1"/>
  <c r="B252" i="6"/>
  <c r="L252" i="6" s="1"/>
  <c r="B253" i="6"/>
  <c r="L253" i="6" s="1"/>
  <c r="B254" i="6"/>
  <c r="B255" i="6"/>
  <c r="B256" i="6"/>
  <c r="B257" i="6"/>
  <c r="L257" i="6" s="1"/>
  <c r="B258" i="6"/>
  <c r="L258" i="6" s="1"/>
  <c r="B259" i="6"/>
  <c r="L259" i="6" s="1"/>
  <c r="B260" i="6"/>
  <c r="L260" i="6" s="1"/>
  <c r="B261" i="6"/>
  <c r="L261" i="6" s="1"/>
  <c r="B262" i="6"/>
  <c r="L262" i="6" s="1"/>
  <c r="B263" i="6"/>
  <c r="L263" i="6" s="1"/>
  <c r="B264" i="6"/>
  <c r="L264" i="6" s="1"/>
  <c r="B265" i="6"/>
  <c r="L265" i="6" s="1"/>
  <c r="B266" i="6"/>
  <c r="B267" i="6"/>
  <c r="B268" i="6"/>
  <c r="B269" i="6"/>
  <c r="L269" i="6" s="1"/>
  <c r="B270" i="6"/>
  <c r="L270" i="6" s="1"/>
  <c r="B271" i="6"/>
  <c r="L271" i="6" s="1"/>
  <c r="B272" i="6"/>
  <c r="L272" i="6" s="1"/>
  <c r="B273" i="6"/>
  <c r="L273" i="6" s="1"/>
  <c r="B274" i="6"/>
  <c r="L274" i="6" s="1"/>
  <c r="B275" i="6"/>
  <c r="B276" i="6"/>
  <c r="L276" i="6" s="1"/>
  <c r="B277" i="6"/>
  <c r="L277" i="6" s="1"/>
  <c r="B278" i="6"/>
  <c r="B279" i="6"/>
  <c r="B280" i="6"/>
  <c r="B281" i="6"/>
  <c r="L281" i="6" s="1"/>
  <c r="B282" i="6"/>
  <c r="B283" i="6"/>
  <c r="L283" i="6" s="1"/>
  <c r="B284" i="6"/>
  <c r="L284" i="6" s="1"/>
  <c r="B285" i="6"/>
  <c r="L285" i="6" s="1"/>
  <c r="B286" i="6"/>
  <c r="L286" i="6" s="1"/>
  <c r="B287" i="6"/>
  <c r="L287" i="6" s="1"/>
  <c r="B288" i="6"/>
  <c r="L288" i="6" s="1"/>
  <c r="B289" i="6"/>
  <c r="L289" i="6" s="1"/>
  <c r="B290" i="6"/>
  <c r="B291" i="6"/>
  <c r="B292" i="6"/>
  <c r="B293" i="6"/>
  <c r="L293" i="6" s="1"/>
  <c r="B294" i="6"/>
  <c r="L294" i="6" s="1"/>
  <c r="B295" i="6"/>
  <c r="L295" i="6" s="1"/>
  <c r="B296" i="6"/>
  <c r="L296" i="6" s="1"/>
  <c r="B297" i="6"/>
  <c r="L297" i="6" s="1"/>
  <c r="B298" i="6"/>
  <c r="L298" i="6" s="1"/>
  <c r="B299" i="6"/>
  <c r="L299" i="6" s="1"/>
  <c r="B300" i="6"/>
  <c r="L300" i="6" s="1"/>
  <c r="B301" i="6"/>
  <c r="L301" i="6" s="1"/>
  <c r="B302" i="6"/>
  <c r="B303" i="6"/>
  <c r="L303" i="6" s="1"/>
  <c r="B304" i="6"/>
  <c r="B305" i="6"/>
  <c r="L305" i="6" s="1"/>
  <c r="B306" i="6"/>
  <c r="L306" i="6" s="1"/>
  <c r="B307" i="6"/>
  <c r="L307" i="6" s="1"/>
  <c r="B308" i="6"/>
  <c r="L308" i="6" s="1"/>
  <c r="B309" i="6"/>
  <c r="L309" i="6" s="1"/>
  <c r="B310" i="6"/>
  <c r="L310" i="6" s="1"/>
  <c r="B311" i="6"/>
  <c r="L311" i="6" s="1"/>
  <c r="B312" i="6"/>
  <c r="L312" i="6" s="1"/>
  <c r="B313" i="6"/>
  <c r="L313" i="6" s="1"/>
  <c r="B314" i="6"/>
  <c r="B315" i="6"/>
  <c r="L315" i="6" s="1"/>
  <c r="B316" i="6"/>
  <c r="B317" i="6"/>
  <c r="L317" i="6" s="1"/>
  <c r="B318" i="6"/>
  <c r="L318" i="6" s="1"/>
  <c r="B319" i="6"/>
  <c r="L319" i="6" s="1"/>
  <c r="B320" i="6"/>
  <c r="L320" i="6" s="1"/>
  <c r="B321" i="6"/>
  <c r="L321" i="6" s="1"/>
  <c r="B322" i="6"/>
  <c r="L322" i="6" s="1"/>
  <c r="B323" i="6"/>
  <c r="L323" i="6" s="1"/>
  <c r="B324" i="6"/>
  <c r="L324" i="6" s="1"/>
  <c r="B325" i="6"/>
  <c r="L325" i="6" s="1"/>
  <c r="B326" i="6"/>
  <c r="B327" i="6"/>
  <c r="L327" i="6" s="1"/>
  <c r="B328" i="6"/>
  <c r="B329" i="6"/>
  <c r="L329" i="6" s="1"/>
  <c r="B330" i="6"/>
  <c r="L330" i="6" s="1"/>
  <c r="B331" i="6"/>
  <c r="L331" i="6" s="1"/>
  <c r="B332" i="6"/>
  <c r="L332" i="6" s="1"/>
  <c r="B333" i="6"/>
  <c r="L333" i="6" s="1"/>
  <c r="B334" i="6"/>
  <c r="L334" i="6" s="1"/>
  <c r="B335" i="6"/>
  <c r="L335" i="6" s="1"/>
  <c r="B336" i="6"/>
  <c r="L336" i="6" s="1"/>
  <c r="B337" i="6"/>
  <c r="L337" i="6" s="1"/>
  <c r="B338" i="6"/>
  <c r="B339" i="6"/>
  <c r="B340" i="6"/>
  <c r="B341" i="6"/>
  <c r="L341" i="6" s="1"/>
  <c r="B342" i="6"/>
  <c r="B343" i="6"/>
  <c r="L343" i="6" s="1"/>
  <c r="B344" i="6"/>
  <c r="L344" i="6" s="1"/>
  <c r="B345" i="6"/>
  <c r="L345" i="6" s="1"/>
  <c r="B346" i="6"/>
  <c r="L346" i="6" s="1"/>
  <c r="B347" i="6"/>
  <c r="L347" i="6" s="1"/>
  <c r="B348" i="6"/>
  <c r="L348" i="6" s="1"/>
  <c r="B349" i="6"/>
  <c r="L349" i="6" s="1"/>
  <c r="B350" i="6"/>
  <c r="B351" i="6"/>
  <c r="B352" i="6"/>
  <c r="B353" i="6"/>
  <c r="L353" i="6" s="1"/>
  <c r="B354" i="6"/>
  <c r="B355" i="6"/>
  <c r="L355" i="6" s="1"/>
  <c r="B356" i="6"/>
  <c r="L356" i="6" s="1"/>
  <c r="B357" i="6"/>
  <c r="L357" i="6" s="1"/>
  <c r="B358" i="6"/>
  <c r="L358" i="6" s="1"/>
  <c r="B359" i="6"/>
  <c r="L359" i="6" s="1"/>
  <c r="B360" i="6"/>
  <c r="L360" i="6" s="1"/>
  <c r="B361" i="6"/>
  <c r="L361" i="6" s="1"/>
  <c r="B362" i="6"/>
  <c r="B363" i="6"/>
  <c r="L363" i="6" s="1"/>
  <c r="B364" i="6"/>
  <c r="B365" i="6"/>
  <c r="L365" i="6" s="1"/>
  <c r="B366" i="6"/>
  <c r="L366" i="6" s="1"/>
  <c r="B367" i="6"/>
  <c r="L367" i="6" s="1"/>
  <c r="B368" i="6"/>
  <c r="L368" i="6" s="1"/>
  <c r="B369" i="6"/>
  <c r="L369" i="6" s="1"/>
  <c r="B370" i="6"/>
  <c r="L370" i="6" s="1"/>
  <c r="B371" i="6"/>
  <c r="L371" i="6" s="1"/>
  <c r="B372" i="6"/>
  <c r="L372" i="6" s="1"/>
  <c r="B373" i="6"/>
  <c r="L373" i="6" s="1"/>
  <c r="B374" i="6"/>
  <c r="B375" i="6"/>
  <c r="B376" i="6"/>
  <c r="B377" i="6"/>
  <c r="L377" i="6" s="1"/>
  <c r="B378" i="6"/>
  <c r="L378" i="6" s="1"/>
  <c r="B379" i="6"/>
  <c r="L379" i="6" s="1"/>
  <c r="B380" i="6"/>
  <c r="L380" i="6" s="1"/>
  <c r="B381" i="6"/>
  <c r="L381" i="6" s="1"/>
  <c r="B382" i="6"/>
  <c r="L382" i="6" s="1"/>
  <c r="B383" i="6"/>
  <c r="L383" i="6" s="1"/>
  <c r="B384" i="6"/>
  <c r="L384" i="6" s="1"/>
  <c r="B385" i="6"/>
  <c r="L385" i="6" s="1"/>
  <c r="B386" i="6"/>
  <c r="B387" i="6"/>
  <c r="L387" i="6" s="1"/>
  <c r="B388" i="6"/>
  <c r="B389" i="6"/>
  <c r="L389" i="6" s="1"/>
  <c r="B390" i="6"/>
  <c r="L390" i="6" s="1"/>
  <c r="B391" i="6"/>
  <c r="L391" i="6" s="1"/>
  <c r="B392" i="6"/>
  <c r="L392" i="6" s="1"/>
  <c r="B393" i="6"/>
  <c r="L393" i="6" s="1"/>
  <c r="B394" i="6"/>
  <c r="L394" i="6" s="1"/>
  <c r="B395" i="6"/>
  <c r="L395" i="6" s="1"/>
  <c r="B396" i="6"/>
  <c r="L396" i="6" s="1"/>
  <c r="B397" i="6"/>
  <c r="L397" i="6" s="1"/>
  <c r="B398" i="6"/>
  <c r="B399" i="6"/>
  <c r="B400" i="6"/>
  <c r="B401" i="6"/>
  <c r="L401" i="6" s="1"/>
  <c r="B402" i="6"/>
  <c r="L402" i="6" s="1"/>
  <c r="B403" i="6"/>
  <c r="L403" i="6" s="1"/>
  <c r="B404" i="6"/>
  <c r="L404" i="6" s="1"/>
  <c r="B405" i="6"/>
  <c r="L405" i="6" s="1"/>
  <c r="B406" i="6"/>
  <c r="L406" i="6" s="1"/>
  <c r="B407" i="6"/>
  <c r="L407" i="6" s="1"/>
  <c r="B408" i="6"/>
  <c r="L408" i="6" s="1"/>
  <c r="B409" i="6"/>
  <c r="L409" i="6" s="1"/>
  <c r="B410" i="6"/>
  <c r="B411" i="6"/>
  <c r="L411" i="6" s="1"/>
  <c r="B412" i="6"/>
  <c r="B413" i="6"/>
  <c r="L413" i="6" s="1"/>
  <c r="B414" i="6"/>
  <c r="L414" i="6" s="1"/>
  <c r="B415" i="6"/>
  <c r="L415" i="6" s="1"/>
  <c r="B416" i="6"/>
  <c r="L416" i="6" s="1"/>
  <c r="B417" i="6"/>
  <c r="L417" i="6" s="1"/>
  <c r="B418" i="6"/>
  <c r="L418" i="6" s="1"/>
  <c r="B419" i="6"/>
  <c r="L419" i="6" s="1"/>
  <c r="B420" i="6"/>
  <c r="L420" i="6" s="1"/>
  <c r="B421" i="6"/>
  <c r="L421" i="6" s="1"/>
  <c r="B422" i="6"/>
  <c r="B423" i="6"/>
  <c r="B424" i="6"/>
  <c r="B425" i="6"/>
  <c r="L425" i="6" s="1"/>
  <c r="B426" i="6"/>
  <c r="L426" i="6" s="1"/>
  <c r="B427" i="6"/>
  <c r="L427" i="6" s="1"/>
  <c r="B428" i="6"/>
  <c r="L428" i="6" s="1"/>
  <c r="B429" i="6"/>
  <c r="L429" i="6" s="1"/>
  <c r="B430" i="6"/>
  <c r="B431" i="6"/>
  <c r="L431" i="6" s="1"/>
  <c r="B432" i="6"/>
  <c r="L432" i="6" s="1"/>
  <c r="B433" i="6"/>
  <c r="L433" i="6" s="1"/>
  <c r="B434" i="6"/>
  <c r="B435" i="6"/>
  <c r="B436" i="6"/>
  <c r="B437" i="6"/>
  <c r="L437" i="6" s="1"/>
  <c r="B438" i="6"/>
  <c r="L438" i="6" s="1"/>
  <c r="B439" i="6"/>
  <c r="L439" i="6" s="1"/>
  <c r="B440" i="6"/>
  <c r="L440" i="6" s="1"/>
  <c r="B441" i="6"/>
  <c r="L441" i="6" s="1"/>
  <c r="B442" i="6"/>
  <c r="L442" i="6" s="1"/>
  <c r="B443" i="6"/>
  <c r="L443" i="6" s="1"/>
  <c r="B444" i="6"/>
  <c r="L444" i="6" s="1"/>
  <c r="B445" i="6"/>
  <c r="L445" i="6" s="1"/>
  <c r="B446" i="6"/>
  <c r="B447" i="6"/>
  <c r="B448" i="6"/>
  <c r="B449" i="6"/>
  <c r="L449" i="6" s="1"/>
  <c r="B450" i="6"/>
  <c r="L450" i="6" s="1"/>
  <c r="B451" i="6"/>
  <c r="L451" i="6" s="1"/>
  <c r="B452" i="6"/>
  <c r="L452" i="6" s="1"/>
  <c r="B453" i="6"/>
  <c r="L453" i="6" s="1"/>
  <c r="B454" i="6"/>
  <c r="L454" i="6" s="1"/>
  <c r="B455" i="6"/>
  <c r="L455" i="6" s="1"/>
  <c r="B456" i="6"/>
  <c r="L456" i="6" s="1"/>
  <c r="B457" i="6"/>
  <c r="L457" i="6" s="1"/>
  <c r="B458" i="6"/>
  <c r="B459" i="6"/>
  <c r="L459" i="6" s="1"/>
  <c r="B460" i="6"/>
  <c r="B461" i="6"/>
  <c r="L461" i="6" s="1"/>
  <c r="B462" i="6"/>
  <c r="L462" i="6" s="1"/>
  <c r="B463" i="6"/>
  <c r="L463" i="6" s="1"/>
  <c r="B464" i="6"/>
  <c r="L464" i="6" s="1"/>
  <c r="B465" i="6"/>
  <c r="L465" i="6" s="1"/>
  <c r="B466" i="6"/>
  <c r="L466" i="6" s="1"/>
  <c r="B467" i="6"/>
  <c r="L467" i="6" s="1"/>
  <c r="B468" i="6"/>
  <c r="L468" i="6" s="1"/>
  <c r="B469" i="6"/>
  <c r="L469" i="6" s="1"/>
  <c r="B470" i="6"/>
  <c r="B471" i="6"/>
  <c r="B472" i="6"/>
  <c r="B473" i="6"/>
  <c r="L473" i="6" s="1"/>
  <c r="B474" i="6"/>
  <c r="L474" i="6" s="1"/>
  <c r="B475" i="6"/>
  <c r="L475" i="6" s="1"/>
  <c r="B476" i="6"/>
  <c r="L476" i="6" s="1"/>
  <c r="B477" i="6"/>
  <c r="L477" i="6" s="1"/>
  <c r="B478" i="6"/>
  <c r="L478" i="6" s="1"/>
  <c r="B479" i="6"/>
  <c r="L479" i="6" s="1"/>
  <c r="B480" i="6"/>
  <c r="L480" i="6" s="1"/>
  <c r="B481" i="6"/>
  <c r="L481" i="6" s="1"/>
  <c r="B482" i="6"/>
  <c r="B483" i="6"/>
  <c r="B484" i="6"/>
  <c r="B485" i="6"/>
  <c r="L485" i="6" s="1"/>
  <c r="B486" i="6"/>
  <c r="L486" i="6" s="1"/>
  <c r="B487" i="6"/>
  <c r="L487" i="6" s="1"/>
  <c r="B488" i="6"/>
  <c r="L488" i="6" s="1"/>
  <c r="B489" i="6"/>
  <c r="L489" i="6" s="1"/>
  <c r="B490" i="6"/>
  <c r="B491" i="6"/>
  <c r="L491" i="6" s="1"/>
  <c r="B492" i="6"/>
  <c r="L492" i="6" s="1"/>
  <c r="B493" i="6"/>
  <c r="L493" i="6" s="1"/>
  <c r="B494" i="6"/>
  <c r="B495" i="6"/>
  <c r="B496" i="6"/>
  <c r="B497" i="6"/>
  <c r="L497" i="6" s="1"/>
  <c r="B498" i="6"/>
  <c r="L498" i="6" s="1"/>
  <c r="B499" i="6"/>
  <c r="L499" i="6" s="1"/>
  <c r="B500" i="6"/>
  <c r="L500" i="6" s="1"/>
  <c r="B501" i="6"/>
  <c r="L501" i="6" s="1"/>
  <c r="B502" i="6"/>
  <c r="L502" i="6" s="1"/>
  <c r="B503" i="6"/>
  <c r="L503" i="6" s="1"/>
  <c r="B504" i="6"/>
  <c r="L504" i="6" s="1"/>
  <c r="B505" i="6"/>
  <c r="L505" i="6" s="1"/>
  <c r="B506" i="6"/>
  <c r="B507" i="6"/>
  <c r="L507" i="6" s="1"/>
  <c r="B508" i="6"/>
  <c r="B509" i="6"/>
  <c r="L509" i="6" s="1"/>
  <c r="B510" i="6"/>
  <c r="L510" i="6" s="1"/>
  <c r="B511" i="6"/>
  <c r="L511" i="6" s="1"/>
  <c r="B512" i="6"/>
  <c r="L512" i="6" s="1"/>
  <c r="B513" i="6"/>
  <c r="L513" i="6" s="1"/>
  <c r="B514" i="6"/>
  <c r="L514" i="6" s="1"/>
  <c r="B515" i="6"/>
  <c r="L515" i="6" s="1"/>
  <c r="B516" i="6"/>
  <c r="L516" i="6" s="1"/>
  <c r="B517" i="6"/>
  <c r="L517" i="6" s="1"/>
  <c r="B518" i="6"/>
  <c r="B519" i="6"/>
  <c r="B520" i="6"/>
  <c r="B521" i="6"/>
  <c r="L521" i="6" s="1"/>
  <c r="B522" i="6"/>
  <c r="L522" i="6" s="1"/>
  <c r="B523" i="6"/>
  <c r="L523" i="6" s="1"/>
  <c r="B524" i="6"/>
  <c r="L524" i="6" s="1"/>
  <c r="B525" i="6"/>
  <c r="L525" i="6" s="1"/>
  <c r="B526" i="6"/>
  <c r="L526" i="6" s="1"/>
  <c r="B527" i="6"/>
  <c r="L527" i="6" s="1"/>
  <c r="B528" i="6"/>
  <c r="L528" i="6" s="1"/>
  <c r="B529" i="6"/>
  <c r="L529" i="6" s="1"/>
  <c r="B530" i="6"/>
  <c r="B531" i="6"/>
  <c r="B532" i="6"/>
  <c r="B533" i="6"/>
  <c r="L533" i="6" s="1"/>
  <c r="B534" i="6"/>
  <c r="L534" i="6" s="1"/>
  <c r="B535" i="6"/>
  <c r="L535" i="6" s="1"/>
  <c r="B536" i="6"/>
  <c r="L536" i="6" s="1"/>
  <c r="B537" i="6"/>
  <c r="L537" i="6" s="1"/>
  <c r="B538" i="6"/>
  <c r="L538" i="6" s="1"/>
  <c r="B539" i="6"/>
  <c r="L539" i="6" s="1"/>
  <c r="B540" i="6"/>
  <c r="L540" i="6" s="1"/>
  <c r="B541" i="6"/>
  <c r="L541" i="6" s="1"/>
  <c r="B542" i="6"/>
  <c r="B543" i="6"/>
  <c r="B544" i="6"/>
  <c r="B545" i="6"/>
  <c r="L545" i="6" s="1"/>
  <c r="B546" i="6"/>
  <c r="B547" i="6"/>
  <c r="L547" i="6" s="1"/>
  <c r="B548" i="6"/>
  <c r="L548" i="6" s="1"/>
  <c r="B549" i="6"/>
  <c r="L549" i="6" s="1"/>
  <c r="B550" i="6"/>
  <c r="L550" i="6" s="1"/>
  <c r="B551" i="6"/>
  <c r="L551" i="6" s="1"/>
  <c r="B552" i="6"/>
  <c r="L552" i="6" s="1"/>
  <c r="B553" i="6"/>
  <c r="L553" i="6" s="1"/>
  <c r="B554" i="6"/>
  <c r="B555" i="6"/>
  <c r="L555" i="6" s="1"/>
  <c r="B556" i="6"/>
  <c r="B557" i="6"/>
  <c r="L557" i="6" s="1"/>
  <c r="B558" i="6"/>
  <c r="L558" i="6" s="1"/>
  <c r="B559" i="6"/>
  <c r="L559" i="6" s="1"/>
  <c r="B560" i="6"/>
  <c r="L560" i="6" s="1"/>
  <c r="B561" i="6"/>
  <c r="L561" i="6" s="1"/>
  <c r="B562" i="6"/>
  <c r="L562" i="6" s="1"/>
  <c r="B563" i="6"/>
  <c r="L563" i="6" s="1"/>
  <c r="B564" i="6"/>
  <c r="L564" i="6" s="1"/>
  <c r="B565" i="6"/>
  <c r="L565" i="6" s="1"/>
  <c r="B566" i="6"/>
  <c r="B567" i="6"/>
  <c r="L567" i="6" s="1"/>
  <c r="B568" i="6"/>
  <c r="B569" i="6"/>
  <c r="L569" i="6" s="1"/>
  <c r="B570" i="6"/>
  <c r="L570" i="6" s="1"/>
  <c r="B571" i="6"/>
  <c r="L571" i="6" s="1"/>
  <c r="B572" i="6"/>
  <c r="L572" i="6" s="1"/>
  <c r="B573" i="6"/>
  <c r="L573" i="6" s="1"/>
  <c r="B574" i="6"/>
  <c r="L574" i="6" s="1"/>
  <c r="B575" i="6"/>
  <c r="L575" i="6" s="1"/>
  <c r="B576" i="6"/>
  <c r="L576" i="6" s="1"/>
  <c r="B577" i="6"/>
  <c r="L577" i="6" s="1"/>
  <c r="B578" i="6"/>
  <c r="B579" i="6"/>
  <c r="L579" i="6" s="1"/>
  <c r="B580" i="6"/>
  <c r="B581" i="6"/>
  <c r="L581" i="6" s="1"/>
  <c r="B582" i="6"/>
  <c r="L582" i="6" s="1"/>
  <c r="B583" i="6"/>
  <c r="L583" i="6" s="1"/>
  <c r="B584" i="6"/>
  <c r="L584" i="6" s="1"/>
  <c r="B585" i="6"/>
  <c r="L585" i="6" s="1"/>
  <c r="B586" i="6"/>
  <c r="L586" i="6" s="1"/>
  <c r="B587" i="6"/>
  <c r="L587" i="6" s="1"/>
  <c r="B588" i="6"/>
  <c r="L588" i="6" s="1"/>
  <c r="B589" i="6"/>
  <c r="L589" i="6" s="1"/>
  <c r="B590" i="6"/>
  <c r="B591" i="6"/>
  <c r="B592" i="6"/>
  <c r="B593" i="6"/>
  <c r="L593" i="6" s="1"/>
  <c r="B594" i="6"/>
  <c r="L594" i="6" s="1"/>
  <c r="B595" i="6"/>
  <c r="L595" i="6" s="1"/>
  <c r="B596" i="6"/>
  <c r="L596" i="6" s="1"/>
  <c r="B597" i="6"/>
  <c r="L597" i="6" s="1"/>
  <c r="B598" i="6"/>
  <c r="L598" i="6" s="1"/>
  <c r="B599" i="6"/>
  <c r="L599" i="6" s="1"/>
  <c r="B600" i="6"/>
  <c r="L600" i="6" s="1"/>
  <c r="B601" i="6"/>
  <c r="L601" i="6" s="1"/>
  <c r="B602" i="6"/>
  <c r="B603" i="6"/>
  <c r="B604" i="6"/>
  <c r="B605" i="6"/>
  <c r="L605" i="6" s="1"/>
  <c r="B606" i="6"/>
  <c r="L606" i="6" s="1"/>
  <c r="B607" i="6"/>
  <c r="L607" i="6" s="1"/>
  <c r="B608" i="6"/>
  <c r="L608" i="6" s="1"/>
  <c r="B609" i="6"/>
  <c r="L609" i="6" s="1"/>
  <c r="B610" i="6"/>
  <c r="L610" i="6" s="1"/>
  <c r="B611" i="6"/>
  <c r="L611" i="6" s="1"/>
  <c r="B612" i="6"/>
  <c r="L612" i="6" s="1"/>
  <c r="B613" i="6"/>
  <c r="L613" i="6" s="1"/>
  <c r="B614" i="6"/>
  <c r="B615" i="6"/>
  <c r="B616" i="6"/>
  <c r="B617" i="6"/>
  <c r="L617" i="6" s="1"/>
  <c r="B618" i="6"/>
  <c r="L618" i="6" s="1"/>
  <c r="B619" i="6"/>
  <c r="L619" i="6" s="1"/>
  <c r="B620" i="6"/>
  <c r="L620" i="6" s="1"/>
  <c r="B621" i="6"/>
  <c r="L621" i="6" s="1"/>
  <c r="B622" i="6"/>
  <c r="L622" i="6" s="1"/>
  <c r="B623" i="6"/>
  <c r="L623" i="6" s="1"/>
  <c r="B624" i="6"/>
  <c r="L624" i="6" s="1"/>
  <c r="B625" i="6"/>
  <c r="L625" i="6" s="1"/>
  <c r="B626" i="6"/>
  <c r="B627" i="6"/>
  <c r="B628" i="6"/>
  <c r="B629" i="6"/>
  <c r="L629" i="6" s="1"/>
  <c r="B630" i="6"/>
  <c r="L630" i="6" s="1"/>
  <c r="B631" i="6"/>
  <c r="L631" i="6" s="1"/>
  <c r="B632" i="6"/>
  <c r="L632" i="6" s="1"/>
  <c r="B633" i="6"/>
  <c r="L633" i="6" s="1"/>
  <c r="B634" i="6"/>
  <c r="L634" i="6" s="1"/>
  <c r="B635" i="6"/>
  <c r="L635" i="6" s="1"/>
  <c r="B636" i="6"/>
  <c r="L636" i="6" s="1"/>
  <c r="B637" i="6"/>
  <c r="L637" i="6" s="1"/>
  <c r="B638" i="6"/>
  <c r="B639" i="6"/>
  <c r="L639" i="6" s="1"/>
  <c r="B640" i="6"/>
  <c r="B641" i="6"/>
  <c r="L641" i="6" s="1"/>
  <c r="B642" i="6"/>
  <c r="L642" i="6" s="1"/>
  <c r="B643" i="6"/>
  <c r="L643" i="6" s="1"/>
  <c r="B644" i="6"/>
  <c r="L644" i="6" s="1"/>
  <c r="B645" i="6"/>
  <c r="L645" i="6" s="1"/>
  <c r="B646" i="6"/>
  <c r="L646" i="6" s="1"/>
  <c r="B647" i="6"/>
  <c r="L647" i="6" s="1"/>
  <c r="B648" i="6"/>
  <c r="L648" i="6" s="1"/>
  <c r="B649" i="6"/>
  <c r="L649" i="6" s="1"/>
  <c r="B650" i="6"/>
  <c r="B651" i="6"/>
  <c r="B652" i="6"/>
  <c r="B653" i="6"/>
  <c r="L653" i="6" s="1"/>
  <c r="B654" i="6"/>
  <c r="L654" i="6" s="1"/>
  <c r="B655" i="6"/>
  <c r="L655" i="6" s="1"/>
  <c r="B656" i="6"/>
  <c r="L656" i="6" s="1"/>
  <c r="B657" i="6"/>
  <c r="L657" i="6" s="1"/>
  <c r="B658" i="6"/>
  <c r="L658" i="6" s="1"/>
  <c r="B659" i="6"/>
  <c r="L659" i="6" s="1"/>
  <c r="B660" i="6"/>
  <c r="L660" i="6" s="1"/>
  <c r="B661" i="6"/>
  <c r="L661" i="6" s="1"/>
  <c r="B662" i="6"/>
  <c r="B663" i="6"/>
  <c r="L663" i="6" s="1"/>
  <c r="B664" i="6"/>
  <c r="B665" i="6"/>
  <c r="L665" i="6" s="1"/>
  <c r="B666" i="6"/>
  <c r="L666" i="6" s="1"/>
  <c r="B667" i="6"/>
  <c r="L667" i="6" s="1"/>
  <c r="B668" i="6"/>
  <c r="L668" i="6" s="1"/>
  <c r="B669" i="6"/>
  <c r="L669" i="6" s="1"/>
  <c r="B670" i="6"/>
  <c r="L670" i="6" s="1"/>
  <c r="B671" i="6"/>
  <c r="L671" i="6" s="1"/>
  <c r="B672" i="6"/>
  <c r="L672" i="6" s="1"/>
  <c r="B673" i="6"/>
  <c r="L673" i="6" s="1"/>
  <c r="B674" i="6"/>
  <c r="B675" i="6"/>
  <c r="B676" i="6"/>
  <c r="B677" i="6"/>
  <c r="L677" i="6" s="1"/>
  <c r="B678" i="6"/>
  <c r="L678" i="6" s="1"/>
  <c r="B679" i="6"/>
  <c r="L679" i="6" s="1"/>
  <c r="B680" i="6"/>
  <c r="L680" i="6" s="1"/>
  <c r="B681" i="6"/>
  <c r="L681" i="6" s="1"/>
  <c r="B682" i="6"/>
  <c r="L682" i="6" s="1"/>
  <c r="B683" i="6"/>
  <c r="L683" i="6" s="1"/>
  <c r="B684" i="6"/>
  <c r="L684" i="6" s="1"/>
  <c r="B685" i="6"/>
  <c r="L685" i="6" s="1"/>
  <c r="B686" i="6"/>
  <c r="B687" i="6"/>
  <c r="B688" i="6"/>
  <c r="B689" i="6"/>
  <c r="L689" i="6" s="1"/>
  <c r="B690" i="6"/>
  <c r="L690" i="6" s="1"/>
  <c r="B691" i="6"/>
  <c r="L691" i="6" s="1"/>
  <c r="B692" i="6"/>
  <c r="L692" i="6" s="1"/>
  <c r="B693" i="6"/>
  <c r="L693" i="6" s="1"/>
  <c r="B694" i="6"/>
  <c r="L694" i="6" s="1"/>
  <c r="B695" i="6"/>
  <c r="L695" i="6" s="1"/>
  <c r="B696" i="6"/>
  <c r="L696" i="6" s="1"/>
  <c r="B697" i="6"/>
  <c r="L697" i="6" s="1"/>
  <c r="B698" i="6"/>
  <c r="B699" i="6"/>
  <c r="L699" i="6" s="1"/>
  <c r="B700" i="6"/>
  <c r="B701" i="6"/>
  <c r="L701" i="6" s="1"/>
  <c r="B702" i="6"/>
  <c r="L702" i="6" s="1"/>
  <c r="B703" i="6"/>
  <c r="L703" i="6" s="1"/>
  <c r="B704" i="6"/>
  <c r="L704" i="6" s="1"/>
  <c r="B705" i="6"/>
  <c r="L705" i="6" s="1"/>
  <c r="B706" i="6"/>
  <c r="L706" i="6" s="1"/>
  <c r="B707" i="6"/>
  <c r="L707" i="6" s="1"/>
  <c r="B708" i="6"/>
  <c r="L708" i="6" s="1"/>
  <c r="B709" i="6"/>
  <c r="L709" i="6" s="1"/>
  <c r="B710" i="6"/>
  <c r="B711" i="6"/>
  <c r="B712" i="6"/>
  <c r="B713" i="6"/>
  <c r="L713" i="6" s="1"/>
  <c r="B714" i="6"/>
  <c r="L714" i="6" s="1"/>
  <c r="B715" i="6"/>
  <c r="L715" i="6" s="1"/>
  <c r="B716" i="6"/>
  <c r="L716" i="6" s="1"/>
  <c r="B717" i="6"/>
  <c r="L717" i="6" s="1"/>
  <c r="B718" i="6"/>
  <c r="L718" i="6" s="1"/>
  <c r="B719" i="6"/>
  <c r="L719" i="6" s="1"/>
  <c r="B720" i="6"/>
  <c r="L720" i="6" s="1"/>
  <c r="B721" i="6"/>
  <c r="L721" i="6" s="1"/>
  <c r="B722" i="6"/>
  <c r="B723" i="6"/>
  <c r="B724" i="6"/>
  <c r="B725" i="6"/>
  <c r="L725" i="6" s="1"/>
  <c r="B726" i="6"/>
  <c r="L726" i="6" s="1"/>
  <c r="B727" i="6"/>
  <c r="L727" i="6" s="1"/>
  <c r="B728" i="6"/>
  <c r="L728" i="6" s="1"/>
  <c r="B729" i="6"/>
  <c r="L729" i="6" s="1"/>
  <c r="B730" i="6"/>
  <c r="L730" i="6" s="1"/>
  <c r="B731" i="6"/>
  <c r="L731" i="6" s="1"/>
  <c r="B732" i="6"/>
  <c r="L732" i="6" s="1"/>
  <c r="B733" i="6"/>
  <c r="L733" i="6" s="1"/>
  <c r="B734" i="6"/>
  <c r="B735" i="6"/>
  <c r="B736" i="6"/>
  <c r="B737" i="6"/>
  <c r="L737" i="6" s="1"/>
  <c r="B738" i="6"/>
  <c r="B739" i="6"/>
  <c r="L739" i="6" s="1"/>
  <c r="B740" i="6"/>
  <c r="L740" i="6" s="1"/>
  <c r="B741" i="6"/>
  <c r="L741" i="6" s="1"/>
  <c r="B742" i="6"/>
  <c r="L742" i="6" s="1"/>
  <c r="B743" i="6"/>
  <c r="L743" i="6" s="1"/>
  <c r="B744" i="6"/>
  <c r="L744" i="6" s="1"/>
  <c r="B745" i="6"/>
  <c r="L745" i="6" s="1"/>
  <c r="B746" i="6"/>
  <c r="B747" i="6"/>
  <c r="L747" i="6" s="1"/>
  <c r="B748" i="6"/>
  <c r="B749" i="6"/>
  <c r="L749" i="6" s="1"/>
  <c r="B750" i="6"/>
  <c r="L750" i="6" s="1"/>
  <c r="B751" i="6"/>
  <c r="L751" i="6" s="1"/>
  <c r="B752" i="6"/>
  <c r="L752" i="6" s="1"/>
  <c r="B753" i="6"/>
  <c r="L753" i="6" s="1"/>
  <c r="B754" i="6"/>
  <c r="L754" i="6" s="1"/>
  <c r="B755" i="6"/>
  <c r="L755" i="6" s="1"/>
  <c r="B756" i="6"/>
  <c r="L756" i="6" s="1"/>
  <c r="B757" i="6"/>
  <c r="L757" i="6" s="1"/>
  <c r="B758" i="6"/>
  <c r="B759" i="6"/>
  <c r="L759" i="6" s="1"/>
  <c r="B760" i="6"/>
  <c r="B761" i="6"/>
  <c r="L761" i="6" s="1"/>
  <c r="B762" i="6"/>
  <c r="L762" i="6" s="1"/>
  <c r="B763" i="6"/>
  <c r="L763" i="6" s="1"/>
  <c r="B764" i="6"/>
  <c r="L764" i="6" s="1"/>
  <c r="B765" i="6"/>
  <c r="L765" i="6" s="1"/>
  <c r="B766" i="6"/>
  <c r="L766" i="6" s="1"/>
  <c r="B767" i="6"/>
  <c r="L767" i="6" s="1"/>
  <c r="B768" i="6"/>
  <c r="L768" i="6" s="1"/>
  <c r="B769" i="6"/>
  <c r="L769" i="6" s="1"/>
  <c r="B770" i="6"/>
  <c r="B771" i="6"/>
  <c r="B772" i="6"/>
  <c r="B773" i="6"/>
  <c r="L773" i="6" s="1"/>
  <c r="B774" i="6"/>
  <c r="L774" i="6" s="1"/>
  <c r="B775" i="6"/>
  <c r="L775" i="6" s="1"/>
  <c r="B776" i="6"/>
  <c r="L776" i="6" s="1"/>
  <c r="B777" i="6"/>
  <c r="L777" i="6" s="1"/>
  <c r="B778" i="6"/>
  <c r="L778" i="6" s="1"/>
  <c r="B779" i="6"/>
  <c r="L779" i="6" s="1"/>
  <c r="B780" i="6"/>
  <c r="L780" i="6" s="1"/>
  <c r="B781" i="6"/>
  <c r="L781" i="6" s="1"/>
  <c r="B782" i="6"/>
  <c r="B783" i="6"/>
  <c r="B784" i="6"/>
  <c r="B785" i="6"/>
  <c r="L785" i="6" s="1"/>
  <c r="B786" i="6"/>
  <c r="B787" i="6"/>
  <c r="L787" i="6" s="1"/>
  <c r="B788" i="6"/>
  <c r="L788" i="6" s="1"/>
  <c r="B789" i="6"/>
  <c r="L789" i="6" s="1"/>
  <c r="B790" i="6"/>
  <c r="L790" i="6" s="1"/>
  <c r="B791" i="6"/>
  <c r="L791" i="6" s="1"/>
  <c r="B792" i="6"/>
  <c r="L792" i="6" s="1"/>
  <c r="B793" i="6"/>
  <c r="L793" i="6" s="1"/>
  <c r="B794" i="6"/>
  <c r="B795" i="6"/>
  <c r="B796" i="6"/>
  <c r="B797" i="6"/>
  <c r="L797" i="6" s="1"/>
  <c r="B798" i="6"/>
  <c r="L798" i="6" s="1"/>
  <c r="B799" i="6"/>
  <c r="L799" i="6" s="1"/>
  <c r="B800" i="6"/>
  <c r="L800" i="6" s="1"/>
  <c r="B801" i="6"/>
  <c r="L801" i="6" s="1"/>
  <c r="B802" i="6"/>
  <c r="L802" i="6" s="1"/>
  <c r="B803" i="6"/>
  <c r="L803" i="6" s="1"/>
  <c r="B804" i="6"/>
  <c r="L804" i="6" s="1"/>
  <c r="B805" i="6"/>
  <c r="L805" i="6" s="1"/>
  <c r="B806" i="6"/>
  <c r="B807" i="6"/>
  <c r="B808" i="6"/>
  <c r="B809" i="6"/>
  <c r="L809" i="6" s="1"/>
  <c r="B810" i="6"/>
  <c r="L810" i="6" s="1"/>
  <c r="B811" i="6"/>
  <c r="L811" i="6" s="1"/>
  <c r="B812" i="6"/>
  <c r="L812" i="6" s="1"/>
  <c r="B813" i="6"/>
  <c r="L813" i="6" s="1"/>
  <c r="B814" i="6"/>
  <c r="L814" i="6" s="1"/>
  <c r="B815" i="6"/>
  <c r="L815" i="6" s="1"/>
  <c r="B816" i="6"/>
  <c r="L816" i="6" s="1"/>
  <c r="B817" i="6"/>
  <c r="L817" i="6" s="1"/>
  <c r="B818" i="6"/>
  <c r="B819" i="6"/>
  <c r="B820" i="6"/>
  <c r="B821" i="6"/>
  <c r="L821" i="6" s="1"/>
  <c r="B822" i="6"/>
  <c r="L822" i="6" s="1"/>
  <c r="B823" i="6"/>
  <c r="L823" i="6" s="1"/>
  <c r="B824" i="6"/>
  <c r="L824" i="6" s="1"/>
  <c r="B825" i="6"/>
  <c r="L825" i="6" s="1"/>
  <c r="B826" i="6"/>
  <c r="L826" i="6" s="1"/>
  <c r="B827" i="6"/>
  <c r="L827" i="6" s="1"/>
  <c r="B828" i="6"/>
  <c r="L828" i="6" s="1"/>
  <c r="B829" i="6"/>
  <c r="L829" i="6" s="1"/>
  <c r="B830" i="6"/>
  <c r="B831" i="6"/>
  <c r="B832" i="6"/>
  <c r="B833" i="6"/>
  <c r="L833" i="6" s="1"/>
  <c r="B834" i="6"/>
  <c r="L834" i="6" s="1"/>
  <c r="B835" i="6"/>
  <c r="L835" i="6" s="1"/>
  <c r="B836" i="6"/>
  <c r="L836" i="6" s="1"/>
  <c r="B837" i="6"/>
  <c r="L837" i="6" s="1"/>
  <c r="B838" i="6"/>
  <c r="L838" i="6" s="1"/>
  <c r="B839" i="6"/>
  <c r="L839" i="6" s="1"/>
  <c r="B840" i="6"/>
  <c r="L840" i="6" s="1"/>
  <c r="B841" i="6"/>
  <c r="L841" i="6" s="1"/>
  <c r="B842" i="6"/>
  <c r="B843" i="6"/>
  <c r="B844" i="6"/>
  <c r="B845" i="6"/>
  <c r="L845" i="6" s="1"/>
  <c r="B846" i="6"/>
  <c r="L846" i="6" s="1"/>
  <c r="B847" i="6"/>
  <c r="L847" i="6" s="1"/>
  <c r="B848" i="6"/>
  <c r="L848" i="6" s="1"/>
  <c r="B849" i="6"/>
  <c r="L849" i="6" s="1"/>
  <c r="B850" i="6"/>
  <c r="L850" i="6" s="1"/>
  <c r="B851" i="6"/>
  <c r="L851" i="6" s="1"/>
  <c r="B852" i="6"/>
  <c r="L852" i="6" s="1"/>
  <c r="B853" i="6"/>
  <c r="L853" i="6" s="1"/>
  <c r="B854" i="6"/>
  <c r="B855" i="6"/>
  <c r="L855" i="6" s="1"/>
  <c r="B856" i="6"/>
  <c r="B857" i="6"/>
  <c r="L857" i="6" s="1"/>
  <c r="B858" i="6"/>
  <c r="L858" i="6" s="1"/>
  <c r="B859" i="6"/>
  <c r="L859" i="6" s="1"/>
  <c r="B860" i="6"/>
  <c r="L860" i="6" s="1"/>
  <c r="B861" i="6"/>
  <c r="L861" i="6" s="1"/>
  <c r="B862" i="6"/>
  <c r="L862" i="6" s="1"/>
  <c r="B863" i="6"/>
  <c r="L863" i="6" s="1"/>
  <c r="B864" i="6"/>
  <c r="L864" i="6" s="1"/>
  <c r="B865" i="6"/>
  <c r="L865" i="6" s="1"/>
  <c r="B866" i="6"/>
  <c r="B867" i="6"/>
  <c r="B868" i="6"/>
  <c r="B869" i="6"/>
  <c r="L869" i="6" s="1"/>
  <c r="B870" i="6"/>
  <c r="L870" i="6" s="1"/>
  <c r="B871" i="6"/>
  <c r="L871" i="6" s="1"/>
  <c r="B872" i="6"/>
  <c r="L872" i="6" s="1"/>
  <c r="B873" i="6"/>
  <c r="L873" i="6" s="1"/>
  <c r="B874" i="6"/>
  <c r="L874" i="6" s="1"/>
  <c r="B875" i="6"/>
  <c r="L875" i="6" s="1"/>
  <c r="B876" i="6"/>
  <c r="L876" i="6" s="1"/>
  <c r="B877" i="6"/>
  <c r="L877" i="6" s="1"/>
  <c r="B878" i="6"/>
  <c r="B879" i="6"/>
  <c r="L879" i="6" s="1"/>
  <c r="B880" i="6"/>
  <c r="B881" i="6"/>
  <c r="L881" i="6" s="1"/>
  <c r="B882" i="6"/>
  <c r="L882" i="6" s="1"/>
  <c r="B883" i="6"/>
  <c r="L883" i="6" s="1"/>
  <c r="B884" i="6"/>
  <c r="L884" i="6" s="1"/>
  <c r="B885" i="6"/>
  <c r="L885" i="6" s="1"/>
  <c r="B886" i="6"/>
  <c r="L886" i="6" s="1"/>
  <c r="B887" i="6"/>
  <c r="L887" i="6" s="1"/>
  <c r="B888" i="6"/>
  <c r="L888" i="6" s="1"/>
  <c r="B889" i="6"/>
  <c r="L889" i="6" s="1"/>
  <c r="B890" i="6"/>
  <c r="B891" i="6"/>
  <c r="L891" i="6" s="1"/>
  <c r="B892" i="6"/>
  <c r="B893" i="6"/>
  <c r="L893" i="6" s="1"/>
  <c r="B894" i="6"/>
  <c r="L894" i="6" s="1"/>
  <c r="B895" i="6"/>
  <c r="L895" i="6" s="1"/>
  <c r="B896" i="6"/>
  <c r="L896" i="6" s="1"/>
  <c r="B897" i="6"/>
  <c r="L897" i="6" s="1"/>
  <c r="B898" i="6"/>
  <c r="L898" i="6" s="1"/>
  <c r="B899" i="6"/>
  <c r="L899" i="6" s="1"/>
  <c r="B900" i="6"/>
  <c r="L900" i="6" s="1"/>
  <c r="B901" i="6"/>
  <c r="L901" i="6" s="1"/>
  <c r="B902" i="6"/>
  <c r="B903" i="6"/>
  <c r="B904" i="6"/>
  <c r="B905" i="6"/>
  <c r="L905" i="6" s="1"/>
  <c r="B906" i="6"/>
  <c r="L906" i="6" s="1"/>
  <c r="B907" i="6"/>
  <c r="L907" i="6" s="1"/>
  <c r="B908" i="6"/>
  <c r="L908" i="6" s="1"/>
  <c r="B909" i="6"/>
  <c r="L909" i="6" s="1"/>
  <c r="B910" i="6"/>
  <c r="L910" i="6" s="1"/>
  <c r="B911" i="6"/>
  <c r="L911" i="6" s="1"/>
  <c r="B912" i="6"/>
  <c r="L912" i="6" s="1"/>
  <c r="B913" i="6"/>
  <c r="L913" i="6" s="1"/>
  <c r="B914" i="6"/>
  <c r="B915" i="6"/>
  <c r="L915" i="6" s="1"/>
  <c r="B916" i="6"/>
  <c r="B917" i="6"/>
  <c r="B918" i="6"/>
  <c r="L918" i="6" s="1"/>
  <c r="B919" i="6"/>
  <c r="L919" i="6" s="1"/>
  <c r="B920" i="6"/>
  <c r="L920" i="6" s="1"/>
  <c r="B921" i="6"/>
  <c r="L921" i="6" s="1"/>
  <c r="B922" i="6"/>
  <c r="L922" i="6" s="1"/>
  <c r="B923" i="6"/>
  <c r="L923" i="6" s="1"/>
  <c r="B924" i="6"/>
  <c r="L924" i="6" s="1"/>
  <c r="B925" i="6"/>
  <c r="L925" i="6" s="1"/>
  <c r="B926" i="6"/>
  <c r="B927" i="6"/>
  <c r="B928" i="6"/>
  <c r="B929" i="6"/>
  <c r="L929" i="6" s="1"/>
  <c r="B930" i="6"/>
  <c r="L930" i="6" s="1"/>
  <c r="B931" i="6"/>
  <c r="L931" i="6" s="1"/>
  <c r="B932" i="6"/>
  <c r="L932" i="6" s="1"/>
  <c r="B933" i="6"/>
  <c r="L933" i="6" s="1"/>
  <c r="B934" i="6"/>
  <c r="L934" i="6" s="1"/>
  <c r="B935" i="6"/>
  <c r="L935" i="6" s="1"/>
  <c r="B936" i="6"/>
  <c r="L936" i="6" s="1"/>
  <c r="B937" i="6"/>
  <c r="L937" i="6" s="1"/>
  <c r="B938" i="6"/>
  <c r="B939" i="6"/>
  <c r="L939" i="6" s="1"/>
  <c r="B940" i="6"/>
  <c r="B941" i="6"/>
  <c r="L941" i="6" s="1"/>
  <c r="B942" i="6"/>
  <c r="L942" i="6" s="1"/>
  <c r="B943" i="6"/>
  <c r="L943" i="6" s="1"/>
  <c r="B944" i="6"/>
  <c r="L944" i="6" s="1"/>
  <c r="B945" i="6"/>
  <c r="L945" i="6" s="1"/>
  <c r="B946" i="6"/>
  <c r="L946" i="6" s="1"/>
  <c r="B947" i="6"/>
  <c r="L947" i="6" s="1"/>
  <c r="B948" i="6"/>
  <c r="L948" i="6" s="1"/>
  <c r="B949" i="6"/>
  <c r="L949" i="6" s="1"/>
  <c r="B950" i="6"/>
  <c r="B951" i="6"/>
  <c r="B952" i="6"/>
  <c r="B953" i="6"/>
  <c r="L953" i="6" s="1"/>
  <c r="B954" i="6"/>
  <c r="L954" i="6" s="1"/>
  <c r="B955" i="6"/>
  <c r="L955" i="6" s="1"/>
  <c r="B956" i="6"/>
  <c r="L956" i="6" s="1"/>
  <c r="B957" i="6"/>
  <c r="L957" i="6" s="1"/>
  <c r="B958" i="6"/>
  <c r="L958" i="6" s="1"/>
  <c r="B959" i="6"/>
  <c r="L959" i="6" s="1"/>
  <c r="B960" i="6"/>
  <c r="L960" i="6" s="1"/>
  <c r="B961" i="6"/>
  <c r="L961" i="6" s="1"/>
  <c r="B962" i="6"/>
  <c r="B963" i="6"/>
  <c r="B964" i="6"/>
  <c r="B965" i="6"/>
  <c r="L965" i="6" s="1"/>
  <c r="B966" i="6"/>
  <c r="L966" i="6" s="1"/>
  <c r="B967" i="6"/>
  <c r="L967" i="6" s="1"/>
  <c r="B968" i="6"/>
  <c r="L968" i="6" s="1"/>
  <c r="B969" i="6"/>
  <c r="L969" i="6" s="1"/>
  <c r="B970" i="6"/>
  <c r="L970" i="6" s="1"/>
  <c r="B971" i="6"/>
  <c r="L971" i="6" s="1"/>
  <c r="B972" i="6"/>
  <c r="L972" i="6" s="1"/>
  <c r="B973" i="6"/>
  <c r="L973" i="6" s="1"/>
  <c r="B974" i="6"/>
  <c r="B975" i="6"/>
  <c r="B976" i="6"/>
  <c r="B977" i="6"/>
  <c r="L977" i="6" s="1"/>
  <c r="B978" i="6"/>
  <c r="L978" i="6" s="1"/>
  <c r="B979" i="6"/>
  <c r="L979" i="6" s="1"/>
  <c r="B980" i="6"/>
  <c r="L980" i="6" s="1"/>
  <c r="B981" i="6"/>
  <c r="L981" i="6" s="1"/>
  <c r="B982" i="6"/>
  <c r="L982" i="6" s="1"/>
  <c r="B983" i="6"/>
  <c r="L983" i="6" s="1"/>
  <c r="B984" i="6"/>
  <c r="L984" i="6" s="1"/>
  <c r="B985" i="6"/>
  <c r="L985" i="6" s="1"/>
  <c r="B986" i="6"/>
  <c r="B987" i="6"/>
  <c r="B988" i="6"/>
  <c r="B989" i="6"/>
  <c r="L989" i="6" s="1"/>
  <c r="B990" i="6"/>
  <c r="L990" i="6" s="1"/>
  <c r="B991" i="6"/>
  <c r="L991" i="6" s="1"/>
  <c r="B992" i="6"/>
  <c r="L992" i="6" s="1"/>
  <c r="B993" i="6"/>
  <c r="L993" i="6" s="1"/>
  <c r="B994" i="6"/>
  <c r="L994" i="6" s="1"/>
  <c r="B995" i="6"/>
  <c r="L995" i="6" s="1"/>
  <c r="B996" i="6"/>
  <c r="L996" i="6" s="1"/>
  <c r="B997" i="6"/>
  <c r="L997" i="6" s="1"/>
  <c r="B998" i="6"/>
  <c r="B999" i="6"/>
  <c r="B1000" i="6"/>
  <c r="B1001" i="6"/>
  <c r="L1001" i="6" s="1"/>
  <c r="B2" i="6"/>
  <c r="D2" i="6" s="1"/>
  <c r="L13" i="6"/>
  <c r="L783" i="6"/>
  <c r="L5" i="6"/>
  <c r="L29" i="6"/>
  <c r="L41" i="6"/>
  <c r="L77" i="6"/>
  <c r="L173" i="6"/>
  <c r="L233" i="6"/>
  <c r="L95" i="6"/>
  <c r="L275" i="6"/>
  <c r="L495" i="6"/>
  <c r="I2" i="9"/>
  <c r="L3" i="6"/>
  <c r="L4" i="6"/>
  <c r="L6" i="6"/>
  <c r="L15" i="6"/>
  <c r="L16" i="6"/>
  <c r="L27" i="6"/>
  <c r="L28" i="6"/>
  <c r="L30" i="6"/>
  <c r="L34" i="6"/>
  <c r="L40" i="6"/>
  <c r="L45" i="6"/>
  <c r="L52" i="6"/>
  <c r="L63" i="6"/>
  <c r="L64" i="6"/>
  <c r="L66" i="6"/>
  <c r="L69" i="6"/>
  <c r="L75" i="6"/>
  <c r="L76" i="6"/>
  <c r="L82" i="6"/>
  <c r="L87" i="6"/>
  <c r="L88" i="6"/>
  <c r="L99" i="6"/>
  <c r="L100" i="6"/>
  <c r="L102" i="6"/>
  <c r="L111" i="6"/>
  <c r="L112" i="6"/>
  <c r="L117" i="6"/>
  <c r="L118" i="6"/>
  <c r="L123" i="6"/>
  <c r="L124" i="6"/>
  <c r="L135" i="6"/>
  <c r="L136" i="6"/>
  <c r="L147" i="6"/>
  <c r="L148" i="6"/>
  <c r="L150" i="6"/>
  <c r="L153" i="6"/>
  <c r="L159" i="6"/>
  <c r="L160" i="6"/>
  <c r="L162" i="6"/>
  <c r="L165" i="6"/>
  <c r="L172" i="6"/>
  <c r="L174" i="6"/>
  <c r="L183" i="6"/>
  <c r="L184" i="6"/>
  <c r="L189" i="6"/>
  <c r="L191" i="6"/>
  <c r="L195" i="6"/>
  <c r="L196" i="6"/>
  <c r="L198" i="6"/>
  <c r="L208" i="6"/>
  <c r="L219" i="6"/>
  <c r="L220" i="6"/>
  <c r="L231" i="6"/>
  <c r="L232" i="6"/>
  <c r="L243" i="6"/>
  <c r="L244" i="6"/>
  <c r="L246" i="6"/>
  <c r="L255" i="6"/>
  <c r="L256" i="6"/>
  <c r="L267" i="6"/>
  <c r="L268" i="6"/>
  <c r="L279" i="6"/>
  <c r="L280" i="6"/>
  <c r="L282" i="6"/>
  <c r="L291" i="6"/>
  <c r="L292" i="6"/>
  <c r="L304" i="6"/>
  <c r="L316" i="6"/>
  <c r="L328" i="6"/>
  <c r="L339" i="6"/>
  <c r="L340" i="6"/>
  <c r="L342" i="6"/>
  <c r="L351" i="6"/>
  <c r="L352" i="6"/>
  <c r="L354" i="6"/>
  <c r="L364" i="6"/>
  <c r="L375" i="6"/>
  <c r="L376" i="6"/>
  <c r="L388" i="6"/>
  <c r="L399" i="6"/>
  <c r="L400" i="6"/>
  <c r="L412" i="6"/>
  <c r="L423" i="6"/>
  <c r="L424" i="6"/>
  <c r="L430" i="6"/>
  <c r="L435" i="6"/>
  <c r="L436" i="6"/>
  <c r="L447" i="6"/>
  <c r="L448" i="6"/>
  <c r="L460" i="6"/>
  <c r="L471" i="6"/>
  <c r="L472" i="6"/>
  <c r="L483" i="6"/>
  <c r="L484" i="6"/>
  <c r="L490" i="6"/>
  <c r="L496" i="6"/>
  <c r="L508" i="6"/>
  <c r="L519" i="6"/>
  <c r="L520" i="6"/>
  <c r="L531" i="6"/>
  <c r="L532" i="6"/>
  <c r="L543" i="6"/>
  <c r="L544" i="6"/>
  <c r="L546" i="6"/>
  <c r="L556" i="6"/>
  <c r="L568" i="6"/>
  <c r="L580" i="6"/>
  <c r="L591" i="6"/>
  <c r="L592" i="6"/>
  <c r="L603" i="6"/>
  <c r="L604" i="6"/>
  <c r="L615" i="6"/>
  <c r="L616" i="6"/>
  <c r="L627" i="6"/>
  <c r="L628" i="6"/>
  <c r="L640" i="6"/>
  <c r="L651" i="6"/>
  <c r="L652" i="6"/>
  <c r="L664" i="6"/>
  <c r="L675" i="6"/>
  <c r="L676" i="6"/>
  <c r="L687" i="6"/>
  <c r="L688" i="6"/>
  <c r="L700" i="6"/>
  <c r="L711" i="6"/>
  <c r="L712" i="6"/>
  <c r="L723" i="6"/>
  <c r="L724" i="6"/>
  <c r="L735" i="6"/>
  <c r="L736" i="6"/>
  <c r="L738" i="6"/>
  <c r="L748" i="6"/>
  <c r="L760" i="6"/>
  <c r="L771" i="6"/>
  <c r="L772" i="6"/>
  <c r="L784" i="6"/>
  <c r="L786" i="6"/>
  <c r="L795" i="6"/>
  <c r="L796" i="6"/>
  <c r="L807" i="6"/>
  <c r="L808" i="6"/>
  <c r="L819" i="6"/>
  <c r="L820" i="6"/>
  <c r="L831" i="6"/>
  <c r="L832" i="6"/>
  <c r="L843" i="6"/>
  <c r="L844" i="6"/>
  <c r="L856" i="6"/>
  <c r="L867" i="6"/>
  <c r="L868" i="6"/>
  <c r="L880" i="6"/>
  <c r="L892" i="6"/>
  <c r="L903" i="6"/>
  <c r="L904" i="6"/>
  <c r="L916" i="6"/>
  <c r="L927" i="6"/>
  <c r="L928" i="6"/>
  <c r="L940" i="6"/>
  <c r="L951" i="6"/>
  <c r="L952" i="6"/>
  <c r="L963" i="6"/>
  <c r="L964" i="6"/>
  <c r="L975" i="6"/>
  <c r="L976" i="6"/>
  <c r="L987" i="6"/>
  <c r="L988" i="6"/>
  <c r="L999" i="6"/>
  <c r="L1000" i="6"/>
  <c r="M753" i="6" l="1"/>
  <c r="N753" i="6" s="1"/>
  <c r="O753" i="6" s="1"/>
  <c r="P753" i="6" s="1" a="1"/>
  <c r="P753" i="6" s="1"/>
  <c r="M860" i="6"/>
  <c r="N860" i="6" s="1"/>
  <c r="O860" i="6" s="1"/>
  <c r="P860" i="6" s="1" a="1"/>
  <c r="P860" i="6" s="1"/>
  <c r="M632" i="6"/>
  <c r="N632" i="6" s="1"/>
  <c r="O632" i="6" s="1"/>
  <c r="P632" i="6" s="1" a="1"/>
  <c r="P632" i="6" s="1"/>
  <c r="M344" i="6"/>
  <c r="N344" i="6" s="1"/>
  <c r="O344" i="6" s="1"/>
  <c r="P344" i="6" s="1" a="1"/>
  <c r="P344" i="6" s="1"/>
  <c r="M462" i="6"/>
  <c r="N462" i="6" s="1"/>
  <c r="O462" i="6" s="1"/>
  <c r="P462" i="6" s="1" a="1"/>
  <c r="P462" i="6" s="1"/>
  <c r="M414" i="6"/>
  <c r="N414" i="6" s="1"/>
  <c r="O414" i="6" s="1"/>
  <c r="P414" i="6" s="1" a="1"/>
  <c r="P414" i="6" s="1"/>
  <c r="M884" i="6"/>
  <c r="N884" i="6" s="1"/>
  <c r="O884" i="6" s="1"/>
  <c r="P884" i="6" s="1" a="1"/>
  <c r="P884" i="6" s="1"/>
  <c r="M644" i="6"/>
  <c r="N644" i="6" s="1"/>
  <c r="O644" i="6" s="1"/>
  <c r="P644" i="6" s="1" a="1"/>
  <c r="P644" i="6" s="1"/>
  <c r="M906" i="6"/>
  <c r="N906" i="6" s="1"/>
  <c r="O906" i="6" s="1"/>
  <c r="P906" i="6" s="1" a="1"/>
  <c r="P906" i="6" s="1"/>
  <c r="M761" i="6"/>
  <c r="N761" i="6" s="1"/>
  <c r="O761" i="6" s="1"/>
  <c r="P761" i="6" s="1" a="1"/>
  <c r="P761" i="6" s="1"/>
  <c r="M665" i="6"/>
  <c r="N665" i="6" s="1"/>
  <c r="O665" i="6" s="1"/>
  <c r="P665" i="6" s="1" a="1"/>
  <c r="P665" i="6" s="1"/>
  <c r="M593" i="6"/>
  <c r="N593" i="6" s="1"/>
  <c r="O593" i="6" s="1"/>
  <c r="P593" i="6" s="1" a="1"/>
  <c r="P593" i="6" s="1"/>
  <c r="M521" i="6"/>
  <c r="N521" i="6" s="1"/>
  <c r="O521" i="6" s="1"/>
  <c r="P521" i="6" s="1" a="1"/>
  <c r="P521" i="6" s="1"/>
  <c r="M353" i="6"/>
  <c r="N353" i="6" s="1"/>
  <c r="O353" i="6" s="1"/>
  <c r="P353" i="6" s="1" a="1"/>
  <c r="P353" i="6" s="1"/>
  <c r="M53" i="6"/>
  <c r="N53" i="6" s="1"/>
  <c r="O53" i="6" s="1"/>
  <c r="P53" i="6" s="1" a="1"/>
  <c r="P53" i="6" s="1"/>
  <c r="M861" i="6"/>
  <c r="N861" i="6" s="1"/>
  <c r="O861" i="6" s="1"/>
  <c r="P861" i="6" s="1" a="1"/>
  <c r="P861" i="6" s="1"/>
  <c r="M824" i="6"/>
  <c r="N824" i="6" s="1"/>
  <c r="O824" i="6" s="1"/>
  <c r="P824" i="6" s="1" a="1"/>
  <c r="P824" i="6" s="1"/>
  <c r="M512" i="6"/>
  <c r="N512" i="6" s="1"/>
  <c r="O512" i="6" s="1"/>
  <c r="P512" i="6" s="1" a="1"/>
  <c r="P512" i="6" s="1"/>
  <c r="M714" i="6"/>
  <c r="N714" i="6" s="1"/>
  <c r="O714" i="6" s="1"/>
  <c r="P714" i="6" s="1" a="1"/>
  <c r="P714" i="6" s="1"/>
  <c r="M881" i="6"/>
  <c r="N881" i="6" s="1"/>
  <c r="O881" i="6" s="1"/>
  <c r="P881" i="6" s="1" a="1"/>
  <c r="P881" i="6" s="1"/>
  <c r="M557" i="6"/>
  <c r="N557" i="6" s="1"/>
  <c r="O557" i="6" s="1"/>
  <c r="P557" i="6" s="1" a="1"/>
  <c r="P557" i="6" s="1"/>
  <c r="M365" i="6"/>
  <c r="N365" i="6" s="1"/>
  <c r="O365" i="6" s="1"/>
  <c r="P365" i="6" s="1" a="1"/>
  <c r="P365" i="6" s="1"/>
  <c r="M209" i="6"/>
  <c r="N209" i="6" s="1"/>
  <c r="O209" i="6" s="1"/>
  <c r="P209" i="6" s="1" a="1"/>
  <c r="P209" i="6" s="1"/>
  <c r="M65" i="6"/>
  <c r="N65" i="6" s="1"/>
  <c r="O65" i="6" s="1"/>
  <c r="P65" i="6" s="1" a="1"/>
  <c r="P65" i="6" s="1"/>
  <c r="M932" i="6"/>
  <c r="N932" i="6" s="1"/>
  <c r="O932" i="6" s="1"/>
  <c r="P932" i="6" s="1" a="1"/>
  <c r="P932" i="6" s="1"/>
  <c r="M668" i="6"/>
  <c r="N668" i="6" s="1"/>
  <c r="O668" i="6" s="1"/>
  <c r="P668" i="6" s="1" a="1"/>
  <c r="P668" i="6" s="1"/>
  <c r="M464" i="6"/>
  <c r="N464" i="6" s="1"/>
  <c r="O464" i="6" s="1"/>
  <c r="P464" i="6" s="1" a="1"/>
  <c r="P464" i="6" s="1"/>
  <c r="M486" i="6"/>
  <c r="N486" i="6" s="1"/>
  <c r="O486" i="6" s="1"/>
  <c r="P486" i="6" s="1" a="1"/>
  <c r="P486" i="6" s="1"/>
  <c r="M677" i="6"/>
  <c r="N677" i="6" s="1"/>
  <c r="O677" i="6" s="1"/>
  <c r="P677" i="6" s="1" a="1"/>
  <c r="P677" i="6" s="1"/>
  <c r="M497" i="6"/>
  <c r="N497" i="6" s="1"/>
  <c r="O497" i="6" s="1"/>
  <c r="P497" i="6" s="1" a="1"/>
  <c r="P497" i="6" s="1"/>
  <c r="M245" i="6"/>
  <c r="N245" i="6" s="1"/>
  <c r="O245" i="6" s="1"/>
  <c r="P245" i="6" s="1" a="1"/>
  <c r="P245" i="6" s="1"/>
  <c r="M197" i="6"/>
  <c r="N197" i="6" s="1"/>
  <c r="O197" i="6" s="1"/>
  <c r="P197" i="6" s="1" a="1"/>
  <c r="P197" i="6" s="1"/>
  <c r="M161" i="6"/>
  <c r="N161" i="6" s="1"/>
  <c r="O161" i="6" s="1"/>
  <c r="P161" i="6" s="1" a="1"/>
  <c r="P161" i="6" s="1"/>
  <c r="M992" i="6"/>
  <c r="N992" i="6" s="1"/>
  <c r="O992" i="6" s="1"/>
  <c r="P992" i="6" s="1" a="1"/>
  <c r="P992" i="6" s="1"/>
  <c r="M848" i="6"/>
  <c r="N848" i="6" s="1"/>
  <c r="O848" i="6" s="1"/>
  <c r="P848" i="6" s="1" a="1"/>
  <c r="P848" i="6" s="1"/>
  <c r="M248" i="6"/>
  <c r="N248" i="6" s="1"/>
  <c r="O248" i="6" s="1"/>
  <c r="P248" i="6" s="1" a="1"/>
  <c r="P248" i="6" s="1"/>
  <c r="M990" i="6"/>
  <c r="N990" i="6" s="1"/>
  <c r="O990" i="6" s="1"/>
  <c r="P990" i="6" s="1" a="1"/>
  <c r="P990" i="6" s="1"/>
  <c r="M929" i="6"/>
  <c r="N929" i="6" s="1"/>
  <c r="O929" i="6" s="1"/>
  <c r="P929" i="6" s="1" a="1"/>
  <c r="P929" i="6" s="1"/>
  <c r="M653" i="6"/>
  <c r="N653" i="6" s="1"/>
  <c r="O653" i="6" s="1"/>
  <c r="P653" i="6" s="1" a="1"/>
  <c r="P653" i="6" s="1"/>
  <c r="M389" i="6"/>
  <c r="N389" i="6" s="1"/>
  <c r="O389" i="6" s="1"/>
  <c r="P389" i="6" s="1" a="1"/>
  <c r="P389" i="6" s="1"/>
  <c r="M341" i="6"/>
  <c r="N341" i="6" s="1"/>
  <c r="O341" i="6" s="1"/>
  <c r="P341" i="6" s="1" a="1"/>
  <c r="P341" i="6" s="1"/>
  <c r="M185" i="6"/>
  <c r="N185" i="6" s="1"/>
  <c r="O185" i="6" s="1"/>
  <c r="P185" i="6" s="1" a="1"/>
  <c r="P185" i="6" s="1"/>
  <c r="M89" i="6"/>
  <c r="N89" i="6" s="1"/>
  <c r="O89" i="6" s="1"/>
  <c r="P89" i="6" s="1" a="1"/>
  <c r="P89" i="6" s="1"/>
  <c r="M800" i="6"/>
  <c r="N800" i="6" s="1"/>
  <c r="O800" i="6" s="1"/>
  <c r="P800" i="6" s="1" a="1"/>
  <c r="P800" i="6" s="1"/>
  <c r="M32" i="6"/>
  <c r="N32" i="6" s="1"/>
  <c r="O32" i="6" s="1"/>
  <c r="P32" i="6" s="1" a="1"/>
  <c r="P32" i="6" s="1"/>
  <c r="M510" i="6"/>
  <c r="N510" i="6" s="1"/>
  <c r="O510" i="6" s="1"/>
  <c r="P510" i="6" s="1" a="1"/>
  <c r="P510" i="6" s="1"/>
  <c r="M701" i="6"/>
  <c r="N701" i="6" s="1"/>
  <c r="O701" i="6" s="1"/>
  <c r="P701" i="6" s="1" a="1"/>
  <c r="P701" i="6" s="1"/>
  <c r="M257" i="6"/>
  <c r="N257" i="6" s="1"/>
  <c r="O257" i="6" s="1"/>
  <c r="P257" i="6" s="1" a="1"/>
  <c r="P257" i="6" s="1"/>
  <c r="M908" i="6"/>
  <c r="N908" i="6" s="1"/>
  <c r="O908" i="6" s="1"/>
  <c r="P908" i="6" s="1" a="1"/>
  <c r="P908" i="6" s="1"/>
  <c r="M608" i="6"/>
  <c r="N608" i="6" s="1"/>
  <c r="O608" i="6" s="1"/>
  <c r="P608" i="6" s="1" a="1"/>
  <c r="P608" i="6" s="1"/>
  <c r="M798" i="6"/>
  <c r="N798" i="6" s="1"/>
  <c r="O798" i="6" s="1"/>
  <c r="P798" i="6" s="1" a="1"/>
  <c r="P798" i="6" s="1"/>
  <c r="M689" i="6"/>
  <c r="N689" i="6" s="1"/>
  <c r="O689" i="6" s="1"/>
  <c r="P689" i="6" s="1" a="1"/>
  <c r="P689" i="6" s="1"/>
  <c r="M509" i="6"/>
  <c r="N509" i="6" s="1"/>
  <c r="O509" i="6" s="1"/>
  <c r="P509" i="6" s="1" a="1"/>
  <c r="P509" i="6" s="1"/>
  <c r="M72" i="6"/>
  <c r="N72" i="6" s="1"/>
  <c r="O72" i="6" s="1"/>
  <c r="P72" i="6" s="1" a="1"/>
  <c r="P72" i="6" s="1"/>
  <c r="M956" i="6"/>
  <c r="N956" i="6" s="1"/>
  <c r="O956" i="6" s="1"/>
  <c r="P956" i="6" s="1" a="1"/>
  <c r="P956" i="6" s="1"/>
  <c r="M692" i="6"/>
  <c r="N692" i="6" s="1"/>
  <c r="O692" i="6" s="1"/>
  <c r="P692" i="6" s="1" a="1"/>
  <c r="P692" i="6" s="1"/>
  <c r="M416" i="6"/>
  <c r="N416" i="6" s="1"/>
  <c r="O416" i="6" s="1"/>
  <c r="P416" i="6" s="1" a="1"/>
  <c r="P416" i="6" s="1"/>
  <c r="M438" i="6"/>
  <c r="N438" i="6" s="1"/>
  <c r="O438" i="6" s="1"/>
  <c r="P438" i="6" s="1" a="1"/>
  <c r="P438" i="6" s="1"/>
  <c r="M737" i="6"/>
  <c r="N737" i="6" s="1"/>
  <c r="O737" i="6" s="1"/>
  <c r="P737" i="6" s="1" a="1"/>
  <c r="P737" i="6" s="1"/>
  <c r="M545" i="6"/>
  <c r="N545" i="6" s="1"/>
  <c r="O545" i="6" s="1"/>
  <c r="P545" i="6" s="1" a="1"/>
  <c r="P545" i="6" s="1"/>
  <c r="M401" i="6"/>
  <c r="N401" i="6" s="1"/>
  <c r="O401" i="6" s="1"/>
  <c r="P401" i="6" s="1" a="1"/>
  <c r="P401" i="6" s="1"/>
  <c r="M444" i="6"/>
  <c r="N444" i="6" s="1"/>
  <c r="O444" i="6" s="1"/>
  <c r="P444" i="6" s="1" a="1"/>
  <c r="P444" i="6" s="1"/>
  <c r="M180" i="6"/>
  <c r="N180" i="6" s="1"/>
  <c r="O180" i="6" s="1"/>
  <c r="P180" i="6" s="1" a="1"/>
  <c r="P180" i="6" s="1"/>
  <c r="M156" i="6"/>
  <c r="N156" i="6" s="1"/>
  <c r="O156" i="6" s="1"/>
  <c r="P156" i="6" s="1" a="1"/>
  <c r="P156" i="6" s="1"/>
  <c r="M623" i="6"/>
  <c r="N623" i="6" s="1"/>
  <c r="O623" i="6" s="1"/>
  <c r="P623" i="6" s="1" a="1"/>
  <c r="P623" i="6" s="1"/>
  <c r="M885" i="6"/>
  <c r="N885" i="6" s="1"/>
  <c r="O885" i="6" s="1"/>
  <c r="P885" i="6" s="1" a="1"/>
  <c r="P885" i="6" s="1"/>
  <c r="M752" i="6"/>
  <c r="N752" i="6" s="1"/>
  <c r="O752" i="6" s="1"/>
  <c r="P752" i="6" s="1" a="1"/>
  <c r="P752" i="6" s="1"/>
  <c r="M970" i="6"/>
  <c r="N970" i="6" s="1"/>
  <c r="O970" i="6" s="1"/>
  <c r="P970" i="6" s="1" a="1"/>
  <c r="P970" i="6" s="1"/>
  <c r="M946" i="6"/>
  <c r="N946" i="6" s="1"/>
  <c r="O946" i="6" s="1"/>
  <c r="P946" i="6" s="1" a="1"/>
  <c r="P946" i="6" s="1"/>
  <c r="M886" i="6"/>
  <c r="N886" i="6" s="1"/>
  <c r="O886" i="6" s="1"/>
  <c r="P886" i="6" s="1" a="1"/>
  <c r="P886" i="6" s="1"/>
  <c r="M838" i="6"/>
  <c r="N838" i="6" s="1"/>
  <c r="O838" i="6" s="1"/>
  <c r="P838" i="6" s="1" a="1"/>
  <c r="P838" i="6" s="1"/>
  <c r="M550" i="6"/>
  <c r="N550" i="6" s="1"/>
  <c r="O550" i="6" s="1"/>
  <c r="P550" i="6" s="1" a="1"/>
  <c r="P550" i="6" s="1"/>
  <c r="M394" i="6"/>
  <c r="N394" i="6" s="1"/>
  <c r="O394" i="6" s="1"/>
  <c r="P394" i="6" s="1" a="1"/>
  <c r="P394" i="6" s="1"/>
  <c r="M370" i="6"/>
  <c r="N370" i="6" s="1"/>
  <c r="O370" i="6" s="1"/>
  <c r="P370" i="6" s="1" a="1"/>
  <c r="P370" i="6" s="1"/>
  <c r="M322" i="6"/>
  <c r="N322" i="6" s="1"/>
  <c r="O322" i="6" s="1"/>
  <c r="P322" i="6" s="1" a="1"/>
  <c r="P322" i="6" s="1"/>
  <c r="M274" i="6"/>
  <c r="N274" i="6" s="1"/>
  <c r="O274" i="6" s="1"/>
  <c r="P274" i="6" s="1" a="1"/>
  <c r="P274" i="6" s="1"/>
  <c r="M226" i="6"/>
  <c r="N226" i="6" s="1"/>
  <c r="O226" i="6" s="1"/>
  <c r="P226" i="6" s="1" a="1"/>
  <c r="P226" i="6" s="1"/>
  <c r="M202" i="6"/>
  <c r="N202" i="6" s="1"/>
  <c r="O202" i="6" s="1"/>
  <c r="P202" i="6" s="1" a="1"/>
  <c r="P202" i="6" s="1"/>
  <c r="M178" i="6"/>
  <c r="N178" i="6" s="1"/>
  <c r="O178" i="6" s="1"/>
  <c r="P178" i="6" s="1" a="1"/>
  <c r="P178" i="6" s="1"/>
  <c r="M969" i="6"/>
  <c r="N969" i="6" s="1"/>
  <c r="O969" i="6" s="1"/>
  <c r="P969" i="6" s="1" a="1"/>
  <c r="P969" i="6" s="1"/>
  <c r="M717" i="6"/>
  <c r="N717" i="6" s="1"/>
  <c r="O717" i="6" s="1"/>
  <c r="P717" i="6" s="1" a="1"/>
  <c r="P717" i="6" s="1"/>
  <c r="M693" i="6"/>
  <c r="N693" i="6" s="1"/>
  <c r="O693" i="6" s="1"/>
  <c r="P693" i="6" s="1" a="1"/>
  <c r="P693" i="6" s="1"/>
  <c r="M669" i="6"/>
  <c r="N669" i="6" s="1"/>
  <c r="O669" i="6" s="1"/>
  <c r="P669" i="6" s="1" a="1"/>
  <c r="P669" i="6" s="1"/>
  <c r="M645" i="6"/>
  <c r="N645" i="6" s="1"/>
  <c r="O645" i="6" s="1"/>
  <c r="P645" i="6" s="1" a="1"/>
  <c r="P645" i="6" s="1"/>
  <c r="M393" i="6"/>
  <c r="N393" i="6" s="1"/>
  <c r="O393" i="6" s="1"/>
  <c r="P393" i="6" s="1" a="1"/>
  <c r="P393" i="6" s="1"/>
  <c r="M369" i="6"/>
  <c r="N369" i="6" s="1"/>
  <c r="O369" i="6" s="1"/>
  <c r="P369" i="6" s="1" a="1"/>
  <c r="P369" i="6" s="1"/>
  <c r="M345" i="6"/>
  <c r="N345" i="6" s="1"/>
  <c r="O345" i="6" s="1"/>
  <c r="P345" i="6" s="1" a="1"/>
  <c r="P345" i="6" s="1"/>
  <c r="M297" i="6"/>
  <c r="N297" i="6" s="1"/>
  <c r="O297" i="6" s="1"/>
  <c r="P297" i="6" s="1" a="1"/>
  <c r="P297" i="6" s="1"/>
  <c r="M273" i="6"/>
  <c r="N273" i="6" s="1"/>
  <c r="O273" i="6" s="1"/>
  <c r="P273" i="6" s="1" a="1"/>
  <c r="P273" i="6" s="1"/>
  <c r="M249" i="6"/>
  <c r="N249" i="6" s="1"/>
  <c r="O249" i="6" s="1"/>
  <c r="P249" i="6" s="1" a="1"/>
  <c r="P249" i="6" s="1"/>
  <c r="M225" i="6"/>
  <c r="N225" i="6" s="1"/>
  <c r="O225" i="6" s="1"/>
  <c r="P225" i="6" s="1" a="1"/>
  <c r="P225" i="6" s="1"/>
  <c r="M201" i="6"/>
  <c r="N201" i="6" s="1"/>
  <c r="O201" i="6" s="1"/>
  <c r="P201" i="6" s="1" a="1"/>
  <c r="P201" i="6" s="1"/>
  <c r="M81" i="6"/>
  <c r="N81" i="6" s="1"/>
  <c r="O81" i="6" s="1"/>
  <c r="P81" i="6" s="1" a="1"/>
  <c r="P81" i="6" s="1"/>
  <c r="M988" i="6"/>
  <c r="N988" i="6" s="1"/>
  <c r="O988" i="6" s="1"/>
  <c r="P988" i="6" s="1" a="1"/>
  <c r="P988" i="6" s="1"/>
  <c r="M691" i="6"/>
  <c r="N691" i="6" s="1"/>
  <c r="O691" i="6" s="1"/>
  <c r="P691" i="6" s="1" a="1"/>
  <c r="P691" i="6" s="1"/>
  <c r="M461" i="6"/>
  <c r="N461" i="6" s="1"/>
  <c r="O461" i="6" s="1"/>
  <c r="P461" i="6" s="1" a="1"/>
  <c r="P461" i="6" s="1"/>
  <c r="M199" i="6"/>
  <c r="N199" i="6" s="1"/>
  <c r="O199" i="6" s="1"/>
  <c r="P199" i="6" s="1" a="1"/>
  <c r="P199" i="6" s="1"/>
  <c r="M921" i="6"/>
  <c r="N921" i="6" s="1"/>
  <c r="O921" i="6" s="1"/>
  <c r="P921" i="6" s="1" a="1"/>
  <c r="P921" i="6" s="1"/>
  <c r="M795" i="6"/>
  <c r="N795" i="6" s="1"/>
  <c r="O795" i="6" s="1"/>
  <c r="P795" i="6" s="1" a="1"/>
  <c r="P795" i="6" s="1"/>
  <c r="M507" i="6"/>
  <c r="N507" i="6" s="1"/>
  <c r="O507" i="6" s="1"/>
  <c r="P507" i="6" s="1" a="1"/>
  <c r="P507" i="6" s="1"/>
  <c r="M222" i="6"/>
  <c r="N222" i="6" s="1"/>
  <c r="O222" i="6" s="1"/>
  <c r="P222" i="6" s="1" a="1"/>
  <c r="P222" i="6" s="1"/>
  <c r="M617" i="6"/>
  <c r="N617" i="6" s="1"/>
  <c r="O617" i="6" s="1"/>
  <c r="P617" i="6" s="1" a="1"/>
  <c r="P617" i="6" s="1"/>
  <c r="M936" i="6"/>
  <c r="N936" i="6" s="1"/>
  <c r="O936" i="6" s="1"/>
  <c r="P936" i="6" s="1" a="1"/>
  <c r="P936" i="6" s="1"/>
  <c r="M828" i="6"/>
  <c r="N828" i="6" s="1"/>
  <c r="O828" i="6" s="1"/>
  <c r="P828" i="6" s="1" a="1"/>
  <c r="P828" i="6" s="1"/>
  <c r="M708" i="6"/>
  <c r="N708" i="6" s="1"/>
  <c r="O708" i="6" s="1"/>
  <c r="P708" i="6" s="1" a="1"/>
  <c r="P708" i="6" s="1"/>
  <c r="M576" i="6"/>
  <c r="N576" i="6" s="1"/>
  <c r="O576" i="6" s="1"/>
  <c r="P576" i="6" s="1" a="1"/>
  <c r="P576" i="6" s="1"/>
  <c r="M432" i="6"/>
  <c r="N432" i="6" s="1"/>
  <c r="O432" i="6" s="1"/>
  <c r="P432" i="6" s="1" a="1"/>
  <c r="P432" i="6" s="1"/>
  <c r="M360" i="6"/>
  <c r="N360" i="6" s="1"/>
  <c r="O360" i="6" s="1"/>
  <c r="P360" i="6" s="1" a="1"/>
  <c r="P360" i="6" s="1"/>
  <c r="M228" i="6"/>
  <c r="N228" i="6" s="1"/>
  <c r="O228" i="6" s="1"/>
  <c r="P228" i="6" s="1" a="1"/>
  <c r="P228" i="6" s="1"/>
  <c r="M96" i="6"/>
  <c r="N96" i="6" s="1"/>
  <c r="O96" i="6" s="1"/>
  <c r="P96" i="6" s="1" a="1"/>
  <c r="P96" i="6" s="1"/>
  <c r="M903" i="6"/>
  <c r="N903" i="6" s="1"/>
  <c r="O903" i="6" s="1"/>
  <c r="P903" i="6" s="1" a="1"/>
  <c r="P903" i="6" s="1"/>
  <c r="Q2" i="6"/>
  <c r="R2" i="6" a="1"/>
  <c r="R2" i="6" s="1"/>
  <c r="M939" i="6"/>
  <c r="N939" i="6" s="1"/>
  <c r="O939" i="6" s="1"/>
  <c r="P939" i="6" s="1" a="1"/>
  <c r="P939" i="6" s="1"/>
  <c r="M786" i="6"/>
  <c r="N786" i="6" s="1"/>
  <c r="O786" i="6" s="1"/>
  <c r="P786" i="6" s="1" a="1"/>
  <c r="P786" i="6" s="1"/>
  <c r="M592" i="6"/>
  <c r="N592" i="6" s="1"/>
  <c r="O592" i="6" s="1"/>
  <c r="P592" i="6" s="1" a="1"/>
  <c r="P592" i="6" s="1"/>
  <c r="M979" i="6"/>
  <c r="N979" i="6" s="1"/>
  <c r="O979" i="6" s="1"/>
  <c r="P979" i="6" s="1" a="1"/>
  <c r="P979" i="6" s="1"/>
  <c r="M872" i="6"/>
  <c r="N872" i="6" s="1"/>
  <c r="O872" i="6" s="1"/>
  <c r="P872" i="6" s="1" a="1"/>
  <c r="P872" i="6" s="1"/>
  <c r="M726" i="6"/>
  <c r="N726" i="6" s="1"/>
  <c r="O726" i="6" s="1"/>
  <c r="P726" i="6" s="1" a="1"/>
  <c r="P726" i="6" s="1"/>
  <c r="M567" i="6"/>
  <c r="N567" i="6" s="1"/>
  <c r="O567" i="6" s="1"/>
  <c r="P567" i="6" s="1" a="1"/>
  <c r="P567" i="6" s="1"/>
  <c r="M355" i="6"/>
  <c r="N355" i="6" s="1"/>
  <c r="O355" i="6" s="1"/>
  <c r="P355" i="6" s="1" a="1"/>
  <c r="P355" i="6" s="1"/>
  <c r="M236" i="6"/>
  <c r="N236" i="6" s="1"/>
  <c r="O236" i="6" s="1"/>
  <c r="P236" i="6" s="1" a="1"/>
  <c r="P236" i="6" s="1"/>
  <c r="M212" i="6"/>
  <c r="N212" i="6" s="1"/>
  <c r="O212" i="6" s="1"/>
  <c r="P212" i="6" s="1" a="1"/>
  <c r="P212" i="6" s="1"/>
  <c r="M18" i="6"/>
  <c r="N18" i="6" s="1"/>
  <c r="O18" i="6" s="1"/>
  <c r="P18" i="6" s="1" a="1"/>
  <c r="P18" i="6" s="1"/>
  <c r="M425" i="6"/>
  <c r="N425" i="6" s="1"/>
  <c r="O425" i="6" s="1"/>
  <c r="P425" i="6" s="1" a="1"/>
  <c r="P425" i="6" s="1"/>
  <c r="M944" i="6"/>
  <c r="N944" i="6" s="1"/>
  <c r="O944" i="6" s="1"/>
  <c r="P944" i="6" s="1" a="1"/>
  <c r="P944" i="6" s="1"/>
  <c r="M896" i="6"/>
  <c r="N896" i="6" s="1"/>
  <c r="O896" i="6" s="1"/>
  <c r="P896" i="6" s="1" a="1"/>
  <c r="P896" i="6" s="1"/>
  <c r="M836" i="6"/>
  <c r="N836" i="6" s="1"/>
  <c r="O836" i="6" s="1"/>
  <c r="P836" i="6" s="1" a="1"/>
  <c r="P836" i="6" s="1"/>
  <c r="M999" i="6"/>
  <c r="N999" i="6" s="1"/>
  <c r="O999" i="6" s="1"/>
  <c r="P999" i="6" s="1" a="1"/>
  <c r="P999" i="6" s="1"/>
  <c r="M978" i="6"/>
  <c r="N978" i="6" s="1"/>
  <c r="O978" i="6" s="1"/>
  <c r="P978" i="6" s="1" a="1"/>
  <c r="P978" i="6" s="1"/>
  <c r="M933" i="6"/>
  <c r="N933" i="6" s="1"/>
  <c r="O933" i="6" s="1"/>
  <c r="P933" i="6" s="1" a="1"/>
  <c r="P933" i="6" s="1"/>
  <c r="M915" i="6"/>
  <c r="N915" i="6" s="1"/>
  <c r="O915" i="6" s="1"/>
  <c r="P915" i="6" s="1" a="1"/>
  <c r="P915" i="6" s="1"/>
  <c r="M894" i="6"/>
  <c r="N894" i="6" s="1"/>
  <c r="O894" i="6" s="1"/>
  <c r="P894" i="6" s="1" a="1"/>
  <c r="P894" i="6" s="1"/>
  <c r="M871" i="6"/>
  <c r="N871" i="6" s="1"/>
  <c r="O871" i="6" s="1"/>
  <c r="P871" i="6" s="1" a="1"/>
  <c r="P871" i="6" s="1"/>
  <c r="M825" i="6"/>
  <c r="N825" i="6" s="1"/>
  <c r="O825" i="6" s="1"/>
  <c r="P825" i="6" s="1" a="1"/>
  <c r="P825" i="6" s="1"/>
  <c r="M807" i="6"/>
  <c r="N807" i="6" s="1"/>
  <c r="O807" i="6" s="1"/>
  <c r="P807" i="6" s="1" a="1"/>
  <c r="P807" i="6" s="1"/>
  <c r="M778" i="6"/>
  <c r="N778" i="6" s="1"/>
  <c r="O778" i="6" s="1"/>
  <c r="P778" i="6" s="1" a="1"/>
  <c r="P778" i="6" s="1"/>
  <c r="M760" i="6"/>
  <c r="N760" i="6" s="1"/>
  <c r="O760" i="6" s="1"/>
  <c r="P760" i="6" s="1" a="1"/>
  <c r="P760" i="6" s="1"/>
  <c r="M741" i="6"/>
  <c r="N741" i="6" s="1"/>
  <c r="O741" i="6" s="1"/>
  <c r="P741" i="6" s="1" a="1"/>
  <c r="P741" i="6" s="1"/>
  <c r="M725" i="6"/>
  <c r="N725" i="6" s="1"/>
  <c r="O725" i="6" s="1"/>
  <c r="P725" i="6" s="1" a="1"/>
  <c r="P725" i="6" s="1"/>
  <c r="M702" i="6"/>
  <c r="N702" i="6" s="1"/>
  <c r="O702" i="6" s="1"/>
  <c r="P702" i="6" s="1" a="1"/>
  <c r="P702" i="6" s="1"/>
  <c r="M679" i="6"/>
  <c r="N679" i="6" s="1"/>
  <c r="O679" i="6" s="1"/>
  <c r="P679" i="6" s="1" a="1"/>
  <c r="P679" i="6" s="1"/>
  <c r="M654" i="6"/>
  <c r="N654" i="6" s="1"/>
  <c r="O654" i="6" s="1"/>
  <c r="P654" i="6" s="1" a="1"/>
  <c r="P654" i="6" s="1"/>
  <c r="M609" i="6"/>
  <c r="N609" i="6" s="1"/>
  <c r="O609" i="6" s="1"/>
  <c r="P609" i="6" s="1" a="1"/>
  <c r="P609" i="6" s="1"/>
  <c r="M587" i="6"/>
  <c r="N587" i="6" s="1"/>
  <c r="O587" i="6" s="1"/>
  <c r="P587" i="6" s="1" a="1"/>
  <c r="P587" i="6" s="1"/>
  <c r="M562" i="6"/>
  <c r="N562" i="6" s="1"/>
  <c r="O562" i="6" s="1"/>
  <c r="P562" i="6" s="1" a="1"/>
  <c r="P562" i="6" s="1"/>
  <c r="M538" i="6"/>
  <c r="N538" i="6" s="1"/>
  <c r="O538" i="6" s="1"/>
  <c r="P538" i="6" s="1" a="1"/>
  <c r="P538" i="6" s="1"/>
  <c r="M519" i="6"/>
  <c r="N519" i="6" s="1"/>
  <c r="O519" i="6" s="1"/>
  <c r="P519" i="6" s="1" a="1"/>
  <c r="P519" i="6" s="1"/>
  <c r="M490" i="6"/>
  <c r="N490" i="6" s="1"/>
  <c r="O490" i="6" s="1"/>
  <c r="P490" i="6" s="1" a="1"/>
  <c r="P490" i="6" s="1"/>
  <c r="M471" i="6"/>
  <c r="N471" i="6" s="1"/>
  <c r="O471" i="6" s="1"/>
  <c r="P471" i="6" s="1" a="1"/>
  <c r="P471" i="6" s="1"/>
  <c r="M451" i="6"/>
  <c r="N451" i="6" s="1"/>
  <c r="O451" i="6" s="1"/>
  <c r="P451" i="6" s="1" a="1"/>
  <c r="P451" i="6" s="1"/>
  <c r="M424" i="6"/>
  <c r="N424" i="6" s="1"/>
  <c r="O424" i="6" s="1"/>
  <c r="P424" i="6" s="1" a="1"/>
  <c r="P424" i="6" s="1"/>
  <c r="M403" i="6"/>
  <c r="N403" i="6" s="1"/>
  <c r="O403" i="6" s="1"/>
  <c r="P403" i="6" s="1" a="1"/>
  <c r="P403" i="6" s="1"/>
  <c r="M379" i="6"/>
  <c r="N379" i="6" s="1"/>
  <c r="O379" i="6" s="1"/>
  <c r="P379" i="6" s="1" a="1"/>
  <c r="P379" i="6" s="1"/>
  <c r="M354" i="6"/>
  <c r="N354" i="6" s="1"/>
  <c r="O354" i="6" s="1"/>
  <c r="P354" i="6" s="1" a="1"/>
  <c r="P354" i="6" s="1"/>
  <c r="M331" i="6"/>
  <c r="N331" i="6" s="1"/>
  <c r="O331" i="6" s="1"/>
  <c r="P331" i="6" s="1" a="1"/>
  <c r="P331" i="6" s="1"/>
  <c r="M309" i="6"/>
  <c r="N309" i="6" s="1"/>
  <c r="O309" i="6" s="1"/>
  <c r="P309" i="6" s="1" a="1"/>
  <c r="P309" i="6" s="1"/>
  <c r="M283" i="6"/>
  <c r="N283" i="6" s="1"/>
  <c r="O283" i="6" s="1"/>
  <c r="P283" i="6" s="1" a="1"/>
  <c r="P283" i="6" s="1"/>
  <c r="M258" i="6"/>
  <c r="N258" i="6" s="1"/>
  <c r="O258" i="6" s="1"/>
  <c r="P258" i="6" s="1" a="1"/>
  <c r="P258" i="6" s="1"/>
  <c r="M235" i="6"/>
  <c r="N235" i="6" s="1"/>
  <c r="O235" i="6" s="1"/>
  <c r="P235" i="6" s="1" a="1"/>
  <c r="P235" i="6" s="1"/>
  <c r="M211" i="6"/>
  <c r="N211" i="6" s="1"/>
  <c r="O211" i="6" s="1"/>
  <c r="P211" i="6" s="1" a="1"/>
  <c r="P211" i="6" s="1"/>
  <c r="M189" i="6"/>
  <c r="N189" i="6" s="1"/>
  <c r="O189" i="6" s="1"/>
  <c r="P189" i="6" s="1" a="1"/>
  <c r="P189" i="6" s="1"/>
  <c r="M165" i="6"/>
  <c r="N165" i="6" s="1"/>
  <c r="O165" i="6" s="1"/>
  <c r="P165" i="6" s="1" a="1"/>
  <c r="P165" i="6" s="1"/>
  <c r="M148" i="6"/>
  <c r="N148" i="6" s="1"/>
  <c r="O148" i="6" s="1"/>
  <c r="P148" i="6" s="1" a="1"/>
  <c r="P148" i="6" s="1"/>
  <c r="M117" i="6"/>
  <c r="N117" i="6" s="1"/>
  <c r="O117" i="6" s="1"/>
  <c r="P117" i="6" s="1" a="1"/>
  <c r="P117" i="6" s="1"/>
  <c r="M91" i="6"/>
  <c r="N91" i="6" s="1"/>
  <c r="O91" i="6" s="1"/>
  <c r="P91" i="6" s="1" a="1"/>
  <c r="P91" i="6" s="1"/>
  <c r="M66" i="6"/>
  <c r="N66" i="6" s="1"/>
  <c r="O66" i="6" s="1"/>
  <c r="P66" i="6" s="1" a="1"/>
  <c r="P66" i="6" s="1"/>
  <c r="M40" i="6"/>
  <c r="N40" i="6" s="1"/>
  <c r="O40" i="6" s="1"/>
  <c r="P40" i="6" s="1" a="1"/>
  <c r="P40" i="6" s="1"/>
  <c r="M16" i="6"/>
  <c r="N16" i="6" s="1"/>
  <c r="O16" i="6" s="1"/>
  <c r="P16" i="6" s="1" a="1"/>
  <c r="P16" i="6" s="1"/>
  <c r="M94" i="6"/>
  <c r="N94" i="6" s="1"/>
  <c r="O94" i="6" s="1"/>
  <c r="P94" i="6" s="1" a="1"/>
  <c r="P94" i="6" s="1"/>
  <c r="M796" i="6"/>
  <c r="N796" i="6" s="1"/>
  <c r="O796" i="6" s="1"/>
  <c r="P796" i="6" s="1" a="1"/>
  <c r="P796" i="6" s="1"/>
  <c r="M598" i="6"/>
  <c r="N598" i="6" s="1"/>
  <c r="O598" i="6" s="1"/>
  <c r="P598" i="6" s="1" a="1"/>
  <c r="P598" i="6" s="1"/>
  <c r="M343" i="6"/>
  <c r="N343" i="6" s="1"/>
  <c r="O343" i="6" s="1"/>
  <c r="P343" i="6" s="1" a="1"/>
  <c r="P343" i="6" s="1"/>
  <c r="M104" i="6"/>
  <c r="N104" i="6" s="1"/>
  <c r="O104" i="6" s="1"/>
  <c r="P104" i="6" s="1" a="1"/>
  <c r="P104" i="6" s="1"/>
  <c r="M858" i="6"/>
  <c r="N858" i="6" s="1"/>
  <c r="O858" i="6" s="1"/>
  <c r="P858" i="6" s="1" a="1"/>
  <c r="P858" i="6" s="1"/>
  <c r="M690" i="6"/>
  <c r="N690" i="6" s="1"/>
  <c r="O690" i="6" s="1"/>
  <c r="P690" i="6" s="1" a="1"/>
  <c r="P690" i="6" s="1"/>
  <c r="M548" i="6"/>
  <c r="N548" i="6" s="1"/>
  <c r="O548" i="6" s="1"/>
  <c r="P548" i="6" s="1" a="1"/>
  <c r="P548" i="6" s="1"/>
  <c r="M430" i="6"/>
  <c r="N430" i="6" s="1"/>
  <c r="O430" i="6" s="1"/>
  <c r="P430" i="6" s="1" a="1"/>
  <c r="P430" i="6" s="1"/>
  <c r="M294" i="6"/>
  <c r="N294" i="6" s="1"/>
  <c r="O294" i="6" s="1"/>
  <c r="P294" i="6" s="1" a="1"/>
  <c r="P294" i="6" s="1"/>
  <c r="M78" i="6"/>
  <c r="N78" i="6" s="1"/>
  <c r="O78" i="6" s="1"/>
  <c r="P78" i="6" s="1" a="1"/>
  <c r="P78" i="6" s="1"/>
  <c r="M948" i="6"/>
  <c r="N948" i="6" s="1"/>
  <c r="O948" i="6" s="1"/>
  <c r="P948" i="6" s="1" a="1"/>
  <c r="P948" i="6" s="1"/>
  <c r="M840" i="6"/>
  <c r="N840" i="6" s="1"/>
  <c r="O840" i="6" s="1"/>
  <c r="P840" i="6" s="1" a="1"/>
  <c r="P840" i="6" s="1"/>
  <c r="M720" i="6"/>
  <c r="N720" i="6" s="1"/>
  <c r="O720" i="6" s="1"/>
  <c r="P720" i="6" s="1" a="1"/>
  <c r="P720" i="6" s="1"/>
  <c r="M684" i="6"/>
  <c r="N684" i="6" s="1"/>
  <c r="O684" i="6" s="1"/>
  <c r="P684" i="6" s="1" a="1"/>
  <c r="P684" i="6" s="1"/>
  <c r="M540" i="6"/>
  <c r="N540" i="6" s="1"/>
  <c r="O540" i="6" s="1"/>
  <c r="P540" i="6" s="1" a="1"/>
  <c r="P540" i="6" s="1"/>
  <c r="M372" i="6"/>
  <c r="N372" i="6" s="1"/>
  <c r="O372" i="6" s="1"/>
  <c r="P372" i="6" s="1" a="1"/>
  <c r="P372" i="6" s="1"/>
  <c r="M240" i="6"/>
  <c r="N240" i="6" s="1"/>
  <c r="O240" i="6" s="1"/>
  <c r="P240" i="6" s="1" a="1"/>
  <c r="P240" i="6" s="1"/>
  <c r="M168" i="6"/>
  <c r="N168" i="6" s="1"/>
  <c r="O168" i="6" s="1"/>
  <c r="P168" i="6" s="1" a="1"/>
  <c r="P168" i="6" s="1"/>
  <c r="M84" i="6"/>
  <c r="N84" i="6" s="1"/>
  <c r="O84" i="6" s="1"/>
  <c r="P84" i="6" s="1" a="1"/>
  <c r="P84" i="6" s="1"/>
  <c r="M982" i="6"/>
  <c r="N982" i="6" s="1"/>
  <c r="O982" i="6" s="1"/>
  <c r="P982" i="6" s="1" a="1"/>
  <c r="P982" i="6" s="1"/>
  <c r="M688" i="6"/>
  <c r="N688" i="6" s="1"/>
  <c r="O688" i="6" s="1"/>
  <c r="P688" i="6" s="1" a="1"/>
  <c r="P688" i="6" s="1"/>
  <c r="M501" i="6"/>
  <c r="N501" i="6" s="1"/>
  <c r="O501" i="6" s="1"/>
  <c r="P501" i="6" s="1" a="1"/>
  <c r="P501" i="6" s="1"/>
  <c r="M340" i="6"/>
  <c r="N340" i="6" s="1"/>
  <c r="O340" i="6" s="1"/>
  <c r="P340" i="6" s="1" a="1"/>
  <c r="P340" i="6" s="1"/>
  <c r="M126" i="6"/>
  <c r="N126" i="6" s="1"/>
  <c r="O126" i="6" s="1"/>
  <c r="P126" i="6" s="1" a="1"/>
  <c r="P126" i="6" s="1"/>
  <c r="M45" i="6"/>
  <c r="N45" i="6" s="1"/>
  <c r="O45" i="6" s="1"/>
  <c r="P45" i="6" s="1" a="1"/>
  <c r="P45" i="6" s="1"/>
  <c r="M832" i="6"/>
  <c r="N832" i="6" s="1"/>
  <c r="O832" i="6" s="1"/>
  <c r="P832" i="6" s="1" a="1"/>
  <c r="P832" i="6" s="1"/>
  <c r="M1001" i="6"/>
  <c r="N1001" i="6" s="1"/>
  <c r="O1001" i="6" s="1"/>
  <c r="P1001" i="6" s="1" a="1"/>
  <c r="P1001" i="6" s="1"/>
  <c r="M831" i="6"/>
  <c r="N831" i="6" s="1"/>
  <c r="O831" i="6" s="1"/>
  <c r="P831" i="6" s="1" a="1"/>
  <c r="P831" i="6" s="1"/>
  <c r="M639" i="6"/>
  <c r="N639" i="6" s="1"/>
  <c r="O639" i="6" s="1"/>
  <c r="P639" i="6" s="1" a="1"/>
  <c r="P639" i="6" s="1"/>
  <c r="M568" i="6"/>
  <c r="N568" i="6" s="1"/>
  <c r="O568" i="6" s="1"/>
  <c r="P568" i="6" s="1" a="1"/>
  <c r="P568" i="6" s="1"/>
  <c r="M916" i="6"/>
  <c r="N916" i="6" s="1"/>
  <c r="O916" i="6" s="1"/>
  <c r="P916" i="6" s="1" a="1"/>
  <c r="P916" i="6" s="1"/>
  <c r="M784" i="6"/>
  <c r="N784" i="6" s="1"/>
  <c r="O784" i="6" s="1"/>
  <c r="P784" i="6" s="1" a="1"/>
  <c r="P784" i="6" s="1"/>
  <c r="M762" i="6"/>
  <c r="N762" i="6" s="1"/>
  <c r="O762" i="6" s="1"/>
  <c r="P762" i="6" s="1" a="1"/>
  <c r="P762" i="6" s="1"/>
  <c r="M591" i="6"/>
  <c r="N591" i="6" s="1"/>
  <c r="O591" i="6" s="1"/>
  <c r="P591" i="6" s="1" a="1"/>
  <c r="P591" i="6" s="1"/>
  <c r="M496" i="6"/>
  <c r="N496" i="6" s="1"/>
  <c r="O496" i="6" s="1"/>
  <c r="P496" i="6" s="1" a="1"/>
  <c r="P496" i="6" s="1"/>
  <c r="M310" i="6"/>
  <c r="N310" i="6" s="1"/>
  <c r="O310" i="6" s="1"/>
  <c r="P310" i="6" s="1" a="1"/>
  <c r="P310" i="6" s="1"/>
  <c r="M149" i="6"/>
  <c r="N149" i="6" s="1"/>
  <c r="O149" i="6" s="1"/>
  <c r="P149" i="6" s="1" a="1"/>
  <c r="P149" i="6" s="1"/>
  <c r="M569" i="6"/>
  <c r="N569" i="6" s="1"/>
  <c r="O569" i="6" s="1"/>
  <c r="P569" i="6" s="1" a="1"/>
  <c r="P569" i="6" s="1"/>
  <c r="M994" i="6"/>
  <c r="N994" i="6" s="1"/>
  <c r="O994" i="6" s="1"/>
  <c r="P994" i="6" s="1" a="1"/>
  <c r="P994" i="6" s="1"/>
  <c r="M976" i="6"/>
  <c r="N976" i="6" s="1"/>
  <c r="O976" i="6" s="1"/>
  <c r="P976" i="6" s="1" a="1"/>
  <c r="P976" i="6" s="1"/>
  <c r="M955" i="6"/>
  <c r="N955" i="6" s="1"/>
  <c r="O955" i="6" s="1"/>
  <c r="P955" i="6" s="1" a="1"/>
  <c r="P955" i="6" s="1"/>
  <c r="M910" i="6"/>
  <c r="N910" i="6" s="1"/>
  <c r="O910" i="6" s="1"/>
  <c r="P910" i="6" s="1" a="1"/>
  <c r="P910" i="6" s="1"/>
  <c r="M892" i="6"/>
  <c r="N892" i="6" s="1"/>
  <c r="O892" i="6" s="1"/>
  <c r="P892" i="6" s="1" a="1"/>
  <c r="P892" i="6" s="1"/>
  <c r="M870" i="6"/>
  <c r="N870" i="6" s="1"/>
  <c r="O870" i="6" s="1"/>
  <c r="P870" i="6" s="1" a="1"/>
  <c r="P870" i="6" s="1"/>
  <c r="M847" i="6"/>
  <c r="N847" i="6" s="1"/>
  <c r="O847" i="6" s="1"/>
  <c r="P847" i="6" s="1" a="1"/>
  <c r="P847" i="6" s="1"/>
  <c r="M802" i="6"/>
  <c r="N802" i="6" s="1"/>
  <c r="O802" i="6" s="1"/>
  <c r="P802" i="6" s="1" a="1"/>
  <c r="P802" i="6" s="1"/>
  <c r="M777" i="6"/>
  <c r="N777" i="6" s="1"/>
  <c r="O777" i="6" s="1"/>
  <c r="P777" i="6" s="1" a="1"/>
  <c r="P777" i="6" s="1"/>
  <c r="M759" i="6"/>
  <c r="N759" i="6" s="1"/>
  <c r="O759" i="6" s="1"/>
  <c r="P759" i="6" s="1" a="1"/>
  <c r="P759" i="6" s="1"/>
  <c r="M739" i="6"/>
  <c r="N739" i="6" s="1"/>
  <c r="O739" i="6" s="1"/>
  <c r="P739" i="6" s="1" a="1"/>
  <c r="P739" i="6" s="1"/>
  <c r="M724" i="6"/>
  <c r="N724" i="6" s="1"/>
  <c r="O724" i="6" s="1"/>
  <c r="P724" i="6" s="1" a="1"/>
  <c r="P724" i="6" s="1"/>
  <c r="M700" i="6"/>
  <c r="N700" i="6" s="1"/>
  <c r="O700" i="6" s="1"/>
  <c r="P700" i="6" s="1" a="1"/>
  <c r="P700" i="6" s="1"/>
  <c r="M676" i="6"/>
  <c r="N676" i="6" s="1"/>
  <c r="O676" i="6" s="1"/>
  <c r="P676" i="6" s="1" a="1"/>
  <c r="P676" i="6" s="1"/>
  <c r="M652" i="6"/>
  <c r="N652" i="6" s="1"/>
  <c r="O652" i="6" s="1"/>
  <c r="P652" i="6" s="1" a="1"/>
  <c r="P652" i="6" s="1"/>
  <c r="M631" i="6"/>
  <c r="N631" i="6" s="1"/>
  <c r="O631" i="6" s="1"/>
  <c r="P631" i="6" s="1" a="1"/>
  <c r="P631" i="6" s="1"/>
  <c r="M586" i="6"/>
  <c r="N586" i="6" s="1"/>
  <c r="O586" i="6" s="1"/>
  <c r="P586" i="6" s="1" a="1"/>
  <c r="P586" i="6" s="1"/>
  <c r="M559" i="6"/>
  <c r="N559" i="6" s="1"/>
  <c r="O559" i="6" s="1"/>
  <c r="P559" i="6" s="1" a="1"/>
  <c r="P559" i="6" s="1"/>
  <c r="M537" i="6"/>
  <c r="N537" i="6" s="1"/>
  <c r="O537" i="6" s="1"/>
  <c r="P537" i="6" s="1" a="1"/>
  <c r="P537" i="6" s="1"/>
  <c r="M514" i="6"/>
  <c r="N514" i="6" s="1"/>
  <c r="O514" i="6" s="1"/>
  <c r="P514" i="6" s="1" a="1"/>
  <c r="P514" i="6" s="1"/>
  <c r="M489" i="6"/>
  <c r="N489" i="6" s="1"/>
  <c r="O489" i="6" s="1"/>
  <c r="P489" i="6" s="1" a="1"/>
  <c r="P489" i="6" s="1"/>
  <c r="M466" i="6"/>
  <c r="N466" i="6" s="1"/>
  <c r="O466" i="6" s="1"/>
  <c r="P466" i="6" s="1" a="1"/>
  <c r="P466" i="6" s="1"/>
  <c r="M450" i="6"/>
  <c r="N450" i="6" s="1"/>
  <c r="O450" i="6" s="1"/>
  <c r="P450" i="6" s="1" a="1"/>
  <c r="P450" i="6" s="1"/>
  <c r="M423" i="6"/>
  <c r="N423" i="6" s="1"/>
  <c r="O423" i="6" s="1"/>
  <c r="P423" i="6" s="1" a="1"/>
  <c r="P423" i="6" s="1"/>
  <c r="M402" i="6"/>
  <c r="N402" i="6" s="1"/>
  <c r="O402" i="6" s="1"/>
  <c r="P402" i="6" s="1" a="1"/>
  <c r="P402" i="6" s="1"/>
  <c r="M378" i="6"/>
  <c r="N378" i="6" s="1"/>
  <c r="O378" i="6" s="1"/>
  <c r="P378" i="6" s="1" a="1"/>
  <c r="P378" i="6" s="1"/>
  <c r="M352" i="6"/>
  <c r="N352" i="6" s="1"/>
  <c r="O352" i="6" s="1"/>
  <c r="P352" i="6" s="1" a="1"/>
  <c r="P352" i="6" s="1"/>
  <c r="M330" i="6"/>
  <c r="N330" i="6" s="1"/>
  <c r="O330" i="6" s="1"/>
  <c r="P330" i="6" s="1" a="1"/>
  <c r="P330" i="6" s="1"/>
  <c r="M307" i="6"/>
  <c r="N307" i="6" s="1"/>
  <c r="O307" i="6" s="1"/>
  <c r="P307" i="6" s="1" a="1"/>
  <c r="P307" i="6" s="1"/>
  <c r="M282" i="6"/>
  <c r="N282" i="6" s="1"/>
  <c r="O282" i="6" s="1"/>
  <c r="P282" i="6" s="1" a="1"/>
  <c r="P282" i="6" s="1"/>
  <c r="M256" i="6"/>
  <c r="N256" i="6" s="1"/>
  <c r="O256" i="6" s="1"/>
  <c r="P256" i="6" s="1" a="1"/>
  <c r="P256" i="6" s="1"/>
  <c r="M234" i="6"/>
  <c r="N234" i="6" s="1"/>
  <c r="O234" i="6" s="1"/>
  <c r="P234" i="6" s="1" a="1"/>
  <c r="P234" i="6" s="1"/>
  <c r="M210" i="6"/>
  <c r="N210" i="6" s="1"/>
  <c r="O210" i="6" s="1"/>
  <c r="P210" i="6" s="1" a="1"/>
  <c r="P210" i="6" s="1"/>
  <c r="M187" i="6"/>
  <c r="N187" i="6" s="1"/>
  <c r="O187" i="6" s="1"/>
  <c r="P187" i="6" s="1" a="1"/>
  <c r="P187" i="6" s="1"/>
  <c r="M163" i="6"/>
  <c r="N163" i="6" s="1"/>
  <c r="O163" i="6" s="1"/>
  <c r="P163" i="6" s="1" a="1"/>
  <c r="P163" i="6" s="1"/>
  <c r="M147" i="6"/>
  <c r="N147" i="6" s="1"/>
  <c r="O147" i="6" s="1"/>
  <c r="P147" i="6" s="1" a="1"/>
  <c r="P147" i="6" s="1"/>
  <c r="M115" i="6"/>
  <c r="N115" i="6" s="1"/>
  <c r="O115" i="6" s="1"/>
  <c r="P115" i="6" s="1" a="1"/>
  <c r="P115" i="6" s="1"/>
  <c r="M90" i="6"/>
  <c r="N90" i="6" s="1"/>
  <c r="O90" i="6" s="1"/>
  <c r="P90" i="6" s="1" a="1"/>
  <c r="P90" i="6" s="1"/>
  <c r="M64" i="6"/>
  <c r="N64" i="6" s="1"/>
  <c r="O64" i="6" s="1"/>
  <c r="P64" i="6" s="1" a="1"/>
  <c r="P64" i="6" s="1"/>
  <c r="M39" i="6"/>
  <c r="N39" i="6" s="1"/>
  <c r="O39" i="6" s="1"/>
  <c r="P39" i="6" s="1" a="1"/>
  <c r="P39" i="6" s="1"/>
  <c r="M15" i="6"/>
  <c r="N15" i="6" s="1"/>
  <c r="O15" i="6" s="1"/>
  <c r="P15" i="6" s="1" a="1"/>
  <c r="P15" i="6" s="1"/>
  <c r="A10" i="23"/>
  <c r="M966" i="6"/>
  <c r="N966" i="6" s="1"/>
  <c r="O966" i="6" s="1"/>
  <c r="P966" i="6" s="1" a="1"/>
  <c r="P966" i="6" s="1"/>
  <c r="M883" i="6"/>
  <c r="N883" i="6" s="1"/>
  <c r="O883" i="6" s="1"/>
  <c r="P883" i="6" s="1" a="1"/>
  <c r="P883" i="6" s="1"/>
  <c r="M622" i="6"/>
  <c r="N622" i="6" s="1"/>
  <c r="O622" i="6" s="1"/>
  <c r="P622" i="6" s="1" a="1"/>
  <c r="P622" i="6" s="1"/>
  <c r="M368" i="6"/>
  <c r="N368" i="6" s="1"/>
  <c r="O368" i="6" s="1"/>
  <c r="P368" i="6" s="1" a="1"/>
  <c r="P368" i="6" s="1"/>
  <c r="M79" i="6"/>
  <c r="N79" i="6" s="1"/>
  <c r="O79" i="6" s="1"/>
  <c r="P79" i="6" s="1" a="1"/>
  <c r="P79" i="6" s="1"/>
  <c r="M835" i="6"/>
  <c r="N835" i="6" s="1"/>
  <c r="O835" i="6" s="1"/>
  <c r="P835" i="6" s="1" a="1"/>
  <c r="P835" i="6" s="1"/>
  <c r="M596" i="6"/>
  <c r="N596" i="6" s="1"/>
  <c r="O596" i="6" s="1"/>
  <c r="P596" i="6" s="1" a="1"/>
  <c r="P596" i="6" s="1"/>
  <c r="M318" i="6"/>
  <c r="N318" i="6" s="1"/>
  <c r="O318" i="6" s="1"/>
  <c r="P318" i="6" s="1" a="1"/>
  <c r="P318" i="6" s="1"/>
  <c r="M103" i="6"/>
  <c r="N103" i="6" s="1"/>
  <c r="O103" i="6" s="1"/>
  <c r="P103" i="6" s="1" a="1"/>
  <c r="P103" i="6" s="1"/>
  <c r="M960" i="6"/>
  <c r="N960" i="6" s="1"/>
  <c r="O960" i="6" s="1"/>
  <c r="P960" i="6" s="1" a="1"/>
  <c r="P960" i="6" s="1"/>
  <c r="M888" i="6"/>
  <c r="N888" i="6" s="1"/>
  <c r="O888" i="6" s="1"/>
  <c r="P888" i="6" s="1" a="1"/>
  <c r="P888" i="6" s="1"/>
  <c r="M792" i="6"/>
  <c r="N792" i="6" s="1"/>
  <c r="O792" i="6" s="1"/>
  <c r="P792" i="6" s="1" a="1"/>
  <c r="P792" i="6" s="1"/>
  <c r="M744" i="6"/>
  <c r="N744" i="6" s="1"/>
  <c r="O744" i="6" s="1"/>
  <c r="P744" i="6" s="1" a="1"/>
  <c r="P744" i="6" s="1"/>
  <c r="M600" i="6"/>
  <c r="N600" i="6" s="1"/>
  <c r="O600" i="6" s="1"/>
  <c r="P600" i="6" s="1" a="1"/>
  <c r="P600" i="6" s="1"/>
  <c r="M468" i="6"/>
  <c r="N468" i="6" s="1"/>
  <c r="O468" i="6" s="1"/>
  <c r="P468" i="6" s="1" a="1"/>
  <c r="P468" i="6" s="1"/>
  <c r="M336" i="6"/>
  <c r="N336" i="6" s="1"/>
  <c r="O336" i="6" s="1"/>
  <c r="P336" i="6" s="1" a="1"/>
  <c r="P336" i="6" s="1"/>
  <c r="M252" i="6"/>
  <c r="N252" i="6" s="1"/>
  <c r="O252" i="6" s="1"/>
  <c r="P252" i="6" s="1" a="1"/>
  <c r="P252" i="6" s="1"/>
  <c r="M120" i="6"/>
  <c r="N120" i="6" s="1"/>
  <c r="O120" i="6" s="1"/>
  <c r="P120" i="6" s="1" a="1"/>
  <c r="P120" i="6" s="1"/>
  <c r="M108" i="6"/>
  <c r="N108" i="6" s="1"/>
  <c r="O108" i="6" s="1"/>
  <c r="P108" i="6" s="1" a="1"/>
  <c r="P108" i="6" s="1"/>
  <c r="M36" i="6"/>
  <c r="N36" i="6" s="1"/>
  <c r="O36" i="6" s="1"/>
  <c r="P36" i="6" s="1" a="1"/>
  <c r="P36" i="6" s="1"/>
  <c r="M920" i="6"/>
  <c r="N920" i="6" s="1"/>
  <c r="O920" i="6" s="1"/>
  <c r="P920" i="6" s="1" a="1"/>
  <c r="P920" i="6" s="1"/>
  <c r="M812" i="6"/>
  <c r="N812" i="6" s="1"/>
  <c r="O812" i="6" s="1"/>
  <c r="P812" i="6" s="1" a="1"/>
  <c r="P812" i="6" s="1"/>
  <c r="M641" i="6"/>
  <c r="N641" i="6" s="1"/>
  <c r="O641" i="6" s="1"/>
  <c r="P641" i="6" s="1" a="1"/>
  <c r="P641" i="6" s="1"/>
  <c r="M429" i="6"/>
  <c r="N429" i="6" s="1"/>
  <c r="O429" i="6" s="1"/>
  <c r="P429" i="6" s="1" a="1"/>
  <c r="P429" i="6" s="1"/>
  <c r="M196" i="6"/>
  <c r="N196" i="6" s="1"/>
  <c r="O196" i="6" s="1"/>
  <c r="P196" i="6" s="1" a="1"/>
  <c r="P196" i="6" s="1"/>
  <c r="M940" i="6"/>
  <c r="N940" i="6" s="1"/>
  <c r="O940" i="6" s="1"/>
  <c r="P940" i="6" s="1" a="1"/>
  <c r="P940" i="6" s="1"/>
  <c r="M958" i="6"/>
  <c r="N958" i="6" s="1"/>
  <c r="O958" i="6" s="1"/>
  <c r="P958" i="6" s="1" a="1"/>
  <c r="P958" i="6" s="1"/>
  <c r="M850" i="6"/>
  <c r="N850" i="6" s="1"/>
  <c r="O850" i="6" s="1"/>
  <c r="P850" i="6" s="1" a="1"/>
  <c r="P850" i="6" s="1"/>
  <c r="M658" i="6"/>
  <c r="N658" i="6" s="1"/>
  <c r="O658" i="6" s="1"/>
  <c r="P658" i="6" s="1" a="1"/>
  <c r="P658" i="6" s="1"/>
  <c r="M957" i="6"/>
  <c r="N957" i="6" s="1"/>
  <c r="O957" i="6" s="1"/>
  <c r="P957" i="6" s="1" a="1"/>
  <c r="P957" i="6" s="1"/>
  <c r="M808" i="6"/>
  <c r="N808" i="6" s="1"/>
  <c r="O808" i="6" s="1"/>
  <c r="P808" i="6" s="1" a="1"/>
  <c r="P808" i="6" s="1"/>
  <c r="M655" i="6"/>
  <c r="N655" i="6" s="1"/>
  <c r="O655" i="6" s="1"/>
  <c r="P655" i="6" s="1" a="1"/>
  <c r="P655" i="6" s="1"/>
  <c r="M520" i="6"/>
  <c r="N520" i="6" s="1"/>
  <c r="O520" i="6" s="1"/>
  <c r="P520" i="6" s="1" a="1"/>
  <c r="P520" i="6" s="1"/>
  <c r="M472" i="6"/>
  <c r="N472" i="6" s="1"/>
  <c r="O472" i="6" s="1"/>
  <c r="P472" i="6" s="1" a="1"/>
  <c r="P472" i="6" s="1"/>
  <c r="M332" i="6"/>
  <c r="N332" i="6" s="1"/>
  <c r="O332" i="6" s="1"/>
  <c r="P332" i="6" s="1" a="1"/>
  <c r="P332" i="6" s="1"/>
  <c r="M166" i="6"/>
  <c r="N166" i="6" s="1"/>
  <c r="O166" i="6" s="1"/>
  <c r="P166" i="6" s="1" a="1"/>
  <c r="P166" i="6" s="1"/>
  <c r="M67" i="6"/>
  <c r="N67" i="6" s="1"/>
  <c r="O67" i="6" s="1"/>
  <c r="P67" i="6" s="1" a="1"/>
  <c r="P67" i="6" s="1"/>
  <c r="M713" i="6"/>
  <c r="N713" i="6" s="1"/>
  <c r="O713" i="6" s="1"/>
  <c r="P713" i="6" s="1" a="1"/>
  <c r="P713" i="6" s="1"/>
  <c r="M975" i="6"/>
  <c r="N975" i="6" s="1"/>
  <c r="O975" i="6" s="1"/>
  <c r="P975" i="6" s="1" a="1"/>
  <c r="P975" i="6" s="1"/>
  <c r="M891" i="6"/>
  <c r="N891" i="6" s="1"/>
  <c r="O891" i="6" s="1"/>
  <c r="P891" i="6" s="1" a="1"/>
  <c r="P891" i="6" s="1"/>
  <c r="M801" i="6"/>
  <c r="N801" i="6" s="1"/>
  <c r="O801" i="6" s="1"/>
  <c r="P801" i="6" s="1" a="1"/>
  <c r="P801" i="6" s="1"/>
  <c r="M755" i="6"/>
  <c r="N755" i="6" s="1"/>
  <c r="O755" i="6" s="1"/>
  <c r="P755" i="6" s="1" a="1"/>
  <c r="P755" i="6" s="1"/>
  <c r="M699" i="6"/>
  <c r="N699" i="6" s="1"/>
  <c r="O699" i="6" s="1"/>
  <c r="P699" i="6" s="1" a="1"/>
  <c r="P699" i="6" s="1"/>
  <c r="M607" i="6"/>
  <c r="N607" i="6" s="1"/>
  <c r="O607" i="6" s="1"/>
  <c r="P607" i="6" s="1" a="1"/>
  <c r="P607" i="6" s="1"/>
  <c r="M513" i="6"/>
  <c r="N513" i="6" s="1"/>
  <c r="O513" i="6" s="1"/>
  <c r="P513" i="6" s="1" a="1"/>
  <c r="P513" i="6" s="1"/>
  <c r="M418" i="6"/>
  <c r="N418" i="6" s="1"/>
  <c r="O418" i="6" s="1"/>
  <c r="P418" i="6" s="1" a="1"/>
  <c r="P418" i="6" s="1"/>
  <c r="M376" i="6"/>
  <c r="N376" i="6" s="1"/>
  <c r="O376" i="6" s="1"/>
  <c r="P376" i="6" s="1" a="1"/>
  <c r="P376" i="6" s="1"/>
  <c r="M328" i="6"/>
  <c r="N328" i="6" s="1"/>
  <c r="O328" i="6" s="1"/>
  <c r="P328" i="6" s="1" a="1"/>
  <c r="P328" i="6" s="1"/>
  <c r="M255" i="6"/>
  <c r="N255" i="6" s="1"/>
  <c r="O255" i="6" s="1"/>
  <c r="P255" i="6" s="1" a="1"/>
  <c r="P255" i="6" s="1"/>
  <c r="M162" i="6"/>
  <c r="N162" i="6" s="1"/>
  <c r="O162" i="6" s="1"/>
  <c r="P162" i="6" s="1" a="1"/>
  <c r="P162" i="6" s="1"/>
  <c r="M88" i="6"/>
  <c r="N88" i="6" s="1"/>
  <c r="O88" i="6" s="1"/>
  <c r="P88" i="6" s="1" a="1"/>
  <c r="P88" i="6" s="1"/>
  <c r="M8" i="6"/>
  <c r="N8" i="6" s="1"/>
  <c r="O8" i="6" s="1"/>
  <c r="P8" i="6" s="1" a="1"/>
  <c r="P8" i="6" s="1"/>
  <c r="M377" i="6"/>
  <c r="N377" i="6" s="1"/>
  <c r="O377" i="6" s="1"/>
  <c r="P377" i="6" s="1" a="1"/>
  <c r="P377" i="6" s="1"/>
  <c r="M989" i="6"/>
  <c r="N989" i="6" s="1"/>
  <c r="O989" i="6" s="1"/>
  <c r="P989" i="6" s="1" a="1"/>
  <c r="P989" i="6" s="1"/>
  <c r="M941" i="6"/>
  <c r="N941" i="6" s="1"/>
  <c r="O941" i="6" s="1"/>
  <c r="P941" i="6" s="1" a="1"/>
  <c r="P941" i="6" s="1"/>
  <c r="M857" i="6"/>
  <c r="N857" i="6" s="1"/>
  <c r="O857" i="6" s="1"/>
  <c r="P857" i="6" s="1" a="1"/>
  <c r="P857" i="6" s="1"/>
  <c r="M809" i="6"/>
  <c r="N809" i="6" s="1"/>
  <c r="O809" i="6" s="1"/>
  <c r="P809" i="6" s="1" a="1"/>
  <c r="P809" i="6" s="1"/>
  <c r="M844" i="6"/>
  <c r="N844" i="6" s="1"/>
  <c r="O844" i="6" s="1"/>
  <c r="P844" i="6" s="1" a="1"/>
  <c r="P844" i="6" s="1"/>
  <c r="M754" i="6"/>
  <c r="N754" i="6" s="1"/>
  <c r="O754" i="6" s="1"/>
  <c r="P754" i="6" s="1" a="1"/>
  <c r="P754" i="6" s="1"/>
  <c r="M694" i="6"/>
  <c r="N694" i="6" s="1"/>
  <c r="O694" i="6" s="1"/>
  <c r="P694" i="6" s="1" a="1"/>
  <c r="P694" i="6" s="1"/>
  <c r="M628" i="6"/>
  <c r="N628" i="6" s="1"/>
  <c r="O628" i="6" s="1"/>
  <c r="P628" i="6" s="1" a="1"/>
  <c r="P628" i="6" s="1"/>
  <c r="M582" i="6"/>
  <c r="N582" i="6" s="1"/>
  <c r="O582" i="6" s="1"/>
  <c r="P582" i="6" s="1" a="1"/>
  <c r="P582" i="6" s="1"/>
  <c r="M447" i="6"/>
  <c r="N447" i="6" s="1"/>
  <c r="O447" i="6" s="1"/>
  <c r="P447" i="6" s="1" a="1"/>
  <c r="P447" i="6" s="1"/>
  <c r="M399" i="6"/>
  <c r="N399" i="6" s="1"/>
  <c r="O399" i="6" s="1"/>
  <c r="P399" i="6" s="1" a="1"/>
  <c r="P399" i="6" s="1"/>
  <c r="M346" i="6"/>
  <c r="N346" i="6" s="1"/>
  <c r="O346" i="6" s="1"/>
  <c r="P346" i="6" s="1" a="1"/>
  <c r="P346" i="6" s="1"/>
  <c r="M327" i="6"/>
  <c r="N327" i="6" s="1"/>
  <c r="O327" i="6" s="1"/>
  <c r="P327" i="6" s="1" a="1"/>
  <c r="P327" i="6" s="1"/>
  <c r="M304" i="6"/>
  <c r="N304" i="6" s="1"/>
  <c r="O304" i="6" s="1"/>
  <c r="P304" i="6" s="1" a="1"/>
  <c r="P304" i="6" s="1"/>
  <c r="M279" i="6"/>
  <c r="N279" i="6" s="1"/>
  <c r="O279" i="6" s="1"/>
  <c r="P279" i="6" s="1" a="1"/>
  <c r="P279" i="6" s="1"/>
  <c r="M250" i="6"/>
  <c r="N250" i="6" s="1"/>
  <c r="O250" i="6" s="1"/>
  <c r="P250" i="6" s="1" a="1"/>
  <c r="P250" i="6" s="1"/>
  <c r="M231" i="6"/>
  <c r="N231" i="6" s="1"/>
  <c r="O231" i="6" s="1"/>
  <c r="P231" i="6" s="1" a="1"/>
  <c r="P231" i="6" s="1"/>
  <c r="M207" i="6"/>
  <c r="N207" i="6" s="1"/>
  <c r="O207" i="6" s="1"/>
  <c r="P207" i="6" s="1" a="1"/>
  <c r="P207" i="6" s="1"/>
  <c r="M184" i="6"/>
  <c r="N184" i="6" s="1"/>
  <c r="O184" i="6" s="1"/>
  <c r="P184" i="6" s="1" a="1"/>
  <c r="P184" i="6" s="1"/>
  <c r="M139" i="6"/>
  <c r="N139" i="6" s="1"/>
  <c r="O139" i="6" s="1"/>
  <c r="P139" i="6" s="1" a="1"/>
  <c r="P139" i="6" s="1"/>
  <c r="M112" i="6"/>
  <c r="N112" i="6" s="1"/>
  <c r="O112" i="6" s="1"/>
  <c r="P112" i="6" s="1" a="1"/>
  <c r="P112" i="6" s="1"/>
  <c r="M87" i="6"/>
  <c r="N87" i="6" s="1"/>
  <c r="O87" i="6" s="1"/>
  <c r="P87" i="6" s="1" a="1"/>
  <c r="P87" i="6" s="1"/>
  <c r="M58" i="6"/>
  <c r="N58" i="6" s="1"/>
  <c r="O58" i="6" s="1"/>
  <c r="P58" i="6" s="1" a="1"/>
  <c r="P58" i="6" s="1"/>
  <c r="M7" i="6"/>
  <c r="N7" i="6" s="1"/>
  <c r="O7" i="6" s="1"/>
  <c r="P7" i="6" s="1" a="1"/>
  <c r="P7" i="6" s="1"/>
  <c r="M71" i="6"/>
  <c r="N71" i="6" s="1"/>
  <c r="O71" i="6" s="1"/>
  <c r="P71" i="6" s="1" a="1"/>
  <c r="P71" i="6" s="1"/>
  <c r="M837" i="6"/>
  <c r="N837" i="6" s="1"/>
  <c r="O837" i="6" s="1"/>
  <c r="P837" i="6" s="1" a="1"/>
  <c r="P837" i="6" s="1"/>
  <c r="M549" i="6"/>
  <c r="N549" i="6" s="1"/>
  <c r="O549" i="6" s="1"/>
  <c r="P549" i="6" s="1" a="1"/>
  <c r="P549" i="6" s="1"/>
  <c r="M319" i="6"/>
  <c r="N319" i="6" s="1"/>
  <c r="O319" i="6" s="1"/>
  <c r="P319" i="6" s="1" a="1"/>
  <c r="P319" i="6" s="1"/>
  <c r="M28" i="6"/>
  <c r="N28" i="6" s="1"/>
  <c r="O28" i="6" s="1"/>
  <c r="P28" i="6" s="1" a="1"/>
  <c r="P28" i="6" s="1"/>
  <c r="M813" i="6"/>
  <c r="N813" i="6" s="1"/>
  <c r="O813" i="6" s="1"/>
  <c r="P813" i="6" s="1" a="1"/>
  <c r="P813" i="6" s="1"/>
  <c r="M750" i="6"/>
  <c r="N750" i="6" s="1"/>
  <c r="O750" i="6" s="1"/>
  <c r="P750" i="6" s="1" a="1"/>
  <c r="P750" i="6" s="1"/>
  <c r="M666" i="6"/>
  <c r="N666" i="6" s="1"/>
  <c r="O666" i="6" s="1"/>
  <c r="P666" i="6" s="1" a="1"/>
  <c r="P666" i="6" s="1"/>
  <c r="M412" i="6"/>
  <c r="N412" i="6" s="1"/>
  <c r="O412" i="6" s="1"/>
  <c r="P412" i="6" s="1" a="1"/>
  <c r="P412" i="6" s="1"/>
  <c r="M269" i="6"/>
  <c r="N269" i="6" s="1"/>
  <c r="O269" i="6" s="1"/>
  <c r="P269" i="6" s="1" a="1"/>
  <c r="P269" i="6" s="1"/>
  <c r="M324" i="6"/>
  <c r="N324" i="6" s="1"/>
  <c r="O324" i="6" s="1"/>
  <c r="P324" i="6" s="1" a="1"/>
  <c r="P324" i="6" s="1"/>
  <c r="M912" i="6"/>
  <c r="N912" i="6" s="1"/>
  <c r="O912" i="6" s="1"/>
  <c r="P912" i="6" s="1" a="1"/>
  <c r="P912" i="6" s="1"/>
  <c r="M780" i="6"/>
  <c r="N780" i="6" s="1"/>
  <c r="O780" i="6" s="1"/>
  <c r="P780" i="6" s="1" a="1"/>
  <c r="P780" i="6" s="1"/>
  <c r="M672" i="6"/>
  <c r="N672" i="6" s="1"/>
  <c r="O672" i="6" s="1"/>
  <c r="P672" i="6" s="1" a="1"/>
  <c r="P672" i="6" s="1"/>
  <c r="M624" i="6"/>
  <c r="N624" i="6" s="1"/>
  <c r="O624" i="6" s="1"/>
  <c r="P624" i="6" s="1" a="1"/>
  <c r="P624" i="6" s="1"/>
  <c r="M528" i="6"/>
  <c r="N528" i="6" s="1"/>
  <c r="O528" i="6" s="1"/>
  <c r="P528" i="6" s="1" a="1"/>
  <c r="P528" i="6" s="1"/>
  <c r="M396" i="6"/>
  <c r="N396" i="6" s="1"/>
  <c r="O396" i="6" s="1"/>
  <c r="P396" i="6" s="1" a="1"/>
  <c r="P396" i="6" s="1"/>
  <c r="M300" i="6"/>
  <c r="N300" i="6" s="1"/>
  <c r="O300" i="6" s="1"/>
  <c r="P300" i="6" s="1" a="1"/>
  <c r="P300" i="6" s="1"/>
  <c r="M192" i="6"/>
  <c r="N192" i="6" s="1"/>
  <c r="O192" i="6" s="1"/>
  <c r="P192" i="6" s="1" a="1"/>
  <c r="P192" i="6" s="1"/>
  <c r="M24" i="6"/>
  <c r="N24" i="6" s="1"/>
  <c r="O24" i="6" s="1"/>
  <c r="P24" i="6" s="1" a="1"/>
  <c r="P24" i="6" s="1"/>
  <c r="M834" i="6"/>
  <c r="N834" i="6" s="1"/>
  <c r="O834" i="6" s="1"/>
  <c r="P834" i="6" s="1" a="1"/>
  <c r="P834" i="6" s="1"/>
  <c r="M618" i="6"/>
  <c r="N618" i="6" s="1"/>
  <c r="O618" i="6" s="1"/>
  <c r="P618" i="6" s="1" a="1"/>
  <c r="P618" i="6" s="1"/>
  <c r="M390" i="6"/>
  <c r="N390" i="6" s="1"/>
  <c r="O390" i="6" s="1"/>
  <c r="P390" i="6" s="1" a="1"/>
  <c r="P390" i="6" s="1"/>
  <c r="M317" i="6"/>
  <c r="N317" i="6" s="1"/>
  <c r="O317" i="6" s="1"/>
  <c r="P317" i="6" s="1" a="1"/>
  <c r="P317" i="6" s="1"/>
  <c r="M268" i="6"/>
  <c r="N268" i="6" s="1"/>
  <c r="O268" i="6" s="1"/>
  <c r="P268" i="6" s="1" a="1"/>
  <c r="P268" i="6" s="1"/>
  <c r="M152" i="6"/>
  <c r="N152" i="6" s="1"/>
  <c r="O152" i="6" s="1"/>
  <c r="P152" i="6" s="1" a="1"/>
  <c r="P152" i="6" s="1"/>
  <c r="M898" i="6"/>
  <c r="N898" i="6" s="1"/>
  <c r="O898" i="6" s="1"/>
  <c r="P898" i="6" s="1" a="1"/>
  <c r="P898" i="6" s="1"/>
  <c r="M897" i="6"/>
  <c r="N897" i="6" s="1"/>
  <c r="O897" i="6" s="1"/>
  <c r="P897" i="6" s="1" a="1"/>
  <c r="P897" i="6" s="1"/>
  <c r="M743" i="6"/>
  <c r="N743" i="6" s="1"/>
  <c r="O743" i="6" s="1"/>
  <c r="P743" i="6" s="1" a="1"/>
  <c r="P743" i="6" s="1"/>
  <c r="M682" i="6"/>
  <c r="N682" i="6" s="1"/>
  <c r="O682" i="6" s="1"/>
  <c r="P682" i="6" s="1" a="1"/>
  <c r="P682" i="6" s="1"/>
  <c r="M522" i="6"/>
  <c r="N522" i="6" s="1"/>
  <c r="O522" i="6" s="1"/>
  <c r="P522" i="6" s="1" a="1"/>
  <c r="P522" i="6" s="1"/>
  <c r="M1000" i="6"/>
  <c r="N1000" i="6" s="1"/>
  <c r="O1000" i="6" s="1"/>
  <c r="P1000" i="6" s="1" a="1"/>
  <c r="P1000" i="6" s="1"/>
  <c r="M826" i="6"/>
  <c r="N826" i="6" s="1"/>
  <c r="O826" i="6" s="1"/>
  <c r="P826" i="6" s="1" a="1"/>
  <c r="P826" i="6" s="1"/>
  <c r="M634" i="6"/>
  <c r="N634" i="6" s="1"/>
  <c r="O634" i="6" s="1"/>
  <c r="P634" i="6" s="1" a="1"/>
  <c r="P634" i="6" s="1"/>
  <c r="M426" i="6"/>
  <c r="N426" i="6" s="1"/>
  <c r="O426" i="6" s="1"/>
  <c r="P426" i="6" s="1" a="1"/>
  <c r="P426" i="6" s="1"/>
  <c r="M284" i="6"/>
  <c r="N284" i="6" s="1"/>
  <c r="O284" i="6" s="1"/>
  <c r="P284" i="6" s="1" a="1"/>
  <c r="P284" i="6" s="1"/>
  <c r="M92" i="6"/>
  <c r="N92" i="6" s="1"/>
  <c r="O92" i="6" s="1"/>
  <c r="P92" i="6" s="1" a="1"/>
  <c r="P92" i="6" s="1"/>
  <c r="M13" i="6"/>
  <c r="N13" i="6" s="1"/>
  <c r="O13" i="6" s="1"/>
  <c r="P13" i="6" s="1" a="1"/>
  <c r="P13" i="6" s="1"/>
  <c r="M954" i="6"/>
  <c r="N954" i="6" s="1"/>
  <c r="O954" i="6" s="1"/>
  <c r="P954" i="6" s="1" a="1"/>
  <c r="P954" i="6" s="1"/>
  <c r="M909" i="6"/>
  <c r="N909" i="6" s="1"/>
  <c r="O909" i="6" s="1"/>
  <c r="P909" i="6" s="1" a="1"/>
  <c r="P909" i="6" s="1"/>
  <c r="M823" i="6"/>
  <c r="N823" i="6" s="1"/>
  <c r="O823" i="6" s="1"/>
  <c r="P823" i="6" s="1" a="1"/>
  <c r="P823" i="6" s="1"/>
  <c r="M776" i="6"/>
  <c r="N776" i="6" s="1"/>
  <c r="O776" i="6" s="1"/>
  <c r="P776" i="6" s="1" a="1"/>
  <c r="P776" i="6" s="1"/>
  <c r="M723" i="6"/>
  <c r="N723" i="6" s="1"/>
  <c r="O723" i="6" s="1"/>
  <c r="P723" i="6" s="1" a="1"/>
  <c r="P723" i="6" s="1"/>
  <c r="M651" i="6"/>
  <c r="N651" i="6" s="1"/>
  <c r="O651" i="6" s="1"/>
  <c r="P651" i="6" s="1" a="1"/>
  <c r="P651" i="6" s="1"/>
  <c r="M630" i="6"/>
  <c r="N630" i="6" s="1"/>
  <c r="O630" i="6" s="1"/>
  <c r="P630" i="6" s="1" a="1"/>
  <c r="P630" i="6" s="1"/>
  <c r="M558" i="6"/>
  <c r="N558" i="6" s="1"/>
  <c r="O558" i="6" s="1"/>
  <c r="P558" i="6" s="1" a="1"/>
  <c r="P558" i="6" s="1"/>
  <c r="M488" i="6"/>
  <c r="N488" i="6" s="1"/>
  <c r="O488" i="6" s="1"/>
  <c r="P488" i="6" s="1" a="1"/>
  <c r="P488" i="6" s="1"/>
  <c r="M448" i="6"/>
  <c r="N448" i="6" s="1"/>
  <c r="O448" i="6" s="1"/>
  <c r="P448" i="6" s="1" a="1"/>
  <c r="P448" i="6" s="1"/>
  <c r="M351" i="6"/>
  <c r="N351" i="6" s="1"/>
  <c r="O351" i="6" s="1"/>
  <c r="P351" i="6" s="1" a="1"/>
  <c r="P351" i="6" s="1"/>
  <c r="M280" i="6"/>
  <c r="N280" i="6" s="1"/>
  <c r="O280" i="6" s="1"/>
  <c r="P280" i="6" s="1" a="1"/>
  <c r="P280" i="6" s="1"/>
  <c r="M186" i="6"/>
  <c r="N186" i="6" s="1"/>
  <c r="O186" i="6" s="1"/>
  <c r="P186" i="6" s="1" a="1"/>
  <c r="P186" i="6" s="1"/>
  <c r="M114" i="6"/>
  <c r="N114" i="6" s="1"/>
  <c r="O114" i="6" s="1"/>
  <c r="P114" i="6" s="1" a="1"/>
  <c r="P114" i="6" s="1"/>
  <c r="M34" i="6"/>
  <c r="N34" i="6" s="1"/>
  <c r="O34" i="6" s="1"/>
  <c r="P34" i="6" s="1" a="1"/>
  <c r="P34" i="6" s="1"/>
  <c r="M678" i="6"/>
  <c r="N678" i="6" s="1"/>
  <c r="O678" i="6" s="1"/>
  <c r="P678" i="6" s="1" a="1"/>
  <c r="P678" i="6" s="1"/>
  <c r="M233" i="6"/>
  <c r="N233" i="6" s="1"/>
  <c r="O233" i="6" s="1"/>
  <c r="P233" i="6" s="1" a="1"/>
  <c r="P233" i="6" s="1"/>
  <c r="M977" i="6"/>
  <c r="N977" i="6" s="1"/>
  <c r="O977" i="6" s="1"/>
  <c r="P977" i="6" s="1" a="1"/>
  <c r="P977" i="6" s="1"/>
  <c r="M893" i="6"/>
  <c r="N893" i="6" s="1"/>
  <c r="O893" i="6" s="1"/>
  <c r="P893" i="6" s="1" a="1"/>
  <c r="P893" i="6" s="1"/>
  <c r="M845" i="6"/>
  <c r="N845" i="6" s="1"/>
  <c r="O845" i="6" s="1"/>
  <c r="P845" i="6" s="1" a="1"/>
  <c r="P845" i="6" s="1"/>
  <c r="M833" i="6"/>
  <c r="N833" i="6" s="1"/>
  <c r="O833" i="6" s="1"/>
  <c r="P833" i="6" s="1" a="1"/>
  <c r="P833" i="6" s="1"/>
  <c r="M930" i="6"/>
  <c r="N930" i="6" s="1"/>
  <c r="O930" i="6" s="1"/>
  <c r="P930" i="6" s="1" a="1"/>
  <c r="P930" i="6" s="1"/>
  <c r="M822" i="6"/>
  <c r="N822" i="6" s="1"/>
  <c r="O822" i="6" s="1"/>
  <c r="P822" i="6" s="1" a="1"/>
  <c r="P822" i="6" s="1"/>
  <c r="M670" i="6"/>
  <c r="N670" i="6" s="1"/>
  <c r="O670" i="6" s="1"/>
  <c r="P670" i="6" s="1" a="1"/>
  <c r="P670" i="6" s="1"/>
  <c r="M556" i="6"/>
  <c r="N556" i="6" s="1"/>
  <c r="O556" i="6" s="1"/>
  <c r="P556" i="6" s="1" a="1"/>
  <c r="P556" i="6" s="1"/>
  <c r="M534" i="6"/>
  <c r="N534" i="6" s="1"/>
  <c r="O534" i="6" s="1"/>
  <c r="P534" i="6" s="1" a="1"/>
  <c r="P534" i="6" s="1"/>
  <c r="M991" i="6"/>
  <c r="N991" i="6" s="1"/>
  <c r="O991" i="6" s="1"/>
  <c r="P991" i="6" s="1" a="1"/>
  <c r="P991" i="6" s="1"/>
  <c r="M928" i="6"/>
  <c r="N928" i="6" s="1"/>
  <c r="O928" i="6" s="1"/>
  <c r="P928" i="6" s="1" a="1"/>
  <c r="P928" i="6" s="1"/>
  <c r="M907" i="6"/>
  <c r="N907" i="6" s="1"/>
  <c r="O907" i="6" s="1"/>
  <c r="P907" i="6" s="1" a="1"/>
  <c r="P907" i="6" s="1"/>
  <c r="M799" i="6"/>
  <c r="N799" i="6" s="1"/>
  <c r="O799" i="6" s="1"/>
  <c r="P799" i="6" s="1" a="1"/>
  <c r="P799" i="6" s="1"/>
  <c r="M736" i="6"/>
  <c r="N736" i="6" s="1"/>
  <c r="O736" i="6" s="1"/>
  <c r="P736" i="6" s="1" a="1"/>
  <c r="P736" i="6" s="1"/>
  <c r="M627" i="6"/>
  <c r="N627" i="6" s="1"/>
  <c r="O627" i="6" s="1"/>
  <c r="P627" i="6" s="1" a="1"/>
  <c r="P627" i="6" s="1"/>
  <c r="M604" i="6"/>
  <c r="N604" i="6" s="1"/>
  <c r="O604" i="6" s="1"/>
  <c r="P604" i="6" s="1" a="1"/>
  <c r="P604" i="6" s="1"/>
  <c r="M580" i="6"/>
  <c r="N580" i="6" s="1"/>
  <c r="O580" i="6" s="1"/>
  <c r="P580" i="6" s="1" a="1"/>
  <c r="P580" i="6" s="1"/>
  <c r="M555" i="6"/>
  <c r="N555" i="6" s="1"/>
  <c r="O555" i="6" s="1"/>
  <c r="P555" i="6" s="1" a="1"/>
  <c r="P555" i="6" s="1"/>
  <c r="M532" i="6"/>
  <c r="N532" i="6" s="1"/>
  <c r="O532" i="6" s="1"/>
  <c r="P532" i="6" s="1" a="1"/>
  <c r="P532" i="6" s="1"/>
  <c r="M511" i="6"/>
  <c r="N511" i="6" s="1"/>
  <c r="O511" i="6" s="1"/>
  <c r="P511" i="6" s="1" a="1"/>
  <c r="P511" i="6" s="1"/>
  <c r="M463" i="6"/>
  <c r="N463" i="6" s="1"/>
  <c r="O463" i="6" s="1"/>
  <c r="P463" i="6" s="1" a="1"/>
  <c r="P463" i="6" s="1"/>
  <c r="M415" i="6"/>
  <c r="N415" i="6" s="1"/>
  <c r="O415" i="6" s="1"/>
  <c r="P415" i="6" s="1" a="1"/>
  <c r="P415" i="6" s="1"/>
  <c r="M323" i="6"/>
  <c r="N323" i="6" s="1"/>
  <c r="O323" i="6" s="1"/>
  <c r="P323" i="6" s="1" a="1"/>
  <c r="P323" i="6" s="1"/>
  <c r="M303" i="6"/>
  <c r="N303" i="6" s="1"/>
  <c r="O303" i="6" s="1"/>
  <c r="P303" i="6" s="1" a="1"/>
  <c r="P303" i="6" s="1"/>
  <c r="M183" i="6"/>
  <c r="N183" i="6" s="1"/>
  <c r="O183" i="6" s="1"/>
  <c r="P183" i="6" s="1" a="1"/>
  <c r="P183" i="6" s="1"/>
  <c r="M160" i="6"/>
  <c r="N160" i="6" s="1"/>
  <c r="O160" i="6" s="1"/>
  <c r="P160" i="6" s="1" a="1"/>
  <c r="P160" i="6" s="1"/>
  <c r="M138" i="6"/>
  <c r="N138" i="6" s="1"/>
  <c r="O138" i="6" s="1"/>
  <c r="P138" i="6" s="1" a="1"/>
  <c r="P138" i="6" s="1"/>
  <c r="M111" i="6"/>
  <c r="N111" i="6" s="1"/>
  <c r="O111" i="6" s="1"/>
  <c r="P111" i="6" s="1" a="1"/>
  <c r="P111" i="6" s="1"/>
  <c r="M82" i="6"/>
  <c r="N82" i="6" s="1"/>
  <c r="O82" i="6" s="1"/>
  <c r="P82" i="6" s="1" a="1"/>
  <c r="P82" i="6" s="1"/>
  <c r="M55" i="6"/>
  <c r="N55" i="6" s="1"/>
  <c r="O55" i="6" s="1"/>
  <c r="P55" i="6" s="1" a="1"/>
  <c r="P55" i="6" s="1"/>
  <c r="M31" i="6"/>
  <c r="N31" i="6" s="1"/>
  <c r="O31" i="6" s="1"/>
  <c r="P31" i="6" s="1" a="1"/>
  <c r="P31" i="6" s="1"/>
  <c r="M6" i="6"/>
  <c r="N6" i="6" s="1"/>
  <c r="O6" i="6" s="1"/>
  <c r="P6" i="6" s="1" a="1"/>
  <c r="P6" i="6" s="1"/>
  <c r="M46" i="6"/>
  <c r="N46" i="6" s="1"/>
  <c r="O46" i="6" s="1"/>
  <c r="P46" i="6" s="1" a="1"/>
  <c r="P46" i="6" s="1"/>
  <c r="M945" i="6"/>
  <c r="N945" i="6" s="1"/>
  <c r="O945" i="6" s="1"/>
  <c r="P945" i="6" s="1" a="1"/>
  <c r="P945" i="6" s="1"/>
  <c r="M731" i="6"/>
  <c r="N731" i="6" s="1"/>
  <c r="O731" i="6" s="1"/>
  <c r="P731" i="6" s="1" a="1"/>
  <c r="P731" i="6" s="1"/>
  <c r="M667" i="6"/>
  <c r="N667" i="6" s="1"/>
  <c r="O667" i="6" s="1"/>
  <c r="P667" i="6" s="1" a="1"/>
  <c r="P667" i="6" s="1"/>
  <c r="M413" i="6"/>
  <c r="N413" i="6" s="1"/>
  <c r="O413" i="6" s="1"/>
  <c r="P413" i="6" s="1" a="1"/>
  <c r="P413" i="6" s="1"/>
  <c r="M177" i="6"/>
  <c r="N177" i="6" s="1"/>
  <c r="O177" i="6" s="1"/>
  <c r="P177" i="6" s="1" a="1"/>
  <c r="P177" i="6" s="1"/>
  <c r="M52" i="6"/>
  <c r="N52" i="6" s="1"/>
  <c r="O52" i="6" s="1"/>
  <c r="P52" i="6" s="1" a="1"/>
  <c r="P52" i="6" s="1"/>
  <c r="M943" i="6"/>
  <c r="N943" i="6" s="1"/>
  <c r="O943" i="6" s="1"/>
  <c r="P943" i="6" s="1" a="1"/>
  <c r="P943" i="6" s="1"/>
  <c r="M711" i="6"/>
  <c r="N711" i="6" s="1"/>
  <c r="O711" i="6" s="1"/>
  <c r="P711" i="6" s="1" a="1"/>
  <c r="P711" i="6" s="1"/>
  <c r="M642" i="6"/>
  <c r="N642" i="6" s="1"/>
  <c r="O642" i="6" s="1"/>
  <c r="P642" i="6" s="1" a="1"/>
  <c r="P642" i="6" s="1"/>
  <c r="M342" i="6"/>
  <c r="N342" i="6" s="1"/>
  <c r="O342" i="6" s="1"/>
  <c r="P342" i="6" s="1" a="1"/>
  <c r="P342" i="6" s="1"/>
  <c r="M130" i="6"/>
  <c r="N130" i="6" s="1"/>
  <c r="O130" i="6" s="1"/>
  <c r="P130" i="6" s="1" a="1"/>
  <c r="P130" i="6" s="1"/>
  <c r="M972" i="6"/>
  <c r="N972" i="6" s="1"/>
  <c r="O972" i="6" s="1"/>
  <c r="P972" i="6" s="1" a="1"/>
  <c r="P972" i="6" s="1"/>
  <c r="M852" i="6"/>
  <c r="N852" i="6" s="1"/>
  <c r="O852" i="6" s="1"/>
  <c r="P852" i="6" s="1" a="1"/>
  <c r="P852" i="6" s="1"/>
  <c r="M732" i="6"/>
  <c r="N732" i="6" s="1"/>
  <c r="O732" i="6" s="1"/>
  <c r="P732" i="6" s="1" a="1"/>
  <c r="P732" i="6" s="1"/>
  <c r="M612" i="6"/>
  <c r="N612" i="6" s="1"/>
  <c r="O612" i="6" s="1"/>
  <c r="P612" i="6" s="1" a="1"/>
  <c r="P612" i="6" s="1"/>
  <c r="M516" i="6"/>
  <c r="N516" i="6" s="1"/>
  <c r="O516" i="6" s="1"/>
  <c r="P516" i="6" s="1" a="1"/>
  <c r="P516" i="6" s="1"/>
  <c r="M456" i="6"/>
  <c r="N456" i="6" s="1"/>
  <c r="O456" i="6" s="1"/>
  <c r="P456" i="6" s="1" a="1"/>
  <c r="P456" i="6" s="1"/>
  <c r="M408" i="6"/>
  <c r="N408" i="6" s="1"/>
  <c r="O408" i="6" s="1"/>
  <c r="P408" i="6" s="1" a="1"/>
  <c r="P408" i="6" s="1"/>
  <c r="M288" i="6"/>
  <c r="N288" i="6" s="1"/>
  <c r="O288" i="6" s="1"/>
  <c r="P288" i="6" s="1" a="1"/>
  <c r="P288" i="6" s="1"/>
  <c r="M216" i="6"/>
  <c r="N216" i="6" s="1"/>
  <c r="O216" i="6" s="1"/>
  <c r="P216" i="6" s="1" a="1"/>
  <c r="P216" i="6" s="1"/>
  <c r="M60" i="6"/>
  <c r="N60" i="6" s="1"/>
  <c r="O60" i="6" s="1"/>
  <c r="P60" i="6" s="1" a="1"/>
  <c r="P60" i="6" s="1"/>
  <c r="M880" i="6"/>
  <c r="N880" i="6" s="1"/>
  <c r="O880" i="6" s="1"/>
  <c r="P880" i="6" s="1" a="1"/>
  <c r="P880" i="6" s="1"/>
  <c r="M789" i="6"/>
  <c r="N789" i="6" s="1"/>
  <c r="O789" i="6" s="1"/>
  <c r="P789" i="6" s="1" a="1"/>
  <c r="P789" i="6" s="1"/>
  <c r="M595" i="6"/>
  <c r="N595" i="6" s="1"/>
  <c r="O595" i="6" s="1"/>
  <c r="P595" i="6" s="1" a="1"/>
  <c r="P595" i="6" s="1"/>
  <c r="M411" i="6"/>
  <c r="N411" i="6" s="1"/>
  <c r="O411" i="6" s="1"/>
  <c r="P411" i="6" s="1" a="1"/>
  <c r="P411" i="6" s="1"/>
  <c r="M102" i="6"/>
  <c r="N102" i="6" s="1"/>
  <c r="O102" i="6" s="1"/>
  <c r="P102" i="6" s="1" a="1"/>
  <c r="P102" i="6" s="1"/>
  <c r="M981" i="6"/>
  <c r="N981" i="6" s="1"/>
  <c r="O981" i="6" s="1"/>
  <c r="P981" i="6" s="1" a="1"/>
  <c r="P981" i="6" s="1"/>
  <c r="M918" i="6"/>
  <c r="N918" i="6" s="1"/>
  <c r="O918" i="6" s="1"/>
  <c r="P918" i="6" s="1" a="1"/>
  <c r="P918" i="6" s="1"/>
  <c r="M763" i="6"/>
  <c r="N763" i="6" s="1"/>
  <c r="O763" i="6" s="1"/>
  <c r="P763" i="6" s="1" a="1"/>
  <c r="P763" i="6" s="1"/>
  <c r="M727" i="6"/>
  <c r="N727" i="6" s="1"/>
  <c r="O727" i="6" s="1"/>
  <c r="P727" i="6" s="1" a="1"/>
  <c r="P727" i="6" s="1"/>
  <c r="M544" i="6"/>
  <c r="N544" i="6" s="1"/>
  <c r="O544" i="6" s="1"/>
  <c r="P544" i="6" s="1" a="1"/>
  <c r="P544" i="6" s="1"/>
  <c r="M895" i="6"/>
  <c r="N895" i="6" s="1"/>
  <c r="O895" i="6" s="1"/>
  <c r="P895" i="6" s="1" a="1"/>
  <c r="P895" i="6" s="1"/>
  <c r="M742" i="6"/>
  <c r="N742" i="6" s="1"/>
  <c r="O742" i="6" s="1"/>
  <c r="P742" i="6" s="1" a="1"/>
  <c r="P742" i="6" s="1"/>
  <c r="M681" i="6"/>
  <c r="N681" i="6" s="1"/>
  <c r="O681" i="6" s="1"/>
  <c r="P681" i="6" s="1" a="1"/>
  <c r="P681" i="6" s="1"/>
  <c r="M543" i="6"/>
  <c r="N543" i="6" s="1"/>
  <c r="O543" i="6" s="1"/>
  <c r="P543" i="6" s="1" a="1"/>
  <c r="P543" i="6" s="1"/>
  <c r="M452" i="6"/>
  <c r="N452" i="6" s="1"/>
  <c r="O452" i="6" s="1"/>
  <c r="P452" i="6" s="1" a="1"/>
  <c r="P452" i="6" s="1"/>
  <c r="M382" i="6"/>
  <c r="N382" i="6" s="1"/>
  <c r="O382" i="6" s="1"/>
  <c r="P382" i="6" s="1" a="1"/>
  <c r="P382" i="6" s="1"/>
  <c r="M190" i="6"/>
  <c r="N190" i="6" s="1"/>
  <c r="O190" i="6" s="1"/>
  <c r="P190" i="6" s="1" a="1"/>
  <c r="P190" i="6" s="1"/>
  <c r="M42" i="6"/>
  <c r="N42" i="6" s="1"/>
  <c r="O42" i="6" s="1"/>
  <c r="P42" i="6" s="1" a="1"/>
  <c r="P42" i="6" s="1"/>
  <c r="M271" i="6"/>
  <c r="N271" i="6" s="1"/>
  <c r="O271" i="6" s="1"/>
  <c r="P271" i="6" s="1" a="1"/>
  <c r="P271" i="6" s="1"/>
  <c r="M993" i="6"/>
  <c r="N993" i="6" s="1"/>
  <c r="O993" i="6" s="1"/>
  <c r="P993" i="6" s="1" a="1"/>
  <c r="P993" i="6" s="1"/>
  <c r="M931" i="6"/>
  <c r="N931" i="6" s="1"/>
  <c r="O931" i="6" s="1"/>
  <c r="P931" i="6" s="1" a="1"/>
  <c r="P931" i="6" s="1"/>
  <c r="M868" i="6"/>
  <c r="N868" i="6" s="1"/>
  <c r="O868" i="6" s="1"/>
  <c r="P868" i="6" s="1" a="1"/>
  <c r="P868" i="6" s="1"/>
  <c r="M846" i="6"/>
  <c r="N846" i="6" s="1"/>
  <c r="O846" i="6" s="1"/>
  <c r="P846" i="6" s="1" a="1"/>
  <c r="P846" i="6" s="1"/>
  <c r="M738" i="6"/>
  <c r="N738" i="6" s="1"/>
  <c r="O738" i="6" s="1"/>
  <c r="P738" i="6" s="1" a="1"/>
  <c r="P738" i="6" s="1"/>
  <c r="M675" i="6"/>
  <c r="N675" i="6" s="1"/>
  <c r="O675" i="6" s="1"/>
  <c r="P675" i="6" s="1" a="1"/>
  <c r="P675" i="6" s="1"/>
  <c r="M583" i="6"/>
  <c r="N583" i="6" s="1"/>
  <c r="O583" i="6" s="1"/>
  <c r="P583" i="6" s="1" a="1"/>
  <c r="P583" i="6" s="1"/>
  <c r="M535" i="6"/>
  <c r="N535" i="6" s="1"/>
  <c r="O535" i="6" s="1"/>
  <c r="P535" i="6" s="1" a="1"/>
  <c r="P535" i="6" s="1"/>
  <c r="M465" i="6"/>
  <c r="N465" i="6" s="1"/>
  <c r="O465" i="6" s="1"/>
  <c r="P465" i="6" s="1" a="1"/>
  <c r="P465" i="6" s="1"/>
  <c r="M400" i="6"/>
  <c r="N400" i="6" s="1"/>
  <c r="O400" i="6" s="1"/>
  <c r="P400" i="6" s="1" a="1"/>
  <c r="P400" i="6" s="1"/>
  <c r="M306" i="6"/>
  <c r="N306" i="6" s="1"/>
  <c r="O306" i="6" s="1"/>
  <c r="P306" i="6" s="1" a="1"/>
  <c r="P306" i="6" s="1"/>
  <c r="M232" i="6"/>
  <c r="N232" i="6" s="1"/>
  <c r="O232" i="6" s="1"/>
  <c r="P232" i="6" s="1" a="1"/>
  <c r="P232" i="6" s="1"/>
  <c r="M208" i="6"/>
  <c r="N208" i="6" s="1"/>
  <c r="O208" i="6" s="1"/>
  <c r="P208" i="6" s="1" a="1"/>
  <c r="P208" i="6" s="1"/>
  <c r="M140" i="6"/>
  <c r="N140" i="6" s="1"/>
  <c r="O140" i="6" s="1"/>
  <c r="P140" i="6" s="1" a="1"/>
  <c r="P140" i="6" s="1"/>
  <c r="M63" i="6"/>
  <c r="N63" i="6" s="1"/>
  <c r="O63" i="6" s="1"/>
  <c r="P63" i="6" s="1" a="1"/>
  <c r="P63" i="6" s="1"/>
  <c r="M95" i="6"/>
  <c r="N95" i="6" s="1"/>
  <c r="O95" i="6" s="1"/>
  <c r="P95" i="6" s="1" a="1"/>
  <c r="P95" i="6" s="1"/>
  <c r="M533" i="6"/>
  <c r="N533" i="6" s="1"/>
  <c r="O533" i="6" s="1"/>
  <c r="P533" i="6" s="1" a="1"/>
  <c r="P533" i="6" s="1"/>
  <c r="M77" i="6"/>
  <c r="N77" i="6" s="1"/>
  <c r="O77" i="6" s="1"/>
  <c r="P77" i="6" s="1" a="1"/>
  <c r="P77" i="6" s="1"/>
  <c r="M953" i="6"/>
  <c r="N953" i="6" s="1"/>
  <c r="O953" i="6" s="1"/>
  <c r="P953" i="6" s="1" a="1"/>
  <c r="P953" i="6" s="1"/>
  <c r="M869" i="6"/>
  <c r="N869" i="6" s="1"/>
  <c r="O869" i="6" s="1"/>
  <c r="P869" i="6" s="1" a="1"/>
  <c r="P869" i="6" s="1"/>
  <c r="M821" i="6"/>
  <c r="N821" i="6" s="1"/>
  <c r="O821" i="6" s="1"/>
  <c r="P821" i="6" s="1" a="1"/>
  <c r="P821" i="6" s="1"/>
  <c r="M952" i="6"/>
  <c r="N952" i="6" s="1"/>
  <c r="O952" i="6" s="1"/>
  <c r="P952" i="6" s="1" a="1"/>
  <c r="P952" i="6" s="1"/>
  <c r="M867" i="6"/>
  <c r="N867" i="6" s="1"/>
  <c r="O867" i="6" s="1"/>
  <c r="P867" i="6" s="1" a="1"/>
  <c r="P867" i="6" s="1"/>
  <c r="M775" i="6"/>
  <c r="N775" i="6" s="1"/>
  <c r="O775" i="6" s="1"/>
  <c r="P775" i="6" s="1" a="1"/>
  <c r="P775" i="6" s="1"/>
  <c r="M646" i="6"/>
  <c r="N646" i="6" s="1"/>
  <c r="O646" i="6" s="1"/>
  <c r="P646" i="6" s="1" a="1"/>
  <c r="P646" i="6" s="1"/>
  <c r="M606" i="6"/>
  <c r="N606" i="6" s="1"/>
  <c r="O606" i="6" s="1"/>
  <c r="P606" i="6" s="1" a="1"/>
  <c r="P606" i="6" s="1"/>
  <c r="M487" i="6"/>
  <c r="N487" i="6" s="1"/>
  <c r="O487" i="6" s="1"/>
  <c r="P487" i="6" s="1" a="1"/>
  <c r="P487" i="6" s="1"/>
  <c r="M375" i="6"/>
  <c r="N375" i="6" s="1"/>
  <c r="O375" i="6" s="1"/>
  <c r="P375" i="6" s="1" a="1"/>
  <c r="P375" i="6" s="1"/>
  <c r="M951" i="6"/>
  <c r="N951" i="6" s="1"/>
  <c r="O951" i="6" s="1"/>
  <c r="P951" i="6" s="1" a="1"/>
  <c r="P951" i="6" s="1"/>
  <c r="M843" i="6"/>
  <c r="N843" i="6" s="1"/>
  <c r="O843" i="6" s="1"/>
  <c r="P843" i="6" s="1" a="1"/>
  <c r="P843" i="6" s="1"/>
  <c r="M820" i="6"/>
  <c r="N820" i="6" s="1"/>
  <c r="O820" i="6" s="1"/>
  <c r="P820" i="6" s="1" a="1"/>
  <c r="P820" i="6" s="1"/>
  <c r="M774" i="6"/>
  <c r="N774" i="6" s="1"/>
  <c r="O774" i="6" s="1"/>
  <c r="P774" i="6" s="1" a="1"/>
  <c r="P774" i="6" s="1"/>
  <c r="M715" i="6"/>
  <c r="N715" i="6" s="1"/>
  <c r="O715" i="6" s="1"/>
  <c r="P715" i="6" s="1" a="1"/>
  <c r="P715" i="6" s="1"/>
  <c r="M967" i="6"/>
  <c r="N967" i="6" s="1"/>
  <c r="O967" i="6" s="1"/>
  <c r="P967" i="6" s="1" a="1"/>
  <c r="P967" i="6" s="1"/>
  <c r="M927" i="6"/>
  <c r="N927" i="6" s="1"/>
  <c r="O927" i="6" s="1"/>
  <c r="P927" i="6" s="1" a="1"/>
  <c r="P927" i="6" s="1"/>
  <c r="M819" i="6"/>
  <c r="N819" i="6" s="1"/>
  <c r="O819" i="6" s="1"/>
  <c r="P819" i="6" s="1" a="1"/>
  <c r="P819" i="6" s="1"/>
  <c r="M772" i="6"/>
  <c r="N772" i="6" s="1"/>
  <c r="O772" i="6" s="1"/>
  <c r="P772" i="6" s="1" a="1"/>
  <c r="P772" i="6" s="1"/>
  <c r="M735" i="6"/>
  <c r="N735" i="6" s="1"/>
  <c r="O735" i="6" s="1"/>
  <c r="P735" i="6" s="1" a="1"/>
  <c r="P735" i="6" s="1"/>
  <c r="M603" i="6"/>
  <c r="N603" i="6" s="1"/>
  <c r="O603" i="6" s="1"/>
  <c r="P603" i="6" s="1" a="1"/>
  <c r="P603" i="6" s="1"/>
  <c r="M579" i="6"/>
  <c r="N579" i="6" s="1"/>
  <c r="O579" i="6" s="1"/>
  <c r="P579" i="6" s="1" a="1"/>
  <c r="P579" i="6" s="1"/>
  <c r="M531" i="6"/>
  <c r="N531" i="6" s="1"/>
  <c r="O531" i="6" s="1"/>
  <c r="P531" i="6" s="1" a="1"/>
  <c r="P531" i="6" s="1"/>
  <c r="M484" i="6"/>
  <c r="N484" i="6" s="1"/>
  <c r="O484" i="6" s="1"/>
  <c r="P484" i="6" s="1" a="1"/>
  <c r="P484" i="6" s="1"/>
  <c r="M436" i="6"/>
  <c r="N436" i="6" s="1"/>
  <c r="O436" i="6" s="1"/>
  <c r="P436" i="6" s="1" a="1"/>
  <c r="P436" i="6" s="1"/>
  <c r="M159" i="6"/>
  <c r="N159" i="6" s="1"/>
  <c r="O159" i="6" s="1"/>
  <c r="P159" i="6" s="1" a="1"/>
  <c r="P159" i="6" s="1"/>
  <c r="M136" i="6"/>
  <c r="N136" i="6" s="1"/>
  <c r="O136" i="6" s="1"/>
  <c r="P136" i="6" s="1" a="1"/>
  <c r="P136" i="6" s="1"/>
  <c r="M106" i="6"/>
  <c r="N106" i="6" s="1"/>
  <c r="O106" i="6" s="1"/>
  <c r="P106" i="6" s="1" a="1"/>
  <c r="P106" i="6" s="1"/>
  <c r="M54" i="6"/>
  <c r="N54" i="6" s="1"/>
  <c r="O54" i="6" s="1"/>
  <c r="P54" i="6" s="1" a="1"/>
  <c r="P54" i="6" s="1"/>
  <c r="M30" i="6"/>
  <c r="N30" i="6" s="1"/>
  <c r="O30" i="6" s="1"/>
  <c r="P30" i="6" s="1" a="1"/>
  <c r="P30" i="6" s="1"/>
  <c r="M4" i="6"/>
  <c r="N4" i="6" s="1"/>
  <c r="O4" i="6" s="1"/>
  <c r="P4" i="6" s="1" a="1"/>
  <c r="P4" i="6" s="1"/>
  <c r="M859" i="6"/>
  <c r="N859" i="6" s="1"/>
  <c r="O859" i="6" s="1"/>
  <c r="P859" i="6" s="1" a="1"/>
  <c r="P859" i="6" s="1"/>
  <c r="M526" i="6"/>
  <c r="N526" i="6" s="1"/>
  <c r="O526" i="6" s="1"/>
  <c r="P526" i="6" s="1" a="1"/>
  <c r="P526" i="6" s="1"/>
  <c r="M270" i="6"/>
  <c r="N270" i="6" s="1"/>
  <c r="O270" i="6" s="1"/>
  <c r="P270" i="6" s="1" a="1"/>
  <c r="P270" i="6" s="1"/>
  <c r="M797" i="6"/>
  <c r="N797" i="6" s="1"/>
  <c r="O797" i="6" s="1"/>
  <c r="P797" i="6" s="1" a="1"/>
  <c r="P797" i="6" s="1"/>
  <c r="M629" i="6"/>
  <c r="N629" i="6" s="1"/>
  <c r="O629" i="6" s="1"/>
  <c r="P629" i="6" s="1" a="1"/>
  <c r="P629" i="6" s="1"/>
  <c r="M485" i="6"/>
  <c r="N485" i="6" s="1"/>
  <c r="O485" i="6" s="1"/>
  <c r="P485" i="6" s="1" a="1"/>
  <c r="P485" i="6" s="1"/>
  <c r="M329" i="6"/>
  <c r="N329" i="6" s="1"/>
  <c r="O329" i="6" s="1"/>
  <c r="P329" i="6" s="1" a="1"/>
  <c r="P329" i="6" s="1"/>
  <c r="M173" i="6"/>
  <c r="N173" i="6" s="1"/>
  <c r="O173" i="6" s="1"/>
  <c r="P173" i="6" s="1" a="1"/>
  <c r="P173" i="6" s="1"/>
  <c r="M41" i="6"/>
  <c r="N41" i="6" s="1"/>
  <c r="O41" i="6" s="1"/>
  <c r="P41" i="6" s="1" a="1"/>
  <c r="P41" i="6" s="1"/>
  <c r="M997" i="6"/>
  <c r="N997" i="6" s="1"/>
  <c r="O997" i="6" s="1"/>
  <c r="P997" i="6" s="1" a="1"/>
  <c r="P997" i="6" s="1"/>
  <c r="M985" i="6"/>
  <c r="N985" i="6" s="1"/>
  <c r="O985" i="6" s="1"/>
  <c r="P985" i="6" s="1" a="1"/>
  <c r="P985" i="6" s="1"/>
  <c r="M973" i="6"/>
  <c r="N973" i="6" s="1"/>
  <c r="O973" i="6" s="1"/>
  <c r="P973" i="6" s="1" a="1"/>
  <c r="P973" i="6" s="1"/>
  <c r="M961" i="6"/>
  <c r="N961" i="6" s="1"/>
  <c r="O961" i="6" s="1"/>
  <c r="P961" i="6" s="1" a="1"/>
  <c r="P961" i="6" s="1"/>
  <c r="M949" i="6"/>
  <c r="N949" i="6" s="1"/>
  <c r="O949" i="6" s="1"/>
  <c r="P949" i="6" s="1" a="1"/>
  <c r="P949" i="6" s="1"/>
  <c r="M937" i="6"/>
  <c r="N937" i="6" s="1"/>
  <c r="O937" i="6" s="1"/>
  <c r="P937" i="6" s="1" a="1"/>
  <c r="P937" i="6" s="1"/>
  <c r="M925" i="6"/>
  <c r="N925" i="6" s="1"/>
  <c r="O925" i="6" s="1"/>
  <c r="P925" i="6" s="1" a="1"/>
  <c r="P925" i="6" s="1"/>
  <c r="M913" i="6"/>
  <c r="N913" i="6" s="1"/>
  <c r="O913" i="6" s="1"/>
  <c r="P913" i="6" s="1" a="1"/>
  <c r="P913" i="6" s="1"/>
  <c r="M901" i="6"/>
  <c r="N901" i="6" s="1"/>
  <c r="O901" i="6" s="1"/>
  <c r="P901" i="6" s="1" a="1"/>
  <c r="P901" i="6" s="1"/>
  <c r="M889" i="6"/>
  <c r="N889" i="6" s="1"/>
  <c r="O889" i="6" s="1"/>
  <c r="P889" i="6" s="1" a="1"/>
  <c r="P889" i="6" s="1"/>
  <c r="M877" i="6"/>
  <c r="N877" i="6" s="1"/>
  <c r="O877" i="6" s="1"/>
  <c r="P877" i="6" s="1" a="1"/>
  <c r="P877" i="6" s="1"/>
  <c r="M865" i="6"/>
  <c r="N865" i="6" s="1"/>
  <c r="O865" i="6" s="1"/>
  <c r="P865" i="6" s="1" a="1"/>
  <c r="P865" i="6" s="1"/>
  <c r="M853" i="6"/>
  <c r="N853" i="6" s="1"/>
  <c r="O853" i="6" s="1"/>
  <c r="P853" i="6" s="1" a="1"/>
  <c r="P853" i="6" s="1"/>
  <c r="M841" i="6"/>
  <c r="N841" i="6" s="1"/>
  <c r="O841" i="6" s="1"/>
  <c r="P841" i="6" s="1" a="1"/>
  <c r="P841" i="6" s="1"/>
  <c r="M829" i="6"/>
  <c r="N829" i="6" s="1"/>
  <c r="O829" i="6" s="1"/>
  <c r="P829" i="6" s="1" a="1"/>
  <c r="P829" i="6" s="1"/>
  <c r="M817" i="6"/>
  <c r="N817" i="6" s="1"/>
  <c r="O817" i="6" s="1"/>
  <c r="P817" i="6" s="1" a="1"/>
  <c r="P817" i="6" s="1"/>
  <c r="M805" i="6"/>
  <c r="N805" i="6" s="1"/>
  <c r="O805" i="6" s="1"/>
  <c r="P805" i="6" s="1" a="1"/>
  <c r="P805" i="6" s="1"/>
  <c r="M793" i="6"/>
  <c r="N793" i="6" s="1"/>
  <c r="O793" i="6" s="1"/>
  <c r="P793" i="6" s="1" a="1"/>
  <c r="P793" i="6" s="1"/>
  <c r="M781" i="6"/>
  <c r="N781" i="6" s="1"/>
  <c r="O781" i="6" s="1"/>
  <c r="P781" i="6" s="1" a="1"/>
  <c r="P781" i="6" s="1"/>
  <c r="M769" i="6"/>
  <c r="N769" i="6" s="1"/>
  <c r="O769" i="6" s="1"/>
  <c r="P769" i="6" s="1" a="1"/>
  <c r="P769" i="6" s="1"/>
  <c r="M757" i="6"/>
  <c r="N757" i="6" s="1"/>
  <c r="O757" i="6" s="1"/>
  <c r="P757" i="6" s="1" a="1"/>
  <c r="P757" i="6" s="1"/>
  <c r="M745" i="6"/>
  <c r="N745" i="6" s="1"/>
  <c r="O745" i="6" s="1"/>
  <c r="P745" i="6" s="1" a="1"/>
  <c r="P745" i="6" s="1"/>
  <c r="M733" i="6"/>
  <c r="N733" i="6" s="1"/>
  <c r="O733" i="6" s="1"/>
  <c r="P733" i="6" s="1" a="1"/>
  <c r="P733" i="6" s="1"/>
  <c r="M721" i="6"/>
  <c r="N721" i="6" s="1"/>
  <c r="O721" i="6" s="1"/>
  <c r="P721" i="6" s="1" a="1"/>
  <c r="P721" i="6" s="1"/>
  <c r="M709" i="6"/>
  <c r="N709" i="6" s="1"/>
  <c r="O709" i="6" s="1"/>
  <c r="P709" i="6" s="1" a="1"/>
  <c r="P709" i="6" s="1"/>
  <c r="M697" i="6"/>
  <c r="N697" i="6" s="1"/>
  <c r="O697" i="6" s="1"/>
  <c r="P697" i="6" s="1" a="1"/>
  <c r="P697" i="6" s="1"/>
  <c r="M685" i="6"/>
  <c r="N685" i="6" s="1"/>
  <c r="O685" i="6" s="1"/>
  <c r="P685" i="6" s="1" a="1"/>
  <c r="P685" i="6" s="1"/>
  <c r="M673" i="6"/>
  <c r="N673" i="6" s="1"/>
  <c r="O673" i="6" s="1"/>
  <c r="P673" i="6" s="1" a="1"/>
  <c r="P673" i="6" s="1"/>
  <c r="M661" i="6"/>
  <c r="N661" i="6" s="1"/>
  <c r="O661" i="6" s="1"/>
  <c r="P661" i="6" s="1" a="1"/>
  <c r="P661" i="6" s="1"/>
  <c r="M649" i="6"/>
  <c r="N649" i="6" s="1"/>
  <c r="O649" i="6" s="1"/>
  <c r="P649" i="6" s="1" a="1"/>
  <c r="P649" i="6" s="1"/>
  <c r="M637" i="6"/>
  <c r="N637" i="6" s="1"/>
  <c r="O637" i="6" s="1"/>
  <c r="P637" i="6" s="1" a="1"/>
  <c r="P637" i="6" s="1"/>
  <c r="M625" i="6"/>
  <c r="N625" i="6" s="1"/>
  <c r="O625" i="6" s="1"/>
  <c r="P625" i="6" s="1" a="1"/>
  <c r="P625" i="6" s="1"/>
  <c r="M613" i="6"/>
  <c r="N613" i="6" s="1"/>
  <c r="O613" i="6" s="1"/>
  <c r="P613" i="6" s="1" a="1"/>
  <c r="P613" i="6" s="1"/>
  <c r="M601" i="6"/>
  <c r="N601" i="6" s="1"/>
  <c r="O601" i="6" s="1"/>
  <c r="P601" i="6" s="1" a="1"/>
  <c r="P601" i="6" s="1"/>
  <c r="M589" i="6"/>
  <c r="N589" i="6" s="1"/>
  <c r="O589" i="6" s="1"/>
  <c r="P589" i="6" s="1" a="1"/>
  <c r="P589" i="6" s="1"/>
  <c r="M577" i="6"/>
  <c r="N577" i="6" s="1"/>
  <c r="O577" i="6" s="1"/>
  <c r="P577" i="6" s="1" a="1"/>
  <c r="P577" i="6" s="1"/>
  <c r="M565" i="6"/>
  <c r="N565" i="6" s="1"/>
  <c r="O565" i="6" s="1"/>
  <c r="P565" i="6" s="1" a="1"/>
  <c r="P565" i="6" s="1"/>
  <c r="M553" i="6"/>
  <c r="N553" i="6" s="1"/>
  <c r="O553" i="6" s="1"/>
  <c r="P553" i="6" s="1" a="1"/>
  <c r="P553" i="6" s="1"/>
  <c r="M541" i="6"/>
  <c r="N541" i="6" s="1"/>
  <c r="O541" i="6" s="1"/>
  <c r="P541" i="6" s="1" a="1"/>
  <c r="P541" i="6" s="1"/>
  <c r="M529" i="6"/>
  <c r="N529" i="6" s="1"/>
  <c r="O529" i="6" s="1"/>
  <c r="P529" i="6" s="1" a="1"/>
  <c r="P529" i="6" s="1"/>
  <c r="M517" i="6"/>
  <c r="N517" i="6" s="1"/>
  <c r="O517" i="6" s="1"/>
  <c r="P517" i="6" s="1" a="1"/>
  <c r="P517" i="6" s="1"/>
  <c r="M505" i="6"/>
  <c r="N505" i="6" s="1"/>
  <c r="O505" i="6" s="1"/>
  <c r="P505" i="6" s="1" a="1"/>
  <c r="P505" i="6" s="1"/>
  <c r="M493" i="6"/>
  <c r="N493" i="6" s="1"/>
  <c r="O493" i="6" s="1"/>
  <c r="P493" i="6" s="1" a="1"/>
  <c r="P493" i="6" s="1"/>
  <c r="M481" i="6"/>
  <c r="N481" i="6" s="1"/>
  <c r="O481" i="6" s="1"/>
  <c r="P481" i="6" s="1" a="1"/>
  <c r="P481" i="6" s="1"/>
  <c r="M469" i="6"/>
  <c r="N469" i="6" s="1"/>
  <c r="O469" i="6" s="1"/>
  <c r="P469" i="6" s="1" a="1"/>
  <c r="P469" i="6" s="1"/>
  <c r="M457" i="6"/>
  <c r="N457" i="6" s="1"/>
  <c r="O457" i="6" s="1"/>
  <c r="P457" i="6" s="1" a="1"/>
  <c r="P457" i="6" s="1"/>
  <c r="M445" i="6"/>
  <c r="N445" i="6" s="1"/>
  <c r="O445" i="6" s="1"/>
  <c r="P445" i="6" s="1" a="1"/>
  <c r="P445" i="6" s="1"/>
  <c r="M433" i="6"/>
  <c r="N433" i="6" s="1"/>
  <c r="O433" i="6" s="1"/>
  <c r="P433" i="6" s="1" a="1"/>
  <c r="P433" i="6" s="1"/>
  <c r="M421" i="6"/>
  <c r="N421" i="6" s="1"/>
  <c r="O421" i="6" s="1"/>
  <c r="P421" i="6" s="1" a="1"/>
  <c r="P421" i="6" s="1"/>
  <c r="M409" i="6"/>
  <c r="N409" i="6" s="1"/>
  <c r="O409" i="6" s="1"/>
  <c r="P409" i="6" s="1" a="1"/>
  <c r="P409" i="6" s="1"/>
  <c r="M397" i="6"/>
  <c r="N397" i="6" s="1"/>
  <c r="O397" i="6" s="1"/>
  <c r="P397" i="6" s="1" a="1"/>
  <c r="P397" i="6" s="1"/>
  <c r="M385" i="6"/>
  <c r="N385" i="6" s="1"/>
  <c r="O385" i="6" s="1"/>
  <c r="P385" i="6" s="1" a="1"/>
  <c r="P385" i="6" s="1"/>
  <c r="M373" i="6"/>
  <c r="N373" i="6" s="1"/>
  <c r="O373" i="6" s="1"/>
  <c r="P373" i="6" s="1" a="1"/>
  <c r="P373" i="6" s="1"/>
  <c r="M361" i="6"/>
  <c r="N361" i="6" s="1"/>
  <c r="O361" i="6" s="1"/>
  <c r="P361" i="6" s="1" a="1"/>
  <c r="P361" i="6" s="1"/>
  <c r="M349" i="6"/>
  <c r="N349" i="6" s="1"/>
  <c r="O349" i="6" s="1"/>
  <c r="P349" i="6" s="1" a="1"/>
  <c r="P349" i="6" s="1"/>
  <c r="M337" i="6"/>
  <c r="N337" i="6" s="1"/>
  <c r="O337" i="6" s="1"/>
  <c r="P337" i="6" s="1" a="1"/>
  <c r="P337" i="6" s="1"/>
  <c r="M325" i="6"/>
  <c r="N325" i="6" s="1"/>
  <c r="O325" i="6" s="1"/>
  <c r="P325" i="6" s="1" a="1"/>
  <c r="P325" i="6" s="1"/>
  <c r="M313" i="6"/>
  <c r="N313" i="6" s="1"/>
  <c r="O313" i="6" s="1"/>
  <c r="P313" i="6" s="1" a="1"/>
  <c r="P313" i="6" s="1"/>
  <c r="M301" i="6"/>
  <c r="N301" i="6" s="1"/>
  <c r="O301" i="6" s="1"/>
  <c r="P301" i="6" s="1" a="1"/>
  <c r="P301" i="6" s="1"/>
  <c r="M289" i="6"/>
  <c r="N289" i="6" s="1"/>
  <c r="O289" i="6" s="1"/>
  <c r="P289" i="6" s="1" a="1"/>
  <c r="P289" i="6" s="1"/>
  <c r="M277" i="6"/>
  <c r="N277" i="6" s="1"/>
  <c r="O277" i="6" s="1"/>
  <c r="P277" i="6" s="1" a="1"/>
  <c r="P277" i="6" s="1"/>
  <c r="M265" i="6"/>
  <c r="N265" i="6" s="1"/>
  <c r="O265" i="6" s="1"/>
  <c r="P265" i="6" s="1" a="1"/>
  <c r="P265" i="6" s="1"/>
  <c r="M253" i="6"/>
  <c r="N253" i="6" s="1"/>
  <c r="O253" i="6" s="1"/>
  <c r="P253" i="6" s="1" a="1"/>
  <c r="P253" i="6" s="1"/>
  <c r="M241" i="6"/>
  <c r="N241" i="6" s="1"/>
  <c r="O241" i="6" s="1"/>
  <c r="P241" i="6" s="1" a="1"/>
  <c r="P241" i="6" s="1"/>
  <c r="M229" i="6"/>
  <c r="N229" i="6" s="1"/>
  <c r="O229" i="6" s="1"/>
  <c r="P229" i="6" s="1" a="1"/>
  <c r="P229" i="6" s="1"/>
  <c r="M217" i="6"/>
  <c r="N217" i="6" s="1"/>
  <c r="O217" i="6" s="1"/>
  <c r="P217" i="6" s="1" a="1"/>
  <c r="P217" i="6" s="1"/>
  <c r="M205" i="6"/>
  <c r="N205" i="6" s="1"/>
  <c r="O205" i="6" s="1"/>
  <c r="P205" i="6" s="1" a="1"/>
  <c r="P205" i="6" s="1"/>
  <c r="M193" i="6"/>
  <c r="N193" i="6" s="1"/>
  <c r="O193" i="6" s="1"/>
  <c r="P193" i="6" s="1" a="1"/>
  <c r="P193" i="6" s="1"/>
  <c r="M181" i="6"/>
  <c r="N181" i="6" s="1"/>
  <c r="O181" i="6" s="1"/>
  <c r="P181" i="6" s="1" a="1"/>
  <c r="P181" i="6" s="1"/>
  <c r="M169" i="6"/>
  <c r="N169" i="6" s="1"/>
  <c r="O169" i="6" s="1"/>
  <c r="P169" i="6" s="1" a="1"/>
  <c r="P169" i="6" s="1"/>
  <c r="M157" i="6"/>
  <c r="N157" i="6" s="1"/>
  <c r="O157" i="6" s="1"/>
  <c r="P157" i="6" s="1" a="1"/>
  <c r="P157" i="6" s="1"/>
  <c r="M145" i="6"/>
  <c r="N145" i="6" s="1"/>
  <c r="O145" i="6" s="1"/>
  <c r="P145" i="6" s="1" a="1"/>
  <c r="P145" i="6" s="1"/>
  <c r="M133" i="6"/>
  <c r="N133" i="6" s="1"/>
  <c r="O133" i="6" s="1"/>
  <c r="P133" i="6" s="1" a="1"/>
  <c r="P133" i="6" s="1"/>
  <c r="M121" i="6"/>
  <c r="N121" i="6" s="1"/>
  <c r="O121" i="6" s="1"/>
  <c r="P121" i="6" s="1" a="1"/>
  <c r="P121" i="6" s="1"/>
  <c r="M109" i="6"/>
  <c r="N109" i="6" s="1"/>
  <c r="O109" i="6" s="1"/>
  <c r="P109" i="6" s="1" a="1"/>
  <c r="P109" i="6" s="1"/>
  <c r="M97" i="6"/>
  <c r="N97" i="6" s="1"/>
  <c r="O97" i="6" s="1"/>
  <c r="P97" i="6" s="1" a="1"/>
  <c r="P97" i="6" s="1"/>
  <c r="M85" i="6"/>
  <c r="N85" i="6" s="1"/>
  <c r="O85" i="6" s="1"/>
  <c r="P85" i="6" s="1" a="1"/>
  <c r="P85" i="6" s="1"/>
  <c r="M73" i="6"/>
  <c r="N73" i="6" s="1"/>
  <c r="O73" i="6" s="1"/>
  <c r="P73" i="6" s="1" a="1"/>
  <c r="P73" i="6" s="1"/>
  <c r="M61" i="6"/>
  <c r="N61" i="6" s="1"/>
  <c r="O61" i="6" s="1"/>
  <c r="P61" i="6" s="1" a="1"/>
  <c r="P61" i="6" s="1"/>
  <c r="M49" i="6"/>
  <c r="N49" i="6" s="1"/>
  <c r="O49" i="6" s="1"/>
  <c r="P49" i="6" s="1" a="1"/>
  <c r="P49" i="6" s="1"/>
  <c r="M37" i="6"/>
  <c r="N37" i="6" s="1"/>
  <c r="O37" i="6" s="1"/>
  <c r="P37" i="6" s="1" a="1"/>
  <c r="P37" i="6" s="1"/>
  <c r="M25" i="6"/>
  <c r="N25" i="6" s="1"/>
  <c r="O25" i="6" s="1"/>
  <c r="P25" i="6" s="1" a="1"/>
  <c r="P25" i="6" s="1"/>
  <c r="M905" i="6"/>
  <c r="N905" i="6" s="1"/>
  <c r="O905" i="6" s="1"/>
  <c r="P905" i="6" s="1" a="1"/>
  <c r="P905" i="6" s="1"/>
  <c r="M814" i="6"/>
  <c r="N814" i="6" s="1"/>
  <c r="O814" i="6" s="1"/>
  <c r="P814" i="6" s="1" a="1"/>
  <c r="P814" i="6" s="1"/>
  <c r="M712" i="6"/>
  <c r="N712" i="6" s="1"/>
  <c r="O712" i="6" s="1"/>
  <c r="P712" i="6" s="1" a="1"/>
  <c r="P712" i="6" s="1"/>
  <c r="M574" i="6"/>
  <c r="N574" i="6" s="1"/>
  <c r="O574" i="6" s="1"/>
  <c r="P574" i="6" s="1" a="1"/>
  <c r="P574" i="6" s="1"/>
  <c r="M435" i="6"/>
  <c r="N435" i="6" s="1"/>
  <c r="O435" i="6" s="1"/>
  <c r="P435" i="6" s="1" a="1"/>
  <c r="P435" i="6" s="1"/>
  <c r="M154" i="6"/>
  <c r="N154" i="6" s="1"/>
  <c r="O154" i="6" s="1"/>
  <c r="P154" i="6" s="1" a="1"/>
  <c r="P154" i="6" s="1"/>
  <c r="M882" i="6"/>
  <c r="N882" i="6" s="1"/>
  <c r="O882" i="6" s="1"/>
  <c r="P882" i="6" s="1" a="1"/>
  <c r="P882" i="6" s="1"/>
  <c r="M572" i="6"/>
  <c r="N572" i="6" s="1"/>
  <c r="O572" i="6" s="1"/>
  <c r="P572" i="6" s="1" a="1"/>
  <c r="P572" i="6" s="1"/>
  <c r="M478" i="6"/>
  <c r="N478" i="6" s="1"/>
  <c r="O478" i="6" s="1"/>
  <c r="P478" i="6" s="1" a="1"/>
  <c r="P478" i="6" s="1"/>
  <c r="M198" i="6"/>
  <c r="N198" i="6" s="1"/>
  <c r="O198" i="6" s="1"/>
  <c r="P198" i="6" s="1" a="1"/>
  <c r="P198" i="6" s="1"/>
  <c r="M51" i="6"/>
  <c r="N51" i="6" s="1"/>
  <c r="O51" i="6" s="1"/>
  <c r="P51" i="6" s="1" a="1"/>
  <c r="P51" i="6" s="1"/>
  <c r="M27" i="6"/>
  <c r="N27" i="6" s="1"/>
  <c r="O27" i="6" s="1"/>
  <c r="P27" i="6" s="1" a="1"/>
  <c r="P27" i="6" s="1"/>
  <c r="M996" i="6"/>
  <c r="N996" i="6" s="1"/>
  <c r="O996" i="6" s="1"/>
  <c r="P996" i="6" s="1" a="1"/>
  <c r="P996" i="6" s="1"/>
  <c r="M864" i="6"/>
  <c r="N864" i="6" s="1"/>
  <c r="O864" i="6" s="1"/>
  <c r="P864" i="6" s="1" a="1"/>
  <c r="P864" i="6" s="1"/>
  <c r="M804" i="6"/>
  <c r="N804" i="6" s="1"/>
  <c r="O804" i="6" s="1"/>
  <c r="P804" i="6" s="1" a="1"/>
  <c r="P804" i="6" s="1"/>
  <c r="M660" i="6"/>
  <c r="N660" i="6" s="1"/>
  <c r="O660" i="6" s="1"/>
  <c r="P660" i="6" s="1" a="1"/>
  <c r="P660" i="6" s="1"/>
  <c r="M552" i="6"/>
  <c r="N552" i="6" s="1"/>
  <c r="O552" i="6" s="1"/>
  <c r="P552" i="6" s="1" a="1"/>
  <c r="P552" i="6" s="1"/>
  <c r="M492" i="6"/>
  <c r="N492" i="6" s="1"/>
  <c r="O492" i="6" s="1"/>
  <c r="P492" i="6" s="1" a="1"/>
  <c r="P492" i="6" s="1"/>
  <c r="M384" i="6"/>
  <c r="N384" i="6" s="1"/>
  <c r="O384" i="6" s="1"/>
  <c r="P384" i="6" s="1" a="1"/>
  <c r="P384" i="6" s="1"/>
  <c r="M204" i="6"/>
  <c r="N204" i="6" s="1"/>
  <c r="O204" i="6" s="1"/>
  <c r="P204" i="6" s="1" a="1"/>
  <c r="P204" i="6" s="1"/>
  <c r="M48" i="6"/>
  <c r="N48" i="6" s="1"/>
  <c r="O48" i="6" s="1"/>
  <c r="P48" i="6" s="1" a="1"/>
  <c r="P48" i="6" s="1"/>
  <c r="M964" i="6"/>
  <c r="N964" i="6" s="1"/>
  <c r="O964" i="6" s="1"/>
  <c r="P964" i="6" s="1" a="1"/>
  <c r="P964" i="6" s="1"/>
  <c r="M765" i="6"/>
  <c r="N765" i="6" s="1"/>
  <c r="O765" i="6" s="1"/>
  <c r="P765" i="6" s="1" a="1"/>
  <c r="P765" i="6" s="1"/>
  <c r="M571" i="6"/>
  <c r="N571" i="6" s="1"/>
  <c r="O571" i="6" s="1"/>
  <c r="P571" i="6" s="1" a="1"/>
  <c r="P571" i="6" s="1"/>
  <c r="M292" i="6"/>
  <c r="N292" i="6" s="1"/>
  <c r="O292" i="6" s="1"/>
  <c r="P292" i="6" s="1" a="1"/>
  <c r="P292" i="6" s="1"/>
  <c r="M22" i="6"/>
  <c r="N22" i="6" s="1"/>
  <c r="O22" i="6" s="1"/>
  <c r="P22" i="6" s="1" a="1"/>
  <c r="P22" i="6" s="1"/>
  <c r="M773" i="6"/>
  <c r="N773" i="6" s="1"/>
  <c r="O773" i="6" s="1"/>
  <c r="P773" i="6" s="1" a="1"/>
  <c r="P773" i="6" s="1"/>
  <c r="M605" i="6"/>
  <c r="N605" i="6" s="1"/>
  <c r="O605" i="6" s="1"/>
  <c r="P605" i="6" s="1" a="1"/>
  <c r="P605" i="6" s="1"/>
  <c r="M305" i="6"/>
  <c r="N305" i="6" s="1"/>
  <c r="O305" i="6" s="1"/>
  <c r="P305" i="6" s="1" a="1"/>
  <c r="P305" i="6" s="1"/>
  <c r="M127" i="6"/>
  <c r="N127" i="6" s="1"/>
  <c r="O127" i="6" s="1"/>
  <c r="P127" i="6" s="1" a="1"/>
  <c r="P127" i="6" s="1"/>
  <c r="M17" i="6"/>
  <c r="N17" i="6" s="1"/>
  <c r="O17" i="6" s="1"/>
  <c r="P17" i="6" s="1" a="1"/>
  <c r="P17" i="6" s="1"/>
  <c r="M995" i="6"/>
  <c r="N995" i="6" s="1"/>
  <c r="O995" i="6" s="1"/>
  <c r="P995" i="6" s="1" a="1"/>
  <c r="P995" i="6" s="1"/>
  <c r="M983" i="6"/>
  <c r="N983" i="6" s="1"/>
  <c r="O983" i="6" s="1"/>
  <c r="P983" i="6" s="1" a="1"/>
  <c r="P983" i="6" s="1"/>
  <c r="M971" i="6"/>
  <c r="N971" i="6" s="1"/>
  <c r="O971" i="6" s="1"/>
  <c r="P971" i="6" s="1" a="1"/>
  <c r="P971" i="6" s="1"/>
  <c r="M959" i="6"/>
  <c r="N959" i="6" s="1"/>
  <c r="O959" i="6" s="1"/>
  <c r="P959" i="6" s="1" a="1"/>
  <c r="P959" i="6" s="1"/>
  <c r="M947" i="6"/>
  <c r="N947" i="6" s="1"/>
  <c r="O947" i="6" s="1"/>
  <c r="P947" i="6" s="1" a="1"/>
  <c r="P947" i="6" s="1"/>
  <c r="M935" i="6"/>
  <c r="N935" i="6" s="1"/>
  <c r="O935" i="6" s="1"/>
  <c r="P935" i="6" s="1" a="1"/>
  <c r="P935" i="6" s="1"/>
  <c r="M923" i="6"/>
  <c r="N923" i="6" s="1"/>
  <c r="O923" i="6" s="1"/>
  <c r="P923" i="6" s="1" a="1"/>
  <c r="P923" i="6" s="1"/>
  <c r="M911" i="6"/>
  <c r="N911" i="6" s="1"/>
  <c r="O911" i="6" s="1"/>
  <c r="P911" i="6" s="1" a="1"/>
  <c r="P911" i="6" s="1"/>
  <c r="M899" i="6"/>
  <c r="N899" i="6" s="1"/>
  <c r="O899" i="6" s="1"/>
  <c r="P899" i="6" s="1" a="1"/>
  <c r="P899" i="6" s="1"/>
  <c r="M887" i="6"/>
  <c r="N887" i="6" s="1"/>
  <c r="O887" i="6" s="1"/>
  <c r="P887" i="6" s="1" a="1"/>
  <c r="P887" i="6" s="1"/>
  <c r="M875" i="6"/>
  <c r="N875" i="6" s="1"/>
  <c r="O875" i="6" s="1"/>
  <c r="P875" i="6" s="1" a="1"/>
  <c r="P875" i="6" s="1"/>
  <c r="M863" i="6"/>
  <c r="N863" i="6" s="1"/>
  <c r="O863" i="6" s="1"/>
  <c r="P863" i="6" s="1" a="1"/>
  <c r="P863" i="6" s="1"/>
  <c r="M851" i="6"/>
  <c r="N851" i="6" s="1"/>
  <c r="O851" i="6" s="1"/>
  <c r="P851" i="6" s="1" a="1"/>
  <c r="P851" i="6" s="1"/>
  <c r="M839" i="6"/>
  <c r="N839" i="6" s="1"/>
  <c r="O839" i="6" s="1"/>
  <c r="P839" i="6" s="1" a="1"/>
  <c r="P839" i="6" s="1"/>
  <c r="M827" i="6"/>
  <c r="N827" i="6" s="1"/>
  <c r="O827" i="6" s="1"/>
  <c r="P827" i="6" s="1" a="1"/>
  <c r="P827" i="6" s="1"/>
  <c r="M815" i="6"/>
  <c r="N815" i="6" s="1"/>
  <c r="O815" i="6" s="1"/>
  <c r="P815" i="6" s="1" a="1"/>
  <c r="P815" i="6" s="1"/>
  <c r="M803" i="6"/>
  <c r="N803" i="6" s="1"/>
  <c r="O803" i="6" s="1"/>
  <c r="P803" i="6" s="1" a="1"/>
  <c r="P803" i="6" s="1"/>
  <c r="M791" i="6"/>
  <c r="N791" i="6" s="1"/>
  <c r="O791" i="6" s="1"/>
  <c r="P791" i="6" s="1" a="1"/>
  <c r="P791" i="6" s="1"/>
  <c r="M779" i="6"/>
  <c r="N779" i="6" s="1"/>
  <c r="O779" i="6" s="1"/>
  <c r="P779" i="6" s="1" a="1"/>
  <c r="P779" i="6" s="1"/>
  <c r="M767" i="6"/>
  <c r="N767" i="6" s="1"/>
  <c r="O767" i="6" s="1"/>
  <c r="P767" i="6" s="1" a="1"/>
  <c r="P767" i="6" s="1"/>
  <c r="M719" i="6"/>
  <c r="N719" i="6" s="1"/>
  <c r="O719" i="6" s="1"/>
  <c r="P719" i="6" s="1" a="1"/>
  <c r="P719" i="6" s="1"/>
  <c r="M707" i="6"/>
  <c r="N707" i="6" s="1"/>
  <c r="O707" i="6" s="1"/>
  <c r="P707" i="6" s="1" a="1"/>
  <c r="P707" i="6" s="1"/>
  <c r="M695" i="6"/>
  <c r="N695" i="6" s="1"/>
  <c r="O695" i="6" s="1"/>
  <c r="P695" i="6" s="1" a="1"/>
  <c r="P695" i="6" s="1"/>
  <c r="M683" i="6"/>
  <c r="N683" i="6" s="1"/>
  <c r="O683" i="6" s="1"/>
  <c r="P683" i="6" s="1" a="1"/>
  <c r="P683" i="6" s="1"/>
  <c r="M671" i="6"/>
  <c r="N671" i="6" s="1"/>
  <c r="O671" i="6" s="1"/>
  <c r="P671" i="6" s="1" a="1"/>
  <c r="P671" i="6" s="1"/>
  <c r="M659" i="6"/>
  <c r="N659" i="6" s="1"/>
  <c r="O659" i="6" s="1"/>
  <c r="P659" i="6" s="1" a="1"/>
  <c r="P659" i="6" s="1"/>
  <c r="M647" i="6"/>
  <c r="N647" i="6" s="1"/>
  <c r="O647" i="6" s="1"/>
  <c r="P647" i="6" s="1" a="1"/>
  <c r="P647" i="6" s="1"/>
  <c r="M635" i="6"/>
  <c r="N635" i="6" s="1"/>
  <c r="O635" i="6" s="1"/>
  <c r="P635" i="6" s="1" a="1"/>
  <c r="P635" i="6" s="1"/>
  <c r="M611" i="6"/>
  <c r="N611" i="6" s="1"/>
  <c r="O611" i="6" s="1"/>
  <c r="P611" i="6" s="1" a="1"/>
  <c r="P611" i="6" s="1"/>
  <c r="M599" i="6"/>
  <c r="N599" i="6" s="1"/>
  <c r="O599" i="6" s="1"/>
  <c r="P599" i="6" s="1" a="1"/>
  <c r="P599" i="6" s="1"/>
  <c r="M575" i="6"/>
  <c r="N575" i="6" s="1"/>
  <c r="O575" i="6" s="1"/>
  <c r="P575" i="6" s="1" a="1"/>
  <c r="P575" i="6" s="1"/>
  <c r="M563" i="6"/>
  <c r="N563" i="6" s="1"/>
  <c r="O563" i="6" s="1"/>
  <c r="P563" i="6" s="1" a="1"/>
  <c r="P563" i="6" s="1"/>
  <c r="M551" i="6"/>
  <c r="N551" i="6" s="1"/>
  <c r="O551" i="6" s="1"/>
  <c r="P551" i="6" s="1" a="1"/>
  <c r="P551" i="6" s="1"/>
  <c r="M539" i="6"/>
  <c r="N539" i="6" s="1"/>
  <c r="O539" i="6" s="1"/>
  <c r="P539" i="6" s="1" a="1"/>
  <c r="P539" i="6" s="1"/>
  <c r="M527" i="6"/>
  <c r="N527" i="6" s="1"/>
  <c r="O527" i="6" s="1"/>
  <c r="P527" i="6" s="1" a="1"/>
  <c r="P527" i="6" s="1"/>
  <c r="M515" i="6"/>
  <c r="N515" i="6" s="1"/>
  <c r="O515" i="6" s="1"/>
  <c r="P515" i="6" s="1" a="1"/>
  <c r="P515" i="6" s="1"/>
  <c r="M503" i="6"/>
  <c r="N503" i="6" s="1"/>
  <c r="O503" i="6" s="1"/>
  <c r="P503" i="6" s="1" a="1"/>
  <c r="P503" i="6" s="1"/>
  <c r="M491" i="6"/>
  <c r="N491" i="6" s="1"/>
  <c r="O491" i="6" s="1"/>
  <c r="P491" i="6" s="1" a="1"/>
  <c r="P491" i="6" s="1"/>
  <c r="M479" i="6"/>
  <c r="N479" i="6" s="1"/>
  <c r="O479" i="6" s="1"/>
  <c r="P479" i="6" s="1" a="1"/>
  <c r="P479" i="6" s="1"/>
  <c r="M467" i="6"/>
  <c r="N467" i="6" s="1"/>
  <c r="O467" i="6" s="1"/>
  <c r="P467" i="6" s="1" a="1"/>
  <c r="P467" i="6" s="1"/>
  <c r="M455" i="6"/>
  <c r="N455" i="6" s="1"/>
  <c r="O455" i="6" s="1"/>
  <c r="P455" i="6" s="1" a="1"/>
  <c r="P455" i="6" s="1"/>
  <c r="M443" i="6"/>
  <c r="N443" i="6" s="1"/>
  <c r="O443" i="6" s="1"/>
  <c r="P443" i="6" s="1" a="1"/>
  <c r="P443" i="6" s="1"/>
  <c r="M431" i="6"/>
  <c r="N431" i="6" s="1"/>
  <c r="O431" i="6" s="1"/>
  <c r="P431" i="6" s="1" a="1"/>
  <c r="P431" i="6" s="1"/>
  <c r="M419" i="6"/>
  <c r="N419" i="6" s="1"/>
  <c r="O419" i="6" s="1"/>
  <c r="P419" i="6" s="1" a="1"/>
  <c r="P419" i="6" s="1"/>
  <c r="M407" i="6"/>
  <c r="N407" i="6" s="1"/>
  <c r="O407" i="6" s="1"/>
  <c r="P407" i="6" s="1" a="1"/>
  <c r="P407" i="6" s="1"/>
  <c r="M395" i="6"/>
  <c r="N395" i="6" s="1"/>
  <c r="O395" i="6" s="1"/>
  <c r="P395" i="6" s="1" a="1"/>
  <c r="P395" i="6" s="1"/>
  <c r="M383" i="6"/>
  <c r="N383" i="6" s="1"/>
  <c r="O383" i="6" s="1"/>
  <c r="P383" i="6" s="1" a="1"/>
  <c r="P383" i="6" s="1"/>
  <c r="M371" i="6"/>
  <c r="N371" i="6" s="1"/>
  <c r="O371" i="6" s="1"/>
  <c r="P371" i="6" s="1" a="1"/>
  <c r="P371" i="6" s="1"/>
  <c r="M359" i="6"/>
  <c r="N359" i="6" s="1"/>
  <c r="O359" i="6" s="1"/>
  <c r="P359" i="6" s="1" a="1"/>
  <c r="P359" i="6" s="1"/>
  <c r="M347" i="6"/>
  <c r="N347" i="6" s="1"/>
  <c r="O347" i="6" s="1"/>
  <c r="P347" i="6" s="1" a="1"/>
  <c r="P347" i="6" s="1"/>
  <c r="M335" i="6"/>
  <c r="N335" i="6" s="1"/>
  <c r="O335" i="6" s="1"/>
  <c r="P335" i="6" s="1" a="1"/>
  <c r="P335" i="6" s="1"/>
  <c r="M311" i="6"/>
  <c r="N311" i="6" s="1"/>
  <c r="O311" i="6" s="1"/>
  <c r="P311" i="6" s="1" a="1"/>
  <c r="P311" i="6" s="1"/>
  <c r="M299" i="6"/>
  <c r="N299" i="6" s="1"/>
  <c r="O299" i="6" s="1"/>
  <c r="P299" i="6" s="1" a="1"/>
  <c r="P299" i="6" s="1"/>
  <c r="M263" i="6"/>
  <c r="N263" i="6" s="1"/>
  <c r="O263" i="6" s="1"/>
  <c r="P263" i="6" s="1" a="1"/>
  <c r="P263" i="6" s="1"/>
  <c r="M251" i="6"/>
  <c r="N251" i="6" s="1"/>
  <c r="O251" i="6" s="1"/>
  <c r="P251" i="6" s="1" a="1"/>
  <c r="P251" i="6" s="1"/>
  <c r="M239" i="6"/>
  <c r="N239" i="6" s="1"/>
  <c r="O239" i="6" s="1"/>
  <c r="P239" i="6" s="1" a="1"/>
  <c r="P239" i="6" s="1"/>
  <c r="M227" i="6"/>
  <c r="N227" i="6" s="1"/>
  <c r="O227" i="6" s="1"/>
  <c r="P227" i="6" s="1" a="1"/>
  <c r="P227" i="6" s="1"/>
  <c r="M215" i="6"/>
  <c r="N215" i="6" s="1"/>
  <c r="O215" i="6" s="1"/>
  <c r="P215" i="6" s="1" a="1"/>
  <c r="P215" i="6" s="1"/>
  <c r="M203" i="6"/>
  <c r="N203" i="6" s="1"/>
  <c r="O203" i="6" s="1"/>
  <c r="P203" i="6" s="1" a="1"/>
  <c r="P203" i="6" s="1"/>
  <c r="M179" i="6"/>
  <c r="N179" i="6" s="1"/>
  <c r="O179" i="6" s="1"/>
  <c r="P179" i="6" s="1" a="1"/>
  <c r="P179" i="6" s="1"/>
  <c r="M167" i="6"/>
  <c r="N167" i="6" s="1"/>
  <c r="O167" i="6" s="1"/>
  <c r="P167" i="6" s="1" a="1"/>
  <c r="P167" i="6" s="1"/>
  <c r="M155" i="6"/>
  <c r="N155" i="6" s="1"/>
  <c r="O155" i="6" s="1"/>
  <c r="P155" i="6" s="1" a="1"/>
  <c r="P155" i="6" s="1"/>
  <c r="M143" i="6"/>
  <c r="N143" i="6" s="1"/>
  <c r="O143" i="6" s="1"/>
  <c r="P143" i="6" s="1" a="1"/>
  <c r="P143" i="6" s="1"/>
  <c r="M131" i="6"/>
  <c r="N131" i="6" s="1"/>
  <c r="O131" i="6" s="1"/>
  <c r="P131" i="6" s="1" a="1"/>
  <c r="P131" i="6" s="1"/>
  <c r="M119" i="6"/>
  <c r="N119" i="6" s="1"/>
  <c r="O119" i="6" s="1"/>
  <c r="P119" i="6" s="1" a="1"/>
  <c r="P119" i="6" s="1"/>
  <c r="M107" i="6"/>
  <c r="N107" i="6" s="1"/>
  <c r="O107" i="6" s="1"/>
  <c r="P107" i="6" s="1" a="1"/>
  <c r="P107" i="6" s="1"/>
  <c r="M83" i="6"/>
  <c r="N83" i="6" s="1"/>
  <c r="O83" i="6" s="1"/>
  <c r="P83" i="6" s="1" a="1"/>
  <c r="P83" i="6" s="1"/>
  <c r="M59" i="6"/>
  <c r="N59" i="6" s="1"/>
  <c r="O59" i="6" s="1"/>
  <c r="P59" i="6" s="1" a="1"/>
  <c r="P59" i="6" s="1"/>
  <c r="M47" i="6"/>
  <c r="N47" i="6" s="1"/>
  <c r="O47" i="6" s="1"/>
  <c r="P47" i="6" s="1" a="1"/>
  <c r="P47" i="6" s="1"/>
  <c r="M35" i="6"/>
  <c r="N35" i="6" s="1"/>
  <c r="O35" i="6" s="1"/>
  <c r="P35" i="6" s="1" a="1"/>
  <c r="P35" i="6" s="1"/>
  <c r="M23" i="6"/>
  <c r="N23" i="6" s="1"/>
  <c r="O23" i="6" s="1"/>
  <c r="P23" i="6" s="1" a="1"/>
  <c r="P23" i="6" s="1"/>
  <c r="M11" i="6"/>
  <c r="N11" i="6" s="1"/>
  <c r="O11" i="6" s="1"/>
  <c r="P11" i="6" s="1" a="1"/>
  <c r="P11" i="6" s="1"/>
  <c r="M751" i="6"/>
  <c r="N751" i="6" s="1"/>
  <c r="O751" i="6" s="1"/>
  <c r="P751" i="6" s="1" a="1"/>
  <c r="P751" i="6" s="1"/>
  <c r="M508" i="6"/>
  <c r="N508" i="6" s="1"/>
  <c r="O508" i="6" s="1"/>
  <c r="P508" i="6" s="1" a="1"/>
  <c r="P508" i="6" s="1"/>
  <c r="M295" i="6"/>
  <c r="N295" i="6" s="1"/>
  <c r="O295" i="6" s="1"/>
  <c r="P295" i="6" s="1" a="1"/>
  <c r="P295" i="6" s="1"/>
  <c r="M223" i="6"/>
  <c r="N223" i="6" s="1"/>
  <c r="O223" i="6" s="1"/>
  <c r="P223" i="6" s="1" a="1"/>
  <c r="P223" i="6" s="1"/>
  <c r="M3" i="6"/>
  <c r="N3" i="6" s="1"/>
  <c r="O3" i="6" s="1"/>
  <c r="P3" i="6" s="1" a="1"/>
  <c r="P3" i="6" s="1"/>
  <c r="M987" i="6"/>
  <c r="N987" i="6" s="1"/>
  <c r="O987" i="6" s="1"/>
  <c r="P987" i="6" s="1" a="1"/>
  <c r="P987" i="6" s="1"/>
  <c r="M766" i="6"/>
  <c r="N766" i="6" s="1"/>
  <c r="O766" i="6" s="1"/>
  <c r="P766" i="6" s="1" a="1"/>
  <c r="P766" i="6" s="1"/>
  <c r="M525" i="6"/>
  <c r="N525" i="6" s="1"/>
  <c r="O525" i="6" s="1"/>
  <c r="P525" i="6" s="1" a="1"/>
  <c r="P525" i="6" s="1"/>
  <c r="M246" i="6"/>
  <c r="N246" i="6" s="1"/>
  <c r="O246" i="6" s="1"/>
  <c r="P246" i="6" s="1" a="1"/>
  <c r="P246" i="6" s="1"/>
  <c r="M785" i="6"/>
  <c r="N785" i="6" s="1"/>
  <c r="O785" i="6" s="1"/>
  <c r="P785" i="6" s="1" a="1"/>
  <c r="P785" i="6" s="1"/>
  <c r="M449" i="6"/>
  <c r="N449" i="6" s="1"/>
  <c r="O449" i="6" s="1"/>
  <c r="P449" i="6" s="1" a="1"/>
  <c r="P449" i="6" s="1"/>
  <c r="M984" i="6"/>
  <c r="N984" i="6" s="1"/>
  <c r="O984" i="6" s="1"/>
  <c r="P984" i="6" s="1" a="1"/>
  <c r="P984" i="6" s="1"/>
  <c r="M876" i="6"/>
  <c r="N876" i="6" s="1"/>
  <c r="O876" i="6" s="1"/>
  <c r="P876" i="6" s="1" a="1"/>
  <c r="P876" i="6" s="1"/>
  <c r="M756" i="6"/>
  <c r="N756" i="6" s="1"/>
  <c r="O756" i="6" s="1"/>
  <c r="P756" i="6" s="1" a="1"/>
  <c r="P756" i="6" s="1"/>
  <c r="M648" i="6"/>
  <c r="N648" i="6" s="1"/>
  <c r="O648" i="6" s="1"/>
  <c r="P648" i="6" s="1" a="1"/>
  <c r="P648" i="6" s="1"/>
  <c r="M588" i="6"/>
  <c r="N588" i="6" s="1"/>
  <c r="O588" i="6" s="1"/>
  <c r="P588" i="6" s="1" a="1"/>
  <c r="P588" i="6" s="1"/>
  <c r="M480" i="6"/>
  <c r="N480" i="6" s="1"/>
  <c r="O480" i="6" s="1"/>
  <c r="P480" i="6" s="1" a="1"/>
  <c r="P480" i="6" s="1"/>
  <c r="M312" i="6"/>
  <c r="N312" i="6" s="1"/>
  <c r="O312" i="6" s="1"/>
  <c r="P312" i="6" s="1" a="1"/>
  <c r="P312" i="6" s="1"/>
  <c r="M264" i="6"/>
  <c r="N264" i="6" s="1"/>
  <c r="O264" i="6" s="1"/>
  <c r="P264" i="6" s="1" a="1"/>
  <c r="P264" i="6" s="1"/>
  <c r="M132" i="6"/>
  <c r="N132" i="6" s="1"/>
  <c r="O132" i="6" s="1"/>
  <c r="P132" i="6" s="1" a="1"/>
  <c r="P132" i="6" s="1"/>
  <c r="M942" i="6"/>
  <c r="N942" i="6" s="1"/>
  <c r="O942" i="6" s="1"/>
  <c r="P942" i="6" s="1" a="1"/>
  <c r="P942" i="6" s="1"/>
  <c r="M706" i="6"/>
  <c r="N706" i="6" s="1"/>
  <c r="O706" i="6" s="1"/>
  <c r="P706" i="6" s="1" a="1"/>
  <c r="P706" i="6" s="1"/>
  <c r="M547" i="6"/>
  <c r="N547" i="6" s="1"/>
  <c r="O547" i="6" s="1"/>
  <c r="P547" i="6" s="1" a="1"/>
  <c r="P547" i="6" s="1"/>
  <c r="M475" i="6"/>
  <c r="N475" i="6" s="1"/>
  <c r="O475" i="6" s="1"/>
  <c r="P475" i="6" s="1" a="1"/>
  <c r="P475" i="6" s="1"/>
  <c r="M174" i="6"/>
  <c r="N174" i="6" s="1"/>
  <c r="O174" i="6" s="1"/>
  <c r="P174" i="6" s="1" a="1"/>
  <c r="P174" i="6" s="1"/>
  <c r="M919" i="6"/>
  <c r="N919" i="6" s="1"/>
  <c r="O919" i="6" s="1"/>
  <c r="P919" i="6" s="1" a="1"/>
  <c r="P919" i="6" s="1"/>
  <c r="M811" i="6"/>
  <c r="N811" i="6" s="1"/>
  <c r="O811" i="6" s="1"/>
  <c r="P811" i="6" s="1" a="1"/>
  <c r="P811" i="6" s="1"/>
  <c r="M787" i="6"/>
  <c r="N787" i="6" s="1"/>
  <c r="O787" i="6" s="1"/>
  <c r="P787" i="6" s="1" a="1"/>
  <c r="P787" i="6" s="1"/>
  <c r="M764" i="6"/>
  <c r="N764" i="6" s="1"/>
  <c r="O764" i="6" s="1"/>
  <c r="P764" i="6" s="1" a="1"/>
  <c r="P764" i="6" s="1"/>
  <c r="M747" i="6"/>
  <c r="N747" i="6" s="1"/>
  <c r="O747" i="6" s="1"/>
  <c r="P747" i="6" s="1" a="1"/>
  <c r="P747" i="6" s="1"/>
  <c r="M728" i="6"/>
  <c r="N728" i="6" s="1"/>
  <c r="O728" i="6" s="1"/>
  <c r="P728" i="6" s="1" a="1"/>
  <c r="P728" i="6" s="1"/>
  <c r="M705" i="6"/>
  <c r="N705" i="6" s="1"/>
  <c r="O705" i="6" s="1"/>
  <c r="P705" i="6" s="1" a="1"/>
  <c r="P705" i="6" s="1"/>
  <c r="M687" i="6"/>
  <c r="N687" i="6" s="1"/>
  <c r="O687" i="6" s="1"/>
  <c r="P687" i="6" s="1" a="1"/>
  <c r="P687" i="6" s="1"/>
  <c r="M663" i="6"/>
  <c r="N663" i="6" s="1"/>
  <c r="O663" i="6" s="1"/>
  <c r="P663" i="6" s="1" a="1"/>
  <c r="P663" i="6" s="1"/>
  <c r="M640" i="6"/>
  <c r="N640" i="6" s="1"/>
  <c r="O640" i="6" s="1"/>
  <c r="P640" i="6" s="1" a="1"/>
  <c r="P640" i="6" s="1"/>
  <c r="M616" i="6"/>
  <c r="N616" i="6" s="1"/>
  <c r="O616" i="6" s="1"/>
  <c r="P616" i="6" s="1" a="1"/>
  <c r="P616" i="6" s="1"/>
  <c r="M594" i="6"/>
  <c r="N594" i="6" s="1"/>
  <c r="O594" i="6" s="1"/>
  <c r="P594" i="6" s="1" a="1"/>
  <c r="P594" i="6" s="1"/>
  <c r="M570" i="6"/>
  <c r="N570" i="6" s="1"/>
  <c r="O570" i="6" s="1"/>
  <c r="P570" i="6" s="1" a="1"/>
  <c r="P570" i="6" s="1"/>
  <c r="M546" i="6"/>
  <c r="N546" i="6" s="1"/>
  <c r="O546" i="6" s="1"/>
  <c r="P546" i="6" s="1" a="1"/>
  <c r="P546" i="6" s="1"/>
  <c r="M523" i="6"/>
  <c r="N523" i="6" s="1"/>
  <c r="O523" i="6" s="1"/>
  <c r="P523" i="6" s="1" a="1"/>
  <c r="P523" i="6" s="1"/>
  <c r="M499" i="6"/>
  <c r="N499" i="6" s="1"/>
  <c r="O499" i="6" s="1"/>
  <c r="P499" i="6" s="1" a="1"/>
  <c r="P499" i="6" s="1"/>
  <c r="M474" i="6"/>
  <c r="N474" i="6" s="1"/>
  <c r="O474" i="6" s="1"/>
  <c r="P474" i="6" s="1" a="1"/>
  <c r="P474" i="6" s="1"/>
  <c r="M454" i="6"/>
  <c r="N454" i="6" s="1"/>
  <c r="O454" i="6" s="1"/>
  <c r="P454" i="6" s="1" a="1"/>
  <c r="P454" i="6" s="1"/>
  <c r="M428" i="6"/>
  <c r="N428" i="6" s="1"/>
  <c r="O428" i="6" s="1"/>
  <c r="P428" i="6" s="1" a="1"/>
  <c r="P428" i="6" s="1"/>
  <c r="M406" i="6"/>
  <c r="N406" i="6" s="1"/>
  <c r="O406" i="6" s="1"/>
  <c r="P406" i="6" s="1" a="1"/>
  <c r="P406" i="6" s="1"/>
  <c r="M388" i="6"/>
  <c r="N388" i="6" s="1"/>
  <c r="O388" i="6" s="1"/>
  <c r="P388" i="6" s="1" a="1"/>
  <c r="P388" i="6" s="1"/>
  <c r="M364" i="6"/>
  <c r="N364" i="6" s="1"/>
  <c r="O364" i="6" s="1"/>
  <c r="P364" i="6" s="1" a="1"/>
  <c r="P364" i="6" s="1"/>
  <c r="M339" i="6"/>
  <c r="N339" i="6" s="1"/>
  <c r="O339" i="6" s="1"/>
  <c r="P339" i="6" s="1" a="1"/>
  <c r="P339" i="6" s="1"/>
  <c r="M316" i="6"/>
  <c r="N316" i="6" s="1"/>
  <c r="O316" i="6" s="1"/>
  <c r="P316" i="6" s="1" a="1"/>
  <c r="P316" i="6" s="1"/>
  <c r="M291" i="6"/>
  <c r="N291" i="6" s="1"/>
  <c r="O291" i="6" s="1"/>
  <c r="P291" i="6" s="1" a="1"/>
  <c r="P291" i="6" s="1"/>
  <c r="M267" i="6"/>
  <c r="N267" i="6" s="1"/>
  <c r="O267" i="6" s="1"/>
  <c r="P267" i="6" s="1" a="1"/>
  <c r="P267" i="6" s="1"/>
  <c r="M243" i="6"/>
  <c r="N243" i="6" s="1"/>
  <c r="O243" i="6" s="1"/>
  <c r="P243" i="6" s="1" a="1"/>
  <c r="P243" i="6" s="1"/>
  <c r="M220" i="6"/>
  <c r="N220" i="6" s="1"/>
  <c r="O220" i="6" s="1"/>
  <c r="P220" i="6" s="1" a="1"/>
  <c r="P220" i="6" s="1"/>
  <c r="M195" i="6"/>
  <c r="N195" i="6" s="1"/>
  <c r="O195" i="6" s="1"/>
  <c r="P195" i="6" s="1" a="1"/>
  <c r="P195" i="6" s="1"/>
  <c r="M172" i="6"/>
  <c r="N172" i="6" s="1"/>
  <c r="O172" i="6" s="1"/>
  <c r="P172" i="6" s="1" a="1"/>
  <c r="P172" i="6" s="1"/>
  <c r="M151" i="6"/>
  <c r="N151" i="6" s="1"/>
  <c r="O151" i="6" s="1"/>
  <c r="P151" i="6" s="1" a="1"/>
  <c r="P151" i="6" s="1"/>
  <c r="M124" i="6"/>
  <c r="N124" i="6" s="1"/>
  <c r="O124" i="6" s="1"/>
  <c r="P124" i="6" s="1" a="1"/>
  <c r="P124" i="6" s="1"/>
  <c r="M100" i="6"/>
  <c r="N100" i="6" s="1"/>
  <c r="O100" i="6" s="1"/>
  <c r="P100" i="6" s="1" a="1"/>
  <c r="P100" i="6" s="1"/>
  <c r="M75" i="6"/>
  <c r="N75" i="6" s="1"/>
  <c r="O75" i="6" s="1"/>
  <c r="P75" i="6" s="1" a="1"/>
  <c r="P75" i="6" s="1"/>
  <c r="M44" i="6"/>
  <c r="N44" i="6" s="1"/>
  <c r="O44" i="6" s="1"/>
  <c r="P44" i="6" s="1" a="1"/>
  <c r="P44" i="6" s="1"/>
  <c r="M20" i="6"/>
  <c r="N20" i="6" s="1"/>
  <c r="O20" i="6" s="1"/>
  <c r="P20" i="6" s="1" a="1"/>
  <c r="P20" i="6" s="1"/>
  <c r="M495" i="6"/>
  <c r="N495" i="6" s="1"/>
  <c r="O495" i="6" s="1"/>
  <c r="P495" i="6" s="1" a="1"/>
  <c r="P495" i="6" s="1"/>
  <c r="M439" i="6"/>
  <c r="N439" i="6" s="1"/>
  <c r="O439" i="6" s="1"/>
  <c r="P439" i="6" s="1" a="1"/>
  <c r="P439" i="6" s="1"/>
  <c r="M293" i="6"/>
  <c r="N293" i="6" s="1"/>
  <c r="O293" i="6" s="1"/>
  <c r="P293" i="6" s="1" a="1"/>
  <c r="P293" i="6" s="1"/>
  <c r="M125" i="6"/>
  <c r="N125" i="6" s="1"/>
  <c r="O125" i="6" s="1"/>
  <c r="P125" i="6" s="1" a="1"/>
  <c r="P125" i="6" s="1"/>
  <c r="M5" i="6"/>
  <c r="N5" i="6" s="1"/>
  <c r="O5" i="6" s="1"/>
  <c r="P5" i="6" s="1" a="1"/>
  <c r="P5" i="6" s="1"/>
  <c r="M862" i="6"/>
  <c r="N862" i="6" s="1"/>
  <c r="O862" i="6" s="1"/>
  <c r="P862" i="6" s="1" a="1"/>
  <c r="P862" i="6" s="1"/>
  <c r="M790" i="6"/>
  <c r="N790" i="6" s="1"/>
  <c r="O790" i="6" s="1"/>
  <c r="P790" i="6" s="1" a="1"/>
  <c r="P790" i="6" s="1"/>
  <c r="M718" i="6"/>
  <c r="N718" i="6" s="1"/>
  <c r="O718" i="6" s="1"/>
  <c r="P718" i="6" s="1" a="1"/>
  <c r="P718" i="6" s="1"/>
  <c r="M502" i="6"/>
  <c r="N502" i="6" s="1"/>
  <c r="O502" i="6" s="1"/>
  <c r="P502" i="6" s="1" a="1"/>
  <c r="P502" i="6" s="1"/>
  <c r="M442" i="6"/>
  <c r="N442" i="6" s="1"/>
  <c r="O442" i="6" s="1"/>
  <c r="P442" i="6" s="1" a="1"/>
  <c r="P442" i="6" s="1"/>
  <c r="M358" i="6"/>
  <c r="N358" i="6" s="1"/>
  <c r="O358" i="6" s="1"/>
  <c r="P358" i="6" s="1" a="1"/>
  <c r="P358" i="6" s="1"/>
  <c r="M298" i="6"/>
  <c r="N298" i="6" s="1"/>
  <c r="O298" i="6" s="1"/>
  <c r="P298" i="6" s="1" a="1"/>
  <c r="P298" i="6" s="1"/>
  <c r="M214" i="6"/>
  <c r="N214" i="6" s="1"/>
  <c r="O214" i="6" s="1"/>
  <c r="P214" i="6" s="1" a="1"/>
  <c r="P214" i="6" s="1"/>
  <c r="M142" i="6"/>
  <c r="N142" i="6" s="1"/>
  <c r="O142" i="6" s="1"/>
  <c r="P142" i="6" s="1" a="1"/>
  <c r="P142" i="6" s="1"/>
  <c r="M70" i="6"/>
  <c r="N70" i="6" s="1"/>
  <c r="O70" i="6" s="1"/>
  <c r="P70" i="6" s="1" a="1"/>
  <c r="P70" i="6" s="1"/>
  <c r="M10" i="6"/>
  <c r="N10" i="6" s="1"/>
  <c r="O10" i="6" s="1"/>
  <c r="P10" i="6" s="1" a="1"/>
  <c r="P10" i="6" s="1"/>
  <c r="M771" i="6"/>
  <c r="N771" i="6" s="1"/>
  <c r="O771" i="6" s="1"/>
  <c r="P771" i="6" s="1" a="1"/>
  <c r="P771" i="6" s="1"/>
  <c r="M483" i="6"/>
  <c r="N483" i="6" s="1"/>
  <c r="O483" i="6" s="1"/>
  <c r="P483" i="6" s="1" a="1"/>
  <c r="P483" i="6" s="1"/>
  <c r="M247" i="6"/>
  <c r="N247" i="6" s="1"/>
  <c r="O247" i="6" s="1"/>
  <c r="P247" i="6" s="1" a="1"/>
  <c r="P247" i="6" s="1"/>
  <c r="M965" i="6"/>
  <c r="N965" i="6" s="1"/>
  <c r="O965" i="6" s="1"/>
  <c r="P965" i="6" s="1" a="1"/>
  <c r="P965" i="6" s="1"/>
  <c r="M730" i="6"/>
  <c r="N730" i="6" s="1"/>
  <c r="O730" i="6" s="1"/>
  <c r="P730" i="6" s="1" a="1"/>
  <c r="P730" i="6" s="1"/>
  <c r="M391" i="6"/>
  <c r="N391" i="6" s="1"/>
  <c r="O391" i="6" s="1"/>
  <c r="P391" i="6" s="1" a="1"/>
  <c r="P391" i="6" s="1"/>
  <c r="M175" i="6"/>
  <c r="N175" i="6" s="1"/>
  <c r="O175" i="6" s="1"/>
  <c r="P175" i="6" s="1" a="1"/>
  <c r="P175" i="6" s="1"/>
  <c r="M29" i="6"/>
  <c r="N29" i="6" s="1"/>
  <c r="O29" i="6" s="1"/>
  <c r="P29" i="6" s="1" a="1"/>
  <c r="P29" i="6" s="1"/>
  <c r="M924" i="6"/>
  <c r="N924" i="6" s="1"/>
  <c r="O924" i="6" s="1"/>
  <c r="P924" i="6" s="1" a="1"/>
  <c r="P924" i="6" s="1"/>
  <c r="M816" i="6"/>
  <c r="N816" i="6" s="1"/>
  <c r="O816" i="6" s="1"/>
  <c r="P816" i="6" s="1" a="1"/>
  <c r="P816" i="6" s="1"/>
  <c r="M696" i="6"/>
  <c r="N696" i="6" s="1"/>
  <c r="O696" i="6" s="1"/>
  <c r="P696" i="6" s="1" a="1"/>
  <c r="P696" i="6" s="1"/>
  <c r="M564" i="6"/>
  <c r="N564" i="6" s="1"/>
  <c r="O564" i="6" s="1"/>
  <c r="P564" i="6" s="1" a="1"/>
  <c r="P564" i="6" s="1"/>
  <c r="M348" i="6"/>
  <c r="N348" i="6" s="1"/>
  <c r="O348" i="6" s="1"/>
  <c r="P348" i="6" s="1" a="1"/>
  <c r="P348" i="6" s="1"/>
  <c r="M856" i="6"/>
  <c r="N856" i="6" s="1"/>
  <c r="O856" i="6" s="1"/>
  <c r="P856" i="6" s="1" a="1"/>
  <c r="P856" i="6" s="1"/>
  <c r="M748" i="6"/>
  <c r="N748" i="6" s="1"/>
  <c r="O748" i="6" s="1"/>
  <c r="P748" i="6" s="1" a="1"/>
  <c r="P748" i="6" s="1"/>
  <c r="M664" i="6"/>
  <c r="N664" i="6" s="1"/>
  <c r="O664" i="6" s="1"/>
  <c r="P664" i="6" s="1" a="1"/>
  <c r="P664" i="6" s="1"/>
  <c r="M459" i="6"/>
  <c r="N459" i="6" s="1"/>
  <c r="O459" i="6" s="1"/>
  <c r="P459" i="6" s="1" a="1"/>
  <c r="P459" i="6" s="1"/>
  <c r="M244" i="6"/>
  <c r="N244" i="6" s="1"/>
  <c r="O244" i="6" s="1"/>
  <c r="P244" i="6" s="1" a="1"/>
  <c r="P244" i="6" s="1"/>
  <c r="M76" i="6"/>
  <c r="N76" i="6" s="1"/>
  <c r="O76" i="6" s="1"/>
  <c r="P76" i="6" s="1" a="1"/>
  <c r="P76" i="6" s="1"/>
  <c r="M855" i="6"/>
  <c r="N855" i="6" s="1"/>
  <c r="O855" i="6" s="1"/>
  <c r="P855" i="6" s="1" a="1"/>
  <c r="P855" i="6" s="1"/>
  <c r="M874" i="6"/>
  <c r="N874" i="6" s="1"/>
  <c r="O874" i="6" s="1"/>
  <c r="P874" i="6" s="1" a="1"/>
  <c r="P874" i="6" s="1"/>
  <c r="M704" i="6"/>
  <c r="N704" i="6" s="1"/>
  <c r="O704" i="6" s="1"/>
  <c r="P704" i="6" s="1" a="1"/>
  <c r="P704" i="6" s="1"/>
  <c r="M498" i="6"/>
  <c r="N498" i="6" s="1"/>
  <c r="O498" i="6" s="1"/>
  <c r="P498" i="6" s="1" a="1"/>
  <c r="P498" i="6" s="1"/>
  <c r="M473" i="6"/>
  <c r="N473" i="6" s="1"/>
  <c r="O473" i="6" s="1"/>
  <c r="P473" i="6" s="1" a="1"/>
  <c r="P473" i="6" s="1"/>
  <c r="M453" i="6"/>
  <c r="N453" i="6" s="1"/>
  <c r="O453" i="6" s="1"/>
  <c r="P453" i="6" s="1" a="1"/>
  <c r="P453" i="6" s="1"/>
  <c r="M427" i="6"/>
  <c r="N427" i="6" s="1"/>
  <c r="O427" i="6" s="1"/>
  <c r="P427" i="6" s="1" a="1"/>
  <c r="P427" i="6" s="1"/>
  <c r="M405" i="6"/>
  <c r="N405" i="6" s="1"/>
  <c r="O405" i="6" s="1"/>
  <c r="P405" i="6" s="1" a="1"/>
  <c r="P405" i="6" s="1"/>
  <c r="M387" i="6"/>
  <c r="N387" i="6" s="1"/>
  <c r="O387" i="6" s="1"/>
  <c r="P387" i="6" s="1" a="1"/>
  <c r="P387" i="6" s="1"/>
  <c r="M363" i="6"/>
  <c r="N363" i="6" s="1"/>
  <c r="O363" i="6" s="1"/>
  <c r="P363" i="6" s="1" a="1"/>
  <c r="P363" i="6" s="1"/>
  <c r="M334" i="6"/>
  <c r="N334" i="6" s="1"/>
  <c r="O334" i="6" s="1"/>
  <c r="P334" i="6" s="1" a="1"/>
  <c r="P334" i="6" s="1"/>
  <c r="M315" i="6"/>
  <c r="N315" i="6" s="1"/>
  <c r="O315" i="6" s="1"/>
  <c r="P315" i="6" s="1" a="1"/>
  <c r="P315" i="6" s="1"/>
  <c r="M286" i="6"/>
  <c r="N286" i="6" s="1"/>
  <c r="O286" i="6" s="1"/>
  <c r="P286" i="6" s="1" a="1"/>
  <c r="P286" i="6" s="1"/>
  <c r="M262" i="6"/>
  <c r="N262" i="6" s="1"/>
  <c r="O262" i="6" s="1"/>
  <c r="P262" i="6" s="1" a="1"/>
  <c r="P262" i="6" s="1"/>
  <c r="M238" i="6"/>
  <c r="N238" i="6" s="1"/>
  <c r="O238" i="6" s="1"/>
  <c r="P238" i="6" s="1" a="1"/>
  <c r="P238" i="6" s="1"/>
  <c r="M219" i="6"/>
  <c r="N219" i="6" s="1"/>
  <c r="O219" i="6" s="1"/>
  <c r="P219" i="6" s="1" a="1"/>
  <c r="P219" i="6" s="1"/>
  <c r="M191" i="6"/>
  <c r="N191" i="6" s="1"/>
  <c r="O191" i="6" s="1"/>
  <c r="P191" i="6" s="1" a="1"/>
  <c r="P191" i="6" s="1"/>
  <c r="M171" i="6"/>
  <c r="N171" i="6" s="1"/>
  <c r="O171" i="6" s="1"/>
  <c r="P171" i="6" s="1" a="1"/>
  <c r="P171" i="6" s="1"/>
  <c r="M150" i="6"/>
  <c r="N150" i="6" s="1"/>
  <c r="O150" i="6" s="1"/>
  <c r="P150" i="6" s="1" a="1"/>
  <c r="P150" i="6" s="1"/>
  <c r="M123" i="6"/>
  <c r="N123" i="6" s="1"/>
  <c r="O123" i="6" s="1"/>
  <c r="P123" i="6" s="1" a="1"/>
  <c r="P123" i="6" s="1"/>
  <c r="M99" i="6"/>
  <c r="N99" i="6" s="1"/>
  <c r="O99" i="6" s="1"/>
  <c r="P99" i="6" s="1" a="1"/>
  <c r="P99" i="6" s="1"/>
  <c r="M69" i="6"/>
  <c r="N69" i="6" s="1"/>
  <c r="O69" i="6" s="1"/>
  <c r="P69" i="6" s="1" a="1"/>
  <c r="P69" i="6" s="1"/>
  <c r="M43" i="6"/>
  <c r="N43" i="6" s="1"/>
  <c r="O43" i="6" s="1"/>
  <c r="P43" i="6" s="1" a="1"/>
  <c r="P43" i="6" s="1"/>
  <c r="M19" i="6"/>
  <c r="N19" i="6" s="1"/>
  <c r="O19" i="6" s="1"/>
  <c r="P19" i="6" s="1" a="1"/>
  <c r="P19" i="6" s="1"/>
  <c r="M287" i="6"/>
  <c r="N287" i="6" s="1"/>
  <c r="O287" i="6" s="1"/>
  <c r="P287" i="6" s="1" a="1"/>
  <c r="P287" i="6" s="1"/>
  <c r="M749" i="6"/>
  <c r="N749" i="6" s="1"/>
  <c r="O749" i="6" s="1"/>
  <c r="P749" i="6" s="1" a="1"/>
  <c r="P749" i="6" s="1"/>
  <c r="M581" i="6"/>
  <c r="N581" i="6" s="1"/>
  <c r="O581" i="6" s="1"/>
  <c r="P581" i="6" s="1" a="1"/>
  <c r="P581" i="6" s="1"/>
  <c r="M437" i="6"/>
  <c r="N437" i="6" s="1"/>
  <c r="O437" i="6" s="1"/>
  <c r="P437" i="6" s="1" a="1"/>
  <c r="P437" i="6" s="1"/>
  <c r="M281" i="6"/>
  <c r="N281" i="6" s="1"/>
  <c r="O281" i="6" s="1"/>
  <c r="P281" i="6" s="1" a="1"/>
  <c r="P281" i="6" s="1"/>
  <c r="M113" i="6"/>
  <c r="N113" i="6" s="1"/>
  <c r="O113" i="6" s="1"/>
  <c r="P113" i="6" s="1" a="1"/>
  <c r="P113" i="6" s="1"/>
  <c r="M783" i="6"/>
  <c r="N783" i="6" s="1"/>
  <c r="O783" i="6" s="1"/>
  <c r="P783" i="6" s="1" a="1"/>
  <c r="P783" i="6" s="1"/>
  <c r="M873" i="6"/>
  <c r="N873" i="6" s="1"/>
  <c r="O873" i="6" s="1"/>
  <c r="P873" i="6" s="1" a="1"/>
  <c r="P873" i="6" s="1"/>
  <c r="M657" i="6"/>
  <c r="N657" i="6" s="1"/>
  <c r="O657" i="6" s="1"/>
  <c r="P657" i="6" s="1" a="1"/>
  <c r="P657" i="6" s="1"/>
  <c r="M633" i="6"/>
  <c r="N633" i="6" s="1"/>
  <c r="O633" i="6" s="1"/>
  <c r="P633" i="6" s="1" a="1"/>
  <c r="P633" i="6" s="1"/>
  <c r="M621" i="6"/>
  <c r="N621" i="6" s="1"/>
  <c r="O621" i="6" s="1"/>
  <c r="P621" i="6" s="1" a="1"/>
  <c r="P621" i="6" s="1"/>
  <c r="M597" i="6"/>
  <c r="N597" i="6" s="1"/>
  <c r="O597" i="6" s="1"/>
  <c r="P597" i="6" s="1" a="1"/>
  <c r="P597" i="6" s="1"/>
  <c r="M585" i="6"/>
  <c r="N585" i="6" s="1"/>
  <c r="O585" i="6" s="1"/>
  <c r="P585" i="6" s="1" a="1"/>
  <c r="P585" i="6" s="1"/>
  <c r="M573" i="6"/>
  <c r="N573" i="6" s="1"/>
  <c r="O573" i="6" s="1"/>
  <c r="P573" i="6" s="1" a="1"/>
  <c r="P573" i="6" s="1"/>
  <c r="M561" i="6"/>
  <c r="N561" i="6" s="1"/>
  <c r="O561" i="6" s="1"/>
  <c r="P561" i="6" s="1" a="1"/>
  <c r="P561" i="6" s="1"/>
  <c r="M477" i="6"/>
  <c r="N477" i="6" s="1"/>
  <c r="O477" i="6" s="1"/>
  <c r="P477" i="6" s="1" a="1"/>
  <c r="P477" i="6" s="1"/>
  <c r="M441" i="6"/>
  <c r="N441" i="6" s="1"/>
  <c r="O441" i="6" s="1"/>
  <c r="P441" i="6" s="1" a="1"/>
  <c r="P441" i="6" s="1"/>
  <c r="M417" i="6"/>
  <c r="N417" i="6" s="1"/>
  <c r="O417" i="6" s="1"/>
  <c r="P417" i="6" s="1" a="1"/>
  <c r="P417" i="6" s="1"/>
  <c r="M381" i="6"/>
  <c r="N381" i="6" s="1"/>
  <c r="O381" i="6" s="1"/>
  <c r="P381" i="6" s="1" a="1"/>
  <c r="P381" i="6" s="1"/>
  <c r="M357" i="6"/>
  <c r="N357" i="6" s="1"/>
  <c r="O357" i="6" s="1"/>
  <c r="P357" i="6" s="1" a="1"/>
  <c r="P357" i="6" s="1"/>
  <c r="M333" i="6"/>
  <c r="N333" i="6" s="1"/>
  <c r="O333" i="6" s="1"/>
  <c r="P333" i="6" s="1" a="1"/>
  <c r="P333" i="6" s="1"/>
  <c r="M321" i="6"/>
  <c r="N321" i="6" s="1"/>
  <c r="O321" i="6" s="1"/>
  <c r="P321" i="6" s="1" a="1"/>
  <c r="P321" i="6" s="1"/>
  <c r="M285" i="6"/>
  <c r="N285" i="6" s="1"/>
  <c r="O285" i="6" s="1"/>
  <c r="P285" i="6" s="1" a="1"/>
  <c r="P285" i="6" s="1"/>
  <c r="M261" i="6"/>
  <c r="N261" i="6" s="1"/>
  <c r="O261" i="6" s="1"/>
  <c r="P261" i="6" s="1" a="1"/>
  <c r="P261" i="6" s="1"/>
  <c r="M237" i="6"/>
  <c r="N237" i="6" s="1"/>
  <c r="O237" i="6" s="1"/>
  <c r="P237" i="6" s="1" a="1"/>
  <c r="P237" i="6" s="1"/>
  <c r="M213" i="6"/>
  <c r="N213" i="6" s="1"/>
  <c r="O213" i="6" s="1"/>
  <c r="P213" i="6" s="1" a="1"/>
  <c r="P213" i="6" s="1"/>
  <c r="M141" i="6"/>
  <c r="N141" i="6" s="1"/>
  <c r="O141" i="6" s="1"/>
  <c r="P141" i="6" s="1" a="1"/>
  <c r="P141" i="6" s="1"/>
  <c r="M129" i="6"/>
  <c r="N129" i="6" s="1"/>
  <c r="O129" i="6" s="1"/>
  <c r="P129" i="6" s="1" a="1"/>
  <c r="P129" i="6" s="1"/>
  <c r="M105" i="6"/>
  <c r="N105" i="6" s="1"/>
  <c r="O105" i="6" s="1"/>
  <c r="P105" i="6" s="1" a="1"/>
  <c r="P105" i="6" s="1"/>
  <c r="M93" i="6"/>
  <c r="N93" i="6" s="1"/>
  <c r="O93" i="6" s="1"/>
  <c r="P93" i="6" s="1" a="1"/>
  <c r="P93" i="6" s="1"/>
  <c r="M57" i="6"/>
  <c r="N57" i="6" s="1"/>
  <c r="O57" i="6" s="1"/>
  <c r="P57" i="6" s="1" a="1"/>
  <c r="P57" i="6" s="1"/>
  <c r="M33" i="6"/>
  <c r="N33" i="6" s="1"/>
  <c r="O33" i="6" s="1"/>
  <c r="P33" i="6" s="1" a="1"/>
  <c r="P33" i="6" s="1"/>
  <c r="M21" i="6"/>
  <c r="N21" i="6" s="1"/>
  <c r="O21" i="6" s="1"/>
  <c r="P21" i="6" s="1" a="1"/>
  <c r="P21" i="6" s="1"/>
  <c r="M9" i="6"/>
  <c r="N9" i="6" s="1"/>
  <c r="O9" i="6" s="1"/>
  <c r="P9" i="6" s="1" a="1"/>
  <c r="P9" i="6" s="1"/>
  <c r="M922" i="6"/>
  <c r="N922" i="6" s="1"/>
  <c r="O922" i="6" s="1"/>
  <c r="P922" i="6" s="1" a="1"/>
  <c r="P922" i="6" s="1"/>
  <c r="M643" i="6"/>
  <c r="N643" i="6" s="1"/>
  <c r="O643" i="6" s="1"/>
  <c r="P643" i="6" s="1" a="1"/>
  <c r="P643" i="6" s="1"/>
  <c r="M392" i="6"/>
  <c r="N392" i="6" s="1"/>
  <c r="O392" i="6" s="1"/>
  <c r="P392" i="6" s="1" a="1"/>
  <c r="P392" i="6" s="1"/>
  <c r="M135" i="6"/>
  <c r="N135" i="6" s="1"/>
  <c r="O135" i="6" s="1"/>
  <c r="P135" i="6" s="1" a="1"/>
  <c r="P135" i="6" s="1"/>
  <c r="M904" i="6"/>
  <c r="N904" i="6" s="1"/>
  <c r="O904" i="6" s="1"/>
  <c r="P904" i="6" s="1" a="1"/>
  <c r="P904" i="6" s="1"/>
  <c r="M619" i="6"/>
  <c r="N619" i="6" s="1"/>
  <c r="O619" i="6" s="1"/>
  <c r="P619" i="6" s="1" a="1"/>
  <c r="P619" i="6" s="1"/>
  <c r="M460" i="6"/>
  <c r="N460" i="6" s="1"/>
  <c r="O460" i="6" s="1"/>
  <c r="P460" i="6" s="1" a="1"/>
  <c r="P460" i="6" s="1"/>
  <c r="M367" i="6"/>
  <c r="N367" i="6" s="1"/>
  <c r="O367" i="6" s="1"/>
  <c r="P367" i="6" s="1" a="1"/>
  <c r="P367" i="6" s="1"/>
  <c r="M153" i="6"/>
  <c r="N153" i="6" s="1"/>
  <c r="O153" i="6" s="1"/>
  <c r="P153" i="6" s="1" a="1"/>
  <c r="P153" i="6" s="1"/>
  <c r="M137" i="6"/>
  <c r="N137" i="6" s="1"/>
  <c r="O137" i="6" s="1"/>
  <c r="P137" i="6" s="1" a="1"/>
  <c r="P137" i="6" s="1"/>
  <c r="M900" i="6"/>
  <c r="N900" i="6" s="1"/>
  <c r="O900" i="6" s="1"/>
  <c r="P900" i="6" s="1" a="1"/>
  <c r="P900" i="6" s="1"/>
  <c r="M768" i="6"/>
  <c r="N768" i="6" s="1"/>
  <c r="O768" i="6" s="1"/>
  <c r="P768" i="6" s="1" a="1"/>
  <c r="P768" i="6" s="1"/>
  <c r="M636" i="6"/>
  <c r="N636" i="6" s="1"/>
  <c r="O636" i="6" s="1"/>
  <c r="P636" i="6" s="1" a="1"/>
  <c r="P636" i="6" s="1"/>
  <c r="M504" i="6"/>
  <c r="N504" i="6" s="1"/>
  <c r="O504" i="6" s="1"/>
  <c r="P504" i="6" s="1" a="1"/>
  <c r="P504" i="6" s="1"/>
  <c r="M420" i="6"/>
  <c r="N420" i="6" s="1"/>
  <c r="O420" i="6" s="1"/>
  <c r="P420" i="6" s="1" a="1"/>
  <c r="P420" i="6" s="1"/>
  <c r="M276" i="6"/>
  <c r="N276" i="6" s="1"/>
  <c r="O276" i="6" s="1"/>
  <c r="P276" i="6" s="1" a="1"/>
  <c r="P276" i="6" s="1"/>
  <c r="M144" i="6"/>
  <c r="N144" i="6" s="1"/>
  <c r="O144" i="6" s="1"/>
  <c r="P144" i="6" s="1" a="1"/>
  <c r="P144" i="6" s="1"/>
  <c r="M12" i="6"/>
  <c r="N12" i="6" s="1"/>
  <c r="O12" i="6" s="1"/>
  <c r="P12" i="6" s="1" a="1"/>
  <c r="P12" i="6" s="1"/>
  <c r="M729" i="6"/>
  <c r="N729" i="6" s="1"/>
  <c r="O729" i="6" s="1"/>
  <c r="P729" i="6" s="1" a="1"/>
  <c r="P729" i="6" s="1"/>
  <c r="M524" i="6"/>
  <c r="N524" i="6" s="1"/>
  <c r="O524" i="6" s="1"/>
  <c r="P524" i="6" s="1" a="1"/>
  <c r="P524" i="6" s="1"/>
  <c r="M366" i="6"/>
  <c r="N366" i="6" s="1"/>
  <c r="O366" i="6" s="1"/>
  <c r="P366" i="6" s="1" a="1"/>
  <c r="P366" i="6" s="1"/>
  <c r="M221" i="6"/>
  <c r="N221" i="6" s="1"/>
  <c r="O221" i="6" s="1"/>
  <c r="P221" i="6" s="1" a="1"/>
  <c r="P221" i="6" s="1"/>
  <c r="M963" i="6"/>
  <c r="N963" i="6" s="1"/>
  <c r="O963" i="6" s="1"/>
  <c r="P963" i="6" s="1" a="1"/>
  <c r="P963" i="6" s="1"/>
  <c r="M879" i="6"/>
  <c r="N879" i="6" s="1"/>
  <c r="O879" i="6" s="1"/>
  <c r="P879" i="6" s="1" a="1"/>
  <c r="P879" i="6" s="1"/>
  <c r="M980" i="6"/>
  <c r="N980" i="6" s="1"/>
  <c r="O980" i="6" s="1"/>
  <c r="P980" i="6" s="1" a="1"/>
  <c r="P980" i="6" s="1"/>
  <c r="M810" i="6"/>
  <c r="N810" i="6" s="1"/>
  <c r="O810" i="6" s="1"/>
  <c r="P810" i="6" s="1" a="1"/>
  <c r="P810" i="6" s="1"/>
  <c r="M615" i="6"/>
  <c r="N615" i="6" s="1"/>
  <c r="O615" i="6" s="1"/>
  <c r="P615" i="6" s="1" a="1"/>
  <c r="P615" i="6" s="1"/>
  <c r="M934" i="6"/>
  <c r="N934" i="6" s="1"/>
  <c r="O934" i="6" s="1"/>
  <c r="P934" i="6" s="1" a="1"/>
  <c r="P934" i="6" s="1"/>
  <c r="M849" i="6"/>
  <c r="N849" i="6" s="1"/>
  <c r="O849" i="6" s="1"/>
  <c r="P849" i="6" s="1" a="1"/>
  <c r="P849" i="6" s="1"/>
  <c r="M703" i="6"/>
  <c r="N703" i="6" s="1"/>
  <c r="O703" i="6" s="1"/>
  <c r="P703" i="6" s="1" a="1"/>
  <c r="P703" i="6" s="1"/>
  <c r="M610" i="6"/>
  <c r="N610" i="6" s="1"/>
  <c r="O610" i="6" s="1"/>
  <c r="P610" i="6" s="1" a="1"/>
  <c r="P610" i="6" s="1"/>
  <c r="M404" i="6"/>
  <c r="N404" i="6" s="1"/>
  <c r="O404" i="6" s="1"/>
  <c r="P404" i="6" s="1" a="1"/>
  <c r="P404" i="6" s="1"/>
  <c r="M259" i="6"/>
  <c r="N259" i="6" s="1"/>
  <c r="O259" i="6" s="1"/>
  <c r="P259" i="6" s="1" a="1"/>
  <c r="P259" i="6" s="1"/>
  <c r="M118" i="6"/>
  <c r="N118" i="6" s="1"/>
  <c r="O118" i="6" s="1"/>
  <c r="P118" i="6" s="1" a="1"/>
  <c r="P118" i="6" s="1"/>
  <c r="M275" i="6"/>
  <c r="N275" i="6" s="1"/>
  <c r="O275" i="6" s="1"/>
  <c r="P275" i="6" s="1" a="1"/>
  <c r="P275" i="6" s="1"/>
  <c r="M101" i="6"/>
  <c r="N101" i="6" s="1"/>
  <c r="O101" i="6" s="1"/>
  <c r="P101" i="6" s="1" a="1"/>
  <c r="P101" i="6" s="1"/>
  <c r="M968" i="6"/>
  <c r="N968" i="6" s="1"/>
  <c r="O968" i="6" s="1"/>
  <c r="P968" i="6" s="1" a="1"/>
  <c r="P968" i="6" s="1"/>
  <c r="M788" i="6"/>
  <c r="N788" i="6" s="1"/>
  <c r="O788" i="6" s="1"/>
  <c r="P788" i="6" s="1" a="1"/>
  <c r="P788" i="6" s="1"/>
  <c r="M740" i="6"/>
  <c r="N740" i="6" s="1"/>
  <c r="O740" i="6" s="1"/>
  <c r="P740" i="6" s="1" a="1"/>
  <c r="P740" i="6" s="1"/>
  <c r="M716" i="6"/>
  <c r="N716" i="6" s="1"/>
  <c r="O716" i="6" s="1"/>
  <c r="P716" i="6" s="1" a="1"/>
  <c r="P716" i="6" s="1"/>
  <c r="M680" i="6"/>
  <c r="N680" i="6" s="1"/>
  <c r="O680" i="6" s="1"/>
  <c r="P680" i="6" s="1" a="1"/>
  <c r="P680" i="6" s="1"/>
  <c r="M656" i="6"/>
  <c r="N656" i="6" s="1"/>
  <c r="O656" i="6" s="1"/>
  <c r="P656" i="6" s="1" a="1"/>
  <c r="P656" i="6" s="1"/>
  <c r="M620" i="6"/>
  <c r="N620" i="6" s="1"/>
  <c r="O620" i="6" s="1"/>
  <c r="P620" i="6" s="1" a="1"/>
  <c r="P620" i="6" s="1"/>
  <c r="M584" i="6"/>
  <c r="N584" i="6" s="1"/>
  <c r="O584" i="6" s="1"/>
  <c r="P584" i="6" s="1" a="1"/>
  <c r="P584" i="6" s="1"/>
  <c r="M560" i="6"/>
  <c r="N560" i="6" s="1"/>
  <c r="O560" i="6" s="1"/>
  <c r="P560" i="6" s="1" a="1"/>
  <c r="P560" i="6" s="1"/>
  <c r="M536" i="6"/>
  <c r="N536" i="6" s="1"/>
  <c r="O536" i="6" s="1"/>
  <c r="P536" i="6" s="1" a="1"/>
  <c r="P536" i="6" s="1"/>
  <c r="M500" i="6"/>
  <c r="N500" i="6" s="1"/>
  <c r="O500" i="6" s="1"/>
  <c r="P500" i="6" s="1" a="1"/>
  <c r="P500" i="6" s="1"/>
  <c r="M476" i="6"/>
  <c r="N476" i="6" s="1"/>
  <c r="O476" i="6" s="1"/>
  <c r="P476" i="6" s="1" a="1"/>
  <c r="P476" i="6" s="1"/>
  <c r="M440" i="6"/>
  <c r="N440" i="6" s="1"/>
  <c r="O440" i="6" s="1"/>
  <c r="P440" i="6" s="1" a="1"/>
  <c r="P440" i="6" s="1"/>
  <c r="M380" i="6"/>
  <c r="N380" i="6" s="1"/>
  <c r="O380" i="6" s="1"/>
  <c r="P380" i="6" s="1" a="1"/>
  <c r="P380" i="6" s="1"/>
  <c r="M356" i="6"/>
  <c r="N356" i="6" s="1"/>
  <c r="O356" i="6" s="1"/>
  <c r="P356" i="6" s="1" a="1"/>
  <c r="P356" i="6" s="1"/>
  <c r="M320" i="6"/>
  <c r="N320" i="6" s="1"/>
  <c r="O320" i="6" s="1"/>
  <c r="P320" i="6" s="1" a="1"/>
  <c r="P320" i="6" s="1"/>
  <c r="M308" i="6"/>
  <c r="N308" i="6" s="1"/>
  <c r="O308" i="6" s="1"/>
  <c r="P308" i="6" s="1" a="1"/>
  <c r="P308" i="6" s="1"/>
  <c r="M296" i="6"/>
  <c r="N296" i="6" s="1"/>
  <c r="O296" i="6" s="1"/>
  <c r="P296" i="6" s="1" a="1"/>
  <c r="P296" i="6" s="1"/>
  <c r="M272" i="6"/>
  <c r="N272" i="6" s="1"/>
  <c r="O272" i="6" s="1"/>
  <c r="P272" i="6" s="1" a="1"/>
  <c r="P272" i="6" s="1"/>
  <c r="M260" i="6"/>
  <c r="N260" i="6" s="1"/>
  <c r="O260" i="6" s="1"/>
  <c r="P260" i="6" s="1" a="1"/>
  <c r="P260" i="6" s="1"/>
  <c r="M224" i="6"/>
  <c r="N224" i="6" s="1"/>
  <c r="O224" i="6" s="1"/>
  <c r="P224" i="6" s="1" a="1"/>
  <c r="P224" i="6" s="1"/>
  <c r="M200" i="6"/>
  <c r="N200" i="6" s="1"/>
  <c r="O200" i="6" s="1"/>
  <c r="P200" i="6" s="1" a="1"/>
  <c r="P200" i="6" s="1"/>
  <c r="M188" i="6"/>
  <c r="N188" i="6" s="1"/>
  <c r="O188" i="6" s="1"/>
  <c r="P188" i="6" s="1" a="1"/>
  <c r="P188" i="6" s="1"/>
  <c r="M176" i="6"/>
  <c r="N176" i="6" s="1"/>
  <c r="O176" i="6" s="1"/>
  <c r="P176" i="6" s="1" a="1"/>
  <c r="P176" i="6" s="1"/>
  <c r="M164" i="6"/>
  <c r="N164" i="6" s="1"/>
  <c r="O164" i="6" s="1"/>
  <c r="P164" i="6" s="1" a="1"/>
  <c r="P164" i="6" s="1"/>
  <c r="M128" i="6"/>
  <c r="N128" i="6" s="1"/>
  <c r="O128" i="6" s="1"/>
  <c r="P128" i="6" s="1" a="1"/>
  <c r="P128" i="6" s="1"/>
  <c r="M116" i="6"/>
  <c r="N116" i="6" s="1"/>
  <c r="O116" i="6" s="1"/>
  <c r="P116" i="6" s="1" a="1"/>
  <c r="P116" i="6" s="1"/>
  <c r="M80" i="6"/>
  <c r="N80" i="6" s="1"/>
  <c r="O80" i="6" s="1"/>
  <c r="P80" i="6" s="1" a="1"/>
  <c r="P80" i="6" s="1"/>
  <c r="M68" i="6"/>
  <c r="N68" i="6" s="1"/>
  <c r="O68" i="6" s="1"/>
  <c r="P68" i="6" s="1" a="1"/>
  <c r="P68" i="6" s="1"/>
  <c r="M56" i="6"/>
  <c r="N56" i="6" s="1"/>
  <c r="O56" i="6" s="1"/>
  <c r="P56" i="6" s="1" a="1"/>
  <c r="P56" i="6" s="1"/>
  <c r="B577" i="23"/>
  <c r="B504" i="23"/>
  <c r="B434" i="23"/>
  <c r="B361" i="23"/>
  <c r="B973" i="23"/>
  <c r="B218" i="23"/>
  <c r="B145" i="23"/>
  <c r="B72" i="23"/>
  <c r="B813" i="23"/>
  <c r="B769" i="23"/>
  <c r="B715" i="23"/>
  <c r="B12" i="23"/>
  <c r="B47" i="23"/>
  <c r="B85" i="23"/>
  <c r="B120" i="23"/>
  <c r="B155" i="23"/>
  <c r="B193" i="23"/>
  <c r="B228" i="23"/>
  <c r="B263" i="23"/>
  <c r="B301" i="23"/>
  <c r="B336" i="23"/>
  <c r="B371" i="23"/>
  <c r="B409" i="23"/>
  <c r="B444" i="23"/>
  <c r="B479" i="23"/>
  <c r="B517" i="23"/>
  <c r="B552" i="23"/>
  <c r="B587" i="23"/>
  <c r="B625" i="23"/>
  <c r="B660" i="23"/>
  <c r="B692" i="23"/>
  <c r="B727" i="23"/>
  <c r="B753" i="23"/>
  <c r="B776" i="23"/>
  <c r="B802" i="23"/>
  <c r="B825" i="23"/>
  <c r="B848" i="23"/>
  <c r="B874" i="23"/>
  <c r="B897" i="23"/>
  <c r="B920" i="23"/>
  <c r="B946" i="23"/>
  <c r="B969" i="23"/>
  <c r="B992" i="23"/>
  <c r="B87" i="23"/>
  <c r="B195" i="23"/>
  <c r="B303" i="23"/>
  <c r="B338" i="23"/>
  <c r="B446" i="23"/>
  <c r="B519" i="23"/>
  <c r="B627" i="23"/>
  <c r="B697" i="23"/>
  <c r="B755" i="23"/>
  <c r="B804" i="23"/>
  <c r="B876" i="23"/>
  <c r="B925" i="23"/>
  <c r="B971" i="23"/>
  <c r="B123" i="23"/>
  <c r="B231" i="23"/>
  <c r="B308" i="23"/>
  <c r="B381" i="23"/>
  <c r="B447" i="23"/>
  <c r="B524" i="23"/>
  <c r="B597" i="23"/>
  <c r="B663" i="23"/>
  <c r="B730" i="23"/>
  <c r="B13" i="23"/>
  <c r="B48" i="23"/>
  <c r="B86" i="23"/>
  <c r="B121" i="23"/>
  <c r="B156" i="23"/>
  <c r="B194" i="23"/>
  <c r="B229" i="23"/>
  <c r="B264" i="23"/>
  <c r="B302" i="23"/>
  <c r="B337" i="23"/>
  <c r="B372" i="23"/>
  <c r="B410" i="23"/>
  <c r="B445" i="23"/>
  <c r="B480" i="23"/>
  <c r="B518" i="23"/>
  <c r="B553" i="23"/>
  <c r="B588" i="23"/>
  <c r="B626" i="23"/>
  <c r="B661" i="23"/>
  <c r="B693" i="23"/>
  <c r="B728" i="23"/>
  <c r="B754" i="23"/>
  <c r="B777" i="23"/>
  <c r="B803" i="23"/>
  <c r="B826" i="23"/>
  <c r="B849" i="23"/>
  <c r="B875" i="23"/>
  <c r="B898" i="23"/>
  <c r="B921" i="23"/>
  <c r="B947" i="23"/>
  <c r="B970" i="23"/>
  <c r="B993" i="23"/>
  <c r="B14" i="23"/>
  <c r="B56" i="23"/>
  <c r="B122" i="23"/>
  <c r="B164" i="23"/>
  <c r="B230" i="23"/>
  <c r="B272" i="23"/>
  <c r="B380" i="23"/>
  <c r="B411" i="23"/>
  <c r="B488" i="23"/>
  <c r="B554" i="23"/>
  <c r="B596" i="23"/>
  <c r="B662" i="23"/>
  <c r="B729" i="23"/>
  <c r="B781" i="23"/>
  <c r="B827" i="23"/>
  <c r="B853" i="23"/>
  <c r="B899" i="23"/>
  <c r="B948" i="23"/>
  <c r="B997" i="23"/>
  <c r="B15" i="23"/>
  <c r="B57" i="23"/>
  <c r="B92" i="23"/>
  <c r="B165" i="23"/>
  <c r="B200" i="23"/>
  <c r="B273" i="23"/>
  <c r="B339" i="23"/>
  <c r="B416" i="23"/>
  <c r="B489" i="23"/>
  <c r="B555" i="23"/>
  <c r="B632" i="23"/>
  <c r="B698" i="23"/>
  <c r="B32" i="23"/>
  <c r="B63" i="23"/>
  <c r="B94" i="23"/>
  <c r="B140" i="23"/>
  <c r="B171" i="23"/>
  <c r="B202" i="23"/>
  <c r="B248" i="23"/>
  <c r="B279" i="23"/>
  <c r="B310" i="23"/>
  <c r="B356" i="23"/>
  <c r="B387" i="23"/>
  <c r="B418" i="23"/>
  <c r="B464" i="23"/>
  <c r="B495" i="23"/>
  <c r="B526" i="23"/>
  <c r="B572" i="23"/>
  <c r="B603" i="23"/>
  <c r="B634" i="23"/>
  <c r="B675" i="23"/>
  <c r="B707" i="23"/>
  <c r="B732" i="23"/>
  <c r="B765" i="23"/>
  <c r="B788" i="23"/>
  <c r="B807" i="23"/>
  <c r="B837" i="23"/>
  <c r="B860" i="23"/>
  <c r="B879" i="23"/>
  <c r="B909" i="23"/>
  <c r="B932" i="23"/>
  <c r="B951" i="23"/>
  <c r="B981" i="23"/>
  <c r="B1004" i="23"/>
  <c r="B33" i="23"/>
  <c r="B68" i="23"/>
  <c r="B99" i="23"/>
  <c r="B141" i="23"/>
  <c r="B176" i="23"/>
  <c r="B207" i="23"/>
  <c r="B249" i="23"/>
  <c r="B284" i="23"/>
  <c r="B315" i="23"/>
  <c r="B357" i="23"/>
  <c r="B392" i="23"/>
  <c r="B423" i="23"/>
  <c r="B465" i="23"/>
  <c r="B500" i="23"/>
  <c r="B531" i="23"/>
  <c r="B573" i="23"/>
  <c r="B608" i="23"/>
  <c r="B639" i="23"/>
  <c r="B679" i="23"/>
  <c r="B708" i="23"/>
  <c r="B739" i="23"/>
  <c r="B766" i="23"/>
  <c r="B789" i="23"/>
  <c r="B812" i="23"/>
  <c r="B838" i="23"/>
  <c r="B861" i="23"/>
  <c r="B884" i="23"/>
  <c r="B910" i="23"/>
  <c r="B933" i="23"/>
  <c r="B956" i="23"/>
  <c r="B982" i="23"/>
  <c r="B1005" i="23"/>
  <c r="B11" i="23"/>
  <c r="B84" i="23"/>
  <c r="B146" i="23"/>
  <c r="B227" i="23"/>
  <c r="B300" i="23"/>
  <c r="B362" i="23"/>
  <c r="B443" i="23"/>
  <c r="B516" i="23"/>
  <c r="B578" i="23"/>
  <c r="B659" i="23"/>
  <c r="B723" i="23"/>
  <c r="B770" i="23"/>
  <c r="B817" i="23"/>
  <c r="B855" i="23"/>
  <c r="B896" i="23"/>
  <c r="B936" i="23"/>
  <c r="B983" i="23"/>
  <c r="B541" i="23"/>
  <c r="B37" i="23"/>
  <c r="B180" i="23"/>
  <c r="B326" i="23"/>
  <c r="B469" i="23"/>
  <c r="B683" i="23"/>
  <c r="B791" i="23"/>
  <c r="B873" i="23"/>
  <c r="B913" i="23"/>
  <c r="B119" i="23"/>
  <c r="B254" i="23"/>
  <c r="B408" i="23"/>
  <c r="B624" i="23"/>
  <c r="B752" i="23"/>
  <c r="B839" i="23"/>
  <c r="B914" i="23"/>
  <c r="B999" i="23"/>
  <c r="B58" i="23"/>
  <c r="B201" i="23"/>
  <c r="B344" i="23"/>
  <c r="B490" i="23"/>
  <c r="B699" i="23"/>
  <c r="B793" i="23"/>
  <c r="B878" i="23"/>
  <c r="B962" i="23"/>
  <c r="B69" i="23"/>
  <c r="B212" i="23"/>
  <c r="B358" i="23"/>
  <c r="B501" i="23"/>
  <c r="B644" i="23"/>
  <c r="B801" i="23"/>
  <c r="B885" i="23"/>
  <c r="B963" i="23"/>
  <c r="B143" i="23"/>
  <c r="B216" i="23"/>
  <c r="B359" i="23"/>
  <c r="B575" i="23"/>
  <c r="B710" i="23"/>
  <c r="B805" i="23"/>
  <c r="B889" i="23"/>
  <c r="B968" i="23"/>
  <c r="B71" i="23"/>
  <c r="B217" i="23"/>
  <c r="B360" i="23"/>
  <c r="B503" i="23"/>
  <c r="B649" i="23"/>
  <c r="B768" i="23"/>
  <c r="B806" i="23"/>
  <c r="B890" i="23"/>
  <c r="B972" i="23"/>
  <c r="B20" i="23"/>
  <c r="B93" i="23"/>
  <c r="B166" i="23"/>
  <c r="B236" i="23"/>
  <c r="B309" i="23"/>
  <c r="B382" i="23"/>
  <c r="B452" i="23"/>
  <c r="B525" i="23"/>
  <c r="B598" i="23"/>
  <c r="B667" i="23"/>
  <c r="B731" i="23"/>
  <c r="B771" i="23"/>
  <c r="B818" i="23"/>
  <c r="B862" i="23"/>
  <c r="B900" i="23"/>
  <c r="B937" i="23"/>
  <c r="B984" i="23"/>
  <c r="B34" i="23"/>
  <c r="B104" i="23"/>
  <c r="B177" i="23"/>
  <c r="B250" i="23"/>
  <c r="B320" i="23"/>
  <c r="B393" i="23"/>
  <c r="B466" i="23"/>
  <c r="B536" i="23"/>
  <c r="B609" i="23"/>
  <c r="B680" i="23"/>
  <c r="B740" i="23"/>
  <c r="B782" i="23"/>
  <c r="B819" i="23"/>
  <c r="B863" i="23"/>
  <c r="B901" i="23"/>
  <c r="B945" i="23"/>
  <c r="B985" i="23"/>
  <c r="B35" i="23"/>
  <c r="B108" i="23"/>
  <c r="B178" i="23"/>
  <c r="B251" i="23"/>
  <c r="B324" i="23"/>
  <c r="B394" i="23"/>
  <c r="B467" i="23"/>
  <c r="B540" i="23"/>
  <c r="B610" i="23"/>
  <c r="B681" i="23"/>
  <c r="B744" i="23"/>
  <c r="B783" i="23"/>
  <c r="B824" i="23"/>
  <c r="B864" i="23"/>
  <c r="B911" i="23"/>
  <c r="B949" i="23"/>
  <c r="B986" i="23"/>
  <c r="B36" i="23"/>
  <c r="B109" i="23"/>
  <c r="B179" i="23"/>
  <c r="B252" i="23"/>
  <c r="B325" i="23"/>
  <c r="B395" i="23"/>
  <c r="B468" i="23"/>
  <c r="B611" i="23"/>
  <c r="B682" i="23"/>
  <c r="B745" i="23"/>
  <c r="B790" i="23"/>
  <c r="B828" i="23"/>
  <c r="B865" i="23"/>
  <c r="B912" i="23"/>
  <c r="B950" i="23"/>
  <c r="B987" i="23"/>
  <c r="B110" i="23"/>
  <c r="B253" i="23"/>
  <c r="B396" i="23"/>
  <c r="B542" i="23"/>
  <c r="B612" i="23"/>
  <c r="B746" i="23"/>
  <c r="B829" i="23"/>
  <c r="B957" i="23"/>
  <c r="B998" i="23"/>
  <c r="B38" i="23"/>
  <c r="B192" i="23"/>
  <c r="B335" i="23"/>
  <c r="B470" i="23"/>
  <c r="B551" i="23"/>
  <c r="B684" i="23"/>
  <c r="B792" i="23"/>
  <c r="B877" i="23"/>
  <c r="B961" i="23"/>
  <c r="B128" i="23"/>
  <c r="B274" i="23"/>
  <c r="B417" i="23"/>
  <c r="B560" i="23"/>
  <c r="B633" i="23"/>
  <c r="B756" i="23"/>
  <c r="B840" i="23"/>
  <c r="B915" i="23"/>
  <c r="B1006" i="23"/>
  <c r="B142" i="23"/>
  <c r="B285" i="23"/>
  <c r="B428" i="23"/>
  <c r="B574" i="23"/>
  <c r="B709" i="23"/>
  <c r="B757" i="23"/>
  <c r="B841" i="23"/>
  <c r="B926" i="23"/>
  <c r="B1007" i="23"/>
  <c r="B70" i="23"/>
  <c r="B286" i="23"/>
  <c r="B432" i="23"/>
  <c r="B502" i="23"/>
  <c r="B648" i="23"/>
  <c r="B767" i="23"/>
  <c r="B842" i="23"/>
  <c r="B927" i="23"/>
  <c r="B1008" i="23"/>
  <c r="B144" i="23"/>
  <c r="B287" i="23"/>
  <c r="B433" i="23"/>
  <c r="B576" i="23"/>
  <c r="B711" i="23"/>
  <c r="B843" i="23"/>
  <c r="B934" i="23"/>
  <c r="B1009" i="23"/>
  <c r="B288" i="23"/>
  <c r="B935" i="23"/>
  <c r="B891" i="23"/>
  <c r="B854" i="23"/>
  <c r="B650" i="23"/>
  <c r="B996" i="23"/>
  <c r="B980" i="23"/>
  <c r="B960" i="23"/>
  <c r="B944" i="23"/>
  <c r="B924" i="23"/>
  <c r="B908" i="23"/>
  <c r="B888" i="23"/>
  <c r="B872" i="23"/>
  <c r="B852" i="23"/>
  <c r="B836" i="23"/>
  <c r="B816" i="23"/>
  <c r="B800" i="23"/>
  <c r="B780" i="23"/>
  <c r="B764" i="23"/>
  <c r="B743" i="23"/>
  <c r="B722" i="23"/>
  <c r="B696" i="23"/>
  <c r="B674" i="23"/>
  <c r="B647" i="23"/>
  <c r="B623" i="23"/>
  <c r="B591" i="23"/>
  <c r="B567" i="23"/>
  <c r="B539" i="23"/>
  <c r="B515" i="23"/>
  <c r="B483" i="23"/>
  <c r="B459" i="23"/>
  <c r="B431" i="23"/>
  <c r="B407" i="23"/>
  <c r="B375" i="23"/>
  <c r="B351" i="23"/>
  <c r="B323" i="23"/>
  <c r="B299" i="23"/>
  <c r="B267" i="23"/>
  <c r="B243" i="23"/>
  <c r="B215" i="23"/>
  <c r="B191" i="23"/>
  <c r="B159" i="23"/>
  <c r="B135" i="23"/>
  <c r="B107" i="23"/>
  <c r="B83" i="23"/>
  <c r="B51" i="23"/>
  <c r="B27" i="23"/>
  <c r="B16" i="23"/>
  <c r="B28" i="23"/>
  <c r="B40" i="23"/>
  <c r="B52" i="23"/>
  <c r="B64" i="23"/>
  <c r="B76" i="23"/>
  <c r="B88" i="23"/>
  <c r="B100" i="23"/>
  <c r="B112" i="23"/>
  <c r="B124" i="23"/>
  <c r="B136" i="23"/>
  <c r="B148" i="23"/>
  <c r="B160" i="23"/>
  <c r="B172" i="23"/>
  <c r="B184" i="23"/>
  <c r="B196" i="23"/>
  <c r="B208" i="23"/>
  <c r="B220" i="23"/>
  <c r="B232" i="23"/>
  <c r="B244" i="23"/>
  <c r="B256" i="23"/>
  <c r="B268" i="23"/>
  <c r="B280" i="23"/>
  <c r="B292" i="23"/>
  <c r="B304" i="23"/>
  <c r="B316" i="23"/>
  <c r="B328" i="23"/>
  <c r="B340" i="23"/>
  <c r="B352" i="23"/>
  <c r="B364" i="23"/>
  <c r="B376" i="23"/>
  <c r="B388" i="23"/>
  <c r="B400" i="23"/>
  <c r="B412" i="23"/>
  <c r="B424" i="23"/>
  <c r="B436" i="23"/>
  <c r="B448" i="23"/>
  <c r="B460" i="23"/>
  <c r="B472" i="23"/>
  <c r="B484" i="23"/>
  <c r="B496" i="23"/>
  <c r="B508" i="23"/>
  <c r="B520" i="23"/>
  <c r="B532" i="23"/>
  <c r="B544" i="23"/>
  <c r="B556" i="23"/>
  <c r="B568" i="23"/>
  <c r="B580" i="23"/>
  <c r="B592" i="23"/>
  <c r="B604" i="23"/>
  <c r="B616" i="23"/>
  <c r="B628" i="23"/>
  <c r="B640" i="23"/>
  <c r="B652" i="23"/>
  <c r="B664" i="23"/>
  <c r="B676" i="23"/>
  <c r="B688" i="23"/>
  <c r="B700" i="23"/>
  <c r="B712" i="23"/>
  <c r="B724" i="23"/>
  <c r="B736" i="23"/>
  <c r="B748" i="23"/>
  <c r="B17" i="23"/>
  <c r="B29" i="23"/>
  <c r="B41" i="23"/>
  <c r="B53" i="23"/>
  <c r="B65" i="23"/>
  <c r="B77" i="23"/>
  <c r="B89" i="23"/>
  <c r="B101" i="23"/>
  <c r="B113" i="23"/>
  <c r="B125" i="23"/>
  <c r="B137" i="23"/>
  <c r="B149" i="23"/>
  <c r="B161" i="23"/>
  <c r="B173" i="23"/>
  <c r="B185" i="23"/>
  <c r="B197" i="23"/>
  <c r="B209" i="23"/>
  <c r="B221" i="23"/>
  <c r="B233" i="23"/>
  <c r="B245" i="23"/>
  <c r="B257" i="23"/>
  <c r="B269" i="23"/>
  <c r="B281" i="23"/>
  <c r="B293" i="23"/>
  <c r="B305" i="23"/>
  <c r="B317" i="23"/>
  <c r="B329" i="23"/>
  <c r="B341" i="23"/>
  <c r="B353" i="23"/>
  <c r="B365" i="23"/>
  <c r="B377" i="23"/>
  <c r="B389" i="23"/>
  <c r="B401" i="23"/>
  <c r="B413" i="23"/>
  <c r="B425" i="23"/>
  <c r="B437" i="23"/>
  <c r="B449" i="23"/>
  <c r="B461" i="23"/>
  <c r="B473" i="23"/>
  <c r="B485" i="23"/>
  <c r="B497" i="23"/>
  <c r="B509" i="23"/>
  <c r="B521" i="23"/>
  <c r="B533" i="23"/>
  <c r="B545" i="23"/>
  <c r="B557" i="23"/>
  <c r="B569" i="23"/>
  <c r="B581" i="23"/>
  <c r="B593" i="23"/>
  <c r="B605" i="23"/>
  <c r="B617" i="23"/>
  <c r="B629" i="23"/>
  <c r="B641" i="23"/>
  <c r="B653" i="23"/>
  <c r="B665" i="23"/>
  <c r="B677" i="23"/>
  <c r="B689" i="23"/>
  <c r="B701" i="23"/>
  <c r="B713" i="23"/>
  <c r="B725" i="23"/>
  <c r="B18" i="23"/>
  <c r="B30" i="23"/>
  <c r="B42" i="23"/>
  <c r="B54" i="23"/>
  <c r="B66" i="23"/>
  <c r="B78" i="23"/>
  <c r="B90" i="23"/>
  <c r="B102" i="23"/>
  <c r="B114" i="23"/>
  <c r="B126" i="23"/>
  <c r="B138" i="23"/>
  <c r="B150" i="23"/>
  <c r="B162" i="23"/>
  <c r="B174" i="23"/>
  <c r="B186" i="23"/>
  <c r="B198" i="23"/>
  <c r="B210" i="23"/>
  <c r="B222" i="23"/>
  <c r="B234" i="23"/>
  <c r="B246" i="23"/>
  <c r="B258" i="23"/>
  <c r="B270" i="23"/>
  <c r="B282" i="23"/>
  <c r="B294" i="23"/>
  <c r="B306" i="23"/>
  <c r="B318" i="23"/>
  <c r="B330" i="23"/>
  <c r="B342" i="23"/>
  <c r="B354" i="23"/>
  <c r="B366" i="23"/>
  <c r="B378" i="23"/>
  <c r="B390" i="23"/>
  <c r="B402" i="23"/>
  <c r="B414" i="23"/>
  <c r="B426" i="23"/>
  <c r="B438" i="23"/>
  <c r="B450" i="23"/>
  <c r="B462" i="23"/>
  <c r="B474" i="23"/>
  <c r="B486" i="23"/>
  <c r="B498" i="23"/>
  <c r="B510" i="23"/>
  <c r="B522" i="23"/>
  <c r="B534" i="23"/>
  <c r="B546" i="23"/>
  <c r="B558" i="23"/>
  <c r="B570" i="23"/>
  <c r="B582" i="23"/>
  <c r="B594" i="23"/>
  <c r="B606" i="23"/>
  <c r="B618" i="23"/>
  <c r="B630" i="23"/>
  <c r="B642" i="23"/>
  <c r="B654" i="23"/>
  <c r="B666" i="23"/>
  <c r="B678" i="23"/>
  <c r="B690" i="23"/>
  <c r="B702" i="23"/>
  <c r="B714" i="23"/>
  <c r="B726" i="23"/>
  <c r="B738" i="23"/>
  <c r="B19" i="23"/>
  <c r="B31" i="23"/>
  <c r="B43" i="23"/>
  <c r="B55" i="23"/>
  <c r="B67" i="23"/>
  <c r="B79" i="23"/>
  <c r="B91" i="23"/>
  <c r="B103" i="23"/>
  <c r="B115" i="23"/>
  <c r="B127" i="23"/>
  <c r="B139" i="23"/>
  <c r="B151" i="23"/>
  <c r="B163" i="23"/>
  <c r="B175" i="23"/>
  <c r="B187" i="23"/>
  <c r="B199" i="23"/>
  <c r="B211" i="23"/>
  <c r="B223" i="23"/>
  <c r="B235" i="23"/>
  <c r="B247" i="23"/>
  <c r="B259" i="23"/>
  <c r="B271" i="23"/>
  <c r="B283" i="23"/>
  <c r="B295" i="23"/>
  <c r="B307" i="23"/>
  <c r="B319" i="23"/>
  <c r="B331" i="23"/>
  <c r="B343" i="23"/>
  <c r="B355" i="23"/>
  <c r="B367" i="23"/>
  <c r="B379" i="23"/>
  <c r="B391" i="23"/>
  <c r="B403" i="23"/>
  <c r="B415" i="23"/>
  <c r="B427" i="23"/>
  <c r="B439" i="23"/>
  <c r="B451" i="23"/>
  <c r="B463" i="23"/>
  <c r="B475" i="23"/>
  <c r="B487" i="23"/>
  <c r="B499" i="23"/>
  <c r="B511" i="23"/>
  <c r="B523" i="23"/>
  <c r="B535" i="23"/>
  <c r="B547" i="23"/>
  <c r="B559" i="23"/>
  <c r="B571" i="23"/>
  <c r="B583" i="23"/>
  <c r="B595" i="23"/>
  <c r="B607" i="23"/>
  <c r="B619" i="23"/>
  <c r="B631" i="23"/>
  <c r="B643" i="23"/>
  <c r="B655" i="23"/>
  <c r="B23" i="23"/>
  <c r="B39" i="23"/>
  <c r="B59" i="23"/>
  <c r="B75" i="23"/>
  <c r="B95" i="23"/>
  <c r="B111" i="23"/>
  <c r="B131" i="23"/>
  <c r="B147" i="23"/>
  <c r="B167" i="23"/>
  <c r="B183" i="23"/>
  <c r="B203" i="23"/>
  <c r="B219" i="23"/>
  <c r="B239" i="23"/>
  <c r="B255" i="23"/>
  <c r="B275" i="23"/>
  <c r="B291" i="23"/>
  <c r="B311" i="23"/>
  <c r="B327" i="23"/>
  <c r="B347" i="23"/>
  <c r="B363" i="23"/>
  <c r="B383" i="23"/>
  <c r="B399" i="23"/>
  <c r="B419" i="23"/>
  <c r="B435" i="23"/>
  <c r="B455" i="23"/>
  <c r="B471" i="23"/>
  <c r="B491" i="23"/>
  <c r="B507" i="23"/>
  <c r="B527" i="23"/>
  <c r="B543" i="23"/>
  <c r="B563" i="23"/>
  <c r="B579" i="23"/>
  <c r="B599" i="23"/>
  <c r="B615" i="23"/>
  <c r="B635" i="23"/>
  <c r="B651" i="23"/>
  <c r="B670" i="23"/>
  <c r="B685" i="23"/>
  <c r="B703" i="23"/>
  <c r="B718" i="23"/>
  <c r="B733" i="23"/>
  <c r="B747" i="23"/>
  <c r="B760" i="23"/>
  <c r="B772" i="23"/>
  <c r="B784" i="23"/>
  <c r="B796" i="23"/>
  <c r="B808" i="23"/>
  <c r="B820" i="23"/>
  <c r="B832" i="23"/>
  <c r="B844" i="23"/>
  <c r="B856" i="23"/>
  <c r="B868" i="23"/>
  <c r="B880" i="23"/>
  <c r="B892" i="23"/>
  <c r="B904" i="23"/>
  <c r="B916" i="23"/>
  <c r="B928" i="23"/>
  <c r="B940" i="23"/>
  <c r="B952" i="23"/>
  <c r="B964" i="23"/>
  <c r="B976" i="23"/>
  <c r="B988" i="23"/>
  <c r="B1000" i="23"/>
  <c r="B24" i="23"/>
  <c r="B44" i="23"/>
  <c r="B60" i="23"/>
  <c r="B80" i="23"/>
  <c r="B96" i="23"/>
  <c r="B116" i="23"/>
  <c r="B132" i="23"/>
  <c r="B152" i="23"/>
  <c r="B168" i="23"/>
  <c r="B188" i="23"/>
  <c r="B204" i="23"/>
  <c r="B224" i="23"/>
  <c r="B240" i="23"/>
  <c r="B260" i="23"/>
  <c r="B276" i="23"/>
  <c r="B296" i="23"/>
  <c r="B312" i="23"/>
  <c r="B332" i="23"/>
  <c r="B348" i="23"/>
  <c r="B368" i="23"/>
  <c r="B384" i="23"/>
  <c r="B404" i="23"/>
  <c r="B420" i="23"/>
  <c r="B440" i="23"/>
  <c r="B456" i="23"/>
  <c r="B476" i="23"/>
  <c r="B492" i="23"/>
  <c r="B512" i="23"/>
  <c r="B528" i="23"/>
  <c r="B548" i="23"/>
  <c r="B564" i="23"/>
  <c r="B584" i="23"/>
  <c r="B600" i="23"/>
  <c r="B620" i="23"/>
  <c r="B636" i="23"/>
  <c r="B656" i="23"/>
  <c r="B671" i="23"/>
  <c r="B686" i="23"/>
  <c r="B704" i="23"/>
  <c r="B719" i="23"/>
  <c r="B734" i="23"/>
  <c r="B749" i="23"/>
  <c r="B761" i="23"/>
  <c r="B773" i="23"/>
  <c r="B785" i="23"/>
  <c r="B797" i="23"/>
  <c r="B809" i="23"/>
  <c r="B821" i="23"/>
  <c r="B833" i="23"/>
  <c r="B845" i="23"/>
  <c r="B857" i="23"/>
  <c r="B869" i="23"/>
  <c r="B881" i="23"/>
  <c r="B893" i="23"/>
  <c r="B905" i="23"/>
  <c r="B917" i="23"/>
  <c r="B929" i="23"/>
  <c r="B941" i="23"/>
  <c r="B953" i="23"/>
  <c r="B965" i="23"/>
  <c r="B977" i="23"/>
  <c r="B989" i="23"/>
  <c r="B1001" i="23"/>
  <c r="B25" i="23"/>
  <c r="B45" i="23"/>
  <c r="B61" i="23"/>
  <c r="B81" i="23"/>
  <c r="B97" i="23"/>
  <c r="B117" i="23"/>
  <c r="B133" i="23"/>
  <c r="B153" i="23"/>
  <c r="B169" i="23"/>
  <c r="B189" i="23"/>
  <c r="B205" i="23"/>
  <c r="B225" i="23"/>
  <c r="B241" i="23"/>
  <c r="B261" i="23"/>
  <c r="B277" i="23"/>
  <c r="B297" i="23"/>
  <c r="B313" i="23"/>
  <c r="B333" i="23"/>
  <c r="B349" i="23"/>
  <c r="B369" i="23"/>
  <c r="B385" i="23"/>
  <c r="B405" i="23"/>
  <c r="B421" i="23"/>
  <c r="B441" i="23"/>
  <c r="B457" i="23"/>
  <c r="B477" i="23"/>
  <c r="B493" i="23"/>
  <c r="B513" i="23"/>
  <c r="B529" i="23"/>
  <c r="B549" i="23"/>
  <c r="B565" i="23"/>
  <c r="B585" i="23"/>
  <c r="B601" i="23"/>
  <c r="B621" i="23"/>
  <c r="B637" i="23"/>
  <c r="B657" i="23"/>
  <c r="B672" i="23"/>
  <c r="B687" i="23"/>
  <c r="B705" i="23"/>
  <c r="B720" i="23"/>
  <c r="B735" i="23"/>
  <c r="B750" i="23"/>
  <c r="B762" i="23"/>
  <c r="B774" i="23"/>
  <c r="B786" i="23"/>
  <c r="B798" i="23"/>
  <c r="B810" i="23"/>
  <c r="B822" i="23"/>
  <c r="B834" i="23"/>
  <c r="B846" i="23"/>
  <c r="B858" i="23"/>
  <c r="B870" i="23"/>
  <c r="B882" i="23"/>
  <c r="B894" i="23"/>
  <c r="B906" i="23"/>
  <c r="B918" i="23"/>
  <c r="B930" i="23"/>
  <c r="B942" i="23"/>
  <c r="B954" i="23"/>
  <c r="B966" i="23"/>
  <c r="B978" i="23"/>
  <c r="B990" i="23"/>
  <c r="B1002" i="23"/>
  <c r="B26" i="23"/>
  <c r="B46" i="23"/>
  <c r="B62" i="23"/>
  <c r="B82" i="23"/>
  <c r="B98" i="23"/>
  <c r="B118" i="23"/>
  <c r="B134" i="23"/>
  <c r="B154" i="23"/>
  <c r="B170" i="23"/>
  <c r="B190" i="23"/>
  <c r="B206" i="23"/>
  <c r="B226" i="23"/>
  <c r="B242" i="23"/>
  <c r="B262" i="23"/>
  <c r="B278" i="23"/>
  <c r="B298" i="23"/>
  <c r="B314" i="23"/>
  <c r="B334" i="23"/>
  <c r="B350" i="23"/>
  <c r="B370" i="23"/>
  <c r="B386" i="23"/>
  <c r="B406" i="23"/>
  <c r="B422" i="23"/>
  <c r="B442" i="23"/>
  <c r="B458" i="23"/>
  <c r="B478" i="23"/>
  <c r="B494" i="23"/>
  <c r="B514" i="23"/>
  <c r="B530" i="23"/>
  <c r="B550" i="23"/>
  <c r="B566" i="23"/>
  <c r="B586" i="23"/>
  <c r="B602" i="23"/>
  <c r="B622" i="23"/>
  <c r="B638" i="23"/>
  <c r="B658" i="23"/>
  <c r="B673" i="23"/>
  <c r="B691" i="23"/>
  <c r="B706" i="23"/>
  <c r="B721" i="23"/>
  <c r="B737" i="23"/>
  <c r="B751" i="23"/>
  <c r="B763" i="23"/>
  <c r="B775" i="23"/>
  <c r="B787" i="23"/>
  <c r="B799" i="23"/>
  <c r="B811" i="23"/>
  <c r="B823" i="23"/>
  <c r="B835" i="23"/>
  <c r="B847" i="23"/>
  <c r="B859" i="23"/>
  <c r="B871" i="23"/>
  <c r="B883" i="23"/>
  <c r="B895" i="23"/>
  <c r="B907" i="23"/>
  <c r="B919" i="23"/>
  <c r="B931" i="23"/>
  <c r="B943" i="23"/>
  <c r="B955" i="23"/>
  <c r="B967" i="23"/>
  <c r="B979" i="23"/>
  <c r="B991" i="23"/>
  <c r="B1003" i="23"/>
  <c r="B995" i="23"/>
  <c r="B975" i="23"/>
  <c r="B959" i="23"/>
  <c r="B939" i="23"/>
  <c r="B923" i="23"/>
  <c r="B903" i="23"/>
  <c r="B887" i="23"/>
  <c r="B867" i="23"/>
  <c r="B851" i="23"/>
  <c r="B831" i="23"/>
  <c r="B815" i="23"/>
  <c r="B795" i="23"/>
  <c r="B779" i="23"/>
  <c r="B759" i="23"/>
  <c r="B742" i="23"/>
  <c r="B717" i="23"/>
  <c r="B695" i="23"/>
  <c r="B669" i="23"/>
  <c r="B646" i="23"/>
  <c r="B614" i="23"/>
  <c r="B590" i="23"/>
  <c r="B562" i="23"/>
  <c r="B538" i="23"/>
  <c r="B506" i="23"/>
  <c r="B482" i="23"/>
  <c r="B454" i="23"/>
  <c r="B430" i="23"/>
  <c r="B398" i="23"/>
  <c r="B374" i="23"/>
  <c r="B346" i="23"/>
  <c r="B322" i="23"/>
  <c r="B290" i="23"/>
  <c r="B266" i="23"/>
  <c r="B238" i="23"/>
  <c r="B214" i="23"/>
  <c r="B182" i="23"/>
  <c r="B158" i="23"/>
  <c r="B130" i="23"/>
  <c r="B106" i="23"/>
  <c r="B74" i="23"/>
  <c r="B50" i="23"/>
  <c r="B22" i="23"/>
  <c r="B994" i="23"/>
  <c r="B974" i="23"/>
  <c r="B958" i="23"/>
  <c r="B938" i="23"/>
  <c r="B922" i="23"/>
  <c r="B902" i="23"/>
  <c r="B886" i="23"/>
  <c r="B866" i="23"/>
  <c r="B850" i="23"/>
  <c r="B830" i="23"/>
  <c r="B814" i="23"/>
  <c r="B794" i="23"/>
  <c r="B778" i="23"/>
  <c r="B758" i="23"/>
  <c r="B741" i="23"/>
  <c r="B716" i="23"/>
  <c r="B694" i="23"/>
  <c r="B668" i="23"/>
  <c r="B645" i="23"/>
  <c r="B613" i="23"/>
  <c r="B589" i="23"/>
  <c r="B561" i="23"/>
  <c r="B537" i="23"/>
  <c r="B505" i="23"/>
  <c r="B481" i="23"/>
  <c r="B453" i="23"/>
  <c r="B429" i="23"/>
  <c r="B397" i="23"/>
  <c r="B373" i="23"/>
  <c r="B345" i="23"/>
  <c r="B321" i="23"/>
  <c r="B289" i="23"/>
  <c r="B265" i="23"/>
  <c r="B237" i="23"/>
  <c r="B213" i="23"/>
  <c r="B181" i="23"/>
  <c r="B157" i="23"/>
  <c r="B129" i="23"/>
  <c r="B105" i="23"/>
  <c r="B73" i="23"/>
  <c r="B49" i="23"/>
  <c r="B21" i="23"/>
  <c r="L998" i="6"/>
  <c r="L986" i="6"/>
  <c r="L974" i="6"/>
  <c r="L962" i="6"/>
  <c r="L950" i="6"/>
  <c r="L938" i="6"/>
  <c r="L926" i="6"/>
  <c r="L914" i="6"/>
  <c r="L902" i="6"/>
  <c r="L890" i="6"/>
  <c r="L878" i="6"/>
  <c r="L866" i="6"/>
  <c r="L854" i="6"/>
  <c r="L842" i="6"/>
  <c r="L830" i="6"/>
  <c r="L818" i="6"/>
  <c r="L806" i="6"/>
  <c r="L794" i="6"/>
  <c r="L782" i="6"/>
  <c r="L770" i="6"/>
  <c r="L758" i="6"/>
  <c r="L746" i="6"/>
  <c r="L734" i="6"/>
  <c r="L722" i="6"/>
  <c r="L710" i="6"/>
  <c r="L698" i="6"/>
  <c r="L686" i="6"/>
  <c r="L674" i="6"/>
  <c r="L662" i="6"/>
  <c r="L650" i="6"/>
  <c r="L638" i="6"/>
  <c r="L626" i="6"/>
  <c r="L614" i="6"/>
  <c r="L602" i="6"/>
  <c r="L590" i="6"/>
  <c r="L578" i="6"/>
  <c r="L566" i="6"/>
  <c r="L554" i="6"/>
  <c r="L542" i="6"/>
  <c r="L530" i="6"/>
  <c r="L518" i="6"/>
  <c r="L506" i="6"/>
  <c r="L494" i="6"/>
  <c r="L482" i="6"/>
  <c r="L470" i="6"/>
  <c r="L458" i="6"/>
  <c r="L446" i="6"/>
  <c r="L434" i="6"/>
  <c r="L422" i="6"/>
  <c r="L410" i="6"/>
  <c r="L398" i="6"/>
  <c r="L386" i="6"/>
  <c r="L374" i="6"/>
  <c r="L362" i="6"/>
  <c r="L350" i="6"/>
  <c r="L338" i="6"/>
  <c r="L326" i="6"/>
  <c r="L314" i="6"/>
  <c r="L302" i="6"/>
  <c r="L290" i="6"/>
  <c r="L278" i="6"/>
  <c r="L266" i="6"/>
  <c r="L254" i="6"/>
  <c r="L242" i="6"/>
  <c r="L230" i="6"/>
  <c r="L218" i="6"/>
  <c r="L206" i="6"/>
  <c r="L194" i="6"/>
  <c r="L182" i="6"/>
  <c r="L170" i="6"/>
  <c r="L158" i="6"/>
  <c r="L146" i="6"/>
  <c r="L134" i="6"/>
  <c r="L122" i="6"/>
  <c r="L110" i="6"/>
  <c r="L98" i="6"/>
  <c r="L86" i="6"/>
  <c r="L74" i="6"/>
  <c r="L62" i="6"/>
  <c r="L50" i="6"/>
  <c r="L38" i="6"/>
  <c r="L26" i="6"/>
  <c r="L14" i="6"/>
  <c r="L2" i="6"/>
  <c r="M2" i="6" s="1"/>
  <c r="N2" i="6" s="1"/>
  <c r="D6" i="7"/>
  <c r="D7" i="7"/>
  <c r="D5" i="7"/>
  <c r="D917" i="6"/>
  <c r="L917" i="6"/>
  <c r="D881" i="6"/>
  <c r="D434" i="6"/>
  <c r="D185" i="6"/>
  <c r="D952" i="6"/>
  <c r="D820" i="6"/>
  <c r="D879" i="6"/>
  <c r="D771" i="6"/>
  <c r="D591" i="6"/>
  <c r="D423" i="6"/>
  <c r="D75" i="6"/>
  <c r="D962" i="6"/>
  <c r="D134" i="6"/>
  <c r="D937" i="6"/>
  <c r="D841" i="6"/>
  <c r="D769" i="6"/>
  <c r="D777" i="23" s="1"/>
  <c r="D757" i="6"/>
  <c r="D765" i="23" s="1"/>
  <c r="D733" i="6"/>
  <c r="D709" i="6"/>
  <c r="D717" i="23" s="1"/>
  <c r="D685" i="6"/>
  <c r="D661" i="6"/>
  <c r="D637" i="6"/>
  <c r="D613" i="6"/>
  <c r="D589" i="6"/>
  <c r="D597" i="23" s="1"/>
  <c r="D565" i="6"/>
  <c r="D541" i="6"/>
  <c r="D517" i="6"/>
  <c r="D493" i="6"/>
  <c r="D481" i="6"/>
  <c r="D489" i="23" s="1"/>
  <c r="D469" i="6"/>
  <c r="D457" i="6"/>
  <c r="D433" i="6"/>
  <c r="D409" i="6"/>
  <c r="D397" i="6"/>
  <c r="D385" i="6"/>
  <c r="D373" i="6"/>
  <c r="D313" i="6"/>
  <c r="D289" i="6"/>
  <c r="D253" i="6"/>
  <c r="D193" i="6"/>
  <c r="D169" i="6"/>
  <c r="D49" i="6"/>
  <c r="D25" i="6"/>
  <c r="D353" i="6"/>
  <c r="D233" i="6"/>
  <c r="D988" i="6"/>
  <c r="D892" i="6"/>
  <c r="D900" i="23" s="1"/>
  <c r="D736" i="6"/>
  <c r="D951" i="6"/>
  <c r="D819" i="6"/>
  <c r="D735" i="6"/>
  <c r="D543" i="6"/>
  <c r="D435" i="6"/>
  <c r="D291" i="6"/>
  <c r="D986" i="6"/>
  <c r="D950" i="6"/>
  <c r="D338" i="6"/>
  <c r="D961" i="6"/>
  <c r="D865" i="6"/>
  <c r="D936" i="6"/>
  <c r="D944" i="23" s="1"/>
  <c r="D900" i="6"/>
  <c r="D888" i="6"/>
  <c r="D896" i="23" s="1"/>
  <c r="D876" i="6"/>
  <c r="D864" i="6"/>
  <c r="D840" i="6"/>
  <c r="D828" i="6"/>
  <c r="D804" i="6"/>
  <c r="D792" i="6"/>
  <c r="D768" i="6"/>
  <c r="D756" i="6"/>
  <c r="D732" i="6"/>
  <c r="D720" i="6"/>
  <c r="D708" i="6"/>
  <c r="D696" i="6"/>
  <c r="D684" i="6"/>
  <c r="D672" i="6"/>
  <c r="D660" i="6"/>
  <c r="D648" i="6"/>
  <c r="D636" i="6"/>
  <c r="D624" i="6"/>
  <c r="D612" i="6"/>
  <c r="D600" i="6"/>
  <c r="D588" i="6"/>
  <c r="D576" i="6"/>
  <c r="D564" i="6"/>
  <c r="D552" i="6"/>
  <c r="D540" i="6"/>
  <c r="D528" i="6"/>
  <c r="D516" i="6"/>
  <c r="D492" i="6"/>
  <c r="D468" i="6"/>
  <c r="D456" i="6"/>
  <c r="D444" i="6"/>
  <c r="D432" i="6"/>
  <c r="D408" i="6"/>
  <c r="D396" i="6"/>
  <c r="D384" i="6"/>
  <c r="D372" i="6"/>
  <c r="D348" i="6"/>
  <c r="D305" i="6"/>
  <c r="D17" i="6"/>
  <c r="D880" i="6"/>
  <c r="D748" i="6"/>
  <c r="D756" i="23" s="1"/>
  <c r="D891" i="6"/>
  <c r="D783" i="6"/>
  <c r="D615" i="6"/>
  <c r="D459" i="6"/>
  <c r="D467" i="23" s="1"/>
  <c r="D327" i="6"/>
  <c r="D914" i="6"/>
  <c r="D266" i="6"/>
  <c r="D973" i="6"/>
  <c r="D805" i="6"/>
  <c r="D995" i="6"/>
  <c r="D911" i="6"/>
  <c r="D839" i="6"/>
  <c r="D803" i="6"/>
  <c r="D811" i="23" s="1"/>
  <c r="D731" i="6"/>
  <c r="D719" i="6"/>
  <c r="D707" i="6"/>
  <c r="D695" i="6"/>
  <c r="D683" i="6"/>
  <c r="D671" i="6"/>
  <c r="D659" i="6"/>
  <c r="D647" i="6"/>
  <c r="D635" i="6"/>
  <c r="D623" i="6"/>
  <c r="D631" i="23" s="1"/>
  <c r="D611" i="6"/>
  <c r="D599" i="6"/>
  <c r="D587" i="6"/>
  <c r="D595" i="23" s="1"/>
  <c r="D575" i="6"/>
  <c r="D563" i="6"/>
  <c r="D551" i="6"/>
  <c r="D539" i="6"/>
  <c r="D527" i="6"/>
  <c r="D515" i="6"/>
  <c r="D503" i="6"/>
  <c r="D491" i="6"/>
  <c r="D479" i="6"/>
  <c r="D467" i="6"/>
  <c r="D455" i="6"/>
  <c r="D443" i="6"/>
  <c r="D431" i="6"/>
  <c r="D439" i="23" s="1"/>
  <c r="D419" i="6"/>
  <c r="D407" i="6"/>
  <c r="D395" i="6"/>
  <c r="D383" i="6"/>
  <c r="D371" i="6"/>
  <c r="D341" i="6"/>
  <c r="D77" i="6"/>
  <c r="D1000" i="6"/>
  <c r="D904" i="6"/>
  <c r="D808" i="6"/>
  <c r="D963" i="6"/>
  <c r="D843" i="6"/>
  <c r="D759" i="6"/>
  <c r="D639" i="6"/>
  <c r="D483" i="6"/>
  <c r="D375" i="6"/>
  <c r="D890" i="6"/>
  <c r="D254" i="6"/>
  <c r="D949" i="6"/>
  <c r="D793" i="6"/>
  <c r="D924" i="6"/>
  <c r="D959" i="6"/>
  <c r="D899" i="6"/>
  <c r="D851" i="6"/>
  <c r="D767" i="6"/>
  <c r="D982" i="6"/>
  <c r="D922" i="6"/>
  <c r="D862" i="6"/>
  <c r="D802" i="6"/>
  <c r="D778" i="6"/>
  <c r="D718" i="6"/>
  <c r="D706" i="6"/>
  <c r="D694" i="6"/>
  <c r="D682" i="6"/>
  <c r="D670" i="6"/>
  <c r="D658" i="6"/>
  <c r="D646" i="6"/>
  <c r="D634" i="6"/>
  <c r="D622" i="6"/>
  <c r="D610" i="6"/>
  <c r="D598" i="6"/>
  <c r="D586" i="6"/>
  <c r="D574" i="6"/>
  <c r="D562" i="6"/>
  <c r="D550" i="6"/>
  <c r="D538" i="6"/>
  <c r="D526" i="6"/>
  <c r="D358" i="6"/>
  <c r="D214" i="6"/>
  <c r="D190" i="6"/>
  <c r="D166" i="6"/>
  <c r="D106" i="6"/>
  <c r="D82" i="6"/>
  <c r="D22" i="6"/>
  <c r="D293" i="6"/>
  <c r="D976" i="6"/>
  <c r="D856" i="6"/>
  <c r="D987" i="6"/>
  <c r="D855" i="6"/>
  <c r="D747" i="6"/>
  <c r="D567" i="6"/>
  <c r="D411" i="6"/>
  <c r="D51" i="6"/>
  <c r="D878" i="6"/>
  <c r="D50" i="6"/>
  <c r="D901" i="6"/>
  <c r="D960" i="6"/>
  <c r="D983" i="6"/>
  <c r="D935" i="6"/>
  <c r="D863" i="6"/>
  <c r="D779" i="6"/>
  <c r="D970" i="6"/>
  <c r="D910" i="6"/>
  <c r="D850" i="6"/>
  <c r="D790" i="6"/>
  <c r="D798" i="23" s="1"/>
  <c r="D766" i="6"/>
  <c r="D993" i="6"/>
  <c r="D981" i="6"/>
  <c r="D969" i="6"/>
  <c r="D945" i="6"/>
  <c r="D933" i="6"/>
  <c r="D921" i="6"/>
  <c r="D909" i="6"/>
  <c r="D897" i="6"/>
  <c r="D873" i="6"/>
  <c r="D861" i="6"/>
  <c r="D849" i="6"/>
  <c r="D825" i="6"/>
  <c r="D813" i="6"/>
  <c r="D789" i="6"/>
  <c r="D777" i="6"/>
  <c r="D753" i="6"/>
  <c r="D741" i="6"/>
  <c r="D329" i="6"/>
  <c r="D137" i="6"/>
  <c r="D928" i="6"/>
  <c r="D936" i="23" s="1"/>
  <c r="D772" i="6"/>
  <c r="D903" i="6"/>
  <c r="D795" i="6"/>
  <c r="D687" i="6"/>
  <c r="D519" i="6"/>
  <c r="D255" i="6"/>
  <c r="D263" i="23" s="1"/>
  <c r="D938" i="6"/>
  <c r="D290" i="6"/>
  <c r="D889" i="6"/>
  <c r="D996" i="6"/>
  <c r="D923" i="6"/>
  <c r="D827" i="6"/>
  <c r="D755" i="6"/>
  <c r="D763" i="23" s="1"/>
  <c r="D958" i="6"/>
  <c r="D898" i="6"/>
  <c r="D838" i="6"/>
  <c r="D754" i="6"/>
  <c r="D992" i="6"/>
  <c r="D944" i="6"/>
  <c r="D908" i="6"/>
  <c r="D860" i="6"/>
  <c r="D812" i="6"/>
  <c r="D752" i="6"/>
  <c r="D692" i="6"/>
  <c r="D620" i="6"/>
  <c r="D548" i="6"/>
  <c r="D500" i="6"/>
  <c r="D464" i="6"/>
  <c r="D440" i="6"/>
  <c r="D428" i="6"/>
  <c r="D416" i="6"/>
  <c r="D404" i="6"/>
  <c r="D380" i="6"/>
  <c r="D368" i="6"/>
  <c r="D344" i="6"/>
  <c r="D308" i="6"/>
  <c r="D236" i="6"/>
  <c r="D161" i="6"/>
  <c r="D964" i="6"/>
  <c r="D972" i="23" s="1"/>
  <c r="D844" i="6"/>
  <c r="D852" i="23" s="1"/>
  <c r="D915" i="6"/>
  <c r="D807" i="6"/>
  <c r="D663" i="6"/>
  <c r="D495" i="6"/>
  <c r="D399" i="6"/>
  <c r="D974" i="6"/>
  <c r="D866" i="6"/>
  <c r="D829" i="6"/>
  <c r="D948" i="6"/>
  <c r="D947" i="6"/>
  <c r="D875" i="6"/>
  <c r="D791" i="6"/>
  <c r="D994" i="6"/>
  <c r="D934" i="6"/>
  <c r="D874" i="6"/>
  <c r="D814" i="6"/>
  <c r="D730" i="6"/>
  <c r="D980" i="6"/>
  <c r="D932" i="6"/>
  <c r="D896" i="6"/>
  <c r="D848" i="6"/>
  <c r="D788" i="6"/>
  <c r="D740" i="6"/>
  <c r="D668" i="6"/>
  <c r="D596" i="6"/>
  <c r="D524" i="6"/>
  <c r="D488" i="6"/>
  <c r="D967" i="6"/>
  <c r="D931" i="6"/>
  <c r="D907" i="6"/>
  <c r="D895" i="6"/>
  <c r="D343" i="6"/>
  <c r="D307" i="6"/>
  <c r="D235" i="6"/>
  <c r="D269" i="6"/>
  <c r="D916" i="6"/>
  <c r="D784" i="6"/>
  <c r="D975" i="6"/>
  <c r="D831" i="6"/>
  <c r="D711" i="6"/>
  <c r="D471" i="6"/>
  <c r="D135" i="6"/>
  <c r="D143" i="23" s="1"/>
  <c r="D902" i="6"/>
  <c r="D302" i="6"/>
  <c r="D877" i="6"/>
  <c r="D885" i="23" s="1"/>
  <c r="D972" i="6"/>
  <c r="D971" i="6"/>
  <c r="D887" i="6"/>
  <c r="D815" i="6"/>
  <c r="D743" i="6"/>
  <c r="D946" i="6"/>
  <c r="D886" i="6"/>
  <c r="D826" i="6"/>
  <c r="D742" i="6"/>
  <c r="D968" i="6"/>
  <c r="D920" i="6"/>
  <c r="D872" i="6"/>
  <c r="D824" i="6"/>
  <c r="D776" i="6"/>
  <c r="D716" i="6"/>
  <c r="D644" i="6"/>
  <c r="D572" i="6"/>
  <c r="D580" i="23" s="1"/>
  <c r="D512" i="6"/>
  <c r="D991" i="6"/>
  <c r="D979" i="6"/>
  <c r="D955" i="6"/>
  <c r="D919" i="6"/>
  <c r="D883" i="6"/>
  <c r="D271" i="6"/>
  <c r="D323" i="6"/>
  <c r="D227" i="6"/>
  <c r="D143" i="6"/>
  <c r="D151" i="23" s="1"/>
  <c r="D71" i="6"/>
  <c r="D957" i="6"/>
  <c r="D745" i="6"/>
  <c r="D753" i="23" s="1"/>
  <c r="D363" i="6"/>
  <c r="D454" i="6"/>
  <c r="D334" i="6"/>
  <c r="D238" i="6"/>
  <c r="D46" i="6"/>
  <c r="D912" i="6"/>
  <c r="D836" i="6"/>
  <c r="D392" i="6"/>
  <c r="D705" i="6"/>
  <c r="D621" i="6"/>
  <c r="D537" i="6"/>
  <c r="D453" i="6"/>
  <c r="D369" i="6"/>
  <c r="D309" i="6"/>
  <c r="D237" i="6"/>
  <c r="D201" i="6"/>
  <c r="D153" i="6"/>
  <c r="D129" i="6"/>
  <c r="D93" i="6"/>
  <c r="D69" i="6"/>
  <c r="D45" i="6"/>
  <c r="D33" i="6"/>
  <c r="D9" i="6"/>
  <c r="D997" i="6"/>
  <c r="D1005" i="23" s="1"/>
  <c r="D939" i="6"/>
  <c r="D925" i="6"/>
  <c r="D867" i="6"/>
  <c r="D832" i="6"/>
  <c r="D796" i="6"/>
  <c r="D760" i="6"/>
  <c r="D721" i="6"/>
  <c r="D697" i="6"/>
  <c r="D705" i="23" s="1"/>
  <c r="D673" i="6"/>
  <c r="D625" i="6"/>
  <c r="D601" i="6"/>
  <c r="D609" i="23" s="1"/>
  <c r="D553" i="6"/>
  <c r="D561" i="23" s="1"/>
  <c r="D529" i="6"/>
  <c r="D504" i="6"/>
  <c r="D476" i="6"/>
  <c r="D445" i="6"/>
  <c r="D387" i="6"/>
  <c r="D360" i="6"/>
  <c r="D319" i="6"/>
  <c r="D272" i="6"/>
  <c r="D209" i="6"/>
  <c r="D990" i="6"/>
  <c r="D356" i="6"/>
  <c r="D332" i="6"/>
  <c r="D320" i="6"/>
  <c r="D296" i="6"/>
  <c r="D284" i="6"/>
  <c r="D260" i="6"/>
  <c r="D248" i="6"/>
  <c r="D224" i="6"/>
  <c r="D212" i="6"/>
  <c r="D200" i="6"/>
  <c r="D188" i="6"/>
  <c r="D176" i="6"/>
  <c r="D164" i="6"/>
  <c r="D152" i="6"/>
  <c r="D140" i="6"/>
  <c r="D128" i="6"/>
  <c r="D116" i="6"/>
  <c r="D104" i="6"/>
  <c r="D92" i="6"/>
  <c r="D80" i="6"/>
  <c r="D68" i="6"/>
  <c r="D56" i="6"/>
  <c r="D44" i="6"/>
  <c r="D32" i="6"/>
  <c r="D20" i="6"/>
  <c r="D8" i="6"/>
  <c r="D966" i="6"/>
  <c r="D651" i="6"/>
  <c r="D326" i="6"/>
  <c r="D490" i="6"/>
  <c r="D394" i="6"/>
  <c r="D262" i="6"/>
  <c r="D94" i="6"/>
  <c r="D102" i="23" s="1"/>
  <c r="D984" i="6"/>
  <c r="D852" i="6"/>
  <c r="D860" i="23" s="1"/>
  <c r="D699" i="6"/>
  <c r="D531" i="6"/>
  <c r="D420" i="6"/>
  <c r="D729" i="6"/>
  <c r="D645" i="6"/>
  <c r="D549" i="6"/>
  <c r="D465" i="6"/>
  <c r="D381" i="6"/>
  <c r="D285" i="6"/>
  <c r="D225" i="6"/>
  <c r="D165" i="6"/>
  <c r="D141" i="6"/>
  <c r="D117" i="6"/>
  <c r="D105" i="6"/>
  <c r="D113" i="23" s="1"/>
  <c r="D81" i="6"/>
  <c r="D57" i="6"/>
  <c r="D21" i="6"/>
  <c r="D859" i="6"/>
  <c r="D835" i="6"/>
  <c r="D823" i="6"/>
  <c r="D799" i="6"/>
  <c r="D787" i="6"/>
  <c r="D763" i="6"/>
  <c r="D751" i="6"/>
  <c r="D739" i="6"/>
  <c r="D727" i="6"/>
  <c r="D715" i="6"/>
  <c r="D723" i="23" s="1"/>
  <c r="D703" i="6"/>
  <c r="D691" i="6"/>
  <c r="D679" i="6"/>
  <c r="D667" i="6"/>
  <c r="D655" i="6"/>
  <c r="D643" i="6"/>
  <c r="D631" i="6"/>
  <c r="D619" i="6"/>
  <c r="D607" i="6"/>
  <c r="D595" i="6"/>
  <c r="D583" i="6"/>
  <c r="D571" i="6"/>
  <c r="D559" i="6"/>
  <c r="D547" i="6"/>
  <c r="D535" i="6"/>
  <c r="D523" i="6"/>
  <c r="D511" i="6"/>
  <c r="D499" i="6"/>
  <c r="D487" i="6"/>
  <c r="D475" i="6"/>
  <c r="D463" i="6"/>
  <c r="D451" i="6"/>
  <c r="D439" i="6"/>
  <c r="D427" i="6"/>
  <c r="D415" i="6"/>
  <c r="D403" i="6"/>
  <c r="D391" i="6"/>
  <c r="D379" i="6"/>
  <c r="D367" i="6"/>
  <c r="D355" i="6"/>
  <c r="D331" i="6"/>
  <c r="D295" i="6"/>
  <c r="D259" i="6"/>
  <c r="D247" i="6"/>
  <c r="D223" i="6"/>
  <c r="D211" i="6"/>
  <c r="D199" i="6"/>
  <c r="D187" i="6"/>
  <c r="D175" i="6"/>
  <c r="D163" i="6"/>
  <c r="D151" i="6"/>
  <c r="D139" i="6"/>
  <c r="D127" i="6"/>
  <c r="D115" i="6"/>
  <c r="D103" i="6"/>
  <c r="D91" i="6"/>
  <c r="D79" i="6"/>
  <c r="D67" i="6"/>
  <c r="D55" i="6"/>
  <c r="D43" i="6"/>
  <c r="D31" i="6"/>
  <c r="D19" i="6"/>
  <c r="D7" i="6"/>
  <c r="D965" i="6"/>
  <c r="D847" i="6"/>
  <c r="D650" i="6"/>
  <c r="D325" i="6"/>
  <c r="D275" i="6"/>
  <c r="D167" i="6"/>
  <c r="D59" i="6"/>
  <c r="D927" i="6"/>
  <c r="D781" i="6"/>
  <c r="D632" i="6"/>
  <c r="D452" i="6"/>
  <c r="D514" i="6"/>
  <c r="D406" i="6"/>
  <c r="D298" i="6"/>
  <c r="D202" i="6"/>
  <c r="D70" i="6"/>
  <c r="D956" i="6"/>
  <c r="D780" i="6"/>
  <c r="D585" i="6"/>
  <c r="D882" i="6"/>
  <c r="D750" i="6"/>
  <c r="D630" i="6"/>
  <c r="D570" i="6"/>
  <c r="D474" i="6"/>
  <c r="D450" i="6"/>
  <c r="D426" i="6"/>
  <c r="D414" i="6"/>
  <c r="D422" i="23" s="1"/>
  <c r="D402" i="6"/>
  <c r="D390" i="6"/>
  <c r="D378" i="6"/>
  <c r="D366" i="6"/>
  <c r="D354" i="6"/>
  <c r="D342" i="6"/>
  <c r="D330" i="6"/>
  <c r="D318" i="6"/>
  <c r="D306" i="6"/>
  <c r="D294" i="6"/>
  <c r="D282" i="6"/>
  <c r="D290" i="23" s="1"/>
  <c r="D270" i="6"/>
  <c r="D258" i="6"/>
  <c r="D246" i="6"/>
  <c r="D234" i="6"/>
  <c r="D222" i="6"/>
  <c r="D210" i="6"/>
  <c r="D198" i="6"/>
  <c r="D186" i="6"/>
  <c r="D174" i="6"/>
  <c r="D162" i="6"/>
  <c r="D150" i="6"/>
  <c r="D138" i="6"/>
  <c r="D126" i="6"/>
  <c r="D114" i="6"/>
  <c r="D102" i="6"/>
  <c r="D90" i="6"/>
  <c r="D78" i="6"/>
  <c r="D66" i="6"/>
  <c r="D54" i="6"/>
  <c r="D42" i="6"/>
  <c r="D30" i="6"/>
  <c r="D18" i="6"/>
  <c r="D6" i="6"/>
  <c r="D846" i="6"/>
  <c r="D854" i="23" s="1"/>
  <c r="D649" i="6"/>
  <c r="D322" i="6"/>
  <c r="D287" i="6"/>
  <c r="D203" i="6"/>
  <c r="D95" i="6"/>
  <c r="D999" i="6"/>
  <c r="D871" i="6"/>
  <c r="D728" i="6"/>
  <c r="D584" i="6"/>
  <c r="D421" i="6"/>
  <c r="D478" i="6"/>
  <c r="D382" i="6"/>
  <c r="D274" i="6"/>
  <c r="D10" i="6"/>
  <c r="D18" i="23" s="1"/>
  <c r="D693" i="6"/>
  <c r="D597" i="6"/>
  <c r="D477" i="6"/>
  <c r="D405" i="6"/>
  <c r="D333" i="6"/>
  <c r="D273" i="6"/>
  <c r="D177" i="6"/>
  <c r="D918" i="6"/>
  <c r="D714" i="6"/>
  <c r="D654" i="6"/>
  <c r="D662" i="23" s="1"/>
  <c r="D582" i="6"/>
  <c r="D546" i="6"/>
  <c r="D498" i="6"/>
  <c r="D462" i="6"/>
  <c r="D1001" i="6"/>
  <c r="D977" i="6"/>
  <c r="D953" i="6"/>
  <c r="D941" i="6"/>
  <c r="D929" i="6"/>
  <c r="D893" i="6"/>
  <c r="D869" i="6"/>
  <c r="D845" i="6"/>
  <c r="D833" i="6"/>
  <c r="D797" i="6"/>
  <c r="D785" i="6"/>
  <c r="D761" i="6"/>
  <c r="D749" i="6"/>
  <c r="D737" i="6"/>
  <c r="D725" i="6"/>
  <c r="D713" i="6"/>
  <c r="D701" i="6"/>
  <c r="D689" i="6"/>
  <c r="D677" i="6"/>
  <c r="D665" i="6"/>
  <c r="D653" i="6"/>
  <c r="D641" i="6"/>
  <c r="D629" i="6"/>
  <c r="D617" i="6"/>
  <c r="D605" i="6"/>
  <c r="D593" i="6"/>
  <c r="D581" i="6"/>
  <c r="D569" i="6"/>
  <c r="D557" i="6"/>
  <c r="D545" i="6"/>
  <c r="D533" i="6"/>
  <c r="D521" i="6"/>
  <c r="D509" i="6"/>
  <c r="D497" i="6"/>
  <c r="D485" i="6"/>
  <c r="D473" i="6"/>
  <c r="D461" i="6"/>
  <c r="D449" i="6"/>
  <c r="D437" i="6"/>
  <c r="D425" i="6"/>
  <c r="D413" i="6"/>
  <c r="D401" i="6"/>
  <c r="D389" i="6"/>
  <c r="D377" i="6"/>
  <c r="D365" i="6"/>
  <c r="D317" i="6"/>
  <c r="D281" i="6"/>
  <c r="D257" i="6"/>
  <c r="D245" i="6"/>
  <c r="D221" i="6"/>
  <c r="D197" i="6"/>
  <c r="D173" i="6"/>
  <c r="D149" i="6"/>
  <c r="D125" i="6"/>
  <c r="D113" i="6"/>
  <c r="D101" i="6"/>
  <c r="D89" i="6"/>
  <c r="D65" i="6"/>
  <c r="D53" i="6"/>
  <c r="D41" i="6"/>
  <c r="D29" i="6"/>
  <c r="D5" i="6"/>
  <c r="D821" i="6"/>
  <c r="D579" i="6"/>
  <c r="D335" i="6"/>
  <c r="D239" i="6"/>
  <c r="D155" i="6"/>
  <c r="D35" i="6"/>
  <c r="D885" i="6"/>
  <c r="D765" i="6"/>
  <c r="D560" i="6"/>
  <c r="D110" i="6"/>
  <c r="D442" i="6"/>
  <c r="D346" i="6"/>
  <c r="D226" i="6"/>
  <c r="D118" i="6"/>
  <c r="D868" i="6"/>
  <c r="D744" i="6"/>
  <c r="D669" i="6"/>
  <c r="D561" i="6"/>
  <c r="D489" i="6"/>
  <c r="D497" i="23" s="1"/>
  <c r="D417" i="6"/>
  <c r="D425" i="23" s="1"/>
  <c r="D345" i="6"/>
  <c r="D249" i="6"/>
  <c r="D858" i="6"/>
  <c r="D810" i="6"/>
  <c r="D762" i="6"/>
  <c r="D770" i="23" s="1"/>
  <c r="D690" i="6"/>
  <c r="D642" i="6"/>
  <c r="D594" i="6"/>
  <c r="D510" i="6"/>
  <c r="D486" i="6"/>
  <c r="D494" i="23" s="1"/>
  <c r="D438" i="6"/>
  <c r="D989" i="6"/>
  <c r="D724" i="6"/>
  <c r="D712" i="6"/>
  <c r="D688" i="6"/>
  <c r="D676" i="6"/>
  <c r="D664" i="6"/>
  <c r="D652" i="6"/>
  <c r="D640" i="6"/>
  <c r="D628" i="6"/>
  <c r="D616" i="6"/>
  <c r="D624" i="23" s="1"/>
  <c r="D604" i="6"/>
  <c r="D612" i="23" s="1"/>
  <c r="D592" i="6"/>
  <c r="D600" i="23" s="1"/>
  <c r="D580" i="6"/>
  <c r="D568" i="6"/>
  <c r="D556" i="6"/>
  <c r="D544" i="6"/>
  <c r="D532" i="6"/>
  <c r="D520" i="6"/>
  <c r="D508" i="6"/>
  <c r="D496" i="6"/>
  <c r="D484" i="6"/>
  <c r="D472" i="6"/>
  <c r="D460" i="6"/>
  <c r="D448" i="6"/>
  <c r="D436" i="6"/>
  <c r="D424" i="6"/>
  <c r="D412" i="6"/>
  <c r="D400" i="6"/>
  <c r="D388" i="6"/>
  <c r="D376" i="6"/>
  <c r="D384" i="23" s="1"/>
  <c r="D364" i="6"/>
  <c r="D352" i="6"/>
  <c r="D340" i="6"/>
  <c r="D328" i="6"/>
  <c r="D316" i="6"/>
  <c r="D324" i="23" s="1"/>
  <c r="D304" i="6"/>
  <c r="D292" i="6"/>
  <c r="D280" i="6"/>
  <c r="D268" i="6"/>
  <c r="D256" i="6"/>
  <c r="D244" i="6"/>
  <c r="D232" i="6"/>
  <c r="D220" i="6"/>
  <c r="D208" i="6"/>
  <c r="D196" i="6"/>
  <c r="D184" i="6"/>
  <c r="D172" i="6"/>
  <c r="D160" i="6"/>
  <c r="D148" i="6"/>
  <c r="D136" i="6"/>
  <c r="D124" i="6"/>
  <c r="D112" i="6"/>
  <c r="D100" i="6"/>
  <c r="D88" i="6"/>
  <c r="D76" i="6"/>
  <c r="D64" i="6"/>
  <c r="D52" i="6"/>
  <c r="D40" i="6"/>
  <c r="D28" i="6"/>
  <c r="D16" i="6"/>
  <c r="D4" i="6"/>
  <c r="D12" i="23" s="1"/>
  <c r="D578" i="6"/>
  <c r="D299" i="6"/>
  <c r="D307" i="23" s="1"/>
  <c r="D179" i="6"/>
  <c r="D83" i="6"/>
  <c r="D985" i="6"/>
  <c r="D837" i="6"/>
  <c r="D656" i="6"/>
  <c r="D217" i="6"/>
  <c r="D430" i="6"/>
  <c r="D286" i="6"/>
  <c r="D294" i="23" s="1"/>
  <c r="D142" i="6"/>
  <c r="D940" i="6"/>
  <c r="D800" i="6"/>
  <c r="D627" i="6"/>
  <c r="D361" i="6"/>
  <c r="D857" i="6"/>
  <c r="D865" i="23" s="1"/>
  <c r="D809" i="6"/>
  <c r="D700" i="6"/>
  <c r="D351" i="6"/>
  <c r="D339" i="6"/>
  <c r="D315" i="6"/>
  <c r="D303" i="6"/>
  <c r="D311" i="23" s="1"/>
  <c r="D279" i="6"/>
  <c r="D267" i="6"/>
  <c r="D275" i="23" s="1"/>
  <c r="D243" i="6"/>
  <c r="D231" i="6"/>
  <c r="D219" i="6"/>
  <c r="D207" i="6"/>
  <c r="D215" i="23" s="1"/>
  <c r="D195" i="6"/>
  <c r="D183" i="6"/>
  <c r="D171" i="6"/>
  <c r="D159" i="6"/>
  <c r="D147" i="6"/>
  <c r="D123" i="6"/>
  <c r="D111" i="6"/>
  <c r="D119" i="23" s="1"/>
  <c r="D99" i="6"/>
  <c r="D87" i="6"/>
  <c r="D63" i="6"/>
  <c r="D39" i="6"/>
  <c r="D27" i="6"/>
  <c r="D15" i="6"/>
  <c r="D3" i="6"/>
  <c r="D811" i="6"/>
  <c r="D577" i="6"/>
  <c r="D133" i="6"/>
  <c r="D347" i="6"/>
  <c r="D263" i="6"/>
  <c r="D191" i="6"/>
  <c r="D107" i="6"/>
  <c r="D23" i="6"/>
  <c r="D913" i="6"/>
  <c r="D817" i="6"/>
  <c r="D680" i="6"/>
  <c r="D536" i="6"/>
  <c r="D283" i="6"/>
  <c r="D418" i="6"/>
  <c r="D310" i="6"/>
  <c r="D178" i="6"/>
  <c r="D58" i="6"/>
  <c r="D926" i="6"/>
  <c r="D764" i="6"/>
  <c r="D603" i="6"/>
  <c r="D447" i="6"/>
  <c r="D455" i="23" s="1"/>
  <c r="D277" i="6"/>
  <c r="D717" i="6"/>
  <c r="D633" i="6"/>
  <c r="D525" i="6"/>
  <c r="D429" i="6"/>
  <c r="D357" i="6"/>
  <c r="D297" i="6"/>
  <c r="D189" i="6"/>
  <c r="D930" i="6"/>
  <c r="D870" i="6"/>
  <c r="D878" i="23" s="1"/>
  <c r="D798" i="6"/>
  <c r="D738" i="6"/>
  <c r="D678" i="6"/>
  <c r="D618" i="6"/>
  <c r="D522" i="6"/>
  <c r="D854" i="6"/>
  <c r="D830" i="6"/>
  <c r="D806" i="6"/>
  <c r="D782" i="6"/>
  <c r="D770" i="6"/>
  <c r="D778" i="23" s="1"/>
  <c r="D758" i="6"/>
  <c r="D746" i="6"/>
  <c r="D734" i="6"/>
  <c r="D722" i="6"/>
  <c r="D710" i="6"/>
  <c r="D718" i="23" s="1"/>
  <c r="D698" i="6"/>
  <c r="D686" i="6"/>
  <c r="D674" i="6"/>
  <c r="D662" i="6"/>
  <c r="D638" i="6"/>
  <c r="D626" i="6"/>
  <c r="D614" i="6"/>
  <c r="D602" i="6"/>
  <c r="D590" i="6"/>
  <c r="D598" i="23" s="1"/>
  <c r="D566" i="6"/>
  <c r="D554" i="6"/>
  <c r="D562" i="23" s="1"/>
  <c r="D542" i="6"/>
  <c r="D530" i="6"/>
  <c r="D518" i="6"/>
  <c r="D526" i="23" s="1"/>
  <c r="D494" i="6"/>
  <c r="D482" i="6"/>
  <c r="D490" i="23" s="1"/>
  <c r="D470" i="6"/>
  <c r="D458" i="6"/>
  <c r="D446" i="6"/>
  <c r="D422" i="6"/>
  <c r="D430" i="23" s="1"/>
  <c r="D410" i="6"/>
  <c r="D398" i="6"/>
  <c r="D406" i="23" s="1"/>
  <c r="D386" i="6"/>
  <c r="D374" i="6"/>
  <c r="D362" i="6"/>
  <c r="D350" i="6"/>
  <c r="D314" i="6"/>
  <c r="D278" i="6"/>
  <c r="D242" i="6"/>
  <c r="D230" i="6"/>
  <c r="D218" i="6"/>
  <c r="D206" i="6"/>
  <c r="D194" i="6"/>
  <c r="D182" i="6"/>
  <c r="D170" i="6"/>
  <c r="D158" i="6"/>
  <c r="D146" i="6"/>
  <c r="D122" i="6"/>
  <c r="D98" i="6"/>
  <c r="D86" i="6"/>
  <c r="D74" i="6"/>
  <c r="D62" i="6"/>
  <c r="D38" i="6"/>
  <c r="D26" i="6"/>
  <c r="D14" i="6"/>
  <c r="D775" i="6"/>
  <c r="D507" i="6"/>
  <c r="D311" i="6"/>
  <c r="D215" i="6"/>
  <c r="D119" i="6"/>
  <c r="D47" i="6"/>
  <c r="D943" i="6"/>
  <c r="D801" i="6"/>
  <c r="D608" i="6"/>
  <c r="D466" i="6"/>
  <c r="D370" i="6"/>
  <c r="D250" i="6"/>
  <c r="D130" i="6"/>
  <c r="D138" i="23" s="1"/>
  <c r="D998" i="6"/>
  <c r="D816" i="6"/>
  <c r="D675" i="6"/>
  <c r="D555" i="6"/>
  <c r="D109" i="6"/>
  <c r="D681" i="6"/>
  <c r="D609" i="6"/>
  <c r="D513" i="6"/>
  <c r="D261" i="6"/>
  <c r="D269" i="23" s="1"/>
  <c r="D954" i="6"/>
  <c r="D834" i="6"/>
  <c r="D726" i="6"/>
  <c r="D558" i="6"/>
  <c r="D818" i="6"/>
  <c r="D349" i="6"/>
  <c r="D337" i="6"/>
  <c r="D301" i="6"/>
  <c r="D265" i="6"/>
  <c r="D241" i="6"/>
  <c r="D229" i="6"/>
  <c r="D205" i="6"/>
  <c r="D181" i="6"/>
  <c r="D189" i="23" s="1"/>
  <c r="D157" i="6"/>
  <c r="D145" i="6"/>
  <c r="D121" i="6"/>
  <c r="D97" i="6"/>
  <c r="D85" i="6"/>
  <c r="D73" i="6"/>
  <c r="D61" i="6"/>
  <c r="D69" i="23" s="1"/>
  <c r="D37" i="6"/>
  <c r="D13" i="6"/>
  <c r="D906" i="6"/>
  <c r="D774" i="6"/>
  <c r="D506" i="6"/>
  <c r="D359" i="6"/>
  <c r="D251" i="6"/>
  <c r="D131" i="6"/>
  <c r="D11" i="6"/>
  <c r="D853" i="6"/>
  <c r="D704" i="6"/>
  <c r="D480" i="6"/>
  <c r="D502" i="6"/>
  <c r="D154" i="6"/>
  <c r="D34" i="6"/>
  <c r="D884" i="6"/>
  <c r="D723" i="6"/>
  <c r="D657" i="6"/>
  <c r="D573" i="6"/>
  <c r="D501" i="6"/>
  <c r="D441" i="6"/>
  <c r="D393" i="6"/>
  <c r="D321" i="6"/>
  <c r="D329" i="23" s="1"/>
  <c r="D213" i="6"/>
  <c r="D978" i="6"/>
  <c r="D942" i="6"/>
  <c r="D894" i="6"/>
  <c r="D822" i="6"/>
  <c r="D786" i="6"/>
  <c r="D702" i="6"/>
  <c r="D666" i="6"/>
  <c r="D606" i="6"/>
  <c r="D534" i="6"/>
  <c r="D842" i="6"/>
  <c r="D794" i="6"/>
  <c r="D336" i="6"/>
  <c r="D324" i="6"/>
  <c r="D312" i="6"/>
  <c r="D300" i="6"/>
  <c r="D288" i="6"/>
  <c r="D276" i="6"/>
  <c r="D264" i="6"/>
  <c r="D252" i="6"/>
  <c r="D240" i="6"/>
  <c r="D228" i="6"/>
  <c r="D216" i="6"/>
  <c r="D204" i="6"/>
  <c r="D192" i="6"/>
  <c r="D180" i="6"/>
  <c r="D168" i="6"/>
  <c r="D176" i="23" s="1"/>
  <c r="D156" i="6"/>
  <c r="D144" i="6"/>
  <c r="D132" i="6"/>
  <c r="D120" i="6"/>
  <c r="D108" i="6"/>
  <c r="D96" i="6"/>
  <c r="D84" i="6"/>
  <c r="D72" i="6"/>
  <c r="D60" i="6"/>
  <c r="D48" i="6"/>
  <c r="D36" i="6"/>
  <c r="D24" i="6"/>
  <c r="D12" i="6"/>
  <c r="D905" i="6"/>
  <c r="D773" i="6"/>
  <c r="D781" i="23" s="1"/>
  <c r="D505" i="6"/>
  <c r="Q324" i="6" l="1"/>
  <c r="R324" i="6" a="1"/>
  <c r="R324" i="6" s="1"/>
  <c r="D332" i="23"/>
  <c r="Q662" i="6"/>
  <c r="R662" i="6" a="1"/>
  <c r="R662" i="6" s="1"/>
  <c r="D670" i="23"/>
  <c r="Q52" i="6"/>
  <c r="R52" i="6" a="1"/>
  <c r="R52" i="6" s="1"/>
  <c r="D60" i="23"/>
  <c r="Q239" i="6"/>
  <c r="R239" i="6" a="1"/>
  <c r="R239" i="6" s="1"/>
  <c r="D247" i="23"/>
  <c r="Q162" i="6"/>
  <c r="R162" i="6" a="1"/>
  <c r="R162" i="6" s="1"/>
  <c r="D170" i="23"/>
  <c r="Q367" i="6"/>
  <c r="R367" i="6" a="1"/>
  <c r="R367" i="6" s="1"/>
  <c r="D375" i="23"/>
  <c r="Q387" i="6"/>
  <c r="R387" i="6" a="1"/>
  <c r="R387" i="6" s="1"/>
  <c r="D395" i="23"/>
  <c r="Q302" i="6"/>
  <c r="R302" i="6" a="1"/>
  <c r="R302" i="6" s="1"/>
  <c r="D310" i="23"/>
  <c r="Q358" i="6"/>
  <c r="R358" i="6" a="1"/>
  <c r="R358" i="6" s="1"/>
  <c r="D366" i="23"/>
  <c r="M398" i="6"/>
  <c r="N398" i="6" s="1"/>
  <c r="O398" i="6" s="1"/>
  <c r="P398" i="6" s="1" a="1"/>
  <c r="P398" i="6" s="1"/>
  <c r="Q526" i="6"/>
  <c r="R526" i="6" a="1"/>
  <c r="R526" i="6" s="1"/>
  <c r="Q670" i="6"/>
  <c r="R670" i="6" a="1"/>
  <c r="R670" i="6" s="1"/>
  <c r="D678" i="23"/>
  <c r="Q899" i="6"/>
  <c r="R899" i="6" a="1"/>
  <c r="R899" i="6" s="1"/>
  <c r="D907" i="23"/>
  <c r="Q963" i="6"/>
  <c r="R963" i="6" a="1"/>
  <c r="R963" i="6" s="1"/>
  <c r="D971" i="23"/>
  <c r="Q443" i="6"/>
  <c r="R443" i="6" a="1"/>
  <c r="R443" i="6" s="1"/>
  <c r="D451" i="23"/>
  <c r="Q587" i="6"/>
  <c r="R587" i="6" a="1"/>
  <c r="R587" i="6" s="1"/>
  <c r="Q731" i="6"/>
  <c r="R731" i="6" a="1"/>
  <c r="R731" i="6" s="1"/>
  <c r="D739" i="23"/>
  <c r="Q783" i="6"/>
  <c r="R783" i="6" a="1"/>
  <c r="R783" i="6" s="1"/>
  <c r="D791" i="23"/>
  <c r="Q444" i="6"/>
  <c r="R444" i="6" a="1"/>
  <c r="R444" i="6" s="1"/>
  <c r="D452" i="23"/>
  <c r="Q612" i="6"/>
  <c r="R612" i="6" a="1"/>
  <c r="R612" i="6" s="1"/>
  <c r="D620" i="23"/>
  <c r="Q768" i="6"/>
  <c r="R768" i="6" a="1"/>
  <c r="R768" i="6" s="1"/>
  <c r="D776" i="23"/>
  <c r="Q338" i="6"/>
  <c r="R338" i="6" a="1"/>
  <c r="R338" i="6" s="1"/>
  <c r="D346" i="23"/>
  <c r="Q233" i="6"/>
  <c r="R233" i="6" a="1"/>
  <c r="R233" i="6" s="1"/>
  <c r="D241" i="23"/>
  <c r="Q409" i="6"/>
  <c r="R409" i="6" a="1"/>
  <c r="R409" i="6" s="1"/>
  <c r="D417" i="23"/>
  <c r="Q661" i="6"/>
  <c r="R661" i="6" a="1"/>
  <c r="R661" i="6" s="1"/>
  <c r="D669" i="23"/>
  <c r="Q591" i="6"/>
  <c r="R591" i="6" a="1"/>
  <c r="R591" i="6" s="1"/>
  <c r="D599" i="23"/>
  <c r="M122" i="6"/>
  <c r="N122" i="6" s="1"/>
  <c r="O122" i="6" s="1"/>
  <c r="P122" i="6" s="1" a="1"/>
  <c r="P122" i="6" s="1"/>
  <c r="M266" i="6"/>
  <c r="N266" i="6" s="1"/>
  <c r="O266" i="6" s="1"/>
  <c r="P266" i="6" s="1" a="1"/>
  <c r="P266" i="6" s="1"/>
  <c r="N410" i="6"/>
  <c r="O410" i="6" s="1"/>
  <c r="P410" i="6" s="1" a="1"/>
  <c r="P410" i="6" s="1"/>
  <c r="M410" i="6"/>
  <c r="M554" i="6"/>
  <c r="N554" i="6" s="1"/>
  <c r="O554" i="6" s="1"/>
  <c r="P554" i="6" s="1" a="1"/>
  <c r="P554" i="6" s="1"/>
  <c r="M698" i="6"/>
  <c r="N698" i="6" s="1"/>
  <c r="O698" i="6" s="1"/>
  <c r="P698" i="6" s="1" a="1"/>
  <c r="P698" i="6" s="1"/>
  <c r="M842" i="6"/>
  <c r="N842" i="6" s="1"/>
  <c r="O842" i="6" s="1"/>
  <c r="P842" i="6" s="1" a="1"/>
  <c r="P842" i="6" s="1"/>
  <c r="M986" i="6"/>
  <c r="N986" i="6" s="1"/>
  <c r="O986" i="6" s="1"/>
  <c r="P986" i="6" s="1" a="1"/>
  <c r="P986" i="6" s="1"/>
  <c r="Q265" i="6"/>
  <c r="R265" i="6" a="1"/>
  <c r="R265" i="6" s="1"/>
  <c r="D273" i="23"/>
  <c r="Q429" i="6"/>
  <c r="R429" i="6" a="1"/>
  <c r="R429" i="6" s="1"/>
  <c r="D437" i="23"/>
  <c r="Q484" i="6"/>
  <c r="R484" i="6" a="1"/>
  <c r="R484" i="6" s="1"/>
  <c r="D492" i="23"/>
  <c r="Q893" i="6"/>
  <c r="R893" i="6" a="1"/>
  <c r="R893" i="6" s="1"/>
  <c r="D901" i="23"/>
  <c r="Q7" i="6"/>
  <c r="R7" i="6" a="1"/>
  <c r="R7" i="6" s="1"/>
  <c r="D15" i="23"/>
  <c r="Q796" i="6"/>
  <c r="R796" i="6" a="1"/>
  <c r="R796" i="6" s="1"/>
  <c r="D804" i="23"/>
  <c r="Q829" i="6"/>
  <c r="R829" i="6" a="1"/>
  <c r="R829" i="6" s="1"/>
  <c r="D837" i="23"/>
  <c r="Q843" i="6"/>
  <c r="R843" i="6" a="1"/>
  <c r="R843" i="6" s="1"/>
  <c r="D851" i="23"/>
  <c r="Q600" i="6"/>
  <c r="R600" i="6" a="1"/>
  <c r="R600" i="6" s="1"/>
  <c r="D608" i="23"/>
  <c r="Q988" i="6"/>
  <c r="R988" i="6" a="1"/>
  <c r="R988" i="6" s="1"/>
  <c r="D996" i="23"/>
  <c r="M686" i="6"/>
  <c r="N686" i="6" s="1"/>
  <c r="O686" i="6" s="1"/>
  <c r="P686" i="6" s="1" a="1"/>
  <c r="P686" i="6" s="1"/>
  <c r="Q48" i="6"/>
  <c r="R48" i="6" a="1"/>
  <c r="R48" i="6" s="1"/>
  <c r="Q336" i="6"/>
  <c r="R336" i="6" a="1"/>
  <c r="R336" i="6" s="1"/>
  <c r="Q109" i="6"/>
  <c r="R109" i="6" a="1"/>
  <c r="R109" i="6" s="1"/>
  <c r="Q98" i="6"/>
  <c r="R98" i="6" a="1"/>
  <c r="R98" i="6" s="1"/>
  <c r="Q674" i="6"/>
  <c r="R674" i="6" a="1"/>
  <c r="R674" i="6" s="1"/>
  <c r="D682" i="23"/>
  <c r="Q525" i="6"/>
  <c r="R525" i="6" a="1"/>
  <c r="R525" i="6" s="1"/>
  <c r="Q171" i="6"/>
  <c r="R171" i="6" a="1"/>
  <c r="R171" i="6" s="1"/>
  <c r="Q64" i="6"/>
  <c r="R64" i="6" a="1"/>
  <c r="R64" i="6" s="1"/>
  <c r="D72" i="23"/>
  <c r="Q496" i="6"/>
  <c r="R496" i="6" a="1"/>
  <c r="R496" i="6" s="1"/>
  <c r="D504" i="23"/>
  <c r="Q868" i="6"/>
  <c r="R868" i="6" a="1"/>
  <c r="R868" i="6" s="1"/>
  <c r="D876" i="23"/>
  <c r="Q149" i="6"/>
  <c r="R149" i="6" a="1"/>
  <c r="R149" i="6" s="1"/>
  <c r="D157" i="23"/>
  <c r="Q701" i="6"/>
  <c r="R701" i="6" a="1"/>
  <c r="R701" i="6" s="1"/>
  <c r="D709" i="23"/>
  <c r="Q584" i="6"/>
  <c r="R584" i="6" a="1"/>
  <c r="R584" i="6" s="1"/>
  <c r="D592" i="23"/>
  <c r="Q318" i="6"/>
  <c r="R318" i="6" a="1"/>
  <c r="R318" i="6" s="1"/>
  <c r="D326" i="23"/>
  <c r="Q19" i="6"/>
  <c r="R19" i="6" a="1"/>
  <c r="R19" i="6" s="1"/>
  <c r="D27" i="23"/>
  <c r="Q523" i="6"/>
  <c r="R523" i="6" a="1"/>
  <c r="R523" i="6" s="1"/>
  <c r="D531" i="23"/>
  <c r="Q465" i="6"/>
  <c r="R465" i="6" a="1"/>
  <c r="R465" i="6" s="1"/>
  <c r="D473" i="23"/>
  <c r="Q260" i="6"/>
  <c r="R260" i="6" a="1"/>
  <c r="R260" i="6" s="1"/>
  <c r="D268" i="23"/>
  <c r="Q201" i="6"/>
  <c r="R201" i="6" a="1"/>
  <c r="R201" i="6" s="1"/>
  <c r="Q968" i="6"/>
  <c r="R968" i="6" a="1"/>
  <c r="R968" i="6" s="1"/>
  <c r="D976" i="23"/>
  <c r="Q932" i="6"/>
  <c r="R932" i="6" a="1"/>
  <c r="R932" i="6" s="1"/>
  <c r="D940" i="23"/>
  <c r="Q752" i="6"/>
  <c r="R752" i="6" a="1"/>
  <c r="R752" i="6" s="1"/>
  <c r="D760" i="23"/>
  <c r="Q909" i="6"/>
  <c r="R909" i="6" a="1"/>
  <c r="R909" i="6" s="1"/>
  <c r="D917" i="23"/>
  <c r="Q204" i="6"/>
  <c r="R204" i="6" a="1"/>
  <c r="R204" i="6" s="1"/>
  <c r="Q704" i="6"/>
  <c r="R704" i="6" a="1"/>
  <c r="R704" i="6" s="1"/>
  <c r="D712" i="23"/>
  <c r="Q555" i="6"/>
  <c r="R555" i="6" a="1"/>
  <c r="R555" i="6" s="1"/>
  <c r="Q350" i="6"/>
  <c r="R350" i="6" a="1"/>
  <c r="R350" i="6" s="1"/>
  <c r="Q522" i="6"/>
  <c r="R522" i="6" a="1"/>
  <c r="R522" i="6" s="1"/>
  <c r="Q3" i="6"/>
  <c r="R3" i="6" a="1"/>
  <c r="R3" i="6" s="1"/>
  <c r="D11" i="23"/>
  <c r="Q837" i="6"/>
  <c r="R837" i="6" a="1"/>
  <c r="R837" i="6" s="1"/>
  <c r="Q364" i="6"/>
  <c r="R364" i="6" a="1"/>
  <c r="R364" i="6" s="1"/>
  <c r="D372" i="23"/>
  <c r="Q690" i="6"/>
  <c r="R690" i="6" a="1"/>
  <c r="R690" i="6" s="1"/>
  <c r="D698" i="23"/>
  <c r="Q173" i="6"/>
  <c r="R173" i="6" a="1"/>
  <c r="R173" i="6" s="1"/>
  <c r="D181" i="23"/>
  <c r="Q713" i="6"/>
  <c r="R713" i="6" a="1"/>
  <c r="R713" i="6" s="1"/>
  <c r="D721" i="23"/>
  <c r="Q728" i="6"/>
  <c r="R728" i="6" a="1"/>
  <c r="R728" i="6" s="1"/>
  <c r="D736" i="23"/>
  <c r="Q330" i="6"/>
  <c r="R330" i="6" a="1"/>
  <c r="R330" i="6" s="1"/>
  <c r="Q31" i="6"/>
  <c r="R31" i="6" a="1"/>
  <c r="R31" i="6" s="1"/>
  <c r="D39" i="23"/>
  <c r="Q535" i="6"/>
  <c r="R535" i="6" a="1"/>
  <c r="R535" i="6" s="1"/>
  <c r="D543" i="23"/>
  <c r="Q859" i="6"/>
  <c r="R859" i="6" a="1"/>
  <c r="R859" i="6" s="1"/>
  <c r="D867" i="23"/>
  <c r="Q116" i="6"/>
  <c r="R116" i="6" a="1"/>
  <c r="R116" i="6" s="1"/>
  <c r="D124" i="23"/>
  <c r="Q476" i="6"/>
  <c r="R476" i="6" a="1"/>
  <c r="R476" i="6" s="1"/>
  <c r="D484" i="23"/>
  <c r="Q867" i="6"/>
  <c r="R867" i="6" a="1"/>
  <c r="R867" i="6" s="1"/>
  <c r="D875" i="23"/>
  <c r="Q237" i="6"/>
  <c r="R237" i="6" a="1"/>
  <c r="R237" i="6" s="1"/>
  <c r="Q334" i="6"/>
  <c r="R334" i="6" a="1"/>
  <c r="R334" i="6" s="1"/>
  <c r="Q955" i="6"/>
  <c r="R955" i="6" a="1"/>
  <c r="R955" i="6" s="1"/>
  <c r="D963" i="23"/>
  <c r="Q742" i="6"/>
  <c r="R742" i="6" a="1"/>
  <c r="R742" i="6" s="1"/>
  <c r="Q135" i="6"/>
  <c r="R135" i="6" a="1"/>
  <c r="R135" i="6" s="1"/>
  <c r="Q907" i="6"/>
  <c r="R907" i="6" a="1"/>
  <c r="R907" i="6" s="1"/>
  <c r="D915" i="23"/>
  <c r="Q980" i="6"/>
  <c r="R980" i="6" a="1"/>
  <c r="R980" i="6" s="1"/>
  <c r="D988" i="23"/>
  <c r="Q974" i="6"/>
  <c r="R974" i="6" a="1"/>
  <c r="R974" i="6" s="1"/>
  <c r="D982" i="23"/>
  <c r="Q812" i="6"/>
  <c r="R812" i="6" a="1"/>
  <c r="R812" i="6" s="1"/>
  <c r="D820" i="23"/>
  <c r="Q996" i="6"/>
  <c r="R996" i="6" a="1"/>
  <c r="R996" i="6" s="1"/>
  <c r="D1004" i="23"/>
  <c r="Q329" i="6"/>
  <c r="R329" i="6" a="1"/>
  <c r="R329" i="6" s="1"/>
  <c r="D337" i="23"/>
  <c r="Q921" i="6"/>
  <c r="R921" i="6" a="1"/>
  <c r="R921" i="6" s="1"/>
  <c r="D929" i="23"/>
  <c r="Q863" i="6"/>
  <c r="R863" i="6" a="1"/>
  <c r="R863" i="6" s="1"/>
  <c r="Q987" i="6"/>
  <c r="R987" i="6" a="1"/>
  <c r="R987" i="6" s="1"/>
  <c r="D995" i="23"/>
  <c r="Q538" i="6"/>
  <c r="R538" i="6" a="1"/>
  <c r="R538" i="6" s="1"/>
  <c r="D546" i="23"/>
  <c r="Q682" i="6"/>
  <c r="R682" i="6" a="1"/>
  <c r="R682" i="6" s="1"/>
  <c r="D690" i="23"/>
  <c r="Q959" i="6"/>
  <c r="R959" i="6" a="1"/>
  <c r="R959" i="6" s="1"/>
  <c r="Q808" i="6"/>
  <c r="R808" i="6" a="1"/>
  <c r="R808" i="6" s="1"/>
  <c r="D816" i="23"/>
  <c r="Q455" i="6"/>
  <c r="R455" i="6" a="1"/>
  <c r="R455" i="6" s="1"/>
  <c r="Q599" i="6"/>
  <c r="R599" i="6" a="1"/>
  <c r="R599" i="6" s="1"/>
  <c r="D607" i="23"/>
  <c r="Q803" i="6"/>
  <c r="R803" i="6" a="1"/>
  <c r="R803" i="6" s="1"/>
  <c r="Q891" i="6"/>
  <c r="R891" i="6" a="1"/>
  <c r="R891" i="6" s="1"/>
  <c r="Q456" i="6"/>
  <c r="R456" i="6" a="1"/>
  <c r="R456" i="6" s="1"/>
  <c r="Q624" i="6"/>
  <c r="R624" i="6" a="1"/>
  <c r="R624" i="6" s="1"/>
  <c r="D632" i="23"/>
  <c r="Q792" i="6"/>
  <c r="R792" i="6" a="1"/>
  <c r="R792" i="6" s="1"/>
  <c r="D800" i="23"/>
  <c r="Q950" i="6"/>
  <c r="R950" i="6" a="1"/>
  <c r="R950" i="6" s="1"/>
  <c r="D958" i="23"/>
  <c r="Q353" i="6"/>
  <c r="R353" i="6" a="1"/>
  <c r="R353" i="6" s="1"/>
  <c r="D361" i="23"/>
  <c r="Q433" i="6"/>
  <c r="R433" i="6" a="1"/>
  <c r="R433" i="6" s="1"/>
  <c r="D441" i="23"/>
  <c r="Q685" i="6"/>
  <c r="R685" i="6" a="1"/>
  <c r="R685" i="6" s="1"/>
  <c r="D693" i="23"/>
  <c r="Q771" i="6"/>
  <c r="R771" i="6" a="1"/>
  <c r="R771" i="6" s="1"/>
  <c r="D779" i="23"/>
  <c r="M134" i="6"/>
  <c r="N134" i="6" s="1"/>
  <c r="O134" i="6" s="1"/>
  <c r="P134" i="6" s="1" a="1"/>
  <c r="P134" i="6" s="1"/>
  <c r="M278" i="6"/>
  <c r="N278" i="6" s="1"/>
  <c r="O278" i="6" s="1"/>
  <c r="P278" i="6" s="1" a="1"/>
  <c r="P278" i="6" s="1"/>
  <c r="M422" i="6"/>
  <c r="N422" i="6" s="1"/>
  <c r="O422" i="6" s="1"/>
  <c r="P422" i="6" s="1" a="1"/>
  <c r="P422" i="6" s="1"/>
  <c r="M566" i="6"/>
  <c r="N566" i="6" s="1"/>
  <c r="O566" i="6" s="1"/>
  <c r="P566" i="6" s="1" a="1"/>
  <c r="P566" i="6" s="1"/>
  <c r="M710" i="6"/>
  <c r="N710" i="6" s="1"/>
  <c r="O710" i="6" s="1"/>
  <c r="P710" i="6" s="1" a="1"/>
  <c r="P710" i="6" s="1"/>
  <c r="M854" i="6"/>
  <c r="N854" i="6" s="1"/>
  <c r="O854" i="6" s="1"/>
  <c r="P854" i="6" s="1" a="1"/>
  <c r="P854" i="6" s="1"/>
  <c r="M998" i="6"/>
  <c r="N998" i="6" s="1"/>
  <c r="O998" i="6" s="1"/>
  <c r="P998" i="6" s="1" a="1"/>
  <c r="P998" i="6" s="1"/>
  <c r="D530" i="23"/>
  <c r="Q943" i="6"/>
  <c r="R943" i="6" a="1"/>
  <c r="R943" i="6" s="1"/>
  <c r="D951" i="23"/>
  <c r="Q340" i="6"/>
  <c r="R340" i="6" a="1"/>
  <c r="R340" i="6" s="1"/>
  <c r="D348" i="23"/>
  <c r="Q421" i="6"/>
  <c r="R421" i="6" a="1"/>
  <c r="R421" i="6" s="1"/>
  <c r="D429" i="23"/>
  <c r="Q823" i="6"/>
  <c r="R823" i="6" a="1"/>
  <c r="R823" i="6" s="1"/>
  <c r="D831" i="23"/>
  <c r="Q896" i="6"/>
  <c r="R896" i="6" a="1"/>
  <c r="R896" i="6" s="1"/>
  <c r="D904" i="23"/>
  <c r="Q719" i="6"/>
  <c r="R719" i="6" a="1"/>
  <c r="R719" i="6" s="1"/>
  <c r="D727" i="23"/>
  <c r="M974" i="6"/>
  <c r="N974" i="6" s="1"/>
  <c r="O974" i="6" s="1"/>
  <c r="P974" i="6" s="1" a="1"/>
  <c r="P974" i="6" s="1"/>
  <c r="Q192" i="6"/>
  <c r="R192" i="6" a="1"/>
  <c r="R192" i="6" s="1"/>
  <c r="Q480" i="6"/>
  <c r="R480" i="6" a="1"/>
  <c r="R480" i="6" s="1"/>
  <c r="D488" i="23"/>
  <c r="Q301" i="6"/>
  <c r="R301" i="6" a="1"/>
  <c r="R301" i="6" s="1"/>
  <c r="D309" i="23"/>
  <c r="Q314" i="6"/>
  <c r="R314" i="6" a="1"/>
  <c r="R314" i="6" s="1"/>
  <c r="D322" i="23"/>
  <c r="Q854" i="6"/>
  <c r="R854" i="6" a="1"/>
  <c r="R854" i="6" s="1"/>
  <c r="D862" i="23"/>
  <c r="Q811" i="6"/>
  <c r="R811" i="6" a="1"/>
  <c r="R811" i="6" s="1"/>
  <c r="D819" i="23"/>
  <c r="Q656" i="6"/>
  <c r="R656" i="6" a="1"/>
  <c r="R656" i="6" s="1"/>
  <c r="D664" i="23"/>
  <c r="Q352" i="6"/>
  <c r="R352" i="6" a="1"/>
  <c r="R352" i="6" s="1"/>
  <c r="D360" i="23"/>
  <c r="Q642" i="6"/>
  <c r="R642" i="6" a="1"/>
  <c r="R642" i="6" s="1"/>
  <c r="D650" i="23"/>
  <c r="Q413" i="6"/>
  <c r="R413" i="6" a="1"/>
  <c r="R413" i="6" s="1"/>
  <c r="D421" i="23"/>
  <c r="Q929" i="6"/>
  <c r="R929" i="6" a="1"/>
  <c r="R929" i="6" s="1"/>
  <c r="D937" i="23"/>
  <c r="Q174" i="6"/>
  <c r="R174" i="6" a="1"/>
  <c r="R174" i="6" s="1"/>
  <c r="Q452" i="6"/>
  <c r="R452" i="6" a="1"/>
  <c r="R452" i="6" s="1"/>
  <c r="D460" i="23"/>
  <c r="Q379" i="6"/>
  <c r="R379" i="6" a="1"/>
  <c r="R379" i="6" s="1"/>
  <c r="D387" i="23"/>
  <c r="Q835" i="6"/>
  <c r="R835" i="6" a="1"/>
  <c r="R835" i="6" s="1"/>
  <c r="D843" i="23"/>
  <c r="Q104" i="6"/>
  <c r="R104" i="6" a="1"/>
  <c r="R104" i="6" s="1"/>
  <c r="D112" i="23"/>
  <c r="Q832" i="6"/>
  <c r="R832" i="6" a="1"/>
  <c r="R832" i="6" s="1"/>
  <c r="Q919" i="6"/>
  <c r="R919" i="6" a="1"/>
  <c r="R919" i="6" s="1"/>
  <c r="D927" i="23"/>
  <c r="Q895" i="6"/>
  <c r="R895" i="6" a="1"/>
  <c r="R895" i="6" s="1"/>
  <c r="D903" i="23"/>
  <c r="Q344" i="6"/>
  <c r="R344" i="6" a="1"/>
  <c r="R344" i="6" s="1"/>
  <c r="D352" i="23"/>
  <c r="Q855" i="6"/>
  <c r="R855" i="6" a="1"/>
  <c r="R855" i="6" s="1"/>
  <c r="D863" i="23"/>
  <c r="Q321" i="6"/>
  <c r="R321" i="6" a="1"/>
  <c r="R321" i="6" s="1"/>
  <c r="Q337" i="6"/>
  <c r="R337" i="6" a="1"/>
  <c r="R337" i="6" s="1"/>
  <c r="D345" i="23"/>
  <c r="Q122" i="6"/>
  <c r="R122" i="6" a="1"/>
  <c r="R122" i="6" s="1"/>
  <c r="D130" i="23"/>
  <c r="Q686" i="6"/>
  <c r="R686" i="6" a="1"/>
  <c r="R686" i="6" s="1"/>
  <c r="Q536" i="6"/>
  <c r="R536" i="6" a="1"/>
  <c r="R536" i="6" s="1"/>
  <c r="D544" i="23"/>
  <c r="Q700" i="6"/>
  <c r="R700" i="6" a="1"/>
  <c r="R700" i="6" s="1"/>
  <c r="D708" i="23"/>
  <c r="Q220" i="6"/>
  <c r="R220" i="6" a="1"/>
  <c r="R220" i="6" s="1"/>
  <c r="D228" i="23"/>
  <c r="Q652" i="6"/>
  <c r="R652" i="6" a="1"/>
  <c r="R652" i="6" s="1"/>
  <c r="D660" i="23"/>
  <c r="Q579" i="6"/>
  <c r="R579" i="6" a="1"/>
  <c r="R579" i="6" s="1"/>
  <c r="D587" i="23"/>
  <c r="Q569" i="6"/>
  <c r="R569" i="6" a="1"/>
  <c r="R569" i="6" s="1"/>
  <c r="D577" i="23"/>
  <c r="Q273" i="6"/>
  <c r="R273" i="6" a="1"/>
  <c r="R273" i="6" s="1"/>
  <c r="D281" i="23"/>
  <c r="Q186" i="6"/>
  <c r="R186" i="6" a="1"/>
  <c r="R186" i="6" s="1"/>
  <c r="D194" i="23"/>
  <c r="Q632" i="6"/>
  <c r="R632" i="6" a="1"/>
  <c r="R632" i="6" s="1"/>
  <c r="D640" i="23"/>
  <c r="Q391" i="6"/>
  <c r="R391" i="6" a="1"/>
  <c r="R391" i="6" s="1"/>
  <c r="D399" i="23"/>
  <c r="Q679" i="6"/>
  <c r="R679" i="6" a="1"/>
  <c r="R679" i="6" s="1"/>
  <c r="D687" i="23"/>
  <c r="Q549" i="6"/>
  <c r="R549" i="6" a="1"/>
  <c r="R549" i="6" s="1"/>
  <c r="D557" i="23"/>
  <c r="Q284" i="6"/>
  <c r="R284" i="6" a="1"/>
  <c r="R284" i="6" s="1"/>
  <c r="D292" i="23"/>
  <c r="Q368" i="6"/>
  <c r="R368" i="6" a="1"/>
  <c r="R368" i="6" s="1"/>
  <c r="D376" i="23"/>
  <c r="Q72" i="6"/>
  <c r="R72" i="6" a="1"/>
  <c r="R72" i="6" s="1"/>
  <c r="D80" i="23"/>
  <c r="Q216" i="6"/>
  <c r="R216" i="6" a="1"/>
  <c r="R216" i="6" s="1"/>
  <c r="D224" i="23"/>
  <c r="Q842" i="6"/>
  <c r="R842" i="6" a="1"/>
  <c r="R842" i="6" s="1"/>
  <c r="D850" i="23"/>
  <c r="Q393" i="6"/>
  <c r="R393" i="6" a="1"/>
  <c r="R393" i="6" s="1"/>
  <c r="Q853" i="6"/>
  <c r="R853" i="6" a="1"/>
  <c r="R853" i="6" s="1"/>
  <c r="D861" i="23"/>
  <c r="Q85" i="6"/>
  <c r="R85" i="6" a="1"/>
  <c r="R85" i="6" s="1"/>
  <c r="D93" i="23"/>
  <c r="Q349" i="6"/>
  <c r="R349" i="6" a="1"/>
  <c r="R349" i="6" s="1"/>
  <c r="Q675" i="6"/>
  <c r="R675" i="6" a="1"/>
  <c r="R675" i="6" s="1"/>
  <c r="D683" i="23"/>
  <c r="Q215" i="6"/>
  <c r="R215" i="6" a="1"/>
  <c r="R215" i="6" s="1"/>
  <c r="D223" i="23"/>
  <c r="Q146" i="6"/>
  <c r="R146" i="6" a="1"/>
  <c r="R146" i="6" s="1"/>
  <c r="D154" i="23"/>
  <c r="Q362" i="6"/>
  <c r="R362" i="6" a="1"/>
  <c r="R362" i="6" s="1"/>
  <c r="D370" i="23"/>
  <c r="Q530" i="6"/>
  <c r="R530" i="6" a="1"/>
  <c r="R530" i="6" s="1"/>
  <c r="D538" i="23"/>
  <c r="Q698" i="6"/>
  <c r="R698" i="6" a="1"/>
  <c r="R698" i="6" s="1"/>
  <c r="D706" i="23"/>
  <c r="Q618" i="6"/>
  <c r="R618" i="6" a="1"/>
  <c r="R618" i="6" s="1"/>
  <c r="Q717" i="6"/>
  <c r="R717" i="6" a="1"/>
  <c r="R717" i="6" s="1"/>
  <c r="D725" i="23"/>
  <c r="Q680" i="6"/>
  <c r="R680" i="6" a="1"/>
  <c r="R680" i="6" s="1"/>
  <c r="D688" i="23"/>
  <c r="Q15" i="6"/>
  <c r="R15" i="6" a="1"/>
  <c r="R15" i="6" s="1"/>
  <c r="D23" i="23"/>
  <c r="Q195" i="6"/>
  <c r="R195" i="6" a="1"/>
  <c r="R195" i="6" s="1"/>
  <c r="D203" i="23"/>
  <c r="Q809" i="6"/>
  <c r="R809" i="6" a="1"/>
  <c r="R809" i="6" s="1"/>
  <c r="D817" i="23"/>
  <c r="Q985" i="6"/>
  <c r="R985" i="6" a="1"/>
  <c r="R985" i="6" s="1"/>
  <c r="D993" i="23"/>
  <c r="Q88" i="6"/>
  <c r="R88" i="6" a="1"/>
  <c r="R88" i="6" s="1"/>
  <c r="D96" i="23"/>
  <c r="Q232" i="6"/>
  <c r="R232" i="6" a="1"/>
  <c r="R232" i="6" s="1"/>
  <c r="D240" i="23"/>
  <c r="Q376" i="6"/>
  <c r="R376" i="6" a="1"/>
  <c r="R376" i="6" s="1"/>
  <c r="Q520" i="6"/>
  <c r="R520" i="6" a="1"/>
  <c r="R520" i="6" s="1"/>
  <c r="D528" i="23"/>
  <c r="Q664" i="6"/>
  <c r="R664" i="6" a="1"/>
  <c r="R664" i="6" s="1"/>
  <c r="Q762" i="6"/>
  <c r="R762" i="6" a="1"/>
  <c r="R762" i="6" s="1"/>
  <c r="Q226" i="6"/>
  <c r="R226" i="6" a="1"/>
  <c r="R226" i="6" s="1"/>
  <c r="D234" i="23"/>
  <c r="Q821" i="6"/>
  <c r="R821" i="6" a="1"/>
  <c r="R821" i="6" s="1"/>
  <c r="D829" i="23"/>
  <c r="Q197" i="6"/>
  <c r="R197" i="6" a="1"/>
  <c r="R197" i="6" s="1"/>
  <c r="D205" i="23"/>
  <c r="Q437" i="6"/>
  <c r="R437" i="6" a="1"/>
  <c r="R437" i="6" s="1"/>
  <c r="D445" i="23"/>
  <c r="Q581" i="6"/>
  <c r="R581" i="6" a="1"/>
  <c r="R581" i="6" s="1"/>
  <c r="D589" i="23"/>
  <c r="Q725" i="6"/>
  <c r="R725" i="6" a="1"/>
  <c r="R725" i="6" s="1"/>
  <c r="D733" i="23"/>
  <c r="Q953" i="6"/>
  <c r="R953" i="6" a="1"/>
  <c r="R953" i="6" s="1"/>
  <c r="D961" i="23"/>
  <c r="Q333" i="6"/>
  <c r="R333" i="6" a="1"/>
  <c r="R333" i="6" s="1"/>
  <c r="D341" i="23"/>
  <c r="Q871" i="6"/>
  <c r="R871" i="6" a="1"/>
  <c r="R871" i="6" s="1"/>
  <c r="D879" i="23"/>
  <c r="Q54" i="6"/>
  <c r="R54" i="6" a="1"/>
  <c r="R54" i="6" s="1"/>
  <c r="D62" i="23"/>
  <c r="Q198" i="6"/>
  <c r="R198" i="6" a="1"/>
  <c r="R198" i="6" s="1"/>
  <c r="Q342" i="6"/>
  <c r="R342" i="6" a="1"/>
  <c r="R342" i="6" s="1"/>
  <c r="D350" i="23"/>
  <c r="Q750" i="6"/>
  <c r="R750" i="6" a="1"/>
  <c r="R750" i="6" s="1"/>
  <c r="D758" i="23"/>
  <c r="R781" i="6" a="1"/>
  <c r="R781" i="6" s="1"/>
  <c r="Q781" i="6"/>
  <c r="D789" i="23"/>
  <c r="Q43" i="6"/>
  <c r="R43" i="6" a="1"/>
  <c r="R43" i="6" s="1"/>
  <c r="D51" i="23"/>
  <c r="Q187" i="6"/>
  <c r="R187" i="6" a="1"/>
  <c r="R187" i="6" s="1"/>
  <c r="D195" i="23"/>
  <c r="Q403" i="6"/>
  <c r="R403" i="6" a="1"/>
  <c r="R403" i="6" s="1"/>
  <c r="D411" i="23"/>
  <c r="Q547" i="6"/>
  <c r="R547" i="6" a="1"/>
  <c r="R547" i="6" s="1"/>
  <c r="D555" i="23"/>
  <c r="Q691" i="6"/>
  <c r="R691" i="6" a="1"/>
  <c r="R691" i="6" s="1"/>
  <c r="D699" i="23"/>
  <c r="Q21" i="6"/>
  <c r="R21" i="6" a="1"/>
  <c r="R21" i="6" s="1"/>
  <c r="D29" i="23"/>
  <c r="Q645" i="6"/>
  <c r="R645" i="6" a="1"/>
  <c r="R645" i="6" s="1"/>
  <c r="Q651" i="6"/>
  <c r="R651" i="6" a="1"/>
  <c r="R651" i="6" s="1"/>
  <c r="D659" i="23"/>
  <c r="Q128" i="6"/>
  <c r="R128" i="6" a="1"/>
  <c r="R128" i="6" s="1"/>
  <c r="D136" i="23"/>
  <c r="Q296" i="6"/>
  <c r="R296" i="6" a="1"/>
  <c r="R296" i="6" s="1"/>
  <c r="D304" i="23"/>
  <c r="Q504" i="6"/>
  <c r="R504" i="6" a="1"/>
  <c r="R504" i="6" s="1"/>
  <c r="D512" i="23"/>
  <c r="Q925" i="6"/>
  <c r="R925" i="6" a="1"/>
  <c r="R925" i="6" s="1"/>
  <c r="D933" i="23"/>
  <c r="Q309" i="6"/>
  <c r="R309" i="6" a="1"/>
  <c r="R309" i="6" s="1"/>
  <c r="D317" i="23"/>
  <c r="Q454" i="6"/>
  <c r="R454" i="6" a="1"/>
  <c r="R454" i="6" s="1"/>
  <c r="D462" i="23"/>
  <c r="Q979" i="6"/>
  <c r="R979" i="6" a="1"/>
  <c r="R979" i="6" s="1"/>
  <c r="D987" i="23"/>
  <c r="Q826" i="6"/>
  <c r="R826" i="6" a="1"/>
  <c r="R826" i="6" s="1"/>
  <c r="D834" i="23"/>
  <c r="Q471" i="6"/>
  <c r="R471" i="6" a="1"/>
  <c r="R471" i="6" s="1"/>
  <c r="D479" i="23"/>
  <c r="Q931" i="6"/>
  <c r="R931" i="6" a="1"/>
  <c r="R931" i="6" s="1"/>
  <c r="D939" i="23"/>
  <c r="Q730" i="6"/>
  <c r="R730" i="6" a="1"/>
  <c r="R730" i="6" s="1"/>
  <c r="D738" i="23"/>
  <c r="Q399" i="6"/>
  <c r="R399" i="6" a="1"/>
  <c r="R399" i="6" s="1"/>
  <c r="Q380" i="6"/>
  <c r="R380" i="6" a="1"/>
  <c r="R380" i="6" s="1"/>
  <c r="D388" i="23"/>
  <c r="Q860" i="6"/>
  <c r="R860" i="6" a="1"/>
  <c r="R860" i="6" s="1"/>
  <c r="D868" i="23"/>
  <c r="Q889" i="6"/>
  <c r="R889" i="6" a="1"/>
  <c r="R889" i="6" s="1"/>
  <c r="D897" i="23"/>
  <c r="Q741" i="6"/>
  <c r="R741" i="6" a="1"/>
  <c r="R741" i="6" s="1"/>
  <c r="D749" i="23"/>
  <c r="Q933" i="6"/>
  <c r="R933" i="6" a="1"/>
  <c r="R933" i="6" s="1"/>
  <c r="D941" i="23"/>
  <c r="Q935" i="6"/>
  <c r="R935" i="6" a="1"/>
  <c r="R935" i="6" s="1"/>
  <c r="D943" i="23"/>
  <c r="Q856" i="6"/>
  <c r="R856" i="6" a="1"/>
  <c r="R856" i="6" s="1"/>
  <c r="D864" i="23"/>
  <c r="Q550" i="6"/>
  <c r="R550" i="6" a="1"/>
  <c r="R550" i="6" s="1"/>
  <c r="D558" i="23"/>
  <c r="Q694" i="6"/>
  <c r="R694" i="6" a="1"/>
  <c r="R694" i="6" s="1"/>
  <c r="D702" i="23"/>
  <c r="Q924" i="6"/>
  <c r="R924" i="6" a="1"/>
  <c r="R924" i="6" s="1"/>
  <c r="D932" i="23"/>
  <c r="Q904" i="6"/>
  <c r="R904" i="6" a="1"/>
  <c r="R904" i="6" s="1"/>
  <c r="D912" i="23"/>
  <c r="Q467" i="6"/>
  <c r="R467" i="6" a="1"/>
  <c r="R467" i="6" s="1"/>
  <c r="D475" i="23"/>
  <c r="Q611" i="6"/>
  <c r="R611" i="6" a="1"/>
  <c r="R611" i="6" s="1"/>
  <c r="D619" i="23"/>
  <c r="Q839" i="6"/>
  <c r="R839" i="6" a="1"/>
  <c r="R839" i="6" s="1"/>
  <c r="D847" i="23"/>
  <c r="Q748" i="6"/>
  <c r="R748" i="6" a="1"/>
  <c r="R748" i="6" s="1"/>
  <c r="Q468" i="6"/>
  <c r="R468" i="6" a="1"/>
  <c r="R468" i="6" s="1"/>
  <c r="D476" i="23"/>
  <c r="Q636" i="6"/>
  <c r="R636" i="6" a="1"/>
  <c r="R636" i="6" s="1"/>
  <c r="D644" i="23"/>
  <c r="Q804" i="6"/>
  <c r="R804" i="6" a="1"/>
  <c r="R804" i="6" s="1"/>
  <c r="D812" i="23"/>
  <c r="Q986" i="6"/>
  <c r="R986" i="6" a="1"/>
  <c r="R986" i="6" s="1"/>
  <c r="D994" i="23"/>
  <c r="Q25" i="6"/>
  <c r="R25" i="6" a="1"/>
  <c r="R25" i="6" s="1"/>
  <c r="D33" i="23"/>
  <c r="Q457" i="6"/>
  <c r="R457" i="6" a="1"/>
  <c r="R457" i="6" s="1"/>
  <c r="D465" i="23"/>
  <c r="Q709" i="6"/>
  <c r="R709" i="6" a="1"/>
  <c r="R709" i="6" s="1"/>
  <c r="Q879" i="6"/>
  <c r="R879" i="6" a="1"/>
  <c r="R879" i="6" s="1"/>
  <c r="D887" i="23"/>
  <c r="N146" i="6"/>
  <c r="O146" i="6" s="1"/>
  <c r="P146" i="6" s="1" a="1"/>
  <c r="P146" i="6" s="1"/>
  <c r="M146" i="6"/>
  <c r="M290" i="6"/>
  <c r="N290" i="6" s="1"/>
  <c r="O290" i="6" s="1"/>
  <c r="P290" i="6" s="1" a="1"/>
  <c r="P290" i="6" s="1"/>
  <c r="M434" i="6"/>
  <c r="N434" i="6" s="1"/>
  <c r="O434" i="6" s="1"/>
  <c r="P434" i="6" s="1" a="1"/>
  <c r="P434" i="6" s="1"/>
  <c r="M578" i="6"/>
  <c r="N578" i="6" s="1"/>
  <c r="O578" i="6" s="1"/>
  <c r="P578" i="6" s="1" a="1"/>
  <c r="P578" i="6" s="1"/>
  <c r="M722" i="6"/>
  <c r="N722" i="6" s="1"/>
  <c r="O722" i="6" s="1"/>
  <c r="P722" i="6" s="1" a="1"/>
  <c r="P722" i="6" s="1"/>
  <c r="M866" i="6"/>
  <c r="N866" i="6" s="1"/>
  <c r="O866" i="6" s="1"/>
  <c r="P866" i="6" s="1" a="1"/>
  <c r="P866" i="6" s="1"/>
  <c r="D563" i="23"/>
  <c r="D338" i="23"/>
  <c r="Q37" i="6"/>
  <c r="R37" i="6" a="1"/>
  <c r="R37" i="6" s="1"/>
  <c r="D45" i="23"/>
  <c r="Q577" i="6"/>
  <c r="R577" i="6" a="1"/>
  <c r="R577" i="6" s="1"/>
  <c r="D585" i="23"/>
  <c r="Q744" i="6"/>
  <c r="R744" i="6" a="1"/>
  <c r="R744" i="6" s="1"/>
  <c r="D752" i="23"/>
  <c r="Q306" i="6"/>
  <c r="R306" i="6" a="1"/>
  <c r="R306" i="6" s="1"/>
  <c r="D314" i="23"/>
  <c r="Q394" i="6"/>
  <c r="R394" i="6" a="1"/>
  <c r="R394" i="6" s="1"/>
  <c r="Q883" i="6"/>
  <c r="R883" i="6" a="1"/>
  <c r="R883" i="6" s="1"/>
  <c r="D891" i="23"/>
  <c r="Q827" i="6"/>
  <c r="R827" i="6" a="1"/>
  <c r="R827" i="6" s="1"/>
  <c r="D835" i="23"/>
  <c r="Q658" i="6"/>
  <c r="R658" i="6" a="1"/>
  <c r="R658" i="6" s="1"/>
  <c r="D666" i="23"/>
  <c r="Q432" i="6"/>
  <c r="R432" i="6" a="1"/>
  <c r="R432" i="6" s="1"/>
  <c r="D440" i="23"/>
  <c r="Q637" i="6"/>
  <c r="R637" i="6" a="1"/>
  <c r="R637" i="6" s="1"/>
  <c r="Q562" i="6"/>
  <c r="R562" i="6" a="1"/>
  <c r="R562" i="6" s="1"/>
  <c r="D570" i="23"/>
  <c r="Q706" i="6"/>
  <c r="R706" i="6" a="1"/>
  <c r="R706" i="6" s="1"/>
  <c r="D714" i="23"/>
  <c r="R793" i="6" a="1"/>
  <c r="R793" i="6" s="1"/>
  <c r="Q793" i="6"/>
  <c r="Q1000" i="6"/>
  <c r="R1000" i="6" a="1"/>
  <c r="R1000" i="6" s="1"/>
  <c r="D1008" i="23"/>
  <c r="Q479" i="6"/>
  <c r="R479" i="6" a="1"/>
  <c r="R479" i="6" s="1"/>
  <c r="D487" i="23"/>
  <c r="Q623" i="6"/>
  <c r="R623" i="6" a="1"/>
  <c r="R623" i="6" s="1"/>
  <c r="Q911" i="6"/>
  <c r="R911" i="6" a="1"/>
  <c r="R911" i="6" s="1"/>
  <c r="D919" i="23"/>
  <c r="Q880" i="6"/>
  <c r="R880" i="6" a="1"/>
  <c r="R880" i="6" s="1"/>
  <c r="D888" i="23"/>
  <c r="Q492" i="6"/>
  <c r="R492" i="6" a="1"/>
  <c r="R492" i="6" s="1"/>
  <c r="D500" i="23"/>
  <c r="Q648" i="6"/>
  <c r="R648" i="6" a="1"/>
  <c r="R648" i="6" s="1"/>
  <c r="D656" i="23"/>
  <c r="Q828" i="6"/>
  <c r="R828" i="6" a="1"/>
  <c r="R828" i="6" s="1"/>
  <c r="D836" i="23"/>
  <c r="Q291" i="6"/>
  <c r="R291" i="6" a="1"/>
  <c r="R291" i="6" s="1"/>
  <c r="D299" i="23"/>
  <c r="Q49" i="6"/>
  <c r="R49" i="6" a="1"/>
  <c r="R49" i="6" s="1"/>
  <c r="D57" i="23"/>
  <c r="Q469" i="6"/>
  <c r="R469" i="6" a="1"/>
  <c r="R469" i="6" s="1"/>
  <c r="D477" i="23"/>
  <c r="Q733" i="6"/>
  <c r="R733" i="6" a="1"/>
  <c r="R733" i="6" s="1"/>
  <c r="D741" i="23"/>
  <c r="Q820" i="6"/>
  <c r="R820" i="6" a="1"/>
  <c r="R820" i="6" s="1"/>
  <c r="D828" i="23"/>
  <c r="M14" i="6"/>
  <c r="N14" i="6" s="1"/>
  <c r="O14" i="6" s="1"/>
  <c r="P14" i="6" s="1" a="1"/>
  <c r="P14" i="6" s="1"/>
  <c r="M158" i="6"/>
  <c r="N158" i="6" s="1"/>
  <c r="O158" i="6" s="1"/>
  <c r="P158" i="6" s="1" a="1"/>
  <c r="P158" i="6" s="1"/>
  <c r="M302" i="6"/>
  <c r="N302" i="6" s="1"/>
  <c r="O302" i="6" s="1"/>
  <c r="P302" i="6" s="1" a="1"/>
  <c r="P302" i="6" s="1"/>
  <c r="M446" i="6"/>
  <c r="N446" i="6" s="1"/>
  <c r="O446" i="6" s="1"/>
  <c r="P446" i="6" s="1" a="1"/>
  <c r="P446" i="6" s="1"/>
  <c r="M590" i="6"/>
  <c r="N590" i="6" s="1"/>
  <c r="O590" i="6" s="1"/>
  <c r="P590" i="6" s="1" a="1"/>
  <c r="P590" i="6" s="1"/>
  <c r="M734" i="6"/>
  <c r="N734" i="6" s="1"/>
  <c r="O734" i="6" s="1"/>
  <c r="P734" i="6" s="1" a="1"/>
  <c r="P734" i="6" s="1"/>
  <c r="M878" i="6"/>
  <c r="N878" i="6" s="1"/>
  <c r="O878" i="6" s="1"/>
  <c r="P878" i="6" s="1" a="1"/>
  <c r="P878" i="6" s="1"/>
  <c r="D407" i="23"/>
  <c r="D533" i="23"/>
  <c r="D750" i="23"/>
  <c r="D653" i="23"/>
  <c r="Q36" i="6"/>
  <c r="R36" i="6" a="1"/>
  <c r="R36" i="6" s="1"/>
  <c r="D44" i="23"/>
  <c r="Q278" i="6"/>
  <c r="R278" i="6" a="1"/>
  <c r="R278" i="6" s="1"/>
  <c r="D286" i="23"/>
  <c r="Q159" i="6"/>
  <c r="R159" i="6" a="1"/>
  <c r="R159" i="6" s="1"/>
  <c r="D167" i="23"/>
  <c r="Q125" i="6"/>
  <c r="R125" i="6" a="1"/>
  <c r="R125" i="6" s="1"/>
  <c r="D133" i="23"/>
  <c r="Q474" i="6"/>
  <c r="R474" i="6" a="1"/>
  <c r="R474" i="6" s="1"/>
  <c r="D482" i="23"/>
  <c r="Q248" i="6"/>
  <c r="R248" i="6" a="1"/>
  <c r="R248" i="6" s="1"/>
  <c r="D256" i="23"/>
  <c r="Q920" i="6"/>
  <c r="R920" i="6" a="1"/>
  <c r="R920" i="6" s="1"/>
  <c r="D928" i="23"/>
  <c r="Q897" i="6"/>
  <c r="R897" i="6" a="1"/>
  <c r="R897" i="6" s="1"/>
  <c r="D905" i="23"/>
  <c r="Q851" i="6"/>
  <c r="R851" i="6" a="1"/>
  <c r="R851" i="6" s="1"/>
  <c r="Q615" i="6"/>
  <c r="R615" i="6" a="1"/>
  <c r="R615" i="6" s="1"/>
  <c r="D623" i="23"/>
  <c r="Q961" i="6"/>
  <c r="R961" i="6" a="1"/>
  <c r="R961" i="6" s="1"/>
  <c r="D969" i="23"/>
  <c r="Q423" i="6"/>
  <c r="R423" i="6" a="1"/>
  <c r="R423" i="6" s="1"/>
  <c r="D431" i="23"/>
  <c r="Q213" i="6"/>
  <c r="R213" i="6" a="1"/>
  <c r="R213" i="6" s="1"/>
  <c r="D221" i="23"/>
  <c r="Q61" i="6"/>
  <c r="R61" i="6" a="1"/>
  <c r="R61" i="6" s="1"/>
  <c r="Q47" i="6"/>
  <c r="R47" i="6" a="1"/>
  <c r="R47" i="6" s="1"/>
  <c r="D55" i="23"/>
  <c r="Q494" i="6"/>
  <c r="R494" i="6" a="1"/>
  <c r="R494" i="6" s="1"/>
  <c r="D502" i="23"/>
  <c r="Q283" i="6"/>
  <c r="R283" i="6" a="1"/>
  <c r="R283" i="6" s="1"/>
  <c r="D291" i="23"/>
  <c r="Q351" i="6"/>
  <c r="R351" i="6" a="1"/>
  <c r="R351" i="6" s="1"/>
  <c r="D359" i="23"/>
  <c r="Q208" i="6"/>
  <c r="R208" i="6" a="1"/>
  <c r="R208" i="6" s="1"/>
  <c r="D216" i="23"/>
  <c r="Q640" i="6"/>
  <c r="R640" i="6" a="1"/>
  <c r="R640" i="6" s="1"/>
  <c r="D648" i="23"/>
  <c r="Q335" i="6"/>
  <c r="R335" i="6" a="1"/>
  <c r="R335" i="6" s="1"/>
  <c r="D343" i="23"/>
  <c r="Q557" i="6"/>
  <c r="R557" i="6" a="1"/>
  <c r="R557" i="6" s="1"/>
  <c r="D565" i="23"/>
  <c r="Q177" i="6"/>
  <c r="R177" i="6" a="1"/>
  <c r="R177" i="6" s="1"/>
  <c r="Q30" i="6"/>
  <c r="R30" i="6" a="1"/>
  <c r="R30" i="6" s="1"/>
  <c r="D38" i="23"/>
  <c r="Q570" i="6"/>
  <c r="R570" i="6" a="1"/>
  <c r="R570" i="6" s="1"/>
  <c r="D578" i="23"/>
  <c r="Q163" i="6"/>
  <c r="R163" i="6" a="1"/>
  <c r="R163" i="6" s="1"/>
  <c r="D171" i="23"/>
  <c r="Q667" i="6"/>
  <c r="R667" i="6" a="1"/>
  <c r="R667" i="6" s="1"/>
  <c r="D675" i="23"/>
  <c r="Q490" i="6"/>
  <c r="R490" i="6" a="1"/>
  <c r="R490" i="6" s="1"/>
  <c r="D498" i="23"/>
  <c r="Q445" i="6"/>
  <c r="R445" i="6" a="1"/>
  <c r="R445" i="6" s="1"/>
  <c r="D453" i="23"/>
  <c r="Q238" i="6"/>
  <c r="R238" i="6" a="1"/>
  <c r="R238" i="6" s="1"/>
  <c r="D246" i="23"/>
  <c r="Q902" i="6"/>
  <c r="R902" i="6" a="1"/>
  <c r="R902" i="6" s="1"/>
  <c r="D910" i="23"/>
  <c r="Q866" i="6"/>
  <c r="R866" i="6" a="1"/>
  <c r="R866" i="6" s="1"/>
  <c r="D874" i="23"/>
  <c r="Q923" i="6"/>
  <c r="R923" i="6" a="1"/>
  <c r="R923" i="6" s="1"/>
  <c r="D931" i="23"/>
  <c r="Q137" i="6"/>
  <c r="R137" i="6" a="1"/>
  <c r="R137" i="6" s="1"/>
  <c r="Q779" i="6"/>
  <c r="R779" i="6" a="1"/>
  <c r="R779" i="6" s="1"/>
  <c r="D787" i="23"/>
  <c r="Q60" i="6"/>
  <c r="R60" i="6" a="1"/>
  <c r="R60" i="6" s="1"/>
  <c r="D68" i="23"/>
  <c r="Q794" i="6"/>
  <c r="R794" i="6" a="1"/>
  <c r="R794" i="6" s="1"/>
  <c r="D802" i="23"/>
  <c r="Q73" i="6"/>
  <c r="R73" i="6" a="1"/>
  <c r="R73" i="6" s="1"/>
  <c r="D81" i="23"/>
  <c r="Q119" i="6"/>
  <c r="R119" i="6" a="1"/>
  <c r="R119" i="6" s="1"/>
  <c r="D127" i="23"/>
  <c r="Q518" i="6"/>
  <c r="R518" i="6" a="1"/>
  <c r="R518" i="6" s="1"/>
  <c r="Q633" i="6"/>
  <c r="R633" i="6" a="1"/>
  <c r="R633" i="6" s="1"/>
  <c r="D641" i="23"/>
  <c r="Q183" i="6"/>
  <c r="R183" i="6" a="1"/>
  <c r="R183" i="6" s="1"/>
  <c r="D191" i="23"/>
  <c r="Q76" i="6"/>
  <c r="R76" i="6" a="1"/>
  <c r="R76" i="6" s="1"/>
  <c r="D84" i="23"/>
  <c r="Q508" i="6"/>
  <c r="R508" i="6" a="1"/>
  <c r="R508" i="6" s="1"/>
  <c r="D516" i="23"/>
  <c r="Q118" i="6"/>
  <c r="R118" i="6" a="1"/>
  <c r="R118" i="6" s="1"/>
  <c r="D126" i="23"/>
  <c r="Q425" i="6"/>
  <c r="R425" i="6" a="1"/>
  <c r="R425" i="6" s="1"/>
  <c r="D433" i="23"/>
  <c r="Q941" i="6"/>
  <c r="R941" i="6" a="1"/>
  <c r="R941" i="6" s="1"/>
  <c r="D949" i="23"/>
  <c r="Q42" i="6"/>
  <c r="R42" i="6" a="1"/>
  <c r="R42" i="6" s="1"/>
  <c r="Q630" i="6"/>
  <c r="R630" i="6" a="1"/>
  <c r="R630" i="6" s="1"/>
  <c r="D638" i="23"/>
  <c r="Q175" i="6"/>
  <c r="R175" i="6" a="1"/>
  <c r="R175" i="6" s="1"/>
  <c r="D183" i="23"/>
  <c r="Q326" i="6"/>
  <c r="R326" i="6" a="1"/>
  <c r="R326" i="6" s="1"/>
  <c r="D334" i="23"/>
  <c r="Q84" i="6"/>
  <c r="R84" i="6" a="1"/>
  <c r="R84" i="6" s="1"/>
  <c r="D92" i="23"/>
  <c r="Q228" i="6"/>
  <c r="R228" i="6" a="1"/>
  <c r="R228" i="6" s="1"/>
  <c r="D236" i="23"/>
  <c r="Q534" i="6"/>
  <c r="R534" i="6" a="1"/>
  <c r="R534" i="6" s="1"/>
  <c r="D542" i="23"/>
  <c r="Q441" i="6"/>
  <c r="R441" i="6" a="1"/>
  <c r="R441" i="6" s="1"/>
  <c r="Q11" i="6"/>
  <c r="R11" i="6" a="1"/>
  <c r="R11" i="6" s="1"/>
  <c r="D19" i="23"/>
  <c r="Q97" i="6"/>
  <c r="R97" i="6" a="1"/>
  <c r="R97" i="6" s="1"/>
  <c r="D105" i="23"/>
  <c r="Q818" i="6"/>
  <c r="R818" i="6" a="1"/>
  <c r="R818" i="6" s="1"/>
  <c r="D826" i="23"/>
  <c r="Q816" i="6"/>
  <c r="R816" i="6" a="1"/>
  <c r="R816" i="6" s="1"/>
  <c r="D824" i="23"/>
  <c r="Q311" i="6"/>
  <c r="R311" i="6" a="1"/>
  <c r="R311" i="6" s="1"/>
  <c r="D319" i="23"/>
  <c r="Q158" i="6"/>
  <c r="R158" i="6" a="1"/>
  <c r="R158" i="6" s="1"/>
  <c r="Q374" i="6"/>
  <c r="R374" i="6" a="1"/>
  <c r="R374" i="6" s="1"/>
  <c r="D382" i="23"/>
  <c r="Q542" i="6"/>
  <c r="R542" i="6" a="1"/>
  <c r="R542" i="6" s="1"/>
  <c r="D550" i="23"/>
  <c r="Q710" i="6"/>
  <c r="R710" i="6" a="1"/>
  <c r="R710" i="6" s="1"/>
  <c r="Q678" i="6"/>
  <c r="R678" i="6" a="1"/>
  <c r="R678" i="6" s="1"/>
  <c r="D686" i="23"/>
  <c r="Q277" i="6"/>
  <c r="R277" i="6" a="1"/>
  <c r="R277" i="6" s="1"/>
  <c r="D285" i="23"/>
  <c r="Q817" i="6"/>
  <c r="R817" i="6" a="1"/>
  <c r="R817" i="6" s="1"/>
  <c r="D825" i="23"/>
  <c r="Q27" i="6"/>
  <c r="R27" i="6" a="1"/>
  <c r="R27" i="6" s="1"/>
  <c r="D35" i="23"/>
  <c r="Q207" i="6"/>
  <c r="R207" i="6" a="1"/>
  <c r="R207" i="6" s="1"/>
  <c r="Q857" i="6"/>
  <c r="R857" i="6" a="1"/>
  <c r="R857" i="6" s="1"/>
  <c r="Q83" i="6"/>
  <c r="R83" i="6" a="1"/>
  <c r="R83" i="6" s="1"/>
  <c r="D91" i="23"/>
  <c r="Q100" i="6"/>
  <c r="R100" i="6" a="1"/>
  <c r="R100" i="6" s="1"/>
  <c r="D108" i="23"/>
  <c r="Q244" i="6"/>
  <c r="R244" i="6" a="1"/>
  <c r="R244" i="6" s="1"/>
  <c r="D252" i="23"/>
  <c r="Q388" i="6"/>
  <c r="R388" i="6" a="1"/>
  <c r="R388" i="6" s="1"/>
  <c r="D396" i="23"/>
  <c r="Q532" i="6"/>
  <c r="R532" i="6" a="1"/>
  <c r="R532" i="6" s="1"/>
  <c r="D540" i="23"/>
  <c r="Q676" i="6"/>
  <c r="R676" i="6" a="1"/>
  <c r="R676" i="6" s="1"/>
  <c r="D684" i="23"/>
  <c r="Q810" i="6"/>
  <c r="R810" i="6" a="1"/>
  <c r="R810" i="6" s="1"/>
  <c r="D818" i="23"/>
  <c r="Q346" i="6"/>
  <c r="R346" i="6" a="1"/>
  <c r="R346" i="6" s="1"/>
  <c r="Q5" i="6"/>
  <c r="R5" i="6" a="1"/>
  <c r="R5" i="6" s="1"/>
  <c r="D13" i="23"/>
  <c r="Q221" i="6"/>
  <c r="R221" i="6" a="1"/>
  <c r="R221" i="6" s="1"/>
  <c r="D229" i="23"/>
  <c r="Q449" i="6"/>
  <c r="R449" i="6" a="1"/>
  <c r="R449" i="6" s="1"/>
  <c r="D457" i="23"/>
  <c r="Q593" i="6"/>
  <c r="R593" i="6" a="1"/>
  <c r="R593" i="6" s="1"/>
  <c r="D601" i="23"/>
  <c r="Q737" i="6"/>
  <c r="R737" i="6" a="1"/>
  <c r="R737" i="6" s="1"/>
  <c r="D745" i="23"/>
  <c r="Q977" i="6"/>
  <c r="R977" i="6" a="1"/>
  <c r="R977" i="6" s="1"/>
  <c r="D985" i="23"/>
  <c r="Q405" i="6"/>
  <c r="R405" i="6" a="1"/>
  <c r="R405" i="6" s="1"/>
  <c r="D413" i="23"/>
  <c r="Q999" i="6"/>
  <c r="R999" i="6" a="1"/>
  <c r="R999" i="6" s="1"/>
  <c r="Q66" i="6"/>
  <c r="R66" i="6" a="1"/>
  <c r="R66" i="6" s="1"/>
  <c r="D74" i="23"/>
  <c r="Q210" i="6"/>
  <c r="R210" i="6" a="1"/>
  <c r="R210" i="6" s="1"/>
  <c r="D218" i="23"/>
  <c r="Q354" i="6"/>
  <c r="R354" i="6" a="1"/>
  <c r="R354" i="6" s="1"/>
  <c r="D362" i="23"/>
  <c r="Q882" i="6"/>
  <c r="R882" i="6" a="1"/>
  <c r="R882" i="6" s="1"/>
  <c r="D890" i="23"/>
  <c r="Q927" i="6"/>
  <c r="R927" i="6" a="1"/>
  <c r="R927" i="6" s="1"/>
  <c r="D935" i="23"/>
  <c r="Q55" i="6"/>
  <c r="R55" i="6" a="1"/>
  <c r="R55" i="6" s="1"/>
  <c r="D63" i="23"/>
  <c r="Q199" i="6"/>
  <c r="R199" i="6" a="1"/>
  <c r="R199" i="6" s="1"/>
  <c r="D207" i="23"/>
  <c r="Q415" i="6"/>
  <c r="R415" i="6" a="1"/>
  <c r="R415" i="6" s="1"/>
  <c r="D423" i="23"/>
  <c r="Q559" i="6"/>
  <c r="R559" i="6" a="1"/>
  <c r="R559" i="6" s="1"/>
  <c r="D567" i="23"/>
  <c r="Q703" i="6"/>
  <c r="R703" i="6" a="1"/>
  <c r="R703" i="6" s="1"/>
  <c r="D711" i="23"/>
  <c r="Q57" i="6"/>
  <c r="R57" i="6" a="1"/>
  <c r="R57" i="6" s="1"/>
  <c r="D65" i="23"/>
  <c r="Q729" i="6"/>
  <c r="R729" i="6" a="1"/>
  <c r="R729" i="6" s="1"/>
  <c r="D737" i="23"/>
  <c r="Q966" i="6"/>
  <c r="R966" i="6" a="1"/>
  <c r="R966" i="6" s="1"/>
  <c r="D974" i="23"/>
  <c r="Q140" i="6"/>
  <c r="R140" i="6" a="1"/>
  <c r="R140" i="6" s="1"/>
  <c r="D148" i="23"/>
  <c r="Q320" i="6"/>
  <c r="R320" i="6" a="1"/>
  <c r="R320" i="6" s="1"/>
  <c r="D328" i="23"/>
  <c r="Q529" i="6"/>
  <c r="R529" i="6" a="1"/>
  <c r="R529" i="6" s="1"/>
  <c r="D537" i="23"/>
  <c r="Q939" i="6"/>
  <c r="R939" i="6" a="1"/>
  <c r="R939" i="6" s="1"/>
  <c r="D947" i="23"/>
  <c r="Q369" i="6"/>
  <c r="R369" i="6" a="1"/>
  <c r="R369" i="6" s="1"/>
  <c r="D377" i="23"/>
  <c r="Q363" i="6"/>
  <c r="R363" i="6" a="1"/>
  <c r="R363" i="6" s="1"/>
  <c r="D371" i="23"/>
  <c r="Q991" i="6"/>
  <c r="R991" i="6" a="1"/>
  <c r="R991" i="6" s="1"/>
  <c r="D999" i="23"/>
  <c r="Q886" i="6"/>
  <c r="R886" i="6" a="1"/>
  <c r="R886" i="6" s="1"/>
  <c r="D894" i="23"/>
  <c r="Q711" i="6"/>
  <c r="R711" i="6" a="1"/>
  <c r="R711" i="6" s="1"/>
  <c r="Q967" i="6"/>
  <c r="R967" i="6" a="1"/>
  <c r="R967" i="6" s="1"/>
  <c r="D975" i="23"/>
  <c r="Q814" i="6"/>
  <c r="R814" i="6" a="1"/>
  <c r="R814" i="6" s="1"/>
  <c r="D822" i="23"/>
  <c r="Q495" i="6"/>
  <c r="R495" i="6" a="1"/>
  <c r="R495" i="6" s="1"/>
  <c r="D503" i="23"/>
  <c r="Q404" i="6"/>
  <c r="R404" i="6" a="1"/>
  <c r="R404" i="6" s="1"/>
  <c r="D412" i="23"/>
  <c r="Q908" i="6"/>
  <c r="R908" i="6" a="1"/>
  <c r="R908" i="6" s="1"/>
  <c r="D916" i="23"/>
  <c r="Q290" i="6"/>
  <c r="R290" i="6" a="1"/>
  <c r="R290" i="6" s="1"/>
  <c r="D298" i="23"/>
  <c r="Q753" i="6"/>
  <c r="R753" i="6" a="1"/>
  <c r="R753" i="6" s="1"/>
  <c r="D761" i="23"/>
  <c r="Q945" i="6"/>
  <c r="R945" i="6" a="1"/>
  <c r="R945" i="6" s="1"/>
  <c r="D953" i="23"/>
  <c r="Q983" i="6"/>
  <c r="R983" i="6" a="1"/>
  <c r="R983" i="6" s="1"/>
  <c r="D991" i="23"/>
  <c r="R976" i="6" a="1"/>
  <c r="R976" i="6" s="1"/>
  <c r="Q976" i="6"/>
  <c r="D984" i="23"/>
  <c r="Q96" i="6"/>
  <c r="R96" i="6" a="1"/>
  <c r="R96" i="6" s="1"/>
  <c r="D104" i="23"/>
  <c r="Q240" i="6"/>
  <c r="R240" i="6" a="1"/>
  <c r="R240" i="6" s="1"/>
  <c r="D248" i="23"/>
  <c r="Q606" i="6"/>
  <c r="R606" i="6" a="1"/>
  <c r="R606" i="6" s="1"/>
  <c r="D614" i="23"/>
  <c r="Q501" i="6"/>
  <c r="R501" i="6" a="1"/>
  <c r="R501" i="6" s="1"/>
  <c r="D509" i="23"/>
  <c r="Q131" i="6"/>
  <c r="R131" i="6" a="1"/>
  <c r="R131" i="6" s="1"/>
  <c r="D139" i="23"/>
  <c r="Q121" i="6"/>
  <c r="R121" i="6" a="1"/>
  <c r="R121" i="6" s="1"/>
  <c r="D129" i="23"/>
  <c r="Q558" i="6"/>
  <c r="R558" i="6" a="1"/>
  <c r="R558" i="6" s="1"/>
  <c r="D566" i="23"/>
  <c r="Q998" i="6"/>
  <c r="R998" i="6" a="1"/>
  <c r="R998" i="6" s="1"/>
  <c r="D1006" i="23"/>
  <c r="Q507" i="6"/>
  <c r="R507" i="6" a="1"/>
  <c r="R507" i="6" s="1"/>
  <c r="Q170" i="6"/>
  <c r="R170" i="6" a="1"/>
  <c r="R170" i="6" s="1"/>
  <c r="D178" i="23"/>
  <c r="Q386" i="6"/>
  <c r="R386" i="6" a="1"/>
  <c r="R386" i="6" s="1"/>
  <c r="D394" i="23"/>
  <c r="Q554" i="6"/>
  <c r="R554" i="6" a="1"/>
  <c r="R554" i="6" s="1"/>
  <c r="Q722" i="6"/>
  <c r="R722" i="6" a="1"/>
  <c r="R722" i="6" s="1"/>
  <c r="D730" i="23"/>
  <c r="Q738" i="6"/>
  <c r="R738" i="6" a="1"/>
  <c r="R738" i="6" s="1"/>
  <c r="D746" i="23"/>
  <c r="Q447" i="6"/>
  <c r="R447" i="6" a="1"/>
  <c r="R447" i="6" s="1"/>
  <c r="Q913" i="6"/>
  <c r="R913" i="6" a="1"/>
  <c r="R913" i="6" s="1"/>
  <c r="D921" i="23"/>
  <c r="Q39" i="6"/>
  <c r="R39" i="6" a="1"/>
  <c r="R39" i="6" s="1"/>
  <c r="D47" i="23"/>
  <c r="Q219" i="6"/>
  <c r="R219" i="6" a="1"/>
  <c r="R219" i="6" s="1"/>
  <c r="D227" i="23"/>
  <c r="Q361" i="6"/>
  <c r="R361" i="6" a="1"/>
  <c r="R361" i="6" s="1"/>
  <c r="D369" i="23"/>
  <c r="Q179" i="6"/>
  <c r="R179" i="6" a="1"/>
  <c r="R179" i="6" s="1"/>
  <c r="D187" i="23"/>
  <c r="Q112" i="6"/>
  <c r="R112" i="6" a="1"/>
  <c r="R112" i="6" s="1"/>
  <c r="D120" i="23"/>
  <c r="Q256" i="6"/>
  <c r="R256" i="6" a="1"/>
  <c r="R256" i="6" s="1"/>
  <c r="D264" i="23"/>
  <c r="Q400" i="6"/>
  <c r="R400" i="6" a="1"/>
  <c r="R400" i="6" s="1"/>
  <c r="D408" i="23"/>
  <c r="Q544" i="6"/>
  <c r="R544" i="6" a="1"/>
  <c r="R544" i="6" s="1"/>
  <c r="D552" i="23"/>
  <c r="Q688" i="6"/>
  <c r="R688" i="6" a="1"/>
  <c r="R688" i="6" s="1"/>
  <c r="Q858" i="6"/>
  <c r="R858" i="6" a="1"/>
  <c r="R858" i="6" s="1"/>
  <c r="Q442" i="6"/>
  <c r="R442" i="6" a="1"/>
  <c r="R442" i="6" s="1"/>
  <c r="D450" i="23"/>
  <c r="Q29" i="6"/>
  <c r="R29" i="6" a="1"/>
  <c r="R29" i="6" s="1"/>
  <c r="D37" i="23"/>
  <c r="Q245" i="6"/>
  <c r="R245" i="6" a="1"/>
  <c r="R245" i="6" s="1"/>
  <c r="D253" i="23"/>
  <c r="Q461" i="6"/>
  <c r="R461" i="6" a="1"/>
  <c r="R461" i="6" s="1"/>
  <c r="D469" i="23"/>
  <c r="Q605" i="6"/>
  <c r="R605" i="6" a="1"/>
  <c r="R605" i="6" s="1"/>
  <c r="D613" i="23"/>
  <c r="Q749" i="6"/>
  <c r="R749" i="6" a="1"/>
  <c r="R749" i="6" s="1"/>
  <c r="D757" i="23"/>
  <c r="Q1001" i="6"/>
  <c r="R1001" i="6" a="1"/>
  <c r="R1001" i="6" s="1"/>
  <c r="D1009" i="23"/>
  <c r="Q477" i="6"/>
  <c r="R477" i="6" a="1"/>
  <c r="R477" i="6" s="1"/>
  <c r="D485" i="23"/>
  <c r="Q95" i="6"/>
  <c r="R95" i="6" a="1"/>
  <c r="R95" i="6" s="1"/>
  <c r="D103" i="23"/>
  <c r="Q78" i="6"/>
  <c r="R78" i="6" a="1"/>
  <c r="R78" i="6" s="1"/>
  <c r="D86" i="23"/>
  <c r="Q222" i="6"/>
  <c r="R222" i="6" a="1"/>
  <c r="R222" i="6" s="1"/>
  <c r="D230" i="23"/>
  <c r="Q366" i="6"/>
  <c r="R366" i="6" a="1"/>
  <c r="R366" i="6" s="1"/>
  <c r="D374" i="23"/>
  <c r="Q585" i="6"/>
  <c r="R585" i="6" a="1"/>
  <c r="R585" i="6" s="1"/>
  <c r="D593" i="23"/>
  <c r="Q59" i="6"/>
  <c r="R59" i="6" a="1"/>
  <c r="R59" i="6" s="1"/>
  <c r="D67" i="23"/>
  <c r="Q67" i="6"/>
  <c r="R67" i="6" a="1"/>
  <c r="R67" i="6" s="1"/>
  <c r="D75" i="23"/>
  <c r="Q211" i="6"/>
  <c r="R211" i="6" a="1"/>
  <c r="R211" i="6" s="1"/>
  <c r="D219" i="23"/>
  <c r="Q427" i="6"/>
  <c r="R427" i="6" a="1"/>
  <c r="R427" i="6" s="1"/>
  <c r="D435" i="23"/>
  <c r="Q571" i="6"/>
  <c r="R571" i="6" a="1"/>
  <c r="R571" i="6" s="1"/>
  <c r="D579" i="23"/>
  <c r="Q715" i="6"/>
  <c r="R715" i="6" a="1"/>
  <c r="R715" i="6" s="1"/>
  <c r="Q81" i="6"/>
  <c r="R81" i="6" a="1"/>
  <c r="R81" i="6" s="1"/>
  <c r="D89" i="23"/>
  <c r="Q420" i="6"/>
  <c r="R420" i="6" a="1"/>
  <c r="R420" i="6" s="1"/>
  <c r="D428" i="23"/>
  <c r="Q8" i="6"/>
  <c r="R8" i="6" a="1"/>
  <c r="R8" i="6" s="1"/>
  <c r="D16" i="23"/>
  <c r="Q152" i="6"/>
  <c r="R152" i="6" a="1"/>
  <c r="R152" i="6" s="1"/>
  <c r="D160" i="23"/>
  <c r="Q332" i="6"/>
  <c r="R332" i="6" a="1"/>
  <c r="R332" i="6" s="1"/>
  <c r="D340" i="23"/>
  <c r="Q553" i="6"/>
  <c r="R553" i="6" a="1"/>
  <c r="R553" i="6" s="1"/>
  <c r="Q997" i="6"/>
  <c r="R997" i="6" a="1"/>
  <c r="R997" i="6" s="1"/>
  <c r="Q453" i="6"/>
  <c r="R453" i="6" a="1"/>
  <c r="R453" i="6" s="1"/>
  <c r="D461" i="23"/>
  <c r="Q745" i="6"/>
  <c r="R745" i="6" a="1"/>
  <c r="R745" i="6" s="1"/>
  <c r="Q512" i="6"/>
  <c r="R512" i="6" a="1"/>
  <c r="R512" i="6" s="1"/>
  <c r="D520" i="23"/>
  <c r="Q946" i="6"/>
  <c r="R946" i="6" a="1"/>
  <c r="R946" i="6" s="1"/>
  <c r="D954" i="23"/>
  <c r="Q831" i="6"/>
  <c r="R831" i="6" a="1"/>
  <c r="R831" i="6" s="1"/>
  <c r="Q488" i="6"/>
  <c r="R488" i="6" a="1"/>
  <c r="R488" i="6" s="1"/>
  <c r="D496" i="23"/>
  <c r="Q874" i="6"/>
  <c r="R874" i="6" a="1"/>
  <c r="R874" i="6" s="1"/>
  <c r="D882" i="23"/>
  <c r="Q663" i="6"/>
  <c r="R663" i="6" a="1"/>
  <c r="R663" i="6" s="1"/>
  <c r="D671" i="23"/>
  <c r="Q416" i="6"/>
  <c r="R416" i="6" a="1"/>
  <c r="R416" i="6" s="1"/>
  <c r="D424" i="23"/>
  <c r="Q944" i="6"/>
  <c r="R944" i="6" a="1"/>
  <c r="R944" i="6" s="1"/>
  <c r="D952" i="23"/>
  <c r="Q938" i="6"/>
  <c r="R938" i="6" a="1"/>
  <c r="R938" i="6" s="1"/>
  <c r="D946" i="23"/>
  <c r="Q777" i="6"/>
  <c r="R777" i="6" a="1"/>
  <c r="R777" i="6" s="1"/>
  <c r="D785" i="23"/>
  <c r="Q969" i="6"/>
  <c r="R969" i="6" a="1"/>
  <c r="R969" i="6" s="1"/>
  <c r="D977" i="23"/>
  <c r="Q960" i="6"/>
  <c r="R960" i="6" a="1"/>
  <c r="R960" i="6" s="1"/>
  <c r="D968" i="23"/>
  <c r="Q293" i="6"/>
  <c r="R293" i="6" a="1"/>
  <c r="R293" i="6" s="1"/>
  <c r="D301" i="23"/>
  <c r="Q574" i="6"/>
  <c r="R574" i="6" a="1"/>
  <c r="R574" i="6" s="1"/>
  <c r="Q718" i="6"/>
  <c r="R718" i="6" a="1"/>
  <c r="R718" i="6" s="1"/>
  <c r="D726" i="23"/>
  <c r="R949" i="6" a="1"/>
  <c r="R949" i="6" s="1"/>
  <c r="Q949" i="6"/>
  <c r="D957" i="23"/>
  <c r="Q77" i="6"/>
  <c r="R77" i="6" a="1"/>
  <c r="R77" i="6" s="1"/>
  <c r="D85" i="23"/>
  <c r="Q491" i="6"/>
  <c r="R491" i="6" a="1"/>
  <c r="R491" i="6" s="1"/>
  <c r="D499" i="23"/>
  <c r="Q635" i="6"/>
  <c r="R635" i="6" a="1"/>
  <c r="R635" i="6" s="1"/>
  <c r="D643" i="23"/>
  <c r="Q995" i="6"/>
  <c r="R995" i="6" a="1"/>
  <c r="R995" i="6" s="1"/>
  <c r="Q17" i="6"/>
  <c r="R17" i="6" a="1"/>
  <c r="R17" i="6" s="1"/>
  <c r="D25" i="23"/>
  <c r="Q516" i="6"/>
  <c r="R516" i="6" a="1"/>
  <c r="R516" i="6" s="1"/>
  <c r="D524" i="23"/>
  <c r="Q660" i="6"/>
  <c r="R660" i="6" a="1"/>
  <c r="R660" i="6" s="1"/>
  <c r="D668" i="23"/>
  <c r="Q840" i="6"/>
  <c r="R840" i="6" a="1"/>
  <c r="R840" i="6" s="1"/>
  <c r="D848" i="23"/>
  <c r="Q435" i="6"/>
  <c r="R435" i="6" a="1"/>
  <c r="R435" i="6" s="1"/>
  <c r="D443" i="23"/>
  <c r="Q169" i="6"/>
  <c r="R169" i="6" a="1"/>
  <c r="R169" i="6" s="1"/>
  <c r="D177" i="23"/>
  <c r="Q481" i="6"/>
  <c r="R481" i="6" a="1"/>
  <c r="R481" i="6" s="1"/>
  <c r="Q757" i="6"/>
  <c r="R757" i="6" a="1"/>
  <c r="R757" i="6" s="1"/>
  <c r="Q952" i="6"/>
  <c r="R952" i="6" a="1"/>
  <c r="R952" i="6" s="1"/>
  <c r="D960" i="23"/>
  <c r="M26" i="6"/>
  <c r="N26" i="6" s="1"/>
  <c r="O26" i="6" s="1"/>
  <c r="P26" i="6" s="1" a="1"/>
  <c r="P26" i="6" s="1"/>
  <c r="M170" i="6"/>
  <c r="N170" i="6" s="1"/>
  <c r="O170" i="6" s="1"/>
  <c r="P170" i="6" s="1" a="1"/>
  <c r="P170" i="6" s="1"/>
  <c r="M314" i="6"/>
  <c r="N314" i="6" s="1"/>
  <c r="O314" i="6" s="1"/>
  <c r="P314" i="6" s="1" a="1"/>
  <c r="P314" i="6" s="1"/>
  <c r="M458" i="6"/>
  <c r="N458" i="6" s="1"/>
  <c r="O458" i="6" s="1"/>
  <c r="P458" i="6" s="1" a="1"/>
  <c r="P458" i="6" s="1"/>
  <c r="M602" i="6"/>
  <c r="N602" i="6" s="1"/>
  <c r="O602" i="6" s="1"/>
  <c r="P602" i="6" s="1" a="1"/>
  <c r="P602" i="6" s="1"/>
  <c r="M746" i="6"/>
  <c r="N746" i="6" s="1"/>
  <c r="O746" i="6" s="1"/>
  <c r="P746" i="6" s="1" a="1"/>
  <c r="P746" i="6" s="1"/>
  <c r="M890" i="6"/>
  <c r="N890" i="6" s="1"/>
  <c r="O890" i="6" s="1"/>
  <c r="P890" i="6" s="1" a="1"/>
  <c r="P890" i="6" s="1"/>
  <c r="D185" i="23"/>
  <c r="D582" i="23"/>
  <c r="D344" i="23"/>
  <c r="D515" i="23"/>
  <c r="D56" i="23"/>
  <c r="D719" i="23"/>
  <c r="D463" i="23"/>
  <c r="Q681" i="6"/>
  <c r="R681" i="6" a="1"/>
  <c r="R681" i="6" s="1"/>
  <c r="Q339" i="6"/>
  <c r="R339" i="6" a="1"/>
  <c r="R339" i="6" s="1"/>
  <c r="D347" i="23"/>
  <c r="Q545" i="6"/>
  <c r="R545" i="6" a="1"/>
  <c r="R545" i="6" s="1"/>
  <c r="D553" i="23"/>
  <c r="Q511" i="6"/>
  <c r="R511" i="6" a="1"/>
  <c r="R511" i="6" s="1"/>
  <c r="D519" i="23"/>
  <c r="Q308" i="6"/>
  <c r="R308" i="6" a="1"/>
  <c r="R308" i="6" s="1"/>
  <c r="D316" i="23"/>
  <c r="M542" i="6"/>
  <c r="N542" i="6" s="1"/>
  <c r="O542" i="6" s="1"/>
  <c r="P542" i="6" s="1" a="1"/>
  <c r="P542" i="6" s="1"/>
  <c r="Q108" i="6"/>
  <c r="R108" i="6" a="1"/>
  <c r="R108" i="6" s="1"/>
  <c r="D116" i="23"/>
  <c r="Q252" i="6"/>
  <c r="R252" i="6" a="1"/>
  <c r="R252" i="6" s="1"/>
  <c r="D260" i="23"/>
  <c r="Q666" i="6"/>
  <c r="R666" i="6" a="1"/>
  <c r="R666" i="6" s="1"/>
  <c r="D674" i="23"/>
  <c r="Q573" i="6"/>
  <c r="R573" i="6" a="1"/>
  <c r="R573" i="6" s="1"/>
  <c r="D581" i="23"/>
  <c r="Q251" i="6"/>
  <c r="R251" i="6" a="1"/>
  <c r="R251" i="6" s="1"/>
  <c r="D259" i="23"/>
  <c r="Q145" i="6"/>
  <c r="R145" i="6" a="1"/>
  <c r="R145" i="6" s="1"/>
  <c r="D153" i="23"/>
  <c r="Q726" i="6"/>
  <c r="R726" i="6" a="1"/>
  <c r="R726" i="6" s="1"/>
  <c r="D734" i="23"/>
  <c r="Q130" i="6"/>
  <c r="R130" i="6" a="1"/>
  <c r="R130" i="6" s="1"/>
  <c r="Q775" i="6"/>
  <c r="R775" i="6" a="1"/>
  <c r="R775" i="6" s="1"/>
  <c r="D783" i="23"/>
  <c r="Q182" i="6"/>
  <c r="R182" i="6" a="1"/>
  <c r="R182" i="6" s="1"/>
  <c r="Q398" i="6"/>
  <c r="R398" i="6" a="1"/>
  <c r="R398" i="6" s="1"/>
  <c r="Q566" i="6"/>
  <c r="R566" i="6" a="1"/>
  <c r="R566" i="6" s="1"/>
  <c r="D574" i="23"/>
  <c r="Q734" i="6"/>
  <c r="R734" i="6" a="1"/>
  <c r="R734" i="6" s="1"/>
  <c r="D742" i="23"/>
  <c r="Q798" i="6"/>
  <c r="R798" i="6" a="1"/>
  <c r="R798" i="6" s="1"/>
  <c r="D806" i="23"/>
  <c r="Q603" i="6"/>
  <c r="R603" i="6" a="1"/>
  <c r="R603" i="6" s="1"/>
  <c r="D611" i="23"/>
  <c r="Q23" i="6"/>
  <c r="R23" i="6" a="1"/>
  <c r="R23" i="6" s="1"/>
  <c r="D31" i="23"/>
  <c r="Q63" i="6"/>
  <c r="R63" i="6" a="1"/>
  <c r="R63" i="6" s="1"/>
  <c r="D71" i="23"/>
  <c r="Q231" i="6"/>
  <c r="R231" i="6" a="1"/>
  <c r="R231" i="6" s="1"/>
  <c r="D239" i="23"/>
  <c r="Q627" i="6"/>
  <c r="R627" i="6" a="1"/>
  <c r="R627" i="6" s="1"/>
  <c r="D635" i="23"/>
  <c r="Q299" i="6"/>
  <c r="R299" i="6" a="1"/>
  <c r="R299" i="6" s="1"/>
  <c r="Q124" i="6"/>
  <c r="R124" i="6" a="1"/>
  <c r="R124" i="6" s="1"/>
  <c r="D132" i="23"/>
  <c r="Q268" i="6"/>
  <c r="R268" i="6" a="1"/>
  <c r="R268" i="6" s="1"/>
  <c r="D276" i="23"/>
  <c r="Q412" i="6"/>
  <c r="R412" i="6" a="1"/>
  <c r="R412" i="6" s="1"/>
  <c r="D420" i="23"/>
  <c r="Q556" i="6"/>
  <c r="R556" i="6" a="1"/>
  <c r="R556" i="6" s="1"/>
  <c r="D564" i="23"/>
  <c r="Q712" i="6"/>
  <c r="R712" i="6" a="1"/>
  <c r="R712" i="6" s="1"/>
  <c r="D720" i="23"/>
  <c r="Q249" i="6"/>
  <c r="R249" i="6" a="1"/>
  <c r="R249" i="6" s="1"/>
  <c r="D257" i="23"/>
  <c r="Q110" i="6"/>
  <c r="R110" i="6" a="1"/>
  <c r="R110" i="6" s="1"/>
  <c r="Q41" i="6"/>
  <c r="R41" i="6" a="1"/>
  <c r="R41" i="6" s="1"/>
  <c r="D49" i="23"/>
  <c r="Q257" i="6"/>
  <c r="R257" i="6" a="1"/>
  <c r="R257" i="6" s="1"/>
  <c r="D265" i="23"/>
  <c r="Q473" i="6"/>
  <c r="R473" i="6" a="1"/>
  <c r="R473" i="6" s="1"/>
  <c r="D481" i="23"/>
  <c r="Q617" i="6"/>
  <c r="R617" i="6" a="1"/>
  <c r="R617" i="6" s="1"/>
  <c r="D625" i="23"/>
  <c r="Q761" i="6"/>
  <c r="R761" i="6" a="1"/>
  <c r="R761" i="6" s="1"/>
  <c r="D769" i="23"/>
  <c r="Q462" i="6"/>
  <c r="R462" i="6" a="1"/>
  <c r="R462" i="6" s="1"/>
  <c r="D470" i="23"/>
  <c r="Q597" i="6"/>
  <c r="R597" i="6" a="1"/>
  <c r="R597" i="6" s="1"/>
  <c r="D605" i="23"/>
  <c r="Q203" i="6"/>
  <c r="R203" i="6" a="1"/>
  <c r="R203" i="6" s="1"/>
  <c r="D211" i="23"/>
  <c r="Q90" i="6"/>
  <c r="R90" i="6" a="1"/>
  <c r="R90" i="6" s="1"/>
  <c r="D98" i="23"/>
  <c r="Q234" i="6"/>
  <c r="R234" i="6" a="1"/>
  <c r="R234" i="6" s="1"/>
  <c r="Q378" i="6"/>
  <c r="R378" i="6" a="1"/>
  <c r="R378" i="6" s="1"/>
  <c r="D386" i="23"/>
  <c r="Q780" i="6"/>
  <c r="R780" i="6" a="1"/>
  <c r="R780" i="6" s="1"/>
  <c r="D788" i="23"/>
  <c r="Q167" i="6"/>
  <c r="R167" i="6" a="1"/>
  <c r="R167" i="6" s="1"/>
  <c r="D175" i="23"/>
  <c r="Q79" i="6"/>
  <c r="R79" i="6" a="1"/>
  <c r="R79" i="6" s="1"/>
  <c r="D87" i="23"/>
  <c r="Q223" i="6"/>
  <c r="R223" i="6" a="1"/>
  <c r="R223" i="6" s="1"/>
  <c r="D231" i="23"/>
  <c r="Q439" i="6"/>
  <c r="R439" i="6" a="1"/>
  <c r="R439" i="6" s="1"/>
  <c r="D447" i="23"/>
  <c r="Q583" i="6"/>
  <c r="R583" i="6" a="1"/>
  <c r="R583" i="6" s="1"/>
  <c r="D591" i="23"/>
  <c r="Q727" i="6"/>
  <c r="R727" i="6" a="1"/>
  <c r="R727" i="6" s="1"/>
  <c r="D735" i="23"/>
  <c r="Q105" i="6"/>
  <c r="R105" i="6" a="1"/>
  <c r="R105" i="6" s="1"/>
  <c r="Q531" i="6"/>
  <c r="R531" i="6" a="1"/>
  <c r="R531" i="6" s="1"/>
  <c r="D539" i="23"/>
  <c r="Q20" i="6"/>
  <c r="R20" i="6" a="1"/>
  <c r="R20" i="6" s="1"/>
  <c r="D28" i="23"/>
  <c r="Q164" i="6"/>
  <c r="R164" i="6" a="1"/>
  <c r="R164" i="6" s="1"/>
  <c r="D172" i="23"/>
  <c r="Q356" i="6"/>
  <c r="R356" i="6" a="1"/>
  <c r="R356" i="6" s="1"/>
  <c r="D364" i="23"/>
  <c r="Q601" i="6"/>
  <c r="R601" i="6" a="1"/>
  <c r="R601" i="6" s="1"/>
  <c r="Q9" i="6"/>
  <c r="R9" i="6" a="1"/>
  <c r="R9" i="6" s="1"/>
  <c r="D17" i="23"/>
  <c r="Q537" i="6"/>
  <c r="R537" i="6" a="1"/>
  <c r="R537" i="6" s="1"/>
  <c r="D545" i="23"/>
  <c r="R957" i="6" a="1"/>
  <c r="R957" i="6" s="1"/>
  <c r="Q957" i="6"/>
  <c r="D965" i="23"/>
  <c r="Q572" i="6"/>
  <c r="R572" i="6" a="1"/>
  <c r="R572" i="6" s="1"/>
  <c r="Q743" i="6"/>
  <c r="R743" i="6" a="1"/>
  <c r="R743" i="6" s="1"/>
  <c r="D751" i="23"/>
  <c r="Q975" i="6"/>
  <c r="R975" i="6" a="1"/>
  <c r="R975" i="6" s="1"/>
  <c r="D983" i="23"/>
  <c r="Q524" i="6"/>
  <c r="R524" i="6" a="1"/>
  <c r="R524" i="6" s="1"/>
  <c r="D532" i="23"/>
  <c r="Q934" i="6"/>
  <c r="R934" i="6" a="1"/>
  <c r="R934" i="6" s="1"/>
  <c r="D942" i="23"/>
  <c r="Q807" i="6"/>
  <c r="R807" i="6" a="1"/>
  <c r="R807" i="6" s="1"/>
  <c r="D815" i="23"/>
  <c r="Q428" i="6"/>
  <c r="R428" i="6" a="1"/>
  <c r="R428" i="6" s="1"/>
  <c r="D436" i="23"/>
  <c r="Q992" i="6"/>
  <c r="R992" i="6" a="1"/>
  <c r="R992" i="6" s="1"/>
  <c r="D1000" i="23"/>
  <c r="Q255" i="6"/>
  <c r="R255" i="6" a="1"/>
  <c r="R255" i="6" s="1"/>
  <c r="Q789" i="6"/>
  <c r="R789" i="6" a="1"/>
  <c r="R789" i="6" s="1"/>
  <c r="D797" i="23"/>
  <c r="Q981" i="6"/>
  <c r="R981" i="6" a="1"/>
  <c r="R981" i="6" s="1"/>
  <c r="D989" i="23"/>
  <c r="Q901" i="6"/>
  <c r="R901" i="6" a="1"/>
  <c r="R901" i="6" s="1"/>
  <c r="D909" i="23"/>
  <c r="Q22" i="6"/>
  <c r="R22" i="6" a="1"/>
  <c r="R22" i="6" s="1"/>
  <c r="D30" i="23"/>
  <c r="Q586" i="6"/>
  <c r="R586" i="6" a="1"/>
  <c r="R586" i="6" s="1"/>
  <c r="D594" i="23"/>
  <c r="Q778" i="6"/>
  <c r="R778" i="6" a="1"/>
  <c r="R778" i="6" s="1"/>
  <c r="D786" i="23"/>
  <c r="Q254" i="6"/>
  <c r="R254" i="6" a="1"/>
  <c r="R254" i="6" s="1"/>
  <c r="D262" i="23"/>
  <c r="Q341" i="6"/>
  <c r="R341" i="6" a="1"/>
  <c r="R341" i="6" s="1"/>
  <c r="D349" i="23"/>
  <c r="Q503" i="6"/>
  <c r="R503" i="6" a="1"/>
  <c r="R503" i="6" s="1"/>
  <c r="D511" i="23"/>
  <c r="Q647" i="6"/>
  <c r="R647" i="6" a="1"/>
  <c r="R647" i="6" s="1"/>
  <c r="D655" i="23"/>
  <c r="Q805" i="6"/>
  <c r="R805" i="6" a="1"/>
  <c r="R805" i="6" s="1"/>
  <c r="Q305" i="6"/>
  <c r="R305" i="6" a="1"/>
  <c r="R305" i="6" s="1"/>
  <c r="D313" i="23"/>
  <c r="Q528" i="6"/>
  <c r="R528" i="6" a="1"/>
  <c r="R528" i="6" s="1"/>
  <c r="D536" i="23"/>
  <c r="Q672" i="6"/>
  <c r="R672" i="6" a="1"/>
  <c r="R672" i="6" s="1"/>
  <c r="D680" i="23"/>
  <c r="Q864" i="6"/>
  <c r="R864" i="6" a="1"/>
  <c r="R864" i="6" s="1"/>
  <c r="D872" i="23"/>
  <c r="Q543" i="6"/>
  <c r="R543" i="6" a="1"/>
  <c r="R543" i="6" s="1"/>
  <c r="D551" i="23"/>
  <c r="Q193" i="6"/>
  <c r="R193" i="6" a="1"/>
  <c r="R193" i="6" s="1"/>
  <c r="D201" i="23"/>
  <c r="Q493" i="6"/>
  <c r="R493" i="6" a="1"/>
  <c r="R493" i="6" s="1"/>
  <c r="D501" i="23"/>
  <c r="Q769" i="6"/>
  <c r="R769" i="6" a="1"/>
  <c r="R769" i="6" s="1"/>
  <c r="Q185" i="6"/>
  <c r="R185" i="6" a="1"/>
  <c r="R185" i="6" s="1"/>
  <c r="D193" i="23"/>
  <c r="M38" i="6"/>
  <c r="N38" i="6" s="1"/>
  <c r="O38" i="6" s="1"/>
  <c r="P38" i="6" s="1" a="1"/>
  <c r="P38" i="6" s="1"/>
  <c r="M182" i="6"/>
  <c r="N182" i="6" s="1"/>
  <c r="O182" i="6" s="1"/>
  <c r="P182" i="6" s="1" a="1"/>
  <c r="P182" i="6" s="1"/>
  <c r="M326" i="6"/>
  <c r="N326" i="6" s="1"/>
  <c r="O326" i="6" s="1"/>
  <c r="P326" i="6" s="1" a="1"/>
  <c r="P326" i="6" s="1"/>
  <c r="M470" i="6"/>
  <c r="N470" i="6" s="1"/>
  <c r="O470" i="6" s="1"/>
  <c r="P470" i="6" s="1" a="1"/>
  <c r="P470" i="6" s="1"/>
  <c r="M614" i="6"/>
  <c r="N614" i="6" s="1"/>
  <c r="O614" i="6" s="1"/>
  <c r="P614" i="6" s="1" a="1"/>
  <c r="P614" i="6" s="1"/>
  <c r="M758" i="6"/>
  <c r="N758" i="6" s="1"/>
  <c r="O758" i="6" s="1"/>
  <c r="P758" i="6" s="1" a="1"/>
  <c r="P758" i="6" s="1"/>
  <c r="M902" i="6"/>
  <c r="N902" i="6" s="1"/>
  <c r="O902" i="6" s="1"/>
  <c r="P902" i="6" s="1" a="1"/>
  <c r="P902" i="6" s="1"/>
  <c r="D358" i="23"/>
  <c r="D534" i="23"/>
  <c r="D200" i="23"/>
  <c r="D242" i="23"/>
  <c r="D689" i="23"/>
  <c r="D354" i="23"/>
  <c r="D967" i="23"/>
  <c r="Q598" i="6"/>
  <c r="R598" i="6" a="1"/>
  <c r="R598" i="6" s="1"/>
  <c r="D606" i="23"/>
  <c r="Q802" i="6"/>
  <c r="R802" i="6" a="1"/>
  <c r="R802" i="6" s="1"/>
  <c r="Q890" i="6"/>
  <c r="R890" i="6" a="1"/>
  <c r="R890" i="6" s="1"/>
  <c r="D898" i="23"/>
  <c r="Q371" i="6"/>
  <c r="R371" i="6" a="1"/>
  <c r="R371" i="6" s="1"/>
  <c r="D379" i="23"/>
  <c r="Q515" i="6"/>
  <c r="R515" i="6" a="1"/>
  <c r="R515" i="6" s="1"/>
  <c r="D523" i="23"/>
  <c r="Q659" i="6"/>
  <c r="R659" i="6" a="1"/>
  <c r="R659" i="6" s="1"/>
  <c r="D667" i="23"/>
  <c r="Q973" i="6"/>
  <c r="R973" i="6" a="1"/>
  <c r="R973" i="6" s="1"/>
  <c r="D981" i="23"/>
  <c r="Q348" i="6"/>
  <c r="R348" i="6" a="1"/>
  <c r="R348" i="6" s="1"/>
  <c r="D356" i="23"/>
  <c r="Q540" i="6"/>
  <c r="R540" i="6" a="1"/>
  <c r="R540" i="6" s="1"/>
  <c r="D548" i="23"/>
  <c r="Q684" i="6"/>
  <c r="R684" i="6" a="1"/>
  <c r="R684" i="6" s="1"/>
  <c r="D692" i="23"/>
  <c r="Q876" i="6"/>
  <c r="R876" i="6" a="1"/>
  <c r="R876" i="6" s="1"/>
  <c r="D884" i="23"/>
  <c r="Q735" i="6"/>
  <c r="R735" i="6" a="1"/>
  <c r="R735" i="6" s="1"/>
  <c r="D743" i="23"/>
  <c r="Q253" i="6"/>
  <c r="R253" i="6" a="1"/>
  <c r="R253" i="6" s="1"/>
  <c r="D261" i="23"/>
  <c r="Q517" i="6"/>
  <c r="R517" i="6" a="1"/>
  <c r="R517" i="6" s="1"/>
  <c r="D525" i="23"/>
  <c r="Q841" i="6"/>
  <c r="R841" i="6" a="1"/>
  <c r="R841" i="6" s="1"/>
  <c r="D849" i="23"/>
  <c r="Q434" i="6"/>
  <c r="R434" i="6" a="1"/>
  <c r="R434" i="6" s="1"/>
  <c r="D442" i="23"/>
  <c r="M50" i="6"/>
  <c r="N50" i="6" s="1"/>
  <c r="O50" i="6" s="1"/>
  <c r="P50" i="6" s="1" a="1"/>
  <c r="P50" i="6" s="1"/>
  <c r="M194" i="6"/>
  <c r="N194" i="6" s="1"/>
  <c r="O194" i="6" s="1"/>
  <c r="P194" i="6" s="1" a="1"/>
  <c r="P194" i="6" s="1"/>
  <c r="M338" i="6"/>
  <c r="N338" i="6" s="1"/>
  <c r="O338" i="6" s="1"/>
  <c r="P338" i="6" s="1" a="1"/>
  <c r="P338" i="6" s="1"/>
  <c r="M482" i="6"/>
  <c r="N482" i="6" s="1"/>
  <c r="O482" i="6" s="1"/>
  <c r="P482" i="6" s="1" a="1"/>
  <c r="P482" i="6" s="1"/>
  <c r="M626" i="6"/>
  <c r="N626" i="6" s="1"/>
  <c r="O626" i="6" s="1"/>
  <c r="P626" i="6" s="1" a="1"/>
  <c r="P626" i="6" s="1"/>
  <c r="M770" i="6"/>
  <c r="N770" i="6" s="1"/>
  <c r="O770" i="6" s="1"/>
  <c r="P770" i="6" s="1" a="1"/>
  <c r="P770" i="6" s="1"/>
  <c r="M914" i="6"/>
  <c r="N914" i="6" s="1"/>
  <c r="O914" i="6" s="1"/>
  <c r="P914" i="6" s="1" a="1"/>
  <c r="P914" i="6" s="1"/>
  <c r="D899" i="23"/>
  <c r="D182" i="23"/>
  <c r="D357" i="23"/>
  <c r="D840" i="23"/>
  <c r="D50" i="23"/>
  <c r="D206" i="23"/>
  <c r="Q502" i="6"/>
  <c r="R502" i="6" a="1"/>
  <c r="R502" i="6" s="1"/>
  <c r="D510" i="23"/>
  <c r="Q418" i="6"/>
  <c r="R418" i="6" a="1"/>
  <c r="R418" i="6" s="1"/>
  <c r="D426" i="23"/>
  <c r="Q594" i="6"/>
  <c r="R594" i="6" a="1"/>
  <c r="R594" i="6" s="1"/>
  <c r="D602" i="23"/>
  <c r="Q918" i="6"/>
  <c r="R918" i="6" a="1"/>
  <c r="R918" i="6" s="1"/>
  <c r="D926" i="23"/>
  <c r="Q151" i="6"/>
  <c r="R151" i="6" a="1"/>
  <c r="R151" i="6" s="1"/>
  <c r="D159" i="23"/>
  <c r="Q153" i="6"/>
  <c r="R153" i="6" a="1"/>
  <c r="R153" i="6" s="1"/>
  <c r="D161" i="23"/>
  <c r="Q343" i="6"/>
  <c r="R343" i="6" a="1"/>
  <c r="R343" i="6" s="1"/>
  <c r="D351" i="23"/>
  <c r="Q747" i="6"/>
  <c r="R747" i="6" a="1"/>
  <c r="R747" i="6" s="1"/>
  <c r="D755" i="23"/>
  <c r="Q431" i="6"/>
  <c r="R431" i="6" a="1"/>
  <c r="R431" i="6" s="1"/>
  <c r="Q756" i="6"/>
  <c r="R756" i="6" a="1"/>
  <c r="R756" i="6" s="1"/>
  <c r="D764" i="23"/>
  <c r="Q397" i="6"/>
  <c r="R397" i="6" a="1"/>
  <c r="R397" i="6" s="1"/>
  <c r="D405" i="23"/>
  <c r="Q610" i="6"/>
  <c r="R610" i="6" a="1"/>
  <c r="R610" i="6" s="1"/>
  <c r="D618" i="23"/>
  <c r="Q862" i="6"/>
  <c r="R862" i="6" a="1"/>
  <c r="R862" i="6" s="1"/>
  <c r="D870" i="23"/>
  <c r="Q375" i="6"/>
  <c r="R375" i="6" a="1"/>
  <c r="R375" i="6" s="1"/>
  <c r="D383" i="23"/>
  <c r="Q383" i="6"/>
  <c r="R383" i="6" a="1"/>
  <c r="R383" i="6" s="1"/>
  <c r="D391" i="23"/>
  <c r="Q527" i="6"/>
  <c r="R527" i="6" a="1"/>
  <c r="R527" i="6" s="1"/>
  <c r="D535" i="23"/>
  <c r="Q671" i="6"/>
  <c r="R671" i="6" a="1"/>
  <c r="R671" i="6" s="1"/>
  <c r="D679" i="23"/>
  <c r="Q266" i="6"/>
  <c r="R266" i="6" a="1"/>
  <c r="R266" i="6" s="1"/>
  <c r="D274" i="23"/>
  <c r="Q372" i="6"/>
  <c r="R372" i="6" a="1"/>
  <c r="R372" i="6" s="1"/>
  <c r="D380" i="23"/>
  <c r="Q552" i="6"/>
  <c r="R552" i="6" a="1"/>
  <c r="R552" i="6" s="1"/>
  <c r="D560" i="23"/>
  <c r="Q696" i="6"/>
  <c r="R696" i="6" a="1"/>
  <c r="R696" i="6" s="1"/>
  <c r="D704" i="23"/>
  <c r="Q888" i="6"/>
  <c r="R888" i="6" a="1"/>
  <c r="R888" i="6" s="1"/>
  <c r="Q819" i="6"/>
  <c r="R819" i="6" a="1"/>
  <c r="R819" i="6" s="1"/>
  <c r="D827" i="23"/>
  <c r="Q289" i="6"/>
  <c r="R289" i="6" a="1"/>
  <c r="R289" i="6" s="1"/>
  <c r="D297" i="23"/>
  <c r="Q541" i="6"/>
  <c r="R541" i="6" a="1"/>
  <c r="R541" i="6" s="1"/>
  <c r="D549" i="23"/>
  <c r="Q937" i="6"/>
  <c r="R937" i="6" a="1"/>
  <c r="R937" i="6" s="1"/>
  <c r="D945" i="23"/>
  <c r="Q881" i="6"/>
  <c r="R881" i="6" a="1"/>
  <c r="R881" i="6" s="1"/>
  <c r="D889" i="23"/>
  <c r="M62" i="6"/>
  <c r="N62" i="6" s="1"/>
  <c r="O62" i="6" s="1"/>
  <c r="P62" i="6" s="1" a="1"/>
  <c r="P62" i="6" s="1"/>
  <c r="M206" i="6"/>
  <c r="N206" i="6" s="1"/>
  <c r="O206" i="6" s="1"/>
  <c r="P206" i="6" s="1" a="1"/>
  <c r="P206" i="6" s="1"/>
  <c r="M350" i="6"/>
  <c r="N350" i="6" s="1"/>
  <c r="O350" i="6" s="1"/>
  <c r="P350" i="6" s="1" a="1"/>
  <c r="P350" i="6" s="1"/>
  <c r="M494" i="6"/>
  <c r="N494" i="6" s="1"/>
  <c r="O494" i="6" s="1"/>
  <c r="P494" i="6" s="1" a="1"/>
  <c r="P494" i="6" s="1"/>
  <c r="M638" i="6"/>
  <c r="N638" i="6" s="1"/>
  <c r="O638" i="6" s="1"/>
  <c r="P638" i="6" s="1" a="1"/>
  <c r="P638" i="6" s="1"/>
  <c r="M782" i="6"/>
  <c r="N782" i="6" s="1"/>
  <c r="O782" i="6" s="1"/>
  <c r="P782" i="6" s="1" a="1"/>
  <c r="P782" i="6" s="1"/>
  <c r="M926" i="6"/>
  <c r="N926" i="6" s="1"/>
  <c r="O926" i="6" s="1"/>
  <c r="P926" i="6" s="1" a="1"/>
  <c r="P926" i="6" s="1"/>
  <c r="D166" i="23"/>
  <c r="D342" i="23"/>
  <c r="D245" i="23"/>
  <c r="D866" i="23"/>
  <c r="D464" i="23"/>
  <c r="D190" i="23"/>
  <c r="Q86" i="6"/>
  <c r="R86" i="6" a="1"/>
  <c r="R86" i="6" s="1"/>
  <c r="D94" i="23"/>
  <c r="Q217" i="6"/>
  <c r="R217" i="6" a="1"/>
  <c r="R217" i="6" s="1"/>
  <c r="D225" i="23"/>
  <c r="Q401" i="6"/>
  <c r="R401" i="6" a="1"/>
  <c r="R401" i="6" s="1"/>
  <c r="D409" i="23"/>
  <c r="Q514" i="6"/>
  <c r="R514" i="6" a="1"/>
  <c r="R514" i="6" s="1"/>
  <c r="D522" i="23"/>
  <c r="Q92" i="6"/>
  <c r="R92" i="6" a="1"/>
  <c r="R92" i="6" s="1"/>
  <c r="D100" i="23"/>
  <c r="Q46" i="6"/>
  <c r="R46" i="6" a="1"/>
  <c r="R46" i="6" s="1"/>
  <c r="D54" i="23"/>
  <c r="Q970" i="6"/>
  <c r="R970" i="6" a="1"/>
  <c r="R970" i="6" s="1"/>
  <c r="D978" i="23"/>
  <c r="Q575" i="6"/>
  <c r="R575" i="6" a="1"/>
  <c r="R575" i="6" s="1"/>
  <c r="D583" i="23"/>
  <c r="M110" i="6"/>
  <c r="N110" i="6" s="1"/>
  <c r="O110" i="6" s="1"/>
  <c r="P110" i="6" s="1" a="1"/>
  <c r="P110" i="6" s="1"/>
  <c r="R505" i="6" a="1"/>
  <c r="R505" i="6" s="1"/>
  <c r="Q505" i="6"/>
  <c r="D513" i="23"/>
  <c r="Q264" i="6"/>
  <c r="R264" i="6" a="1"/>
  <c r="R264" i="6" s="1"/>
  <c r="D272" i="23"/>
  <c r="Q657" i="6"/>
  <c r="R657" i="6" a="1"/>
  <c r="R657" i="6" s="1"/>
  <c r="D665" i="23"/>
  <c r="Q157" i="6"/>
  <c r="R157" i="6" a="1"/>
  <c r="R157" i="6" s="1"/>
  <c r="D165" i="23"/>
  <c r="Q250" i="6"/>
  <c r="R250" i="6" a="1"/>
  <c r="R250" i="6" s="1"/>
  <c r="D258" i="23"/>
  <c r="Q410" i="6"/>
  <c r="R410" i="6" a="1"/>
  <c r="R410" i="6" s="1"/>
  <c r="D418" i="23"/>
  <c r="Q746" i="6"/>
  <c r="R746" i="6" a="1"/>
  <c r="R746" i="6" s="1"/>
  <c r="D754" i="23"/>
  <c r="Q870" i="6"/>
  <c r="R870" i="6" a="1"/>
  <c r="R870" i="6" s="1"/>
  <c r="Q107" i="6"/>
  <c r="R107" i="6" a="1"/>
  <c r="R107" i="6" s="1"/>
  <c r="D115" i="23"/>
  <c r="Q243" i="6"/>
  <c r="R243" i="6" a="1"/>
  <c r="R243" i="6" s="1"/>
  <c r="D251" i="23"/>
  <c r="Q578" i="6"/>
  <c r="R578" i="6" a="1"/>
  <c r="R578" i="6" s="1"/>
  <c r="D586" i="23"/>
  <c r="Q280" i="6"/>
  <c r="R280" i="6" a="1"/>
  <c r="R280" i="6" s="1"/>
  <c r="D288" i="23"/>
  <c r="Q424" i="6"/>
  <c r="R424" i="6" a="1"/>
  <c r="R424" i="6" s="1"/>
  <c r="D432" i="23"/>
  <c r="Q724" i="6"/>
  <c r="R724" i="6" a="1"/>
  <c r="R724" i="6" s="1"/>
  <c r="D732" i="23"/>
  <c r="Q560" i="6"/>
  <c r="R560" i="6" a="1"/>
  <c r="R560" i="6" s="1"/>
  <c r="D568" i="23"/>
  <c r="Q281" i="6"/>
  <c r="R281" i="6" a="1"/>
  <c r="R281" i="6" s="1"/>
  <c r="D289" i="23"/>
  <c r="Q629" i="6"/>
  <c r="R629" i="6" a="1"/>
  <c r="R629" i="6" s="1"/>
  <c r="D637" i="23"/>
  <c r="Q785" i="6"/>
  <c r="R785" i="6" a="1"/>
  <c r="R785" i="6" s="1"/>
  <c r="Q693" i="6"/>
  <c r="R693" i="6" a="1"/>
  <c r="R693" i="6" s="1"/>
  <c r="D701" i="23"/>
  <c r="Q102" i="6"/>
  <c r="R102" i="6" a="1"/>
  <c r="R102" i="6" s="1"/>
  <c r="D110" i="23"/>
  <c r="Q390" i="6"/>
  <c r="R390" i="6" a="1"/>
  <c r="R390" i="6" s="1"/>
  <c r="D398" i="23"/>
  <c r="Q91" i="6"/>
  <c r="R91" i="6" a="1"/>
  <c r="R91" i="6" s="1"/>
  <c r="D99" i="23"/>
  <c r="Q451" i="6"/>
  <c r="R451" i="6" a="1"/>
  <c r="R451" i="6" s="1"/>
  <c r="D459" i="23"/>
  <c r="Q117" i="6"/>
  <c r="R117" i="6" a="1"/>
  <c r="R117" i="6" s="1"/>
  <c r="D125" i="23"/>
  <c r="Q32" i="6"/>
  <c r="R32" i="6" a="1"/>
  <c r="R32" i="6" s="1"/>
  <c r="D40" i="23"/>
  <c r="Q990" i="6"/>
  <c r="R990" i="6" a="1"/>
  <c r="R990" i="6" s="1"/>
  <c r="D998" i="23"/>
  <c r="Q33" i="6"/>
  <c r="R33" i="6" a="1"/>
  <c r="R33" i="6" s="1"/>
  <c r="D41" i="23"/>
  <c r="Q71" i="6"/>
  <c r="R71" i="6" a="1"/>
  <c r="R71" i="6" s="1"/>
  <c r="D79" i="23"/>
  <c r="Q784" i="6"/>
  <c r="R784" i="6" a="1"/>
  <c r="R784" i="6" s="1"/>
  <c r="D792" i="23"/>
  <c r="Q994" i="6"/>
  <c r="R994" i="6" a="1"/>
  <c r="R994" i="6" s="1"/>
  <c r="Q440" i="6"/>
  <c r="R440" i="6" a="1"/>
  <c r="R440" i="6" s="1"/>
  <c r="D448" i="23"/>
  <c r="Q519" i="6"/>
  <c r="R519" i="6" a="1"/>
  <c r="R519" i="6" s="1"/>
  <c r="D527" i="23"/>
  <c r="Q993" i="6"/>
  <c r="R993" i="6" a="1"/>
  <c r="R993" i="6" s="1"/>
  <c r="D1001" i="23"/>
  <c r="Q82" i="6"/>
  <c r="R82" i="6" a="1"/>
  <c r="R82" i="6" s="1"/>
  <c r="D90" i="23"/>
  <c r="Q132" i="6"/>
  <c r="R132" i="6" a="1"/>
  <c r="R132" i="6" s="1"/>
  <c r="D140" i="23"/>
  <c r="Q786" i="6"/>
  <c r="R786" i="6" a="1"/>
  <c r="R786" i="6" s="1"/>
  <c r="D794" i="23"/>
  <c r="Q506" i="6"/>
  <c r="R506" i="6" a="1"/>
  <c r="R506" i="6" s="1"/>
  <c r="D514" i="23"/>
  <c r="Q954" i="6"/>
  <c r="R954" i="6" a="1"/>
  <c r="R954" i="6" s="1"/>
  <c r="D962" i="23"/>
  <c r="Q26" i="6"/>
  <c r="R26" i="6" a="1"/>
  <c r="R26" i="6" s="1"/>
  <c r="D34" i="23"/>
  <c r="Q422" i="6"/>
  <c r="R422" i="6" a="1"/>
  <c r="R422" i="6" s="1"/>
  <c r="Q758" i="6"/>
  <c r="R758" i="6" a="1"/>
  <c r="R758" i="6" s="1"/>
  <c r="D766" i="23"/>
  <c r="Q926" i="6"/>
  <c r="R926" i="6" a="1"/>
  <c r="R926" i="6" s="1"/>
  <c r="D934" i="23"/>
  <c r="Q99" i="6"/>
  <c r="R99" i="6" a="1"/>
  <c r="R99" i="6" s="1"/>
  <c r="D107" i="23"/>
  <c r="Q940" i="6"/>
  <c r="R940" i="6" a="1"/>
  <c r="R940" i="6" s="1"/>
  <c r="D948" i="23"/>
  <c r="Q148" i="6"/>
  <c r="R148" i="6" a="1"/>
  <c r="R148" i="6" s="1"/>
  <c r="D156" i="23"/>
  <c r="Q292" i="6"/>
  <c r="R292" i="6" a="1"/>
  <c r="R292" i="6" s="1"/>
  <c r="D300" i="23"/>
  <c r="Q580" i="6"/>
  <c r="R580" i="6" a="1"/>
  <c r="R580" i="6" s="1"/>
  <c r="D588" i="23"/>
  <c r="Q417" i="6"/>
  <c r="R417" i="6" a="1"/>
  <c r="R417" i="6" s="1"/>
  <c r="Q65" i="6"/>
  <c r="R65" i="6" a="1"/>
  <c r="R65" i="6" s="1"/>
  <c r="D73" i="23"/>
  <c r="Q497" i="6"/>
  <c r="R497" i="6" a="1"/>
  <c r="R497" i="6" s="1"/>
  <c r="Q797" i="6"/>
  <c r="R797" i="6" a="1"/>
  <c r="R797" i="6" s="1"/>
  <c r="Q10" i="6"/>
  <c r="R10" i="6" a="1"/>
  <c r="R10" i="6" s="1"/>
  <c r="Q114" i="6"/>
  <c r="R114" i="6" a="1"/>
  <c r="R114" i="6" s="1"/>
  <c r="D122" i="23"/>
  <c r="Q402" i="6"/>
  <c r="R402" i="6" a="1"/>
  <c r="R402" i="6" s="1"/>
  <c r="D410" i="23"/>
  <c r="Q325" i="6"/>
  <c r="R325" i="6" a="1"/>
  <c r="R325" i="6" s="1"/>
  <c r="D333" i="23"/>
  <c r="Q259" i="6"/>
  <c r="R259" i="6" a="1"/>
  <c r="R259" i="6" s="1"/>
  <c r="D267" i="23"/>
  <c r="Q607" i="6"/>
  <c r="R607" i="6" a="1"/>
  <c r="R607" i="6" s="1"/>
  <c r="D615" i="23"/>
  <c r="Q141" i="6"/>
  <c r="R141" i="6" a="1"/>
  <c r="R141" i="6" s="1"/>
  <c r="D149" i="23"/>
  <c r="Q188" i="6"/>
  <c r="R188" i="6" a="1"/>
  <c r="R188" i="6" s="1"/>
  <c r="D196" i="23"/>
  <c r="Q673" i="6"/>
  <c r="R673" i="6" a="1"/>
  <c r="R673" i="6" s="1"/>
  <c r="D681" i="23"/>
  <c r="Q705" i="6"/>
  <c r="R705" i="6" a="1"/>
  <c r="R705" i="6" s="1"/>
  <c r="D713" i="23"/>
  <c r="Q716" i="6"/>
  <c r="R716" i="6" a="1"/>
  <c r="R716" i="6" s="1"/>
  <c r="D724" i="23"/>
  <c r="Q916" i="6"/>
  <c r="R916" i="6" a="1"/>
  <c r="R916" i="6" s="1"/>
  <c r="D924" i="23"/>
  <c r="Q791" i="6"/>
  <c r="R791" i="6" a="1"/>
  <c r="R791" i="6" s="1"/>
  <c r="D799" i="23"/>
  <c r="Q464" i="6"/>
  <c r="R464" i="6" a="1"/>
  <c r="R464" i="6" s="1"/>
  <c r="D472" i="23"/>
  <c r="Q687" i="6"/>
  <c r="R687" i="6" a="1"/>
  <c r="R687" i="6" s="1"/>
  <c r="D695" i="23"/>
  <c r="Q766" i="6"/>
  <c r="R766" i="6" a="1"/>
  <c r="R766" i="6" s="1"/>
  <c r="D774" i="23"/>
  <c r="Q878" i="6"/>
  <c r="R878" i="6" a="1"/>
  <c r="R878" i="6" s="1"/>
  <c r="D886" i="23"/>
  <c r="Q905" i="6"/>
  <c r="R905" i="6" a="1"/>
  <c r="R905" i="6" s="1"/>
  <c r="D913" i="23"/>
  <c r="Q144" i="6"/>
  <c r="R144" i="6" a="1"/>
  <c r="R144" i="6" s="1"/>
  <c r="D152" i="23"/>
  <c r="Q288" i="6"/>
  <c r="R288" i="6" a="1"/>
  <c r="R288" i="6" s="1"/>
  <c r="D296" i="23"/>
  <c r="Q822" i="6"/>
  <c r="R822" i="6" a="1"/>
  <c r="R822" i="6" s="1"/>
  <c r="D830" i="23"/>
  <c r="Q884" i="6"/>
  <c r="R884" i="6" a="1"/>
  <c r="R884" i="6" s="1"/>
  <c r="D892" i="23"/>
  <c r="Q774" i="6"/>
  <c r="R774" i="6" a="1"/>
  <c r="R774" i="6" s="1"/>
  <c r="Q205" i="6"/>
  <c r="R205" i="6" a="1"/>
  <c r="R205" i="6" s="1"/>
  <c r="D213" i="23"/>
  <c r="Q261" i="6"/>
  <c r="R261" i="6" a="1"/>
  <c r="R261" i="6" s="1"/>
  <c r="Q466" i="6"/>
  <c r="R466" i="6" a="1"/>
  <c r="R466" i="6" s="1"/>
  <c r="D474" i="23"/>
  <c r="Q38" i="6"/>
  <c r="R38" i="6" a="1"/>
  <c r="R38" i="6" s="1"/>
  <c r="D46" i="23"/>
  <c r="Q218" i="6"/>
  <c r="R218" i="6" a="1"/>
  <c r="R218" i="6" s="1"/>
  <c r="D226" i="23"/>
  <c r="Q446" i="6"/>
  <c r="R446" i="6" a="1"/>
  <c r="R446" i="6" s="1"/>
  <c r="D454" i="23"/>
  <c r="Q614" i="6"/>
  <c r="R614" i="6" a="1"/>
  <c r="R614" i="6" s="1"/>
  <c r="D622" i="23"/>
  <c r="Q770" i="6"/>
  <c r="R770" i="6" a="1"/>
  <c r="R770" i="6" s="1"/>
  <c r="Q189" i="6"/>
  <c r="R189" i="6" a="1"/>
  <c r="R189" i="6" s="1"/>
  <c r="D197" i="23"/>
  <c r="Q58" i="6"/>
  <c r="R58" i="6" a="1"/>
  <c r="R58" i="6" s="1"/>
  <c r="D66" i="23"/>
  <c r="Q263" i="6"/>
  <c r="R263" i="6" a="1"/>
  <c r="R263" i="6" s="1"/>
  <c r="D271" i="23"/>
  <c r="Q111" i="6"/>
  <c r="R111" i="6" a="1"/>
  <c r="R111" i="6" s="1"/>
  <c r="Q279" i="6"/>
  <c r="R279" i="6" a="1"/>
  <c r="R279" i="6" s="1"/>
  <c r="D287" i="23"/>
  <c r="Q142" i="6"/>
  <c r="R142" i="6" a="1"/>
  <c r="R142" i="6" s="1"/>
  <c r="D150" i="23"/>
  <c r="Q16" i="6"/>
  <c r="R16" i="6" a="1"/>
  <c r="R16" i="6" s="1"/>
  <c r="D24" i="23"/>
  <c r="Q160" i="6"/>
  <c r="R160" i="6" a="1"/>
  <c r="R160" i="6" s="1"/>
  <c r="D168" i="23"/>
  <c r="Q304" i="6"/>
  <c r="R304" i="6" a="1"/>
  <c r="R304" i="6" s="1"/>
  <c r="D312" i="23"/>
  <c r="Q448" i="6"/>
  <c r="R448" i="6" a="1"/>
  <c r="R448" i="6" s="1"/>
  <c r="D456" i="23"/>
  <c r="Q592" i="6"/>
  <c r="R592" i="6" a="1"/>
  <c r="R592" i="6" s="1"/>
  <c r="Q438" i="6"/>
  <c r="R438" i="6" a="1"/>
  <c r="R438" i="6" s="1"/>
  <c r="D446" i="23"/>
  <c r="Q489" i="6"/>
  <c r="R489" i="6" a="1"/>
  <c r="R489" i="6" s="1"/>
  <c r="Q885" i="6"/>
  <c r="R885" i="6" a="1"/>
  <c r="R885" i="6" s="1"/>
  <c r="D893" i="23"/>
  <c r="Q89" i="6"/>
  <c r="R89" i="6" a="1"/>
  <c r="R89" i="6" s="1"/>
  <c r="D97" i="23"/>
  <c r="Q365" i="6"/>
  <c r="R365" i="6" a="1"/>
  <c r="R365" i="6" s="1"/>
  <c r="D373" i="23"/>
  <c r="Q509" i="6"/>
  <c r="R509" i="6" a="1"/>
  <c r="R509" i="6" s="1"/>
  <c r="D517" i="23"/>
  <c r="Q653" i="6"/>
  <c r="R653" i="6" a="1"/>
  <c r="R653" i="6" s="1"/>
  <c r="D661" i="23"/>
  <c r="Q833" i="6"/>
  <c r="R833" i="6" a="1"/>
  <c r="R833" i="6" s="1"/>
  <c r="D841" i="23"/>
  <c r="Q582" i="6"/>
  <c r="R582" i="6" a="1"/>
  <c r="R582" i="6" s="1"/>
  <c r="D590" i="23"/>
  <c r="Q274" i="6"/>
  <c r="R274" i="6" a="1"/>
  <c r="R274" i="6" s="1"/>
  <c r="D282" i="23"/>
  <c r="Q649" i="6"/>
  <c r="R649" i="6" a="1"/>
  <c r="R649" i="6" s="1"/>
  <c r="D657" i="23"/>
  <c r="Q126" i="6"/>
  <c r="R126" i="6" a="1"/>
  <c r="R126" i="6" s="1"/>
  <c r="D134" i="23"/>
  <c r="Q270" i="6"/>
  <c r="R270" i="6" a="1"/>
  <c r="R270" i="6" s="1"/>
  <c r="D278" i="23"/>
  <c r="Q414" i="6"/>
  <c r="R414" i="6" a="1"/>
  <c r="R414" i="6" s="1"/>
  <c r="Q202" i="6"/>
  <c r="R202" i="6" a="1"/>
  <c r="R202" i="6" s="1"/>
  <c r="D210" i="23"/>
  <c r="Q650" i="6"/>
  <c r="R650" i="6" a="1"/>
  <c r="R650" i="6" s="1"/>
  <c r="D658" i="23"/>
  <c r="Q115" i="6"/>
  <c r="R115" i="6" a="1"/>
  <c r="R115" i="6" s="1"/>
  <c r="D123" i="23"/>
  <c r="Q295" i="6"/>
  <c r="R295" i="6" a="1"/>
  <c r="R295" i="6" s="1"/>
  <c r="D303" i="23"/>
  <c r="Q475" i="6"/>
  <c r="R475" i="6" a="1"/>
  <c r="R475" i="6" s="1"/>
  <c r="D483" i="23"/>
  <c r="Q619" i="6"/>
  <c r="R619" i="6" a="1"/>
  <c r="R619" i="6" s="1"/>
  <c r="D627" i="23"/>
  <c r="Q763" i="6"/>
  <c r="R763" i="6" a="1"/>
  <c r="R763" i="6" s="1"/>
  <c r="D771" i="23"/>
  <c r="Q165" i="6"/>
  <c r="R165" i="6" a="1"/>
  <c r="R165" i="6" s="1"/>
  <c r="D173" i="23"/>
  <c r="R984" i="6" a="1"/>
  <c r="R984" i="6" s="1"/>
  <c r="Q984" i="6"/>
  <c r="D992" i="23"/>
  <c r="Q56" i="6"/>
  <c r="R56" i="6" a="1"/>
  <c r="R56" i="6" s="1"/>
  <c r="D64" i="23"/>
  <c r="Q200" i="6"/>
  <c r="R200" i="6" a="1"/>
  <c r="R200" i="6" s="1"/>
  <c r="D208" i="23"/>
  <c r="Q272" i="6"/>
  <c r="R272" i="6" a="1"/>
  <c r="R272" i="6" s="1"/>
  <c r="D280" i="23"/>
  <c r="Q697" i="6"/>
  <c r="R697" i="6" a="1"/>
  <c r="R697" i="6" s="1"/>
  <c r="Q69" i="6"/>
  <c r="R69" i="6" a="1"/>
  <c r="R69" i="6" s="1"/>
  <c r="D77" i="23"/>
  <c r="Q392" i="6"/>
  <c r="R392" i="6" a="1"/>
  <c r="R392" i="6" s="1"/>
  <c r="D400" i="23"/>
  <c r="Q227" i="6"/>
  <c r="R227" i="6" a="1"/>
  <c r="R227" i="6" s="1"/>
  <c r="D235" i="23"/>
  <c r="Q776" i="6"/>
  <c r="R776" i="6" a="1"/>
  <c r="R776" i="6" s="1"/>
  <c r="D784" i="23"/>
  <c r="Q971" i="6"/>
  <c r="R971" i="6" a="1"/>
  <c r="R971" i="6" s="1"/>
  <c r="Q269" i="6"/>
  <c r="R269" i="6" a="1"/>
  <c r="R269" i="6" s="1"/>
  <c r="D277" i="23"/>
  <c r="Q740" i="6"/>
  <c r="R740" i="6" a="1"/>
  <c r="R740" i="6" s="1"/>
  <c r="D748" i="23"/>
  <c r="Q875" i="6"/>
  <c r="R875" i="6" a="1"/>
  <c r="R875" i="6" s="1"/>
  <c r="D883" i="23"/>
  <c r="Q964" i="6"/>
  <c r="R964" i="6" a="1"/>
  <c r="R964" i="6" s="1"/>
  <c r="Q500" i="6"/>
  <c r="R500" i="6" a="1"/>
  <c r="R500" i="6" s="1"/>
  <c r="D508" i="23"/>
  <c r="Q898" i="6"/>
  <c r="R898" i="6" a="1"/>
  <c r="R898" i="6" s="1"/>
  <c r="D906" i="23"/>
  <c r="Q795" i="6"/>
  <c r="R795" i="6" a="1"/>
  <c r="R795" i="6" s="1"/>
  <c r="D803" i="23"/>
  <c r="Q849" i="6"/>
  <c r="R849" i="6" a="1"/>
  <c r="R849" i="6" s="1"/>
  <c r="D857" i="23"/>
  <c r="Q790" i="6"/>
  <c r="R790" i="6" a="1"/>
  <c r="R790" i="6" s="1"/>
  <c r="Q51" i="6"/>
  <c r="R51" i="6" a="1"/>
  <c r="R51" i="6" s="1"/>
  <c r="D59" i="23"/>
  <c r="Q166" i="6"/>
  <c r="R166" i="6" a="1"/>
  <c r="R166" i="6" s="1"/>
  <c r="D174" i="23"/>
  <c r="Q622" i="6"/>
  <c r="R622" i="6" a="1"/>
  <c r="R622" i="6" s="1"/>
  <c r="D630" i="23"/>
  <c r="Q922" i="6"/>
  <c r="R922" i="6" a="1"/>
  <c r="R922" i="6" s="1"/>
  <c r="D930" i="23"/>
  <c r="Q483" i="6"/>
  <c r="R483" i="6" a="1"/>
  <c r="R483" i="6" s="1"/>
  <c r="D491" i="23"/>
  <c r="Q395" i="6"/>
  <c r="R395" i="6" a="1"/>
  <c r="R395" i="6" s="1"/>
  <c r="D403" i="23"/>
  <c r="Q539" i="6"/>
  <c r="R539" i="6" a="1"/>
  <c r="R539" i="6" s="1"/>
  <c r="D547" i="23"/>
  <c r="Q683" i="6"/>
  <c r="R683" i="6" a="1"/>
  <c r="R683" i="6" s="1"/>
  <c r="D691" i="23"/>
  <c r="Q914" i="6"/>
  <c r="R914" i="6" a="1"/>
  <c r="R914" i="6" s="1"/>
  <c r="D922" i="23"/>
  <c r="Q384" i="6"/>
  <c r="R384" i="6" a="1"/>
  <c r="R384" i="6" s="1"/>
  <c r="D392" i="23"/>
  <c r="R564" i="6" a="1"/>
  <c r="R564" i="6" s="1"/>
  <c r="Q564" i="6"/>
  <c r="D572" i="23"/>
  <c r="Q708" i="6"/>
  <c r="R708" i="6" a="1"/>
  <c r="R708" i="6" s="1"/>
  <c r="D716" i="23"/>
  <c r="Q900" i="6"/>
  <c r="R900" i="6" a="1"/>
  <c r="R900" i="6" s="1"/>
  <c r="D908" i="23"/>
  <c r="Q951" i="6"/>
  <c r="R951" i="6" a="1"/>
  <c r="R951" i="6" s="1"/>
  <c r="D959" i="23"/>
  <c r="Q313" i="6"/>
  <c r="R313" i="6" a="1"/>
  <c r="R313" i="6" s="1"/>
  <c r="D321" i="23"/>
  <c r="Q565" i="6"/>
  <c r="R565" i="6" a="1"/>
  <c r="R565" i="6" s="1"/>
  <c r="D573" i="23"/>
  <c r="Q134" i="6"/>
  <c r="R134" i="6" a="1"/>
  <c r="R134" i="6" s="1"/>
  <c r="M917" i="6"/>
  <c r="N917" i="6" s="1"/>
  <c r="O917" i="6" s="1"/>
  <c r="P917" i="6" s="1" a="1"/>
  <c r="P917" i="6" s="1"/>
  <c r="M74" i="6"/>
  <c r="N74" i="6" s="1"/>
  <c r="O74" i="6" s="1"/>
  <c r="P74" i="6" s="1" a="1"/>
  <c r="P74" i="6" s="1"/>
  <c r="M218" i="6"/>
  <c r="N218" i="6" s="1"/>
  <c r="O218" i="6" s="1"/>
  <c r="P218" i="6" s="1" a="1"/>
  <c r="P218" i="6" s="1"/>
  <c r="M362" i="6"/>
  <c r="N362" i="6" s="1"/>
  <c r="O362" i="6" s="1"/>
  <c r="P362" i="6" s="1" a="1"/>
  <c r="P362" i="6" s="1"/>
  <c r="M506" i="6"/>
  <c r="N506" i="6" s="1"/>
  <c r="O506" i="6" s="1"/>
  <c r="P506" i="6" s="1" a="1"/>
  <c r="P506" i="6" s="1"/>
  <c r="M650" i="6"/>
  <c r="N650" i="6" s="1"/>
  <c r="O650" i="6" s="1"/>
  <c r="P650" i="6" s="1" a="1"/>
  <c r="P650" i="6" s="1"/>
  <c r="M794" i="6"/>
  <c r="N794" i="6" s="1"/>
  <c r="O794" i="6" s="1"/>
  <c r="P794" i="6" s="1" a="1"/>
  <c r="P794" i="6" s="1"/>
  <c r="M938" i="6"/>
  <c r="N938" i="6" s="1"/>
  <c r="O938" i="6" s="1"/>
  <c r="P938" i="6" s="1" a="1"/>
  <c r="P938" i="6" s="1"/>
  <c r="D1003" i="23"/>
  <c r="D871" i="23"/>
  <c r="D782" i="23"/>
  <c r="D212" i="23"/>
  <c r="D845" i="23"/>
  <c r="D449" i="23"/>
  <c r="D1007" i="23"/>
  <c r="D142" i="23"/>
  <c r="D106" i="23"/>
  <c r="Q978" i="6"/>
  <c r="R978" i="6" a="1"/>
  <c r="R978" i="6" s="1"/>
  <c r="D986" i="23"/>
  <c r="Q830" i="6"/>
  <c r="R830" i="6" a="1"/>
  <c r="R830" i="6" s="1"/>
  <c r="D838" i="23"/>
  <c r="Q628" i="6"/>
  <c r="R628" i="6" a="1"/>
  <c r="R628" i="6" s="1"/>
  <c r="D636" i="23"/>
  <c r="Q18" i="6"/>
  <c r="R18" i="6" a="1"/>
  <c r="R18" i="6" s="1"/>
  <c r="D26" i="23"/>
  <c r="Q655" i="6"/>
  <c r="R655" i="6" a="1"/>
  <c r="R655" i="6" s="1"/>
  <c r="D663" i="23"/>
  <c r="Q692" i="6"/>
  <c r="R692" i="6" a="1"/>
  <c r="R692" i="6" s="1"/>
  <c r="D700" i="23"/>
  <c r="M830" i="6"/>
  <c r="N830" i="6" s="1"/>
  <c r="O830" i="6" s="1"/>
  <c r="P830" i="6" s="1" a="1"/>
  <c r="P830" i="6" s="1"/>
  <c r="Q634" i="6"/>
  <c r="R634" i="6" a="1"/>
  <c r="R634" i="6" s="1"/>
  <c r="D642" i="23"/>
  <c r="Q982" i="6"/>
  <c r="R982" i="6" a="1"/>
  <c r="R982" i="6" s="1"/>
  <c r="D990" i="23"/>
  <c r="Q639" i="6"/>
  <c r="R639" i="6" a="1"/>
  <c r="R639" i="6" s="1"/>
  <c r="D647" i="23"/>
  <c r="Q407" i="6"/>
  <c r="R407" i="6" a="1"/>
  <c r="R407" i="6" s="1"/>
  <c r="D415" i="23"/>
  <c r="Q551" i="6"/>
  <c r="R551" i="6" a="1"/>
  <c r="R551" i="6" s="1"/>
  <c r="D559" i="23"/>
  <c r="Q695" i="6"/>
  <c r="R695" i="6" a="1"/>
  <c r="R695" i="6" s="1"/>
  <c r="D703" i="23"/>
  <c r="Q327" i="6"/>
  <c r="R327" i="6" a="1"/>
  <c r="R327" i="6" s="1"/>
  <c r="D335" i="23"/>
  <c r="Q396" i="6"/>
  <c r="R396" i="6" a="1"/>
  <c r="R396" i="6" s="1"/>
  <c r="D404" i="23"/>
  <c r="Q576" i="6"/>
  <c r="R576" i="6" a="1"/>
  <c r="R576" i="6" s="1"/>
  <c r="D584" i="23"/>
  <c r="Q720" i="6"/>
  <c r="R720" i="6" a="1"/>
  <c r="R720" i="6" s="1"/>
  <c r="D728" i="23"/>
  <c r="Q936" i="6"/>
  <c r="R936" i="6" a="1"/>
  <c r="R936" i="6" s="1"/>
  <c r="Q736" i="6"/>
  <c r="R736" i="6" a="1"/>
  <c r="R736" i="6" s="1"/>
  <c r="D744" i="23"/>
  <c r="Q373" i="6"/>
  <c r="R373" i="6" a="1"/>
  <c r="R373" i="6" s="1"/>
  <c r="D381" i="23"/>
  <c r="Q589" i="6"/>
  <c r="R589" i="6" a="1"/>
  <c r="R589" i="6" s="1"/>
  <c r="Q962" i="6"/>
  <c r="R962" i="6" a="1"/>
  <c r="R962" i="6" s="1"/>
  <c r="D970" i="23"/>
  <c r="Q917" i="6"/>
  <c r="R917" i="6" a="1"/>
  <c r="R917" i="6" s="1"/>
  <c r="D925" i="23"/>
  <c r="M86" i="6"/>
  <c r="N86" i="6" s="1"/>
  <c r="O86" i="6" s="1"/>
  <c r="P86" i="6" s="1" a="1"/>
  <c r="P86" i="6" s="1"/>
  <c r="M230" i="6"/>
  <c r="N230" i="6" s="1"/>
  <c r="O230" i="6" s="1"/>
  <c r="P230" i="6" s="1" a="1"/>
  <c r="P230" i="6" s="1"/>
  <c r="M374" i="6"/>
  <c r="N374" i="6" s="1"/>
  <c r="O374" i="6" s="1"/>
  <c r="P374" i="6" s="1" a="1"/>
  <c r="P374" i="6" s="1"/>
  <c r="M518" i="6"/>
  <c r="N518" i="6" s="1"/>
  <c r="O518" i="6" s="1"/>
  <c r="P518" i="6" s="1" a="1"/>
  <c r="P518" i="6" s="1"/>
  <c r="M662" i="6"/>
  <c r="N662" i="6" s="1"/>
  <c r="O662" i="6" s="1"/>
  <c r="P662" i="6" s="1" a="1"/>
  <c r="P662" i="6" s="1"/>
  <c r="M806" i="6"/>
  <c r="N806" i="6" s="1"/>
  <c r="O806" i="6" s="1"/>
  <c r="P806" i="6" s="1" a="1"/>
  <c r="P806" i="6" s="1"/>
  <c r="M950" i="6"/>
  <c r="N950" i="6" s="1"/>
  <c r="O950" i="6" s="1"/>
  <c r="P950" i="6" s="1" a="1"/>
  <c r="P950" i="6" s="1"/>
  <c r="D801" i="23"/>
  <c r="D813" i="23"/>
  <c r="D118" i="23"/>
  <c r="D645" i="23"/>
  <c r="D179" i="23"/>
  <c r="D810" i="23"/>
  <c r="D696" i="23"/>
  <c r="D401" i="23"/>
  <c r="D979" i="23"/>
  <c r="D672" i="23"/>
  <c r="D505" i="23"/>
  <c r="Q180" i="6"/>
  <c r="R180" i="6" a="1"/>
  <c r="R180" i="6" s="1"/>
  <c r="D188" i="23"/>
  <c r="Q482" i="6"/>
  <c r="R482" i="6" a="1"/>
  <c r="R482" i="6" s="1"/>
  <c r="Q196" i="6"/>
  <c r="R196" i="6" a="1"/>
  <c r="R196" i="6" s="1"/>
  <c r="D204" i="23"/>
  <c r="Q689" i="6"/>
  <c r="R689" i="6" a="1"/>
  <c r="R689" i="6" s="1"/>
  <c r="D697" i="23"/>
  <c r="Q381" i="6"/>
  <c r="R381" i="6" a="1"/>
  <c r="R381" i="6" s="1"/>
  <c r="D389" i="23"/>
  <c r="Q928" i="6"/>
  <c r="R928" i="6" a="1"/>
  <c r="R928" i="6" s="1"/>
  <c r="M254" i="6"/>
  <c r="N254" i="6" s="1"/>
  <c r="O254" i="6" s="1"/>
  <c r="P254" i="6" s="1" a="1"/>
  <c r="P254" i="6" s="1"/>
  <c r="Q120" i="6"/>
  <c r="R120" i="6" a="1"/>
  <c r="R120" i="6" s="1"/>
  <c r="D128" i="23"/>
  <c r="Q702" i="6"/>
  <c r="R702" i="6" a="1"/>
  <c r="R702" i="6" s="1"/>
  <c r="D710" i="23"/>
  <c r="Q359" i="6"/>
  <c r="R359" i="6" a="1"/>
  <c r="R359" i="6" s="1"/>
  <c r="D367" i="23"/>
  <c r="Q834" i="6"/>
  <c r="R834" i="6" a="1"/>
  <c r="R834" i="6" s="1"/>
  <c r="D842" i="23"/>
  <c r="Q14" i="6"/>
  <c r="R14" i="6" a="1"/>
  <c r="R14" i="6" s="1"/>
  <c r="D22" i="23"/>
  <c r="Q194" i="6"/>
  <c r="R194" i="6" a="1"/>
  <c r="R194" i="6" s="1"/>
  <c r="D202" i="23"/>
  <c r="Q590" i="6"/>
  <c r="R590" i="6" a="1"/>
  <c r="R590" i="6" s="1"/>
  <c r="Q764" i="6"/>
  <c r="R764" i="6" a="1"/>
  <c r="R764" i="6" s="1"/>
  <c r="D772" i="23"/>
  <c r="Q87" i="6"/>
  <c r="R87" i="6" a="1"/>
  <c r="R87" i="6" s="1"/>
  <c r="D95" i="23"/>
  <c r="Q800" i="6"/>
  <c r="R800" i="6" a="1"/>
  <c r="R800" i="6" s="1"/>
  <c r="D808" i="23"/>
  <c r="Q136" i="6"/>
  <c r="R136" i="6" a="1"/>
  <c r="R136" i="6" s="1"/>
  <c r="D144" i="23"/>
  <c r="Q568" i="6"/>
  <c r="R568" i="6" a="1"/>
  <c r="R568" i="6" s="1"/>
  <c r="D576" i="23"/>
  <c r="Q345" i="6"/>
  <c r="R345" i="6" a="1"/>
  <c r="R345" i="6" s="1"/>
  <c r="D353" i="23"/>
  <c r="Q53" i="6"/>
  <c r="R53" i="6" a="1"/>
  <c r="R53" i="6" s="1"/>
  <c r="D61" i="23"/>
  <c r="Q485" i="6"/>
  <c r="R485" i="6" a="1"/>
  <c r="R485" i="6" s="1"/>
  <c r="D493" i="23"/>
  <c r="Q498" i="6"/>
  <c r="R498" i="6" a="1"/>
  <c r="R498" i="6" s="1"/>
  <c r="D506" i="23"/>
  <c r="Q287" i="6"/>
  <c r="R287" i="6" a="1"/>
  <c r="R287" i="6" s="1"/>
  <c r="D295" i="23"/>
  <c r="Q246" i="6"/>
  <c r="R246" i="6" a="1"/>
  <c r="R246" i="6" s="1"/>
  <c r="D254" i="23"/>
  <c r="Q956" i="6"/>
  <c r="R956" i="6" a="1"/>
  <c r="R956" i="6" s="1"/>
  <c r="D964" i="23"/>
  <c r="Q275" i="6"/>
  <c r="R275" i="6" a="1"/>
  <c r="R275" i="6" s="1"/>
  <c r="D283" i="23"/>
  <c r="Q247" i="6"/>
  <c r="R247" i="6" a="1"/>
  <c r="R247" i="6" s="1"/>
  <c r="D255" i="23"/>
  <c r="Q595" i="6"/>
  <c r="R595" i="6" a="1"/>
  <c r="R595" i="6" s="1"/>
  <c r="D603" i="23"/>
  <c r="Q739" i="6"/>
  <c r="R739" i="6" a="1"/>
  <c r="R739" i="6" s="1"/>
  <c r="D747" i="23"/>
  <c r="Q699" i="6"/>
  <c r="R699" i="6" a="1"/>
  <c r="R699" i="6" s="1"/>
  <c r="D707" i="23"/>
  <c r="Q176" i="6"/>
  <c r="R176" i="6" a="1"/>
  <c r="R176" i="6" s="1"/>
  <c r="D184" i="23"/>
  <c r="Q625" i="6"/>
  <c r="R625" i="6" a="1"/>
  <c r="R625" i="6" s="1"/>
  <c r="D633" i="23"/>
  <c r="Q621" i="6"/>
  <c r="R621" i="6" a="1"/>
  <c r="R621" i="6" s="1"/>
  <c r="D629" i="23"/>
  <c r="Q644" i="6"/>
  <c r="R644" i="6" a="1"/>
  <c r="R644" i="6" s="1"/>
  <c r="D652" i="23"/>
  <c r="Q815" i="6"/>
  <c r="R815" i="6" a="1"/>
  <c r="R815" i="6" s="1"/>
  <c r="D823" i="23"/>
  <c r="Q596" i="6"/>
  <c r="R596" i="6" a="1"/>
  <c r="R596" i="6" s="1"/>
  <c r="D604" i="23"/>
  <c r="Q915" i="6"/>
  <c r="R915" i="6" a="1"/>
  <c r="R915" i="6" s="1"/>
  <c r="D923" i="23"/>
  <c r="Q754" i="6"/>
  <c r="R754" i="6" a="1"/>
  <c r="R754" i="6" s="1"/>
  <c r="D762" i="23"/>
  <c r="Q813" i="6"/>
  <c r="R813" i="6" a="1"/>
  <c r="R813" i="6" s="1"/>
  <c r="D821" i="23"/>
  <c r="Q50" i="6"/>
  <c r="R50" i="6" a="1"/>
  <c r="R50" i="6" s="1"/>
  <c r="D58" i="23"/>
  <c r="Q773" i="6"/>
  <c r="R773" i="6" a="1"/>
  <c r="R773" i="6" s="1"/>
  <c r="Q276" i="6"/>
  <c r="R276" i="6" a="1"/>
  <c r="R276" i="6" s="1"/>
  <c r="D284" i="23"/>
  <c r="Q723" i="6"/>
  <c r="R723" i="6" a="1"/>
  <c r="R723" i="6" s="1"/>
  <c r="D731" i="23"/>
  <c r="Q181" i="6"/>
  <c r="R181" i="6" a="1"/>
  <c r="R181" i="6" s="1"/>
  <c r="Q370" i="6"/>
  <c r="R370" i="6" a="1"/>
  <c r="R370" i="6" s="1"/>
  <c r="D378" i="23"/>
  <c r="Q206" i="6"/>
  <c r="R206" i="6" a="1"/>
  <c r="R206" i="6" s="1"/>
  <c r="D214" i="23"/>
  <c r="Q602" i="6"/>
  <c r="R602" i="6" a="1"/>
  <c r="R602" i="6" s="1"/>
  <c r="D610" i="23"/>
  <c r="Q930" i="6"/>
  <c r="R930" i="6" a="1"/>
  <c r="R930" i="6" s="1"/>
  <c r="D938" i="23"/>
  <c r="Q191" i="6"/>
  <c r="R191" i="6" a="1"/>
  <c r="R191" i="6" s="1"/>
  <c r="D199" i="23"/>
  <c r="Q267" i="6"/>
  <c r="R267" i="6" a="1"/>
  <c r="R267" i="6" s="1"/>
  <c r="Q4" i="6"/>
  <c r="R4" i="6" a="1"/>
  <c r="R4" i="6" s="1"/>
  <c r="Q436" i="6"/>
  <c r="R436" i="6" a="1"/>
  <c r="R436" i="6" s="1"/>
  <c r="D444" i="23"/>
  <c r="Q989" i="6"/>
  <c r="R989" i="6" a="1"/>
  <c r="R989" i="6" s="1"/>
  <c r="D997" i="23"/>
  <c r="Q765" i="6"/>
  <c r="R765" i="6" a="1"/>
  <c r="R765" i="6" s="1"/>
  <c r="D773" i="23"/>
  <c r="Q317" i="6"/>
  <c r="R317" i="6" a="1"/>
  <c r="R317" i="6" s="1"/>
  <c r="D325" i="23"/>
  <c r="Q641" i="6"/>
  <c r="R641" i="6" a="1"/>
  <c r="R641" i="6" s="1"/>
  <c r="D649" i="23"/>
  <c r="Q546" i="6"/>
  <c r="R546" i="6" a="1"/>
  <c r="R546" i="6" s="1"/>
  <c r="D554" i="23"/>
  <c r="Q322" i="6"/>
  <c r="R322" i="6" a="1"/>
  <c r="R322" i="6" s="1"/>
  <c r="D330" i="23"/>
  <c r="Q258" i="6"/>
  <c r="R258" i="6" a="1"/>
  <c r="R258" i="6" s="1"/>
  <c r="D266" i="23"/>
  <c r="Q70" i="6"/>
  <c r="R70" i="6" a="1"/>
  <c r="R70" i="6" s="1"/>
  <c r="D78" i="23"/>
  <c r="Q103" i="6"/>
  <c r="R103" i="6" a="1"/>
  <c r="R103" i="6" s="1"/>
  <c r="D111" i="23"/>
  <c r="Q463" i="6"/>
  <c r="R463" i="6" a="1"/>
  <c r="R463" i="6" s="1"/>
  <c r="D471" i="23"/>
  <c r="Q751" i="6"/>
  <c r="R751" i="6" a="1"/>
  <c r="R751" i="6" s="1"/>
  <c r="D759" i="23"/>
  <c r="Q852" i="6"/>
  <c r="R852" i="6" a="1"/>
  <c r="R852" i="6" s="1"/>
  <c r="Q44" i="6"/>
  <c r="R44" i="6" a="1"/>
  <c r="R44" i="6" s="1"/>
  <c r="D52" i="23"/>
  <c r="Q209" i="6"/>
  <c r="R209" i="6" a="1"/>
  <c r="R209" i="6" s="1"/>
  <c r="D217" i="23"/>
  <c r="Q45" i="6"/>
  <c r="R45" i="6" a="1"/>
  <c r="R45" i="6" s="1"/>
  <c r="D53" i="23"/>
  <c r="Q143" i="6"/>
  <c r="R143" i="6" a="1"/>
  <c r="R143" i="6" s="1"/>
  <c r="Q887" i="6"/>
  <c r="R887" i="6" a="1"/>
  <c r="R887" i="6" s="1"/>
  <c r="D895" i="23"/>
  <c r="Q668" i="6"/>
  <c r="R668" i="6" a="1"/>
  <c r="R668" i="6" s="1"/>
  <c r="D676" i="23"/>
  <c r="Q844" i="6"/>
  <c r="R844" i="6" a="1"/>
  <c r="R844" i="6" s="1"/>
  <c r="R838" i="6" a="1"/>
  <c r="R838" i="6" s="1"/>
  <c r="Q838" i="6"/>
  <c r="D846" i="23"/>
  <c r="Q825" i="6"/>
  <c r="R825" i="6" a="1"/>
  <c r="R825" i="6" s="1"/>
  <c r="D833" i="23"/>
  <c r="Q106" i="6"/>
  <c r="R106" i="6" a="1"/>
  <c r="R106" i="6" s="1"/>
  <c r="D114" i="23"/>
  <c r="Q12" i="6"/>
  <c r="R12" i="6" a="1"/>
  <c r="R12" i="6" s="1"/>
  <c r="D20" i="23"/>
  <c r="Q156" i="6"/>
  <c r="R156" i="6" a="1"/>
  <c r="R156" i="6" s="1"/>
  <c r="D164" i="23"/>
  <c r="Q300" i="6"/>
  <c r="R300" i="6" a="1"/>
  <c r="R300" i="6" s="1"/>
  <c r="D308" i="23"/>
  <c r="Q894" i="6"/>
  <c r="R894" i="6" a="1"/>
  <c r="R894" i="6" s="1"/>
  <c r="D902" i="23"/>
  <c r="Q34" i="6"/>
  <c r="R34" i="6" a="1"/>
  <c r="R34" i="6" s="1"/>
  <c r="D42" i="23"/>
  <c r="Q906" i="6"/>
  <c r="R906" i="6" a="1"/>
  <c r="R906" i="6" s="1"/>
  <c r="D914" i="23"/>
  <c r="Q229" i="6"/>
  <c r="R229" i="6" a="1"/>
  <c r="R229" i="6" s="1"/>
  <c r="D237" i="23"/>
  <c r="Q513" i="6"/>
  <c r="R513" i="6" a="1"/>
  <c r="R513" i="6" s="1"/>
  <c r="D521" i="23"/>
  <c r="Q608" i="6"/>
  <c r="R608" i="6" a="1"/>
  <c r="R608" i="6" s="1"/>
  <c r="D616" i="23"/>
  <c r="Q62" i="6"/>
  <c r="R62" i="6" a="1"/>
  <c r="R62" i="6" s="1"/>
  <c r="D70" i="23"/>
  <c r="Q230" i="6"/>
  <c r="R230" i="6" a="1"/>
  <c r="R230" i="6" s="1"/>
  <c r="D238" i="23"/>
  <c r="Q458" i="6"/>
  <c r="R458" i="6" a="1"/>
  <c r="R458" i="6" s="1"/>
  <c r="D466" i="23"/>
  <c r="Q626" i="6"/>
  <c r="R626" i="6" a="1"/>
  <c r="R626" i="6" s="1"/>
  <c r="D634" i="23"/>
  <c r="Q782" i="6"/>
  <c r="R782" i="6" a="1"/>
  <c r="R782" i="6" s="1"/>
  <c r="D790" i="23"/>
  <c r="Q297" i="6"/>
  <c r="R297" i="6" a="1"/>
  <c r="R297" i="6" s="1"/>
  <c r="D305" i="23"/>
  <c r="Q178" i="6"/>
  <c r="R178" i="6" a="1"/>
  <c r="R178" i="6" s="1"/>
  <c r="D186" i="23"/>
  <c r="Q347" i="6"/>
  <c r="R347" i="6" a="1"/>
  <c r="R347" i="6" s="1"/>
  <c r="D355" i="23"/>
  <c r="Q123" i="6"/>
  <c r="R123" i="6" a="1"/>
  <c r="R123" i="6" s="1"/>
  <c r="D131" i="23"/>
  <c r="Q303" i="6"/>
  <c r="R303" i="6" a="1"/>
  <c r="R303" i="6" s="1"/>
  <c r="Q286" i="6"/>
  <c r="R286" i="6" a="1"/>
  <c r="R286" i="6" s="1"/>
  <c r="Q28" i="6"/>
  <c r="R28" i="6" a="1"/>
  <c r="R28" i="6" s="1"/>
  <c r="D36" i="23"/>
  <c r="Q172" i="6"/>
  <c r="R172" i="6" a="1"/>
  <c r="R172" i="6" s="1"/>
  <c r="D180" i="23"/>
  <c r="Q316" i="6"/>
  <c r="R316" i="6" a="1"/>
  <c r="R316" i="6" s="1"/>
  <c r="Q460" i="6"/>
  <c r="R460" i="6" a="1"/>
  <c r="R460" i="6" s="1"/>
  <c r="D468" i="23"/>
  <c r="Q604" i="6"/>
  <c r="R604" i="6" a="1"/>
  <c r="R604" i="6" s="1"/>
  <c r="Q486" i="6"/>
  <c r="R486" i="6" a="1"/>
  <c r="R486" i="6" s="1"/>
  <c r="Q561" i="6"/>
  <c r="R561" i="6" a="1"/>
  <c r="R561" i="6" s="1"/>
  <c r="D569" i="23"/>
  <c r="Q35" i="6"/>
  <c r="R35" i="6" a="1"/>
  <c r="R35" i="6" s="1"/>
  <c r="D43" i="23"/>
  <c r="Q101" i="6"/>
  <c r="R101" i="6" a="1"/>
  <c r="R101" i="6" s="1"/>
  <c r="D109" i="23"/>
  <c r="Q377" i="6"/>
  <c r="R377" i="6" a="1"/>
  <c r="R377" i="6" s="1"/>
  <c r="D385" i="23"/>
  <c r="Q521" i="6"/>
  <c r="R521" i="6" a="1"/>
  <c r="R521" i="6" s="1"/>
  <c r="D529" i="23"/>
  <c r="Q665" i="6"/>
  <c r="R665" i="6" a="1"/>
  <c r="R665" i="6" s="1"/>
  <c r="D673" i="23"/>
  <c r="Q845" i="6"/>
  <c r="R845" i="6" a="1"/>
  <c r="R845" i="6" s="1"/>
  <c r="D853" i="23"/>
  <c r="Q654" i="6"/>
  <c r="R654" i="6" a="1"/>
  <c r="R654" i="6" s="1"/>
  <c r="Q382" i="6"/>
  <c r="R382" i="6" a="1"/>
  <c r="R382" i="6" s="1"/>
  <c r="D390" i="23"/>
  <c r="Q846" i="6"/>
  <c r="R846" i="6" a="1"/>
  <c r="R846" i="6" s="1"/>
  <c r="Q138" i="6"/>
  <c r="R138" i="6" a="1"/>
  <c r="R138" i="6" s="1"/>
  <c r="D146" i="23"/>
  <c r="Q282" i="6"/>
  <c r="R282" i="6" a="1"/>
  <c r="R282" i="6" s="1"/>
  <c r="Q426" i="6"/>
  <c r="R426" i="6" a="1"/>
  <c r="R426" i="6" s="1"/>
  <c r="D434" i="23"/>
  <c r="Q298" i="6"/>
  <c r="R298" i="6" a="1"/>
  <c r="R298" i="6" s="1"/>
  <c r="D306" i="23"/>
  <c r="Q847" i="6"/>
  <c r="R847" i="6" a="1"/>
  <c r="R847" i="6" s="1"/>
  <c r="D855" i="23"/>
  <c r="Q127" i="6"/>
  <c r="R127" i="6" a="1"/>
  <c r="R127" i="6" s="1"/>
  <c r="D135" i="23"/>
  <c r="Q331" i="6"/>
  <c r="R331" i="6" a="1"/>
  <c r="R331" i="6" s="1"/>
  <c r="D339" i="23"/>
  <c r="Q487" i="6"/>
  <c r="R487" i="6" a="1"/>
  <c r="R487" i="6" s="1"/>
  <c r="D495" i="23"/>
  <c r="Q631" i="6"/>
  <c r="R631" i="6" a="1"/>
  <c r="R631" i="6" s="1"/>
  <c r="D639" i="23"/>
  <c r="Q787" i="6"/>
  <c r="R787" i="6" a="1"/>
  <c r="R787" i="6" s="1"/>
  <c r="D795" i="23"/>
  <c r="Q225" i="6"/>
  <c r="R225" i="6" a="1"/>
  <c r="R225" i="6" s="1"/>
  <c r="D233" i="23"/>
  <c r="Q94" i="6"/>
  <c r="R94" i="6" a="1"/>
  <c r="R94" i="6" s="1"/>
  <c r="Q68" i="6"/>
  <c r="R68" i="6" a="1"/>
  <c r="R68" i="6" s="1"/>
  <c r="D76" i="23"/>
  <c r="Q212" i="6"/>
  <c r="R212" i="6" a="1"/>
  <c r="R212" i="6" s="1"/>
  <c r="D220" i="23"/>
  <c r="Q319" i="6"/>
  <c r="R319" i="6" a="1"/>
  <c r="R319" i="6" s="1"/>
  <c r="D327" i="23"/>
  <c r="Q721" i="6"/>
  <c r="R721" i="6" a="1"/>
  <c r="R721" i="6" s="1"/>
  <c r="D729" i="23"/>
  <c r="Q93" i="6"/>
  <c r="R93" i="6" a="1"/>
  <c r="R93" i="6" s="1"/>
  <c r="D101" i="23"/>
  <c r="Q836" i="6"/>
  <c r="R836" i="6" a="1"/>
  <c r="R836" i="6" s="1"/>
  <c r="D844" i="23"/>
  <c r="Q323" i="6"/>
  <c r="R323" i="6" a="1"/>
  <c r="R323" i="6" s="1"/>
  <c r="D331" i="23"/>
  <c r="Q824" i="6"/>
  <c r="R824" i="6" a="1"/>
  <c r="R824" i="6" s="1"/>
  <c r="D832" i="23"/>
  <c r="Q972" i="6"/>
  <c r="R972" i="6" a="1"/>
  <c r="R972" i="6" s="1"/>
  <c r="D980" i="23"/>
  <c r="Q235" i="6"/>
  <c r="R235" i="6" a="1"/>
  <c r="R235" i="6" s="1"/>
  <c r="D243" i="23"/>
  <c r="Q788" i="6"/>
  <c r="R788" i="6" a="1"/>
  <c r="R788" i="6" s="1"/>
  <c r="D796" i="23"/>
  <c r="Q947" i="6"/>
  <c r="R947" i="6" a="1"/>
  <c r="R947" i="6" s="1"/>
  <c r="D955" i="23"/>
  <c r="Q161" i="6"/>
  <c r="R161" i="6" a="1"/>
  <c r="R161" i="6" s="1"/>
  <c r="D169" i="23"/>
  <c r="Q548" i="6"/>
  <c r="R548" i="6" a="1"/>
  <c r="R548" i="6" s="1"/>
  <c r="D556" i="23"/>
  <c r="Q958" i="6"/>
  <c r="R958" i="6" a="1"/>
  <c r="R958" i="6" s="1"/>
  <c r="D966" i="23"/>
  <c r="Q903" i="6"/>
  <c r="R903" i="6" a="1"/>
  <c r="R903" i="6" s="1"/>
  <c r="D911" i="23"/>
  <c r="Q861" i="6"/>
  <c r="R861" i="6" a="1"/>
  <c r="R861" i="6" s="1"/>
  <c r="D869" i="23"/>
  <c r="R850" i="6" a="1"/>
  <c r="R850" i="6" s="1"/>
  <c r="Q850" i="6"/>
  <c r="D858" i="23"/>
  <c r="Q411" i="6"/>
  <c r="R411" i="6" a="1"/>
  <c r="R411" i="6" s="1"/>
  <c r="D419" i="23"/>
  <c r="Q190" i="6"/>
  <c r="R190" i="6" a="1"/>
  <c r="R190" i="6" s="1"/>
  <c r="D198" i="23"/>
  <c r="Q24" i="6"/>
  <c r="R24" i="6" a="1"/>
  <c r="R24" i="6" s="1"/>
  <c r="D32" i="23"/>
  <c r="Q168" i="6"/>
  <c r="R168" i="6" a="1"/>
  <c r="R168" i="6" s="1"/>
  <c r="Q312" i="6"/>
  <c r="R312" i="6" a="1"/>
  <c r="R312" i="6" s="1"/>
  <c r="D320" i="23"/>
  <c r="Q942" i="6"/>
  <c r="R942" i="6" a="1"/>
  <c r="R942" i="6" s="1"/>
  <c r="D950" i="23"/>
  <c r="Q154" i="6"/>
  <c r="R154" i="6" a="1"/>
  <c r="R154" i="6" s="1"/>
  <c r="D162" i="23"/>
  <c r="Q13" i="6"/>
  <c r="R13" i="6" a="1"/>
  <c r="R13" i="6" s="1"/>
  <c r="D21" i="23"/>
  <c r="Q241" i="6"/>
  <c r="R241" i="6" a="1"/>
  <c r="R241" i="6" s="1"/>
  <c r="Q609" i="6"/>
  <c r="R609" i="6" a="1"/>
  <c r="R609" i="6" s="1"/>
  <c r="D617" i="23"/>
  <c r="Q801" i="6"/>
  <c r="R801" i="6" a="1"/>
  <c r="R801" i="6" s="1"/>
  <c r="D809" i="23"/>
  <c r="Q74" i="6"/>
  <c r="R74" i="6" a="1"/>
  <c r="R74" i="6" s="1"/>
  <c r="D82" i="23"/>
  <c r="Q242" i="6"/>
  <c r="R242" i="6" a="1"/>
  <c r="R242" i="6" s="1"/>
  <c r="D250" i="23"/>
  <c r="Q470" i="6"/>
  <c r="R470" i="6" a="1"/>
  <c r="R470" i="6" s="1"/>
  <c r="D478" i="23"/>
  <c r="Q638" i="6"/>
  <c r="R638" i="6" a="1"/>
  <c r="R638" i="6" s="1"/>
  <c r="D646" i="23"/>
  <c r="Q806" i="6"/>
  <c r="R806" i="6" a="1"/>
  <c r="R806" i="6" s="1"/>
  <c r="D814" i="23"/>
  <c r="Q357" i="6"/>
  <c r="R357" i="6" a="1"/>
  <c r="R357" i="6" s="1"/>
  <c r="D365" i="23"/>
  <c r="Q310" i="6"/>
  <c r="R310" i="6" a="1"/>
  <c r="R310" i="6" s="1"/>
  <c r="D318" i="23"/>
  <c r="Q133" i="6"/>
  <c r="R133" i="6" a="1"/>
  <c r="R133" i="6" s="1"/>
  <c r="D141" i="23"/>
  <c r="Q147" i="6"/>
  <c r="R147" i="6" a="1"/>
  <c r="R147" i="6" s="1"/>
  <c r="D155" i="23"/>
  <c r="Q315" i="6"/>
  <c r="R315" i="6" a="1"/>
  <c r="R315" i="6" s="1"/>
  <c r="D323" i="23"/>
  <c r="Q430" i="6"/>
  <c r="R430" i="6" a="1"/>
  <c r="R430" i="6" s="1"/>
  <c r="D438" i="23"/>
  <c r="Q40" i="6"/>
  <c r="R40" i="6" a="1"/>
  <c r="R40" i="6" s="1"/>
  <c r="D48" i="23"/>
  <c r="Q184" i="6"/>
  <c r="R184" i="6" a="1"/>
  <c r="R184" i="6" s="1"/>
  <c r="D192" i="23"/>
  <c r="Q328" i="6"/>
  <c r="R328" i="6" a="1"/>
  <c r="R328" i="6" s="1"/>
  <c r="D336" i="23"/>
  <c r="Q472" i="6"/>
  <c r="R472" i="6" a="1"/>
  <c r="R472" i="6" s="1"/>
  <c r="D480" i="23"/>
  <c r="Q616" i="6"/>
  <c r="R616" i="6" a="1"/>
  <c r="R616" i="6" s="1"/>
  <c r="Q510" i="6"/>
  <c r="R510" i="6" a="1"/>
  <c r="R510" i="6" s="1"/>
  <c r="D518" i="23"/>
  <c r="Q669" i="6"/>
  <c r="R669" i="6" a="1"/>
  <c r="R669" i="6" s="1"/>
  <c r="D677" i="23"/>
  <c r="Q155" i="6"/>
  <c r="R155" i="6" a="1"/>
  <c r="R155" i="6" s="1"/>
  <c r="D163" i="23"/>
  <c r="Q113" i="6"/>
  <c r="R113" i="6" a="1"/>
  <c r="R113" i="6" s="1"/>
  <c r="D121" i="23"/>
  <c r="Q389" i="6"/>
  <c r="R389" i="6" a="1"/>
  <c r="R389" i="6" s="1"/>
  <c r="D397" i="23"/>
  <c r="Q533" i="6"/>
  <c r="R533" i="6" a="1"/>
  <c r="R533" i="6" s="1"/>
  <c r="D541" i="23"/>
  <c r="Q677" i="6"/>
  <c r="R677" i="6" a="1"/>
  <c r="R677" i="6" s="1"/>
  <c r="D685" i="23"/>
  <c r="Q869" i="6"/>
  <c r="R869" i="6" a="1"/>
  <c r="R869" i="6" s="1"/>
  <c r="D877" i="23"/>
  <c r="Q714" i="6"/>
  <c r="R714" i="6" a="1"/>
  <c r="R714" i="6" s="1"/>
  <c r="D722" i="23"/>
  <c r="Q478" i="6"/>
  <c r="R478" i="6" a="1"/>
  <c r="R478" i="6" s="1"/>
  <c r="D486" i="23"/>
  <c r="Q6" i="6"/>
  <c r="R6" i="6" a="1"/>
  <c r="R6" i="6" s="1"/>
  <c r="D14" i="23"/>
  <c r="Q150" i="6"/>
  <c r="R150" i="6" a="1"/>
  <c r="R150" i="6" s="1"/>
  <c r="D158" i="23"/>
  <c r="Q294" i="6"/>
  <c r="R294" i="6" a="1"/>
  <c r="R294" i="6" s="1"/>
  <c r="D302" i="23"/>
  <c r="Q450" i="6"/>
  <c r="R450" i="6" a="1"/>
  <c r="R450" i="6" s="1"/>
  <c r="D458" i="23"/>
  <c r="Q406" i="6"/>
  <c r="R406" i="6" a="1"/>
  <c r="R406" i="6" s="1"/>
  <c r="D414" i="23"/>
  <c r="Q965" i="6"/>
  <c r="R965" i="6" a="1"/>
  <c r="R965" i="6" s="1"/>
  <c r="D973" i="23"/>
  <c r="Q139" i="6"/>
  <c r="R139" i="6" a="1"/>
  <c r="R139" i="6" s="1"/>
  <c r="D147" i="23"/>
  <c r="Q355" i="6"/>
  <c r="R355" i="6" a="1"/>
  <c r="R355" i="6" s="1"/>
  <c r="D363" i="23"/>
  <c r="Q499" i="6"/>
  <c r="R499" i="6" a="1"/>
  <c r="R499" i="6" s="1"/>
  <c r="D507" i="23"/>
  <c r="Q643" i="6"/>
  <c r="R643" i="6" a="1"/>
  <c r="R643" i="6" s="1"/>
  <c r="D651" i="23"/>
  <c r="Q799" i="6"/>
  <c r="R799" i="6" a="1"/>
  <c r="R799" i="6" s="1"/>
  <c r="D807" i="23"/>
  <c r="Q285" i="6"/>
  <c r="R285" i="6" a="1"/>
  <c r="R285" i="6" s="1"/>
  <c r="D293" i="23"/>
  <c r="Q262" i="6"/>
  <c r="R262" i="6" a="1"/>
  <c r="R262" i="6" s="1"/>
  <c r="D270" i="23"/>
  <c r="Q80" i="6"/>
  <c r="R80" i="6" a="1"/>
  <c r="R80" i="6" s="1"/>
  <c r="D88" i="23"/>
  <c r="Q224" i="6"/>
  <c r="R224" i="6" a="1"/>
  <c r="R224" i="6" s="1"/>
  <c r="D232" i="23"/>
  <c r="Q360" i="6"/>
  <c r="R360" i="6" a="1"/>
  <c r="R360" i="6" s="1"/>
  <c r="D368" i="23"/>
  <c r="Q760" i="6"/>
  <c r="R760" i="6" a="1"/>
  <c r="R760" i="6" s="1"/>
  <c r="D768" i="23"/>
  <c r="Q129" i="6"/>
  <c r="R129" i="6" a="1"/>
  <c r="R129" i="6" s="1"/>
  <c r="D137" i="23"/>
  <c r="Q912" i="6"/>
  <c r="R912" i="6" a="1"/>
  <c r="R912" i="6" s="1"/>
  <c r="D920" i="23"/>
  <c r="Q271" i="6"/>
  <c r="R271" i="6" a="1"/>
  <c r="R271" i="6" s="1"/>
  <c r="D279" i="23"/>
  <c r="Q872" i="6"/>
  <c r="R872" i="6" a="1"/>
  <c r="R872" i="6" s="1"/>
  <c r="D880" i="23"/>
  <c r="Q877" i="6"/>
  <c r="R877" i="6" a="1"/>
  <c r="R877" i="6" s="1"/>
  <c r="Q307" i="6"/>
  <c r="R307" i="6" a="1"/>
  <c r="R307" i="6" s="1"/>
  <c r="D315" i="23"/>
  <c r="Q848" i="6"/>
  <c r="R848" i="6" a="1"/>
  <c r="R848" i="6" s="1"/>
  <c r="D856" i="23"/>
  <c r="Q948" i="6"/>
  <c r="R948" i="6" a="1"/>
  <c r="R948" i="6" s="1"/>
  <c r="D956" i="23"/>
  <c r="Q236" i="6"/>
  <c r="R236" i="6" a="1"/>
  <c r="R236" i="6" s="1"/>
  <c r="D244" i="23"/>
  <c r="Q620" i="6"/>
  <c r="R620" i="6" a="1"/>
  <c r="R620" i="6" s="1"/>
  <c r="D628" i="23"/>
  <c r="Q755" i="6"/>
  <c r="R755" i="6" a="1"/>
  <c r="R755" i="6" s="1"/>
  <c r="Q772" i="6"/>
  <c r="R772" i="6" a="1"/>
  <c r="R772" i="6" s="1"/>
  <c r="D780" i="23"/>
  <c r="Q873" i="6"/>
  <c r="R873" i="6" a="1"/>
  <c r="R873" i="6" s="1"/>
  <c r="D881" i="23"/>
  <c r="Q910" i="6"/>
  <c r="R910" i="6" a="1"/>
  <c r="R910" i="6" s="1"/>
  <c r="D918" i="23"/>
  <c r="Q567" i="6"/>
  <c r="R567" i="6" a="1"/>
  <c r="R567" i="6" s="1"/>
  <c r="D575" i="23"/>
  <c r="Q214" i="6"/>
  <c r="R214" i="6" a="1"/>
  <c r="R214" i="6" s="1"/>
  <c r="D222" i="23"/>
  <c r="Q646" i="6"/>
  <c r="R646" i="6" a="1"/>
  <c r="R646" i="6" s="1"/>
  <c r="D654" i="23"/>
  <c r="Q767" i="6"/>
  <c r="R767" i="6" a="1"/>
  <c r="R767" i="6" s="1"/>
  <c r="D775" i="23"/>
  <c r="Q759" i="6"/>
  <c r="R759" i="6" a="1"/>
  <c r="R759" i="6" s="1"/>
  <c r="D767" i="23"/>
  <c r="Q419" i="6"/>
  <c r="R419" i="6" a="1"/>
  <c r="R419" i="6" s="1"/>
  <c r="D427" i="23"/>
  <c r="Q563" i="6"/>
  <c r="R563" i="6" a="1"/>
  <c r="R563" i="6" s="1"/>
  <c r="D571" i="23"/>
  <c r="Q707" i="6"/>
  <c r="R707" i="6" a="1"/>
  <c r="R707" i="6" s="1"/>
  <c r="D715" i="23"/>
  <c r="Q459" i="6"/>
  <c r="R459" i="6" a="1"/>
  <c r="R459" i="6" s="1"/>
  <c r="Q408" i="6"/>
  <c r="R408" i="6" a="1"/>
  <c r="R408" i="6" s="1"/>
  <c r="D416" i="23"/>
  <c r="Q588" i="6"/>
  <c r="R588" i="6" a="1"/>
  <c r="R588" i="6" s="1"/>
  <c r="D596" i="23"/>
  <c r="Q732" i="6"/>
  <c r="R732" i="6" a="1"/>
  <c r="R732" i="6" s="1"/>
  <c r="D740" i="23"/>
  <c r="Q865" i="6"/>
  <c r="R865" i="6" a="1"/>
  <c r="R865" i="6" s="1"/>
  <c r="D873" i="23"/>
  <c r="Q892" i="6"/>
  <c r="R892" i="6" a="1"/>
  <c r="R892" i="6" s="1"/>
  <c r="Q385" i="6"/>
  <c r="R385" i="6" a="1"/>
  <c r="R385" i="6" s="1"/>
  <c r="D393" i="23"/>
  <c r="Q613" i="6"/>
  <c r="R613" i="6" a="1"/>
  <c r="R613" i="6" s="1"/>
  <c r="D621" i="23"/>
  <c r="Q75" i="6"/>
  <c r="R75" i="6" a="1"/>
  <c r="R75" i="6" s="1"/>
  <c r="D83" i="23"/>
  <c r="M98" i="6"/>
  <c r="N98" i="6" s="1"/>
  <c r="O98" i="6" s="1"/>
  <c r="P98" i="6" s="1" a="1"/>
  <c r="P98" i="6" s="1"/>
  <c r="M242" i="6"/>
  <c r="N242" i="6" s="1"/>
  <c r="O242" i="6" s="1"/>
  <c r="P242" i="6" s="1" a="1"/>
  <c r="P242" i="6" s="1"/>
  <c r="M386" i="6"/>
  <c r="N386" i="6" s="1"/>
  <c r="O386" i="6" s="1"/>
  <c r="P386" i="6" s="1" a="1"/>
  <c r="P386" i="6" s="1"/>
  <c r="M530" i="6"/>
  <c r="N530" i="6" s="1"/>
  <c r="O530" i="6" s="1"/>
  <c r="P530" i="6" s="1" a="1"/>
  <c r="P530" i="6" s="1"/>
  <c r="M674" i="6"/>
  <c r="N674" i="6" s="1"/>
  <c r="O674" i="6" s="1"/>
  <c r="P674" i="6" s="1" a="1"/>
  <c r="P674" i="6" s="1"/>
  <c r="M818" i="6"/>
  <c r="N818" i="6" s="1"/>
  <c r="O818" i="6" s="1"/>
  <c r="P818" i="6" s="1" a="1"/>
  <c r="P818" i="6" s="1"/>
  <c r="M962" i="6"/>
  <c r="N962" i="6" s="1"/>
  <c r="O962" i="6" s="1"/>
  <c r="P962" i="6" s="1" a="1"/>
  <c r="P962" i="6" s="1"/>
  <c r="D1002" i="23"/>
  <c r="D694" i="23"/>
  <c r="D249" i="23"/>
  <c r="D117" i="23"/>
  <c r="D839" i="23"/>
  <c r="D859" i="23"/>
  <c r="D626" i="23"/>
  <c r="D793" i="23"/>
  <c r="D209" i="23"/>
  <c r="D805" i="23"/>
  <c r="D402" i="23"/>
  <c r="D145" i="23"/>
  <c r="D10" i="23"/>
  <c r="C8" i="7"/>
  <c r="D8" i="7" s="1"/>
  <c r="B10" i="23"/>
  <c r="C9" i="7"/>
  <c r="D9" i="7" s="1"/>
  <c r="C10" i="7"/>
  <c r="D10" i="7" s="1"/>
  <c r="C11" i="7"/>
  <c r="D11" i="7" s="1"/>
  <c r="Y698" i="6" l="1"/>
  <c r="C3" i="7"/>
  <c r="D3" i="7" s="1"/>
  <c r="C2" i="7"/>
  <c r="D2" i="7" s="1"/>
  <c r="C4" i="7" l="1"/>
  <c r="D4" i="7" s="1"/>
  <c r="O2" i="6" l="1"/>
  <c r="P2" i="6" s="1" a="1"/>
  <c r="P2" i="6" s="1"/>
  <c r="D13" i="7" l="1"/>
  <c r="C12" i="7"/>
  <c r="D12" i="7" s="1"/>
  <c r="C15" i="7" l="1"/>
  <c r="D15" i="7" s="1"/>
  <c r="C14" i="7"/>
  <c r="D14" i="7" s="1"/>
  <c r="C16" i="7"/>
  <c r="D1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<sst xmlns="http://schemas.openxmlformats.org/spreadsheetml/2006/main" count="7710" uniqueCount="3215">
  <si>
    <t>O+</t>
  </si>
  <si>
    <t>A+</t>
  </si>
  <si>
    <t>AB+</t>
  </si>
  <si>
    <t>AB-</t>
  </si>
  <si>
    <t>B-</t>
  </si>
  <si>
    <t>A-</t>
  </si>
  <si>
    <t>O-</t>
  </si>
  <si>
    <t>B+</t>
  </si>
  <si>
    <t>Ratna Mulyani</t>
  </si>
  <si>
    <t>Ilsa Hakim</t>
  </si>
  <si>
    <t>Gandi Wibisono</t>
  </si>
  <si>
    <t>Salwa Wasita</t>
  </si>
  <si>
    <t>Humaira Marpaung</t>
  </si>
  <si>
    <t>Tina Rahimah</t>
  </si>
  <si>
    <t>Lanjar Napitupulu</t>
  </si>
  <si>
    <t>Salsabila Utama</t>
  </si>
  <si>
    <t>Salimah Wijaya</t>
  </si>
  <si>
    <t>Gandi Nugroho</t>
  </si>
  <si>
    <t>Abyasa Hastuti</t>
  </si>
  <si>
    <t>Ade Astuti</t>
  </si>
  <si>
    <t>Ade Mustofa</t>
  </si>
  <si>
    <t>Ade Rajasa</t>
  </si>
  <si>
    <t>Ade Simbolon</t>
  </si>
  <si>
    <t>Adhiarja Hartati</t>
  </si>
  <si>
    <t>Adhiarja Prasasta</t>
  </si>
  <si>
    <t>Adiarja Nasyiah</t>
  </si>
  <si>
    <t>Adiarja Sihotang</t>
  </si>
  <si>
    <t>Adiarja Zulaika</t>
  </si>
  <si>
    <t>Adika Prastuti</t>
  </si>
  <si>
    <t>Adikara Wahyudin</t>
  </si>
  <si>
    <t>Adinata Permata</t>
  </si>
  <si>
    <t>Adinata Saefullah</t>
  </si>
  <si>
    <t>Adinata Samosir</t>
  </si>
  <si>
    <t>Aditya Nugroho</t>
  </si>
  <si>
    <t>Aditya Pangestu</t>
  </si>
  <si>
    <t>Agnes Siregar</t>
  </si>
  <si>
    <t>Agus Halim</t>
  </si>
  <si>
    <t>Agus Jailani</t>
  </si>
  <si>
    <t>Aisyah Nashiruddin</t>
  </si>
  <si>
    <t>Ajeng Setiawan</t>
  </si>
  <si>
    <t>Ajiman Ardianto</t>
  </si>
  <si>
    <t>Ajiman Hakim</t>
  </si>
  <si>
    <t>Ajiman Mulyani</t>
  </si>
  <si>
    <t>Ajiman Puspasari</t>
  </si>
  <si>
    <t>Ajimat Dabukke</t>
  </si>
  <si>
    <t>Akarsana Firgantoro</t>
  </si>
  <si>
    <t>Akarsana Lestari</t>
  </si>
  <si>
    <t>Akarsana Nasyidah</t>
  </si>
  <si>
    <t>Akarsana Permata</t>
  </si>
  <si>
    <t>Alambana Purwanti</t>
  </si>
  <si>
    <t>Alambana Uyainah</t>
  </si>
  <si>
    <t>Almira Hassanah</t>
  </si>
  <si>
    <t>Almira Wahyuni</t>
  </si>
  <si>
    <t>Amalia Pratiwi</t>
  </si>
  <si>
    <t>Amalia Putra</t>
  </si>
  <si>
    <t>Amelia Lailasari</t>
  </si>
  <si>
    <t>Amelia Manullang</t>
  </si>
  <si>
    <t>Amelia Nasyiah</t>
  </si>
  <si>
    <t>Ami Prasetya</t>
  </si>
  <si>
    <t>Among Padmasari</t>
  </si>
  <si>
    <t>Ana Nugroho</t>
  </si>
  <si>
    <t>Anita Suryatmi</t>
  </si>
  <si>
    <t>Anita Tamba</t>
  </si>
  <si>
    <t>Anom Pratama</t>
  </si>
  <si>
    <t>Argono Padmasari</t>
  </si>
  <si>
    <t>Argono Wastuti</t>
  </si>
  <si>
    <t>Aris Anggraini</t>
  </si>
  <si>
    <t>Aris Purnawati</t>
  </si>
  <si>
    <t>Aris Sinaga</t>
  </si>
  <si>
    <t>Arsipatra Lailasari</t>
  </si>
  <si>
    <t>Arsipatra Prasetya</t>
  </si>
  <si>
    <t>Arta Ardianto</t>
  </si>
  <si>
    <t>Artanto Sitorus</t>
  </si>
  <si>
    <t>Artawan Lazuardi</t>
  </si>
  <si>
    <t>Artawan Sitorus</t>
  </si>
  <si>
    <t>Artawan Zulaika</t>
  </si>
  <si>
    <t>Asirwada Suartini</t>
  </si>
  <si>
    <t>Asirwanda Natsir</t>
  </si>
  <si>
    <t>Asmadi Prabowo</t>
  </si>
  <si>
    <t>Asmianto Farida</t>
  </si>
  <si>
    <t>Asmianto Winarsih</t>
  </si>
  <si>
    <t>Asmuni Anggriawan</t>
  </si>
  <si>
    <t>Asmuni Nainggolan</t>
  </si>
  <si>
    <t>Aswani Maryati</t>
  </si>
  <si>
    <t>Atmaja Nainggolan</t>
  </si>
  <si>
    <t>Aurora Siregar</t>
  </si>
  <si>
    <t>Azalea Mardhiyah</t>
  </si>
  <si>
    <t>Bagas Laksmiwati</t>
  </si>
  <si>
    <t>Bagiya Damanik</t>
  </si>
  <si>
    <t>Bagus Namaga</t>
  </si>
  <si>
    <t>Bahuraksa Nuraini</t>
  </si>
  <si>
    <t>Bahuwirya Halim</t>
  </si>
  <si>
    <t>Bahuwirya Novitasari</t>
  </si>
  <si>
    <t>Bahuwirya Rajasa</t>
  </si>
  <si>
    <t>Bajragin Aryani</t>
  </si>
  <si>
    <t>Bajragin Halimah</t>
  </si>
  <si>
    <t>Bajragin Najmudin</t>
  </si>
  <si>
    <t>Bajragin Pudjiastuti</t>
  </si>
  <si>
    <t>Bajragin Riyanti</t>
  </si>
  <si>
    <t>Bakda Handayani</t>
  </si>
  <si>
    <t>Bakda Kusmawati</t>
  </si>
  <si>
    <t>Bakda Sihotang</t>
  </si>
  <si>
    <t>Bakianto Marpaung</t>
  </si>
  <si>
    <t>Bakianto Tarihoran</t>
  </si>
  <si>
    <t>Bakidin Hasanah</t>
  </si>
  <si>
    <t>Bakidin Maryadi</t>
  </si>
  <si>
    <t>Bakiman Lailasari</t>
  </si>
  <si>
    <t>Bakiman Rahimah</t>
  </si>
  <si>
    <t>Bakiman Uwais</t>
  </si>
  <si>
    <t>Bakiono Mustofa</t>
  </si>
  <si>
    <t>Bakiono Suartini</t>
  </si>
  <si>
    <t>Bakti Sirait</t>
  </si>
  <si>
    <t>Bakti Winarno</t>
  </si>
  <si>
    <t>Baktiadi Purnawati</t>
  </si>
  <si>
    <t>Baktiono Firgantoro</t>
  </si>
  <si>
    <t>Baktiono Kurniawan</t>
  </si>
  <si>
    <t>Baktiono Mandasari</t>
  </si>
  <si>
    <t>Bala Sihotang</t>
  </si>
  <si>
    <t>Bala Sitorus</t>
  </si>
  <si>
    <t>Bala Wibowo</t>
  </si>
  <si>
    <t>Balamantri Kuswandari</t>
  </si>
  <si>
    <t>Balamantri Usamah</t>
  </si>
  <si>
    <t>Balangga Prasetyo</t>
  </si>
  <si>
    <t>Balapati Tamba</t>
  </si>
  <si>
    <t>Balijan Winarsih</t>
  </si>
  <si>
    <t>Bambang Gunarto</t>
  </si>
  <si>
    <t>Bambang Haryanto</t>
  </si>
  <si>
    <t>Bambang Nasyiah</t>
  </si>
  <si>
    <t>Bambang Yuniar</t>
  </si>
  <si>
    <t>Banara Ardianto</t>
  </si>
  <si>
    <t>Banara Suartini</t>
  </si>
  <si>
    <t>Banara Utama</t>
  </si>
  <si>
    <t>Banara Wijayanti</t>
  </si>
  <si>
    <t>Banawa Prasetyo</t>
  </si>
  <si>
    <t>Banawa Saputra</t>
  </si>
  <si>
    <t>Banawi Laksita</t>
  </si>
  <si>
    <t>Bancar Siregar</t>
  </si>
  <si>
    <t>Belinda Widiastuti</t>
  </si>
  <si>
    <t>Betania Fujiati</t>
  </si>
  <si>
    <t>Betania Namaga</t>
  </si>
  <si>
    <t>Budi Sihotang</t>
  </si>
  <si>
    <t>Cagak Hassanah</t>
  </si>
  <si>
    <t>Cahya Halimah</t>
  </si>
  <si>
    <t>Cahyadi Pradana</t>
  </si>
  <si>
    <t>Cahyo Mustofa</t>
  </si>
  <si>
    <t>Cahyono Hartati</t>
  </si>
  <si>
    <t>Cakrabirawa Sitompul</t>
  </si>
  <si>
    <t>Cakrabuana Pranowo</t>
  </si>
  <si>
    <t>Cakrawala Namaga</t>
  </si>
  <si>
    <t>Cakrawangsa Adriansyah</t>
  </si>
  <si>
    <t>Calista Hutasoit</t>
  </si>
  <si>
    <t>Candrakanta Wijayanti</t>
  </si>
  <si>
    <t>Capa Prakasa</t>
  </si>
  <si>
    <t>Capa Usada</t>
  </si>
  <si>
    <t>Carla Hasanah</t>
  </si>
  <si>
    <t>Carla Padmasari</t>
  </si>
  <si>
    <t>Carub Mansur</t>
  </si>
  <si>
    <t>Carub Rahmawati</t>
  </si>
  <si>
    <t>Carub Ramadan</t>
  </si>
  <si>
    <t>Cawisadi Laksita</t>
  </si>
  <si>
    <t>Cawisadi Suartini</t>
  </si>
  <si>
    <t>Cawuk Sihotang</t>
  </si>
  <si>
    <t>Cayadi Aryani</t>
  </si>
  <si>
    <t>Cayadi Halimah</t>
  </si>
  <si>
    <t>Cayadi Hidayanto</t>
  </si>
  <si>
    <t>Cayadi Maryati</t>
  </si>
  <si>
    <t>Cecep Mansur</t>
  </si>
  <si>
    <t>Cemplunk Maryadi</t>
  </si>
  <si>
    <t>Cemplunk Rajata</t>
  </si>
  <si>
    <t>Cengkal Anggraini</t>
  </si>
  <si>
    <t>Cengkal Rahayu</t>
  </si>
  <si>
    <t>Cengkal Wastuti</t>
  </si>
  <si>
    <t>Cengkir Dongoran</t>
  </si>
  <si>
    <t>Cengkir Hutapea</t>
  </si>
  <si>
    <t>Chandra Latupono</t>
  </si>
  <si>
    <t>Chandra Mangunsong</t>
  </si>
  <si>
    <t>Chelsea Adriansyah</t>
  </si>
  <si>
    <t>Chelsea Kusumo</t>
  </si>
  <si>
    <t>Chelsea Purnawati</t>
  </si>
  <si>
    <t>Ciaobella Wibisono</t>
  </si>
  <si>
    <t>Cindy Anggriawan</t>
  </si>
  <si>
    <t>Cindy Januar</t>
  </si>
  <si>
    <t>Cindy Simanjuntak</t>
  </si>
  <si>
    <t>Cindy Sitompul</t>
  </si>
  <si>
    <t>Cinthia Zulkarnain</t>
  </si>
  <si>
    <t>Citra Sitorus</t>
  </si>
  <si>
    <t>Citra Sudiati</t>
  </si>
  <si>
    <t>Citra Zulkarnain</t>
  </si>
  <si>
    <t>Clara Kusmawati</t>
  </si>
  <si>
    <t>Cornelia Andriani</t>
  </si>
  <si>
    <t>Dacin Sinaga</t>
  </si>
  <si>
    <t>Dacin Yulianti</t>
  </si>
  <si>
    <t>Dadap Farida</t>
  </si>
  <si>
    <t>Dadap Manullang</t>
  </si>
  <si>
    <t>Dadap Winarsih</t>
  </si>
  <si>
    <t>Dadi Manullang</t>
  </si>
  <si>
    <t>Dalima Widodo</t>
  </si>
  <si>
    <t>Daliman Sitorus</t>
  </si>
  <si>
    <t>Daliman Thamrin</t>
  </si>
  <si>
    <t>Dalimin Natsir</t>
  </si>
  <si>
    <t>Dalimin Padmasari</t>
  </si>
  <si>
    <t>Dalimin Pranowo</t>
  </si>
  <si>
    <t>Dalimin Situmorang</t>
  </si>
  <si>
    <t>Daliono Sudiati</t>
  </si>
  <si>
    <t>Daliono Wasita</t>
  </si>
  <si>
    <t>Damu Pradana</t>
  </si>
  <si>
    <t>Damu Suwarno</t>
  </si>
  <si>
    <t>Danang Pratiwi</t>
  </si>
  <si>
    <t>Daniswara Damanik</t>
  </si>
  <si>
    <t>Daniswara Manullang</t>
  </si>
  <si>
    <t>Danu Maulana</t>
  </si>
  <si>
    <t>Danu Mulyani</t>
  </si>
  <si>
    <t>Danu Nasyiah</t>
  </si>
  <si>
    <t>Danu Prastuti</t>
  </si>
  <si>
    <t>Danuja Utama</t>
  </si>
  <si>
    <t>Dariati Samosir</t>
  </si>
  <si>
    <t>Dariati Wastuti</t>
  </si>
  <si>
    <t>Darijan Permata</t>
  </si>
  <si>
    <t>Darijan Wacana</t>
  </si>
  <si>
    <t>Darijan Zulkarnain</t>
  </si>
  <si>
    <t>Darimin Adriansyah</t>
  </si>
  <si>
    <t>Darimin Suryatmi</t>
  </si>
  <si>
    <t>Darimin Yuliarti</t>
  </si>
  <si>
    <t>Darmaji Budiman</t>
  </si>
  <si>
    <t>Darmaji Manullang</t>
  </si>
  <si>
    <t>Darmaji Zulaika</t>
  </si>
  <si>
    <t>Darman Anggriawan</t>
  </si>
  <si>
    <t>Darman Permata</t>
  </si>
  <si>
    <t>Darmanto Damanik</t>
  </si>
  <si>
    <t>Darsirah Gunarto</t>
  </si>
  <si>
    <t>Darsirah Habibi</t>
  </si>
  <si>
    <t>Darsirah Wacana</t>
  </si>
  <si>
    <t>Darsirah Wahyuni</t>
  </si>
  <si>
    <t>Dartono Lestari</t>
  </si>
  <si>
    <t>Dartono Purnawati</t>
  </si>
  <si>
    <t>Dartono Thamrin</t>
  </si>
  <si>
    <t>Daryani Adriansyah</t>
  </si>
  <si>
    <t>Dasa Purwanti</t>
  </si>
  <si>
    <t>Devi Lailasari</t>
  </si>
  <si>
    <t>Devi Maryadi</t>
  </si>
  <si>
    <t>Devi Wibowo</t>
  </si>
  <si>
    <t>Dewi Budiman</t>
  </si>
  <si>
    <t>Diah Saptono</t>
  </si>
  <si>
    <t>Diah Simbolon</t>
  </si>
  <si>
    <t>Diah Wahyudin</t>
  </si>
  <si>
    <t>Dian Hidayanto</t>
  </si>
  <si>
    <t>Dian Wulandari</t>
  </si>
  <si>
    <t>Diana Handayani</t>
  </si>
  <si>
    <t>Diana Mangunsong</t>
  </si>
  <si>
    <t>Diana Rajasa</t>
  </si>
  <si>
    <t>Diana Zulaika</t>
  </si>
  <si>
    <t>Digdaya Mustofa</t>
  </si>
  <si>
    <t>Digdaya Saptono</t>
  </si>
  <si>
    <t>Dimas Megantara</t>
  </si>
  <si>
    <t>Dimas Rajasa</t>
  </si>
  <si>
    <t>Dimaz Prasetyo</t>
  </si>
  <si>
    <t>Dina Marbun</t>
  </si>
  <si>
    <t>Dina Wahyudin</t>
  </si>
  <si>
    <t>Dinda Pranowo</t>
  </si>
  <si>
    <t>Dipa Setiawan</t>
  </si>
  <si>
    <t>Dirja Nashiruddin</t>
  </si>
  <si>
    <t>Dodo Hassanah</t>
  </si>
  <si>
    <t>Dono Dabukke</t>
  </si>
  <si>
    <t>Dono Mansur</t>
  </si>
  <si>
    <t>Drajat Suwarno</t>
  </si>
  <si>
    <t>Dwi Latupono</t>
  </si>
  <si>
    <t>Dwi Permadi</t>
  </si>
  <si>
    <t>Dwi Sihotang</t>
  </si>
  <si>
    <t>Dwi Wibowo</t>
  </si>
  <si>
    <t>Edi Hariyah</t>
  </si>
  <si>
    <t>Edi Narpati</t>
  </si>
  <si>
    <t>Edi Nashiruddin</t>
  </si>
  <si>
    <t>Edi Prasetya</t>
  </si>
  <si>
    <t>Edison Maheswara</t>
  </si>
  <si>
    <t>Edward Natsir</t>
  </si>
  <si>
    <t>Edward Prasetya</t>
  </si>
  <si>
    <t>Edward Wasita</t>
  </si>
  <si>
    <t>Eja Yulianti</t>
  </si>
  <si>
    <t>Eka Gunawan</t>
  </si>
  <si>
    <t>Eka Permadi</t>
  </si>
  <si>
    <t>Elisa Habibi</t>
  </si>
  <si>
    <t>Elisa Irawan</t>
  </si>
  <si>
    <t>Elisa Mahendra</t>
  </si>
  <si>
    <t>Ellis Pratiwi</t>
  </si>
  <si>
    <t>Ellis Prayoga</t>
  </si>
  <si>
    <t>Ellis Rajata</t>
  </si>
  <si>
    <t>Elma Hartati</t>
  </si>
  <si>
    <t>Elma Maheswara</t>
  </si>
  <si>
    <t>Elma Mayasari</t>
  </si>
  <si>
    <t>Elma Prastuti</t>
  </si>
  <si>
    <t>Elon Irawan</t>
  </si>
  <si>
    <t>Eluh Siregar</t>
  </si>
  <si>
    <t>Elvin Saragih</t>
  </si>
  <si>
    <t>Elvin Tarihoran</t>
  </si>
  <si>
    <t>Elvin Wijayanti</t>
  </si>
  <si>
    <t>Elvina Kuswandari</t>
  </si>
  <si>
    <t>Elvina Saefullah</t>
  </si>
  <si>
    <t>Elvina Siregar</t>
  </si>
  <si>
    <t>Elvina Usamah</t>
  </si>
  <si>
    <t>Elvina Wulandari</t>
  </si>
  <si>
    <t>Emas Purwanti</t>
  </si>
  <si>
    <t>Emas Tampubolon</t>
  </si>
  <si>
    <t>Embuh Adriansyah</t>
  </si>
  <si>
    <t>Embuh Prayoga</t>
  </si>
  <si>
    <t>Emil Jailani</t>
  </si>
  <si>
    <t>Emong Siregar</t>
  </si>
  <si>
    <t>Empluk Waskita</t>
  </si>
  <si>
    <t>Endah Purwanti</t>
  </si>
  <si>
    <t>Endah Simbolon</t>
  </si>
  <si>
    <t>Endah Utama</t>
  </si>
  <si>
    <t>Endah Yuniar</t>
  </si>
  <si>
    <t>Endra Waskita</t>
  </si>
  <si>
    <t>Endra Yulianti</t>
  </si>
  <si>
    <t>Enteng Hariyah</t>
  </si>
  <si>
    <t>Enteng Wacana</t>
  </si>
  <si>
    <t>Eva Puspita</t>
  </si>
  <si>
    <t>Eva Waluyo</t>
  </si>
  <si>
    <t>Faizah Suwarno</t>
  </si>
  <si>
    <t>Faizah Uwais</t>
  </si>
  <si>
    <t>Farah Pertiwi</t>
  </si>
  <si>
    <t>Farah Rahmawati</t>
  </si>
  <si>
    <t>Farhunnisa Wahyuni</t>
  </si>
  <si>
    <t>Farhunnisa Wijaya</t>
  </si>
  <si>
    <t>Fitria Gunawan</t>
  </si>
  <si>
    <t>Fitriani Mulyani</t>
  </si>
  <si>
    <t>Fitriani Nuraini</t>
  </si>
  <si>
    <t>Gabriella Damanik</t>
  </si>
  <si>
    <t>Gabriella Pratiwi</t>
  </si>
  <si>
    <t>Gada Mardhiyah</t>
  </si>
  <si>
    <t>Gadang Thamrin</t>
  </si>
  <si>
    <t>Gading Hakim</t>
  </si>
  <si>
    <t>Gaduh Gunawan</t>
  </si>
  <si>
    <t>Gaiman Irawan</t>
  </si>
  <si>
    <t>Galak Halimah</t>
  </si>
  <si>
    <t>Galak Oktaviani</t>
  </si>
  <si>
    <t>Galak Saefullah</t>
  </si>
  <si>
    <t>Galak Salahudin</t>
  </si>
  <si>
    <t>Galang Firgantoro</t>
  </si>
  <si>
    <t>Galih Prastuti</t>
  </si>
  <si>
    <t>Galiono Waluyo</t>
  </si>
  <si>
    <t>Gaman Damanik</t>
  </si>
  <si>
    <t>Gaman Simbolon</t>
  </si>
  <si>
    <t>Gamani Susanti</t>
  </si>
  <si>
    <t>Gamani Wibisono</t>
  </si>
  <si>
    <t>Gamanto Suryatmi</t>
  </si>
  <si>
    <t>Gambira Melani</t>
  </si>
  <si>
    <t>Gamblang Mayasari</t>
  </si>
  <si>
    <t>Gamblang Permata</t>
  </si>
  <si>
    <t>Ganda Setiawan</t>
  </si>
  <si>
    <t>Gandewa Sihombing</t>
  </si>
  <si>
    <t>Gandi Purnawati</t>
  </si>
  <si>
    <t>Ganep Puspita</t>
  </si>
  <si>
    <t>Gangsa Iswahyudi</t>
  </si>
  <si>
    <t>Gangsa Mulyani</t>
  </si>
  <si>
    <t>Gangsa Riyanti</t>
  </si>
  <si>
    <t>Gangsa Tampubolon</t>
  </si>
  <si>
    <t>Gangsa Yuniar</t>
  </si>
  <si>
    <t>Gangsar Widiastuti</t>
  </si>
  <si>
    <t>Ganjaran Hartati</t>
  </si>
  <si>
    <t>Gantar Iswahyudi</t>
  </si>
  <si>
    <t>Gantar Prayoga</t>
  </si>
  <si>
    <t>Gantar Sihombing</t>
  </si>
  <si>
    <t>Gantar Winarsih</t>
  </si>
  <si>
    <t>Gara Puspita</t>
  </si>
  <si>
    <t>Garang Mulyani</t>
  </si>
  <si>
    <t>Gasti Mahendra</t>
  </si>
  <si>
    <t>Gawati Melani</t>
  </si>
  <si>
    <t>Gawati Purwanti</t>
  </si>
  <si>
    <t>Ghaliyati Kurniawan</t>
  </si>
  <si>
    <t>Ghaliyati Rajasa</t>
  </si>
  <si>
    <t>Ghaliyati Yulianti</t>
  </si>
  <si>
    <t>Ghani Hariyah</t>
  </si>
  <si>
    <t>Gilda Napitupulu</t>
  </si>
  <si>
    <t>Gina Irawan</t>
  </si>
  <si>
    <t>Hadi Pudjiastuti</t>
  </si>
  <si>
    <t>Hadi Yuliarti</t>
  </si>
  <si>
    <t>Hafshah Haryanti</t>
  </si>
  <si>
    <t>Hafshah Hastuti</t>
  </si>
  <si>
    <t>Hafshah Padmasari</t>
  </si>
  <si>
    <t>Hafshah Utama</t>
  </si>
  <si>
    <t>Halim Hakim</t>
  </si>
  <si>
    <t>Halim Halimah</t>
  </si>
  <si>
    <t>Halima Marbun</t>
  </si>
  <si>
    <t>Hana Hutagalung</t>
  </si>
  <si>
    <t>Hana Prasetya</t>
  </si>
  <si>
    <t>Hana Usamah</t>
  </si>
  <si>
    <t>Hana Winarsih</t>
  </si>
  <si>
    <t>Hardi Latupono</t>
  </si>
  <si>
    <t>Hardi Usada</t>
  </si>
  <si>
    <t>Hari Aryani</t>
  </si>
  <si>
    <t>Harimurti Iswahyudi</t>
  </si>
  <si>
    <t>Harimurti Permadi</t>
  </si>
  <si>
    <t>Harja Suryatmi</t>
  </si>
  <si>
    <t>Harjasa Wibowo</t>
  </si>
  <si>
    <t>Harjaya Firmansyah</t>
  </si>
  <si>
    <t>Harjo Permata</t>
  </si>
  <si>
    <t>Harjo Pertiwi</t>
  </si>
  <si>
    <t>Harjo Yulianti</t>
  </si>
  <si>
    <t>Harsana Mandasari</t>
  </si>
  <si>
    <t>Harsaya Tamba</t>
  </si>
  <si>
    <t>Hartaka Rahimah</t>
  </si>
  <si>
    <t>Hartaka Utami</t>
  </si>
  <si>
    <t>Hartana Astuti</t>
  </si>
  <si>
    <t>Hartana Dongoran</t>
  </si>
  <si>
    <t>Hartana Hassanah</t>
  </si>
  <si>
    <t>Harto Tarihoran</t>
  </si>
  <si>
    <t>Hasan Laksmiwati</t>
  </si>
  <si>
    <t>Hasim Nurdiyanti</t>
  </si>
  <si>
    <t>Hasim Purwanti</t>
  </si>
  <si>
    <t>Hasta Suwarno</t>
  </si>
  <si>
    <t>Hasta Usada</t>
  </si>
  <si>
    <t>Hasta Utami</t>
  </si>
  <si>
    <t>Hendra Halimah</t>
  </si>
  <si>
    <t>Hendra Pratama</t>
  </si>
  <si>
    <t>Hendri Marpaung</t>
  </si>
  <si>
    <t>Hesti Agustina</t>
  </si>
  <si>
    <t>Hesti Saptono</t>
  </si>
  <si>
    <t>Hesti Tamba</t>
  </si>
  <si>
    <t>Hilda Permadi</t>
  </si>
  <si>
    <t>Himawan Ardianto</t>
  </si>
  <si>
    <t>Ian Prasetya</t>
  </si>
  <si>
    <t>Ibrahim Wijaya</t>
  </si>
  <si>
    <t>Ibrani Hidayanto</t>
  </si>
  <si>
    <t>Ibrani Purnawati</t>
  </si>
  <si>
    <t>Ibrani Thamrin</t>
  </si>
  <si>
    <t>Ibun Hutapea</t>
  </si>
  <si>
    <t>Ibun Kusmawati</t>
  </si>
  <si>
    <t>Ibun Setiawan</t>
  </si>
  <si>
    <t>Icha Utami</t>
  </si>
  <si>
    <t>Ida Budiman</t>
  </si>
  <si>
    <t>Ifa Kusmawati</t>
  </si>
  <si>
    <t>Ifa Namaga</t>
  </si>
  <si>
    <t>Ifa Setiawan</t>
  </si>
  <si>
    <t>Ifa Yolanda</t>
  </si>
  <si>
    <t>Ihsan Sudiati</t>
  </si>
  <si>
    <t>Ika Haryanto</t>
  </si>
  <si>
    <t>Ika Maheswara</t>
  </si>
  <si>
    <t>Ikhsan Maheswara</t>
  </si>
  <si>
    <t>Ikin Purnawati</t>
  </si>
  <si>
    <t>Imam Palastri</t>
  </si>
  <si>
    <t>Indah Kurniawan</t>
  </si>
  <si>
    <t>Indah Salahudin</t>
  </si>
  <si>
    <t>Indra Nasyiah</t>
  </si>
  <si>
    <t>Intan Namaga</t>
  </si>
  <si>
    <t>Ira Firgantoro</t>
  </si>
  <si>
    <t>Irfan Handayani</t>
  </si>
  <si>
    <t>Irfan Melani</t>
  </si>
  <si>
    <t>Irfan Nababan</t>
  </si>
  <si>
    <t>Irfan Pranowo</t>
  </si>
  <si>
    <t>Irfan Usamah</t>
  </si>
  <si>
    <t>Iriana Maulana</t>
  </si>
  <si>
    <t>Irnanto Fujiati</t>
  </si>
  <si>
    <t>Irnanto Irawan</t>
  </si>
  <si>
    <t>Irsad Kusmawati</t>
  </si>
  <si>
    <t>Ismail Nugroho</t>
  </si>
  <si>
    <t>Ivan Manullang</t>
  </si>
  <si>
    <t>Ivan Wibisono</t>
  </si>
  <si>
    <t>Jabal Manullang</t>
  </si>
  <si>
    <t>Jaeman Halimah</t>
  </si>
  <si>
    <t>Jaeman Safitri</t>
  </si>
  <si>
    <t>Jaeman Sinaga</t>
  </si>
  <si>
    <t>Jaga Maulana</t>
  </si>
  <si>
    <t>Jagapati Situmorang</t>
  </si>
  <si>
    <t>Jagaraga Aryani</t>
  </si>
  <si>
    <t>Jagaraga Wahyuni</t>
  </si>
  <si>
    <t>Jail Budiman</t>
  </si>
  <si>
    <t>Jail Mulyani</t>
  </si>
  <si>
    <t>Jail Usada</t>
  </si>
  <si>
    <t>Jaiman Megantara</t>
  </si>
  <si>
    <t>Jais Iswahyudi</t>
  </si>
  <si>
    <t>Jamalia Waluyo</t>
  </si>
  <si>
    <t>Jamalia Wastuti</t>
  </si>
  <si>
    <t>Jamalia Zulaika</t>
  </si>
  <si>
    <t>Jamil Handayani</t>
  </si>
  <si>
    <t>Jamil Hardiansyah</t>
  </si>
  <si>
    <t>Janet Gunawan</t>
  </si>
  <si>
    <t>Janet Pradana</t>
  </si>
  <si>
    <t>Jarwa Maulana</t>
  </si>
  <si>
    <t>Jarwadi Lailasari</t>
  </si>
  <si>
    <t>Jarwadi Puspasari</t>
  </si>
  <si>
    <t>Jasmani Mustofa</t>
  </si>
  <si>
    <t>Jasmani Nurdiyanti</t>
  </si>
  <si>
    <t>Jasmani Wahyudin</t>
  </si>
  <si>
    <t>Jasmin Narpati</t>
  </si>
  <si>
    <t>Jasmin Padmasari</t>
  </si>
  <si>
    <t>Jasmin Prasetya</t>
  </si>
  <si>
    <t>Jasmin Wijayanti</t>
  </si>
  <si>
    <t>Jaswadi Dabukke</t>
  </si>
  <si>
    <t>Jaswadi Jailani</t>
  </si>
  <si>
    <t>Jaswadi Permata</t>
  </si>
  <si>
    <t>Jaswadi Rahayu</t>
  </si>
  <si>
    <t>Jaswadi Waskita</t>
  </si>
  <si>
    <t>Jati Suwarno</t>
  </si>
  <si>
    <t>Jati Yulianti</t>
  </si>
  <si>
    <t>Jatmiko Halimah</t>
  </si>
  <si>
    <t>Jatmiko Nasyidah</t>
  </si>
  <si>
    <t>Jatmiko Pangestu</t>
  </si>
  <si>
    <t>Jatmiko Uwais</t>
  </si>
  <si>
    <t>Jaya Mayasari</t>
  </si>
  <si>
    <t>Jayadi Tampubolon</t>
  </si>
  <si>
    <t>Jayeng Mandasari</t>
  </si>
  <si>
    <t>Jayeng Putra</t>
  </si>
  <si>
    <t>Jefri Hutapea</t>
  </si>
  <si>
    <t>Jefri Kusumo</t>
  </si>
  <si>
    <t>Jelita Suwarno</t>
  </si>
  <si>
    <t>Jessica Hakim</t>
  </si>
  <si>
    <t>Jessica Pradipta</t>
  </si>
  <si>
    <t>Jessica Zulaika</t>
  </si>
  <si>
    <t>Jinawi Hardiansyah</t>
  </si>
  <si>
    <t>Jindra Purwanti</t>
  </si>
  <si>
    <t>Jindra Wibowo</t>
  </si>
  <si>
    <t>Joko Prayoga</t>
  </si>
  <si>
    <t>Jono Lazuardi</t>
  </si>
  <si>
    <t>Julia Kusmawati</t>
  </si>
  <si>
    <t>Julia Kuswandari</t>
  </si>
  <si>
    <t>Julia Salahudin</t>
  </si>
  <si>
    <t>Jumadi Saragih</t>
  </si>
  <si>
    <t>Jumadi Wahyuni</t>
  </si>
  <si>
    <t>Jumari Hakim</t>
  </si>
  <si>
    <t>Jumari Namaga</t>
  </si>
  <si>
    <t>Kadir Anggriawan</t>
  </si>
  <si>
    <t>Kajen Budiman</t>
  </si>
  <si>
    <t>Kajen Narpati</t>
  </si>
  <si>
    <t>Kajen Prabowo</t>
  </si>
  <si>
    <t>Kajen Pudjiastuti</t>
  </si>
  <si>
    <t>Kala Hassanah</t>
  </si>
  <si>
    <t>Kala Uwais</t>
  </si>
  <si>
    <t>Kamal Saefullah</t>
  </si>
  <si>
    <t>Kamaria Wijayanti</t>
  </si>
  <si>
    <t>Kamidin Handayani</t>
  </si>
  <si>
    <t>Kamidin Tamba</t>
  </si>
  <si>
    <t>Kamidin Wacana</t>
  </si>
  <si>
    <t>Kamila Megantara</t>
  </si>
  <si>
    <t>Kamila Prayoga</t>
  </si>
  <si>
    <t>Kanda Nugroho</t>
  </si>
  <si>
    <t>Kanda Pratiwi</t>
  </si>
  <si>
    <t>Kania Irawan</t>
  </si>
  <si>
    <t>Kania Mandasari</t>
  </si>
  <si>
    <t>Kania Tarihoran</t>
  </si>
  <si>
    <t>Kardi Mardhiyah</t>
  </si>
  <si>
    <t>Karen Budiyanto</t>
  </si>
  <si>
    <t>Kariman Usamah</t>
  </si>
  <si>
    <t>Karja Winarsih</t>
  </si>
  <si>
    <t>Karma Marpaung</t>
  </si>
  <si>
    <t>Karma Oktaviani</t>
  </si>
  <si>
    <t>Karman Hidayat</t>
  </si>
  <si>
    <t>Karna Winarsih</t>
  </si>
  <si>
    <t>Karsa Padmasari</t>
  </si>
  <si>
    <t>Karsana Wijaya</t>
  </si>
  <si>
    <t>Karta Wahyudin</t>
  </si>
  <si>
    <t>Kartika Hutapea</t>
  </si>
  <si>
    <t>Kartika Napitupulu</t>
  </si>
  <si>
    <t>Kasim Nasyidah</t>
  </si>
  <si>
    <t>Kasim Natsir</t>
  </si>
  <si>
    <t>Kasiran Nugroho</t>
  </si>
  <si>
    <t>Kasiyah Mangunsong</t>
  </si>
  <si>
    <t>Kasusra Nurdiyanti</t>
  </si>
  <si>
    <t>Kasusra Rahimah</t>
  </si>
  <si>
    <t>Kasusra Riyanti</t>
  </si>
  <si>
    <t>Kasusra Sudiati</t>
  </si>
  <si>
    <t>Kawaca Hutagalung</t>
  </si>
  <si>
    <t>Kawaya Firgantoro</t>
  </si>
  <si>
    <t>Kawaya Pradana</t>
  </si>
  <si>
    <t>Kayla Hartati</t>
  </si>
  <si>
    <t>Kayla Nuraini</t>
  </si>
  <si>
    <t>Kayla Rajata</t>
  </si>
  <si>
    <t>Kayun Dongoran</t>
  </si>
  <si>
    <t>Keisha Firgantoro</t>
  </si>
  <si>
    <t>Keisha Suryatmi</t>
  </si>
  <si>
    <t>Kemal Laksita</t>
  </si>
  <si>
    <t>Kemal Napitupulu</t>
  </si>
  <si>
    <t>Kemal Prabowo</t>
  </si>
  <si>
    <t>Kemba Napitupulu</t>
  </si>
  <si>
    <t>Kenari Saefullah</t>
  </si>
  <si>
    <t>Kenari Waluyo</t>
  </si>
  <si>
    <t>Kenzie Pratama</t>
  </si>
  <si>
    <t>Kenzie Wibowo</t>
  </si>
  <si>
    <t>Kenzie Widodo</t>
  </si>
  <si>
    <t>Kiandra Agustina</t>
  </si>
  <si>
    <t>Kiandra Megantara</t>
  </si>
  <si>
    <t>Kiandra Prayoga</t>
  </si>
  <si>
    <t>Koko Suartini</t>
  </si>
  <si>
    <t>Kuncara Kurniawan</t>
  </si>
  <si>
    <t>Kuncara Mulyani</t>
  </si>
  <si>
    <t>Kuncara Uwais</t>
  </si>
  <si>
    <t>Kunthara Halimah</t>
  </si>
  <si>
    <t>Kusuma Andriani</t>
  </si>
  <si>
    <t>Kusuma Mayasari</t>
  </si>
  <si>
    <t>Kusuma Uwais</t>
  </si>
  <si>
    <t>Labuh Permadi</t>
  </si>
  <si>
    <t>Labuh Purnawati</t>
  </si>
  <si>
    <t>Labuh Puspasari</t>
  </si>
  <si>
    <t>Labuh Sudiati</t>
  </si>
  <si>
    <t>Laila Maryadi</t>
  </si>
  <si>
    <t>Laila Mustofa</t>
  </si>
  <si>
    <t>Laksana Ardianto</t>
  </si>
  <si>
    <t>Laksana Irawan</t>
  </si>
  <si>
    <t>Laksana Maheswara</t>
  </si>
  <si>
    <t>Laksana Purwanti</t>
  </si>
  <si>
    <t>Lala Gunarto</t>
  </si>
  <si>
    <t>Lala Yolanda</t>
  </si>
  <si>
    <t>Lalita Sihombing</t>
  </si>
  <si>
    <t>Lalita Wibisono</t>
  </si>
  <si>
    <t>Lanjar Hakim</t>
  </si>
  <si>
    <t>Lanjar Hidayanto</t>
  </si>
  <si>
    <t>Lanjar Utami</t>
  </si>
  <si>
    <t>Lantar Haryanti</t>
  </si>
  <si>
    <t>Lantar Melani</t>
  </si>
  <si>
    <t>Lantar Prakasa</t>
  </si>
  <si>
    <t>Lantar Puspita</t>
  </si>
  <si>
    <t>Lantar Susanti</t>
  </si>
  <si>
    <t>Laras Nainggolan</t>
  </si>
  <si>
    <t>Laswi Hastuti</t>
  </si>
  <si>
    <t>Lega Habibi</t>
  </si>
  <si>
    <t>Lega Nababan</t>
  </si>
  <si>
    <t>Legawa Riyanti</t>
  </si>
  <si>
    <t>Lembah Nababan</t>
  </si>
  <si>
    <t>Lembah Waskita</t>
  </si>
  <si>
    <t>Leo Halim</t>
  </si>
  <si>
    <t>Leo Tarihoran</t>
  </si>
  <si>
    <t>Lidya Hutagalung</t>
  </si>
  <si>
    <t>Lidya Prasetya</t>
  </si>
  <si>
    <t>Lili Hastuti</t>
  </si>
  <si>
    <t>Lili Nainggolan</t>
  </si>
  <si>
    <t>Lili Widiastuti</t>
  </si>
  <si>
    <t>Liman Hartati</t>
  </si>
  <si>
    <t>Liman Pradipta</t>
  </si>
  <si>
    <t>Limar Mangunsong</t>
  </si>
  <si>
    <t>Luis Sirait</t>
  </si>
  <si>
    <t>Lukita Anggriawan</t>
  </si>
  <si>
    <t>Luluh Putra</t>
  </si>
  <si>
    <t>Lutfan Permata</t>
  </si>
  <si>
    <t>Luthfi Laksmiwati</t>
  </si>
  <si>
    <t>Mahdi Kuswandari</t>
  </si>
  <si>
    <t>Mahdi Mangunsong</t>
  </si>
  <si>
    <t>Mahdi Permadi</t>
  </si>
  <si>
    <t>Mahdi Prasetyo</t>
  </si>
  <si>
    <t>Mahesa Kurniawan</t>
  </si>
  <si>
    <t>Mahesa Maulana</t>
  </si>
  <si>
    <t>Mahfud Melani</t>
  </si>
  <si>
    <t>Mahfud Pertiwi</t>
  </si>
  <si>
    <t>Makara Mulyani</t>
  </si>
  <si>
    <t>Mala Padmasari</t>
  </si>
  <si>
    <t>Malik Mustofa</t>
  </si>
  <si>
    <t>Malik Tampubolon</t>
  </si>
  <si>
    <t>Malika Tamba</t>
  </si>
  <si>
    <t>Maman Hutasoit</t>
  </si>
  <si>
    <t>Maman Winarsih</t>
  </si>
  <si>
    <t>Manah Siregar</t>
  </si>
  <si>
    <t>Maras Salahudin</t>
  </si>
  <si>
    <t>Margana Nasyiah</t>
  </si>
  <si>
    <t>Maria Palastri</t>
  </si>
  <si>
    <t>Mariadi Hasanah</t>
  </si>
  <si>
    <t>Mariadi Wulandari</t>
  </si>
  <si>
    <t>Marsito Ardianto</t>
  </si>
  <si>
    <t>Marsito Nasyiah</t>
  </si>
  <si>
    <t>Marsudi Haryanti</t>
  </si>
  <si>
    <t>Marsudi Rajata</t>
  </si>
  <si>
    <t>Marsudi Uyainah</t>
  </si>
  <si>
    <t>Marsudi Yuniar</t>
  </si>
  <si>
    <t>Martaka Pangestu</t>
  </si>
  <si>
    <t>Martaka Pudjiastuti</t>
  </si>
  <si>
    <t>Martaka Siregar</t>
  </si>
  <si>
    <t>Martana Dongoran</t>
  </si>
  <si>
    <t>Martana Rajasa</t>
  </si>
  <si>
    <t>Martani Lailasari</t>
  </si>
  <si>
    <t>Martani Mulyani</t>
  </si>
  <si>
    <t>Martani Pudjiastuti</t>
  </si>
  <si>
    <t>Martani Puspita</t>
  </si>
  <si>
    <t>Marwata Sudiati</t>
  </si>
  <si>
    <t>Marwata Susanti</t>
  </si>
  <si>
    <t>Maryadi Hakim</t>
  </si>
  <si>
    <t>Maryadi Nainggolan</t>
  </si>
  <si>
    <t>Maryadi Natsir</t>
  </si>
  <si>
    <t>Maryanto Nugroho</t>
  </si>
  <si>
    <t>Maya Simanjuntak</t>
  </si>
  <si>
    <t>Melinda Mayasari</t>
  </si>
  <si>
    <t>Melinda Megantara</t>
  </si>
  <si>
    <t>Melinda Utama</t>
  </si>
  <si>
    <t>Michelle Nuraini</t>
  </si>
  <si>
    <t>Michelle Permata</t>
  </si>
  <si>
    <t>Mila Mahendra</t>
  </si>
  <si>
    <t>Muhammad Suryatmi</t>
  </si>
  <si>
    <t>Muhammad Suryono</t>
  </si>
  <si>
    <t>Muhammad Thamrin</t>
  </si>
  <si>
    <t>Muhammad Wijaya</t>
  </si>
  <si>
    <t>Mujur Halimah</t>
  </si>
  <si>
    <t>Mujur Wibisono</t>
  </si>
  <si>
    <t>Mulya Waluyo</t>
  </si>
  <si>
    <t>Mumpuni Napitupulu</t>
  </si>
  <si>
    <t>Muni Aryani</t>
  </si>
  <si>
    <t>Muni Mangunsong</t>
  </si>
  <si>
    <t>Mursinin Dabukke</t>
  </si>
  <si>
    <t>Mursita Palastri</t>
  </si>
  <si>
    <t>Mursita Puspasari</t>
  </si>
  <si>
    <t>Mursita Safitri</t>
  </si>
  <si>
    <t>Mursita Sirait</t>
  </si>
  <si>
    <t>Mustika Budiman</t>
  </si>
  <si>
    <t>Mustofa Narpati</t>
  </si>
  <si>
    <t>Mutia Hidayat</t>
  </si>
  <si>
    <t>Mutia Suartini</t>
  </si>
  <si>
    <t>Nabila Hidayat</t>
  </si>
  <si>
    <t>Nadia Puspasari</t>
  </si>
  <si>
    <t>Nadine Salahudin</t>
  </si>
  <si>
    <t>Najam Prayoga</t>
  </si>
  <si>
    <t>Najwa Palastri</t>
  </si>
  <si>
    <t>Nalar Andriani</t>
  </si>
  <si>
    <t>Nalar Permadi</t>
  </si>
  <si>
    <t>Nardi Maryadi</t>
  </si>
  <si>
    <t>Narji Haryanto</t>
  </si>
  <si>
    <t>Narji Januar</t>
  </si>
  <si>
    <t>Narji Nugroho</t>
  </si>
  <si>
    <t>Narji Suryono</t>
  </si>
  <si>
    <t>Natalia Hasanah</t>
  </si>
  <si>
    <t>Natalia Rahimah</t>
  </si>
  <si>
    <t>Nilam Hakim</t>
  </si>
  <si>
    <t>Nilam Widodo</t>
  </si>
  <si>
    <t>Niyaga Pradipta</t>
  </si>
  <si>
    <t>Nova Nurdiyanti</t>
  </si>
  <si>
    <t>Nova Rahmawati</t>
  </si>
  <si>
    <t>Nova Sirait</t>
  </si>
  <si>
    <t>Novi Prabowo</t>
  </si>
  <si>
    <t>Nrima Novitasari</t>
  </si>
  <si>
    <t>Nrima Prabowo</t>
  </si>
  <si>
    <t>Nrima Pudjiastuti</t>
  </si>
  <si>
    <t>Nugraha Natsir</t>
  </si>
  <si>
    <t>Nugraha Suryono</t>
  </si>
  <si>
    <t>Nyana Lestari</t>
  </si>
  <si>
    <t>Nyoman Mahendra</t>
  </si>
  <si>
    <t>Nyoman Nuraini</t>
  </si>
  <si>
    <t>Okta Sitorus</t>
  </si>
  <si>
    <t>Okto Hastuti</t>
  </si>
  <si>
    <t>Okto Lestari</t>
  </si>
  <si>
    <t>Olga Handayani</t>
  </si>
  <si>
    <t>Oliva Lailasari</t>
  </si>
  <si>
    <t>Olivia Anggraini</t>
  </si>
  <si>
    <t>Oman Mardhiyah</t>
  </si>
  <si>
    <t>Omar Sihombing</t>
  </si>
  <si>
    <t>Omar Wibowo</t>
  </si>
  <si>
    <t>Opung Maulana</t>
  </si>
  <si>
    <t>Ozy Salahudin</t>
  </si>
  <si>
    <t>Padma Melani</t>
  </si>
  <si>
    <t>Padma Namaga</t>
  </si>
  <si>
    <t>Padmi Anggraini</t>
  </si>
  <si>
    <t>Paiman Hasanah</t>
  </si>
  <si>
    <t>Paiman Santoso</t>
  </si>
  <si>
    <t>Paiman Waskita</t>
  </si>
  <si>
    <t>Pandu Laksmiwati</t>
  </si>
  <si>
    <t>Pandu Sihotang</t>
  </si>
  <si>
    <t>Pangeran Samosir</t>
  </si>
  <si>
    <t>Pangestu Manullang</t>
  </si>
  <si>
    <t>Pardi Yulianti</t>
  </si>
  <si>
    <t>Parman Gunawan</t>
  </si>
  <si>
    <t>Parman Kurniawan</t>
  </si>
  <si>
    <t>Paulin Hariyah</t>
  </si>
  <si>
    <t>Paulin Januar</t>
  </si>
  <si>
    <t>Paulin Nainggolan</t>
  </si>
  <si>
    <t>Perkasa Handayani</t>
  </si>
  <si>
    <t>Perkasa Lailasari</t>
  </si>
  <si>
    <t>Perkasa Wahyuni</t>
  </si>
  <si>
    <t>Praba Tarihoran</t>
  </si>
  <si>
    <t>Prabawa Hutasoit</t>
  </si>
  <si>
    <t>Prabawa Pratiwi</t>
  </si>
  <si>
    <t>Prabu Halim</t>
  </si>
  <si>
    <t>Prabu Natsir</t>
  </si>
  <si>
    <t>Prakosa Halim</t>
  </si>
  <si>
    <t>Pranata Hastuti</t>
  </si>
  <si>
    <t>Pranawa Melani</t>
  </si>
  <si>
    <t>Pranawa Prayoga</t>
  </si>
  <si>
    <t>Prasetyo Nashiruddin</t>
  </si>
  <si>
    <t>Prasetyo Situmorang</t>
  </si>
  <si>
    <t>Prayitna Habibi</t>
  </si>
  <si>
    <t>Prayoga Nurdiyanti</t>
  </si>
  <si>
    <t>Prayogo Sihombing</t>
  </si>
  <si>
    <t>Prima Saefullah</t>
  </si>
  <si>
    <t>Purwa Uyainah</t>
  </si>
  <si>
    <t>Purwadi Natsir</t>
  </si>
  <si>
    <t>Purwadi Palastri</t>
  </si>
  <si>
    <t>Purwadi Sinaga</t>
  </si>
  <si>
    <t>Puspa Fujiati</t>
  </si>
  <si>
    <t>Puspa Laksita</t>
  </si>
  <si>
    <t>Puti Zulaika</t>
  </si>
  <si>
    <t>Putri Nuraini</t>
  </si>
  <si>
    <t>Putri Pertiwi</t>
  </si>
  <si>
    <t>Putri Simanjuntak</t>
  </si>
  <si>
    <t>Putri Thamrin</t>
  </si>
  <si>
    <t>Putu Manullang</t>
  </si>
  <si>
    <t>Qori Hidayat</t>
  </si>
  <si>
    <t>Rachel Salahudin</t>
  </si>
  <si>
    <t>Raden Halim</t>
  </si>
  <si>
    <t>Raden Kusmawati</t>
  </si>
  <si>
    <t>Raden Oktaviani</t>
  </si>
  <si>
    <t>Raden Rahayu</t>
  </si>
  <si>
    <t>Raden Simbolon</t>
  </si>
  <si>
    <t>Radika Aryani</t>
  </si>
  <si>
    <t>Radit Kuswandari</t>
  </si>
  <si>
    <t>Radit Lestari</t>
  </si>
  <si>
    <t>Raditya Mangunsong</t>
  </si>
  <si>
    <t>Raditya Marpaung</t>
  </si>
  <si>
    <t>Rafi Halimah</t>
  </si>
  <si>
    <t>Rafi Lazuardi</t>
  </si>
  <si>
    <t>Rafi Namaga</t>
  </si>
  <si>
    <t>Rafi Uwais</t>
  </si>
  <si>
    <t>Rafid Latupono</t>
  </si>
  <si>
    <t>Rahmat Hutasoit</t>
  </si>
  <si>
    <t>Rahmat Nasyidah</t>
  </si>
  <si>
    <t>Rahmat Purwanti</t>
  </si>
  <si>
    <t>Rahmat Saputra</t>
  </si>
  <si>
    <t>Rahmi Pratiwi</t>
  </si>
  <si>
    <t>Raihan Lailasari</t>
  </si>
  <si>
    <t>Raihan Laksita</t>
  </si>
  <si>
    <t>Raihan Nasyiah</t>
  </si>
  <si>
    <t>Raihan Susanti</t>
  </si>
  <si>
    <t>Raina Yuliarti</t>
  </si>
  <si>
    <t>Raisa Pradana</t>
  </si>
  <si>
    <t>Raisa Situmorang</t>
  </si>
  <si>
    <t>Ratih Palastri</t>
  </si>
  <si>
    <t>Ratih Santoso</t>
  </si>
  <si>
    <t>Ratih Setiawan</t>
  </si>
  <si>
    <t>Reksa Januar</t>
  </si>
  <si>
    <t>Reksa Prastuti</t>
  </si>
  <si>
    <t>Reksa Wulandari</t>
  </si>
  <si>
    <t>Rendy Utama</t>
  </si>
  <si>
    <t>Respati Saptono</t>
  </si>
  <si>
    <t>Restu Wibisono</t>
  </si>
  <si>
    <t>Ridwan Puspasari</t>
  </si>
  <si>
    <t>Ridwan Wijayanti</t>
  </si>
  <si>
    <t>Rika Firmansyah</t>
  </si>
  <si>
    <t>Rina Samosir</t>
  </si>
  <si>
    <t>Rina Yuniar</t>
  </si>
  <si>
    <t>Rizki Puspita</t>
  </si>
  <si>
    <t>Rizki Saputra</t>
  </si>
  <si>
    <t>Rizki Suartini</t>
  </si>
  <si>
    <t>Rosman Maryadi</t>
  </si>
  <si>
    <t>Rosman Susanti</t>
  </si>
  <si>
    <t>Rudi Zulkarnain</t>
  </si>
  <si>
    <t>Rusman Hakim</t>
  </si>
  <si>
    <t>Rusman Nugroho</t>
  </si>
  <si>
    <t>Saadat Iswahyudi</t>
  </si>
  <si>
    <t>Saadat Pratiwi</t>
  </si>
  <si>
    <t>Saadat Salahudin</t>
  </si>
  <si>
    <t>Sabar Pratiwi</t>
  </si>
  <si>
    <t>Sabar Tamba</t>
  </si>
  <si>
    <t>Sadina Hasanah</t>
  </si>
  <si>
    <t>Sadina Prabowo</t>
  </si>
  <si>
    <t>Safina Tamba</t>
  </si>
  <si>
    <t>Saiful Kusumo</t>
  </si>
  <si>
    <t>Saiful Safitri</t>
  </si>
  <si>
    <t>Saka Hidayat</t>
  </si>
  <si>
    <t>Sakti Prasetya</t>
  </si>
  <si>
    <t>Sakura Dabukke</t>
  </si>
  <si>
    <t>Salimah Wastuti</t>
  </si>
  <si>
    <t>Salman Irawan</t>
  </si>
  <si>
    <t>Salman Widiastuti</t>
  </si>
  <si>
    <t>Salwa Utama</t>
  </si>
  <si>
    <t>Samsul Firmansyah</t>
  </si>
  <si>
    <t>Samsul Kusmawati</t>
  </si>
  <si>
    <t>Samsul Widodo</t>
  </si>
  <si>
    <t>Sarah Nuraini</t>
  </si>
  <si>
    <t>Sari Wulandari</t>
  </si>
  <si>
    <t>Satya Budiman</t>
  </si>
  <si>
    <t>Septi Prasetya</t>
  </si>
  <si>
    <t>Setya Kuswoyo</t>
  </si>
  <si>
    <t>Setya Permadi</t>
  </si>
  <si>
    <t>Setya Prayoga</t>
  </si>
  <si>
    <t>Setya Suryatmi</t>
  </si>
  <si>
    <t>Setya Uyainah</t>
  </si>
  <si>
    <t>Shania Anggriawan</t>
  </si>
  <si>
    <t>Shania Maheswara</t>
  </si>
  <si>
    <t>Shania Pertiwi</t>
  </si>
  <si>
    <t>Sidiq Damanik</t>
  </si>
  <si>
    <t>Simon Widiastuti</t>
  </si>
  <si>
    <t>Siti Manullang</t>
  </si>
  <si>
    <t>Siti Prabowo</t>
  </si>
  <si>
    <t>Slamet Marpaung</t>
  </si>
  <si>
    <t>Soleh Uyainah</t>
  </si>
  <si>
    <t>Soleh Wasita</t>
  </si>
  <si>
    <t>Suci Oktaviani</t>
  </si>
  <si>
    <t>Talia Nainggolan</t>
  </si>
  <si>
    <t>Talia Purnawati</t>
  </si>
  <si>
    <t>Talia Saefullah</t>
  </si>
  <si>
    <t>Talia Yuliarti</t>
  </si>
  <si>
    <t>Tania Andriani</t>
  </si>
  <si>
    <t>Tantri Nasyiah</t>
  </si>
  <si>
    <t>Tari Waskita</t>
  </si>
  <si>
    <t>Tasdik Rajasa</t>
  </si>
  <si>
    <t>Tasdik Riyanti</t>
  </si>
  <si>
    <t>Taswir Nababan</t>
  </si>
  <si>
    <t>Taufan Mandala</t>
  </si>
  <si>
    <t>Taufan Permata</t>
  </si>
  <si>
    <t>Taufan Widiastuti</t>
  </si>
  <si>
    <t>Taufik Lailasari</t>
  </si>
  <si>
    <t>Taufik Oktaviani</t>
  </si>
  <si>
    <t>Taufik Uwais</t>
  </si>
  <si>
    <t>Taufik Wasita</t>
  </si>
  <si>
    <t>Teddy Aryani</t>
  </si>
  <si>
    <t>Tedi Aryani</t>
  </si>
  <si>
    <t>Tedi Suryatmi</t>
  </si>
  <si>
    <t>Teguh Astuti</t>
  </si>
  <si>
    <t>Teguh Hardiansyah</t>
  </si>
  <si>
    <t>Teguh Uyainah</t>
  </si>
  <si>
    <t>Tiara Halimah</t>
  </si>
  <si>
    <t>Tiara Palastri</t>
  </si>
  <si>
    <t>Tiara Wijayanti</t>
  </si>
  <si>
    <t>Timbul Hassanah</t>
  </si>
  <si>
    <t>Timbul Riyanti</t>
  </si>
  <si>
    <t>Tina Hidayanto</t>
  </si>
  <si>
    <t>Tina Pradipta</t>
  </si>
  <si>
    <t>Tina Puspasari</t>
  </si>
  <si>
    <t>Tina Saputra</t>
  </si>
  <si>
    <t>Tira Mulyani</t>
  </si>
  <si>
    <t>Tira Natsir</t>
  </si>
  <si>
    <t>Tira Sihombing</t>
  </si>
  <si>
    <t>Tirta Puspasari</t>
  </si>
  <si>
    <t>Tirta Saputra</t>
  </si>
  <si>
    <t>Tirtayasa Nuraini</t>
  </si>
  <si>
    <t>Tomi Pangestu</t>
  </si>
  <si>
    <t>Tomi Riyanti</t>
  </si>
  <si>
    <t>Tri Prasetyo</t>
  </si>
  <si>
    <t>Tri Sihombing</t>
  </si>
  <si>
    <t>Tugiman Hassanah</t>
  </si>
  <si>
    <t>Uchita Haryanto</t>
  </si>
  <si>
    <t>Uchita Hutasoit</t>
  </si>
  <si>
    <t>Umar Prastuti</t>
  </si>
  <si>
    <t>Umay Habibi</t>
  </si>
  <si>
    <t>Umay Siregar</t>
  </si>
  <si>
    <t>Umay Sitompul</t>
  </si>
  <si>
    <t>Umay Suryono</t>
  </si>
  <si>
    <t>Umi Nainggolan</t>
  </si>
  <si>
    <t>Umi Padmasari</t>
  </si>
  <si>
    <t>Upik Nababan</t>
  </si>
  <si>
    <t>Vanesa Agustina</t>
  </si>
  <si>
    <t>Vanya Pradipta</t>
  </si>
  <si>
    <t>Vera Suryatmi</t>
  </si>
  <si>
    <t>Vicky Novitasari</t>
  </si>
  <si>
    <t>Vicky Pratama</t>
  </si>
  <si>
    <t>Vicky Widiastuti</t>
  </si>
  <si>
    <t>Victoria Handayani</t>
  </si>
  <si>
    <t>Victoria Mustofa</t>
  </si>
  <si>
    <t>Viktor Novitasari</t>
  </si>
  <si>
    <t>Viman Latupono</t>
  </si>
  <si>
    <t>Viman Uyainah</t>
  </si>
  <si>
    <t>Vino Nashiruddin</t>
  </si>
  <si>
    <t>Virman Irawan</t>
  </si>
  <si>
    <t>Vivi Nuraini</t>
  </si>
  <si>
    <t>Vivi Suwarno</t>
  </si>
  <si>
    <t>Wadi Wijaya</t>
  </si>
  <si>
    <t>Wahyu Firmansyah</t>
  </si>
  <si>
    <t>Wakiman Prastuti</t>
  </si>
  <si>
    <t>Waluyo Riyanti</t>
  </si>
  <si>
    <t>Wani Kuswandari</t>
  </si>
  <si>
    <t>Wani Wahyudin</t>
  </si>
  <si>
    <t>Wardaya Kusumo</t>
  </si>
  <si>
    <t>Wardi Hasanah</t>
  </si>
  <si>
    <t>Warji Permadi</t>
  </si>
  <si>
    <t>Warji Tampubolon</t>
  </si>
  <si>
    <t>Warji Wahyudin</t>
  </si>
  <si>
    <t>Warji Yuniar</t>
  </si>
  <si>
    <t>Warsa Sudiati</t>
  </si>
  <si>
    <t>Warsita Pudjiastuti</t>
  </si>
  <si>
    <t>Warsita Putra</t>
  </si>
  <si>
    <t>Warta Astuti</t>
  </si>
  <si>
    <t>Wasis Melani</t>
  </si>
  <si>
    <t>Wira Firmansyah</t>
  </si>
  <si>
    <t>Wira Haryanto</t>
  </si>
  <si>
    <t>Wira Novitasari</t>
  </si>
  <si>
    <t>Wirda Sirait</t>
  </si>
  <si>
    <t>Wisnu Nashiruddin</t>
  </si>
  <si>
    <t>Wisnu Pangestu</t>
  </si>
  <si>
    <t>Wulan Lailasari</t>
  </si>
  <si>
    <t>Xanana Lailasari</t>
  </si>
  <si>
    <t>Xanana Nababan</t>
  </si>
  <si>
    <t>Yahya Kusumo</t>
  </si>
  <si>
    <t>Yance Palastri</t>
  </si>
  <si>
    <t>Yance Pranowo</t>
  </si>
  <si>
    <t>Yance Tamba</t>
  </si>
  <si>
    <t>Yance Winarno</t>
  </si>
  <si>
    <t>Yani Santoso</t>
  </si>
  <si>
    <t>Yoga Hakim</t>
  </si>
  <si>
    <t>Yoga Hartati</t>
  </si>
  <si>
    <t>Yoga Suryono</t>
  </si>
  <si>
    <t>Yono Wastuti</t>
  </si>
  <si>
    <t>Yulia Puspita</t>
  </si>
  <si>
    <t>Yuliana Mahendra</t>
  </si>
  <si>
    <t>Yuliana Sihombing</t>
  </si>
  <si>
    <t>Yuni Marpaung</t>
  </si>
  <si>
    <t>Yunita Namaga</t>
  </si>
  <si>
    <t>Yunita Oktaviani</t>
  </si>
  <si>
    <t>Yunita Siregar</t>
  </si>
  <si>
    <t>Zalindra Ramadan</t>
  </si>
  <si>
    <t>Zalindra Widodo</t>
  </si>
  <si>
    <t>Zamira Hutapea</t>
  </si>
  <si>
    <t>Zamira Nurdiyanti</t>
  </si>
  <si>
    <t>Zamira Simanjuntak</t>
  </si>
  <si>
    <t>Zelaya Suartini</t>
  </si>
  <si>
    <t>Zelda Fujiati</t>
  </si>
  <si>
    <t>Zizi Simanjuntak</t>
  </si>
  <si>
    <t>Zulaikha Hasanah</t>
  </si>
  <si>
    <t>Zulaikha Kusumo</t>
  </si>
  <si>
    <t>Zulaikha Kuswoyo</t>
  </si>
  <si>
    <t>Zulaikha Lestari</t>
  </si>
  <si>
    <t>Zulaikha Permadi</t>
  </si>
  <si>
    <t>Zulfa Utami</t>
  </si>
  <si>
    <t>Adinata Gunawan</t>
  </si>
  <si>
    <t>Okta Sitohang</t>
  </si>
  <si>
    <t>Farhunnisa Putri</t>
  </si>
  <si>
    <t>Balangga Kusuma</t>
  </si>
  <si>
    <t>Kusuma Tari</t>
  </si>
  <si>
    <t>Tanggal Lahir</t>
  </si>
  <si>
    <t>Jurusan</t>
  </si>
  <si>
    <t>Statistika</t>
  </si>
  <si>
    <t>Aktuaria</t>
  </si>
  <si>
    <t>Kimia</t>
  </si>
  <si>
    <t>Biologi</t>
  </si>
  <si>
    <t>Fisika</t>
  </si>
  <si>
    <t>Matematika</t>
  </si>
  <si>
    <t>Pertanyaan</t>
  </si>
  <si>
    <t>Berapa data dari kolom Jurusan yang Invalid (Tidak Valid)?</t>
  </si>
  <si>
    <t>Jurusan apa yang paling banyak memiliki data invalid?</t>
  </si>
  <si>
    <t>Ujian 1</t>
  </si>
  <si>
    <t>Ujian 2</t>
  </si>
  <si>
    <t>UTS</t>
  </si>
  <si>
    <t>Ujian 3</t>
  </si>
  <si>
    <t>Ujian 4</t>
  </si>
  <si>
    <t>UAS</t>
  </si>
  <si>
    <t>Tugas</t>
  </si>
  <si>
    <t>Nilai Akhir</t>
  </si>
  <si>
    <t>Contoh</t>
  </si>
  <si>
    <t>ID</t>
  </si>
  <si>
    <t>A0001</t>
  </si>
  <si>
    <t>B0010</t>
  </si>
  <si>
    <t>C0100</t>
  </si>
  <si>
    <t>D1000</t>
  </si>
  <si>
    <t>E0098</t>
  </si>
  <si>
    <t>F0908</t>
  </si>
  <si>
    <t>Grade</t>
  </si>
  <si>
    <t>Ujian 1 hingga Ujian 4</t>
  </si>
  <si>
    <t>UTS dan UAS</t>
  </si>
  <si>
    <t>Masing-masing 20%</t>
  </si>
  <si>
    <t>Masing-masing 12.5%</t>
  </si>
  <si>
    <t>Misal</t>
  </si>
  <si>
    <t xml:space="preserve">Absen </t>
  </si>
  <si>
    <t>Siapa yang mendapatkan Nilai Akhir paling tinggi?</t>
  </si>
  <si>
    <t>90 keatas</t>
  </si>
  <si>
    <t>A</t>
  </si>
  <si>
    <t>B</t>
  </si>
  <si>
    <t>C</t>
  </si>
  <si>
    <t>80,01 sampai 90</t>
  </si>
  <si>
    <t>70,01 sampai 80</t>
  </si>
  <si>
    <t>60,01 sampai 70</t>
  </si>
  <si>
    <t>D</t>
  </si>
  <si>
    <t>40,01 sampai 60</t>
  </si>
  <si>
    <t>E</t>
  </si>
  <si>
    <t>40 dan bawah bawahnya</t>
  </si>
  <si>
    <t>ID Mahasiswa</t>
  </si>
  <si>
    <t>Golongan Darah</t>
  </si>
  <si>
    <t>Tinggi Badan</t>
  </si>
  <si>
    <t>Berat Badan</t>
  </si>
  <si>
    <t>Alamat</t>
  </si>
  <si>
    <t>Kota</t>
  </si>
  <si>
    <t>Code</t>
  </si>
  <si>
    <t>Gg. Erlangga No. 43</t>
  </si>
  <si>
    <t>Tarakan</t>
  </si>
  <si>
    <t>F0699</t>
  </si>
  <si>
    <t>Jalan Pasteur No. 97</t>
  </si>
  <si>
    <t>Padang</t>
  </si>
  <si>
    <t>E0998</t>
  </si>
  <si>
    <t>Gang Kiaracondong No. 44</t>
  </si>
  <si>
    <t>Pangkalpinang</t>
  </si>
  <si>
    <t>F0204</t>
  </si>
  <si>
    <t>Jalan Soekarno Hatta No. 45</t>
  </si>
  <si>
    <t>Sorong</t>
  </si>
  <si>
    <t>D0552</t>
  </si>
  <si>
    <t>Gg. Rawamangun No. 87</t>
  </si>
  <si>
    <t>Batam</t>
  </si>
  <si>
    <t>D0362</t>
  </si>
  <si>
    <t>Gg. Gedebage Selatan No. 16</t>
  </si>
  <si>
    <t>Samarinda</t>
  </si>
  <si>
    <t>B0955</t>
  </si>
  <si>
    <t>Jalan Ciwastra No. 05</t>
  </si>
  <si>
    <t>Banjar</t>
  </si>
  <si>
    <t>D0393</t>
  </si>
  <si>
    <t xml:space="preserve">Gang Laswi No. 9
</t>
  </si>
  <si>
    <t>Ternate</t>
  </si>
  <si>
    <t>E0799</t>
  </si>
  <si>
    <t>Jl. Rungkut Industri No. 10</t>
  </si>
  <si>
    <t>Denpasar</t>
  </si>
  <si>
    <t>E0806</t>
  </si>
  <si>
    <t xml:space="preserve">Gg. Pasirkoja No. 5
</t>
  </si>
  <si>
    <t>Cimahi</t>
  </si>
  <si>
    <t>E0549</t>
  </si>
  <si>
    <t>Gang Rajawali Timur No. 36</t>
  </si>
  <si>
    <t>F0901</t>
  </si>
  <si>
    <t>Gg. Pasirkoja No. 93</t>
  </si>
  <si>
    <t>Payakumbuh</t>
  </si>
  <si>
    <t>C0297</t>
  </si>
  <si>
    <t xml:space="preserve">Jl. Sentot Alibasa No. 0
</t>
  </si>
  <si>
    <t>C0573</t>
  </si>
  <si>
    <t xml:space="preserve">Jl. Rungkut Industri No. 5
</t>
  </si>
  <si>
    <t>Pontianak</t>
  </si>
  <si>
    <t>F0015</t>
  </si>
  <si>
    <t>Gang Gegerkalong Hilir No. 08</t>
  </si>
  <si>
    <t>E0743</t>
  </si>
  <si>
    <t>Jl. Yos Sudarso No. 91</t>
  </si>
  <si>
    <t>Bandar Lampung</t>
  </si>
  <si>
    <t>D0090</t>
  </si>
  <si>
    <t>Gg. Ir. H. Djuanda No. 33</t>
  </si>
  <si>
    <t>Mojokerto</t>
  </si>
  <si>
    <t>E0327</t>
  </si>
  <si>
    <t>Jl. Sadang Serang No. 14</t>
  </si>
  <si>
    <t>Salatiga</t>
  </si>
  <si>
    <t>F0867</t>
  </si>
  <si>
    <t>Gang Pasirkoja No. 48</t>
  </si>
  <si>
    <t>Tebingtinggi</t>
  </si>
  <si>
    <t>B0672</t>
  </si>
  <si>
    <t>Jalan Cikutra Timur No. 62</t>
  </si>
  <si>
    <t>Magelang</t>
  </si>
  <si>
    <t>D0417</t>
  </si>
  <si>
    <t>Jl. Cikutra Barat No. 38</t>
  </si>
  <si>
    <t>Meulaboh</t>
  </si>
  <si>
    <t>A0289</t>
  </si>
  <si>
    <t>Gang Medokan Ayu No. 80</t>
  </si>
  <si>
    <t>Bekasi</t>
  </si>
  <si>
    <t>A0405</t>
  </si>
  <si>
    <t xml:space="preserve">Gang Joyoboyo No. 8
</t>
  </si>
  <si>
    <t>Kota Administrasi Jakarta Selatan</t>
  </si>
  <si>
    <t>A0276</t>
  </si>
  <si>
    <t xml:space="preserve">Gg. M.T Haryono No. 2
</t>
  </si>
  <si>
    <t>Balikpapan</t>
  </si>
  <si>
    <t>C0583</t>
  </si>
  <si>
    <t xml:space="preserve">Gg. Sentot Alibasa No. 8
</t>
  </si>
  <si>
    <t>D0486</t>
  </si>
  <si>
    <t xml:space="preserve">Jalan M.T Haryono No. 8
</t>
  </si>
  <si>
    <t>A0065</t>
  </si>
  <si>
    <t>Jl. Ciwastra No. 68</t>
  </si>
  <si>
    <t>Dumai</t>
  </si>
  <si>
    <t>C0260</t>
  </si>
  <si>
    <t xml:space="preserve">Gang Cikutra Timur No. 8
</t>
  </si>
  <si>
    <t>Sibolga</t>
  </si>
  <si>
    <t>B0129</t>
  </si>
  <si>
    <t>Jl. Wonoayu No. 78</t>
  </si>
  <si>
    <t>D0292</t>
  </si>
  <si>
    <t>Jalan M.H Thamrin No. 47</t>
  </si>
  <si>
    <t>Tangerang</t>
  </si>
  <si>
    <t>A0301</t>
  </si>
  <si>
    <t>Gg. Ir. H. Djuanda No. 55</t>
  </si>
  <si>
    <t>Lubuklinggau</t>
  </si>
  <si>
    <t>C0989</t>
  </si>
  <si>
    <t>Gang Kebonjati No. 85</t>
  </si>
  <si>
    <t>Blitar</t>
  </si>
  <si>
    <t>D0491</t>
  </si>
  <si>
    <t>Jl. Sadang Serang No. 28</t>
  </si>
  <si>
    <t>B0963</t>
  </si>
  <si>
    <t>Gang Gardujati No. 90</t>
  </si>
  <si>
    <t>Tidore Kepulauan</t>
  </si>
  <si>
    <t>B0612</t>
  </si>
  <si>
    <t xml:space="preserve">Gg. Peta No. 3
</t>
  </si>
  <si>
    <t>E0591</t>
  </si>
  <si>
    <t>Gg. Kebonjati No. 65</t>
  </si>
  <si>
    <t>C0320</t>
  </si>
  <si>
    <t>Jalan Kutisari Selatan No. 49</t>
  </si>
  <si>
    <t>Tasikmalaya</t>
  </si>
  <si>
    <t>A0130</t>
  </si>
  <si>
    <t xml:space="preserve">Jl. Kendalsari No. 6
</t>
  </si>
  <si>
    <t>B0660</t>
  </si>
  <si>
    <t xml:space="preserve">Jl. Ahmad Yani No. 4
</t>
  </si>
  <si>
    <t>Mataram</t>
  </si>
  <si>
    <t>E0242</t>
  </si>
  <si>
    <t>Gg. Gegerkalong Hilir No. 12</t>
  </si>
  <si>
    <t>Solok</t>
  </si>
  <si>
    <t>E0981</t>
  </si>
  <si>
    <t>Gang Ronggowarsito No. 18</t>
  </si>
  <si>
    <t>Singkawang</t>
  </si>
  <si>
    <t>F0760</t>
  </si>
  <si>
    <t>Jalan Pacuan Kuda No. 45</t>
  </si>
  <si>
    <t>Langsa</t>
  </si>
  <si>
    <t>D0396</t>
  </si>
  <si>
    <t>Jl. Rajawali Barat No. 63</t>
  </si>
  <si>
    <t>Pekanbaru</t>
  </si>
  <si>
    <t>D0984</t>
  </si>
  <si>
    <t>Gg. Kapten Muslihat No. 53</t>
  </si>
  <si>
    <t>C0776</t>
  </si>
  <si>
    <t>Jalan Sentot Alibasa No. 39</t>
  </si>
  <si>
    <t>Cilegon</t>
  </si>
  <si>
    <t>B0467</t>
  </si>
  <si>
    <t>Gang K.H. Wahid Hasyim No. 25</t>
  </si>
  <si>
    <t>Depok</t>
  </si>
  <si>
    <t>A0394</t>
  </si>
  <si>
    <t>Gg. Erlangga No. 67</t>
  </si>
  <si>
    <t>F0422</t>
  </si>
  <si>
    <t>Gg. Ahmad Yani No. 79</t>
  </si>
  <si>
    <t>A0762</t>
  </si>
  <si>
    <t xml:space="preserve">Jl. Astana Anyar No. 2
</t>
  </si>
  <si>
    <t>Pagaralam</t>
  </si>
  <si>
    <t>E0366</t>
  </si>
  <si>
    <t xml:space="preserve">Jalan Wonoayu No. 2
</t>
  </si>
  <si>
    <t>Surakarta</t>
  </si>
  <si>
    <t>F0732</t>
  </si>
  <si>
    <t>Gang HOS. Cokroaminoto No. 41</t>
  </si>
  <si>
    <t>Prabumulih</t>
  </si>
  <si>
    <t>B0960</t>
  </si>
  <si>
    <t xml:space="preserve">Jl. Kutisari Selatan No. 0
</t>
  </si>
  <si>
    <t>D0747</t>
  </si>
  <si>
    <t>Jl. Kutisari Selatan No. 43</t>
  </si>
  <si>
    <t>B0066</t>
  </si>
  <si>
    <t>Jl. Wonoayu No. 03</t>
  </si>
  <si>
    <t>Surabaya</t>
  </si>
  <si>
    <t>A0500</t>
  </si>
  <si>
    <t>Jalan Suniaraja No. 30</t>
  </si>
  <si>
    <t>Gorontalo</t>
  </si>
  <si>
    <t>A0862</t>
  </si>
  <si>
    <t>Jl. M.T Haryono No. 56</t>
  </si>
  <si>
    <t>Kota Administrasi Jakarta Timur</t>
  </si>
  <si>
    <t>E0018</t>
  </si>
  <si>
    <t xml:space="preserve">Jalan Wonoayu No. 5
</t>
  </si>
  <si>
    <t>D0006</t>
  </si>
  <si>
    <t>Jl. Bangka Raya No. 31</t>
  </si>
  <si>
    <t>Kota Administrasi Jakarta Barat</t>
  </si>
  <si>
    <t>E0183</t>
  </si>
  <si>
    <t xml:space="preserve">Gang W.R. Supratman No. 6
</t>
  </si>
  <si>
    <t>B0891</t>
  </si>
  <si>
    <t>Gang Cikapayang No. 65</t>
  </si>
  <si>
    <t>Pematangsiantar</t>
  </si>
  <si>
    <t>C0648</t>
  </si>
  <si>
    <t>Jl. Rawamangun No. 56</t>
  </si>
  <si>
    <t>Makassar</t>
  </si>
  <si>
    <t>C0404</t>
  </si>
  <si>
    <t>Gang Raya Setiabudhi No. 60</t>
  </si>
  <si>
    <t>F0890</t>
  </si>
  <si>
    <t xml:space="preserve">Gg. Rajiman No. 2
</t>
  </si>
  <si>
    <t>Banjarbaru</t>
  </si>
  <si>
    <t>F0657</t>
  </si>
  <si>
    <t>Gg. Cihampelas No. 70</t>
  </si>
  <si>
    <t>Bengkulu</t>
  </si>
  <si>
    <t>E0073</t>
  </si>
  <si>
    <t>Gang Moch. Ramdan No. 56</t>
  </si>
  <si>
    <t>Sungai Penuh</t>
  </si>
  <si>
    <t>A0265</t>
  </si>
  <si>
    <t xml:space="preserve">Jl. Asia Afrika No. 4
</t>
  </si>
  <si>
    <t>Cirebon</t>
  </si>
  <si>
    <t>E0021</t>
  </si>
  <si>
    <t xml:space="preserve">Gg. Raya Setiabudhi No. 7
</t>
  </si>
  <si>
    <t>C0860</t>
  </si>
  <si>
    <t>Gang Rumah Sakit No. 08</t>
  </si>
  <si>
    <t>A0154</t>
  </si>
  <si>
    <t xml:space="preserve">Jl. Sukabumi No. 2
</t>
  </si>
  <si>
    <t>Bandung</t>
  </si>
  <si>
    <t>F0116</t>
  </si>
  <si>
    <t>Gg. Sukajadi No. 86</t>
  </si>
  <si>
    <t>B0589</t>
  </si>
  <si>
    <t xml:space="preserve">Gang Otto Iskandardinata No. 9
</t>
  </si>
  <si>
    <t>Yogyakarta</t>
  </si>
  <si>
    <t>F0640</t>
  </si>
  <si>
    <t>Gang Medokan Ayu No. 10</t>
  </si>
  <si>
    <t>F0095</t>
  </si>
  <si>
    <t xml:space="preserve">Jl. Kutai No. 6
</t>
  </si>
  <si>
    <t>Lhokseumawe</t>
  </si>
  <si>
    <t>B0351</t>
  </si>
  <si>
    <t>Jalan Merdeka No. 78</t>
  </si>
  <si>
    <t>Jayapura</t>
  </si>
  <si>
    <t>D0375</t>
  </si>
  <si>
    <t>Jalan Veteran No. 11</t>
  </si>
  <si>
    <t>Madiun</t>
  </si>
  <si>
    <t>F0189</t>
  </si>
  <si>
    <t>Gang Cikutra Barat No. 03</t>
  </si>
  <si>
    <t>B0956</t>
  </si>
  <si>
    <t>Jalan Cihampelas No. 01</t>
  </si>
  <si>
    <t>Kota Administrasi Jakarta Utara</t>
  </si>
  <si>
    <t>A0789</t>
  </si>
  <si>
    <t>Gg. Pasir Koja No. 72</t>
  </si>
  <si>
    <t>F0180</t>
  </si>
  <si>
    <t>Gg. Jend. A. Yani No. 47</t>
  </si>
  <si>
    <t>B0245</t>
  </si>
  <si>
    <t>Gang Rungkut Industri No. 01</t>
  </si>
  <si>
    <t>Palu</t>
  </si>
  <si>
    <t>D0668</t>
  </si>
  <si>
    <t xml:space="preserve">Gg. Jakarta No. 0
</t>
  </si>
  <si>
    <t>F0127</t>
  </si>
  <si>
    <t xml:space="preserve">Jalan Cikutra Timur No. 9
</t>
  </si>
  <si>
    <t>D0270</t>
  </si>
  <si>
    <t>Gg. W.R. Supratman No. 89</t>
  </si>
  <si>
    <t>B0677</t>
  </si>
  <si>
    <t xml:space="preserve">Gang Pacuan Kuda No. 7
</t>
  </si>
  <si>
    <t>Tual</t>
  </si>
  <si>
    <t>B0233</t>
  </si>
  <si>
    <t xml:space="preserve">Gang Indragiri No. 8
</t>
  </si>
  <si>
    <t>Bitung</t>
  </si>
  <si>
    <t>C0663</t>
  </si>
  <si>
    <t>Gang Kutai No. 21</t>
  </si>
  <si>
    <t>Bontang</t>
  </si>
  <si>
    <t>F0974</t>
  </si>
  <si>
    <t>Jl. Sadang Serang No. 60</t>
  </si>
  <si>
    <t>Palangkaraya</t>
  </si>
  <si>
    <t>E0032</t>
  </si>
  <si>
    <t xml:space="preserve">Gg. Kutisari Selatan No. 8
</t>
  </si>
  <si>
    <t>D0312</t>
  </si>
  <si>
    <t xml:space="preserve">Jl. Merdeka No. 1
</t>
  </si>
  <si>
    <t>Manado</t>
  </si>
  <si>
    <t>D0773</t>
  </si>
  <si>
    <t>Jalan Peta No. 14</t>
  </si>
  <si>
    <t>D0442</t>
  </si>
  <si>
    <t>Jalan Stasiun Wonokromo No. 03</t>
  </si>
  <si>
    <t>F0505</t>
  </si>
  <si>
    <t>Gang Gedebage Selatan No. 22</t>
  </si>
  <si>
    <t>D0105</t>
  </si>
  <si>
    <t>Gg. Pasirkoja No. 98</t>
  </si>
  <si>
    <t>F0282</t>
  </si>
  <si>
    <t>Jl. Rajawali Barat No. 96</t>
  </si>
  <si>
    <t>Pekalongan</t>
  </si>
  <si>
    <t>D0424</t>
  </si>
  <si>
    <t>Jalan Gedebage Selatan No. 07</t>
  </si>
  <si>
    <t>Kediri</t>
  </si>
  <si>
    <t>D0061</t>
  </si>
  <si>
    <t>Jalan Ciwastra No. 63</t>
  </si>
  <si>
    <t>Palopo</t>
  </si>
  <si>
    <t>B0431</t>
  </si>
  <si>
    <t>Jalan Rawamangun No. 49</t>
  </si>
  <si>
    <t>A0775</t>
  </si>
  <si>
    <t>Jl. Moch. Ramdan No. 35</t>
  </si>
  <si>
    <t>E0450</t>
  </si>
  <si>
    <t>Gang Ahmad Dahlan No. 37</t>
  </si>
  <si>
    <t>Padangpanjang</t>
  </si>
  <si>
    <t>A0016</t>
  </si>
  <si>
    <t>Gang Kapten Muslihat No. 86</t>
  </si>
  <si>
    <t>F0368</t>
  </si>
  <si>
    <t>Gg. Dipatiukur No. 07</t>
  </si>
  <si>
    <t>F0349</t>
  </si>
  <si>
    <t xml:space="preserve">Jl. Ahmad Yani No. 7
</t>
  </si>
  <si>
    <t>C0683</t>
  </si>
  <si>
    <t xml:space="preserve">Gg. Pasirkoja No. 8
</t>
  </si>
  <si>
    <t>C0453</t>
  </si>
  <si>
    <t>Jalan Rajiman No. 79</t>
  </si>
  <si>
    <t>E0639</t>
  </si>
  <si>
    <t>Jl. Monginsidi No. 91</t>
  </si>
  <si>
    <t>Jambi</t>
  </si>
  <si>
    <t>B0778</t>
  </si>
  <si>
    <t>Jl. Waringin No. 03</t>
  </si>
  <si>
    <t>C0616</t>
  </si>
  <si>
    <t>Jl. Laswi No. 62</t>
  </si>
  <si>
    <t>B0675</t>
  </si>
  <si>
    <t>Jl. Jamika No. 09</t>
  </si>
  <si>
    <t>Bau-Bau</t>
  </si>
  <si>
    <t>C0873</t>
  </si>
  <si>
    <t>Gang Laswi No. 60</t>
  </si>
  <si>
    <t>C0474</t>
  </si>
  <si>
    <t xml:space="preserve">Gang Kiaracondong No. 8
</t>
  </si>
  <si>
    <t>Palembang</t>
  </si>
  <si>
    <t>A0966</t>
  </si>
  <si>
    <t>Gg. Astana Anyar No. 64</t>
  </si>
  <si>
    <t>E0852</t>
  </si>
  <si>
    <t>Gang Jend. Sudirman No. 95</t>
  </si>
  <si>
    <t>E0395</t>
  </si>
  <si>
    <t>Gg. Tubagus Ismail No. 99</t>
  </si>
  <si>
    <t>A0905</t>
  </si>
  <si>
    <t>Jl. Jayawijaya No. 73</t>
  </si>
  <si>
    <t>D0704</t>
  </si>
  <si>
    <t>Gg. Monginsidi No. 16</t>
  </si>
  <si>
    <t>Bukittinggi</t>
  </si>
  <si>
    <t>A0816</t>
  </si>
  <si>
    <t>Jalan Kapten Muslihat No. 61</t>
  </si>
  <si>
    <t>D0844</t>
  </si>
  <si>
    <t xml:space="preserve">Gang Pasteur No. 4
</t>
  </si>
  <si>
    <t>E0071</t>
  </si>
  <si>
    <t xml:space="preserve">Gang Ahmad Yani No. 1
</t>
  </si>
  <si>
    <t>D0959</t>
  </si>
  <si>
    <t>Jl. Dipatiukur No. 38</t>
  </si>
  <si>
    <t>D0918</t>
  </si>
  <si>
    <t xml:space="preserve">Gang Rajawali Timur No. 4
</t>
  </si>
  <si>
    <t>C0029</t>
  </si>
  <si>
    <t>Jalan Pasteur No. 62</t>
  </si>
  <si>
    <t>Subulussalam</t>
  </si>
  <si>
    <t>E0556</t>
  </si>
  <si>
    <t>Jalan Raya Setiabudhi No. 92</t>
  </si>
  <si>
    <t>A0529</t>
  </si>
  <si>
    <t xml:space="preserve">Jalan Waringin No. 6
</t>
  </si>
  <si>
    <t>Padang Sidempuan</t>
  </si>
  <si>
    <t>B0515</t>
  </si>
  <si>
    <t>Gg. Cikutra Barat No. 82</t>
  </si>
  <si>
    <t>B0745</t>
  </si>
  <si>
    <t xml:space="preserve">Jl. Cikutra Barat No. 9
</t>
  </si>
  <si>
    <t>A0819</t>
  </si>
  <si>
    <t xml:space="preserve">Jalan S. Parman No. 7
</t>
  </si>
  <si>
    <t>F0251</t>
  </si>
  <si>
    <t>Jl. Setiabudhi No. 18</t>
  </si>
  <si>
    <t>Medan</t>
  </si>
  <si>
    <t>D0447</t>
  </si>
  <si>
    <t>Jalan PHH. Mustofa No. 42</t>
  </si>
  <si>
    <t>D0224</t>
  </si>
  <si>
    <t xml:space="preserve">Gg. Suryakencana No. 0
</t>
  </si>
  <si>
    <t>D0238</t>
  </si>
  <si>
    <t>Gang Jend. Sudirman No. 69</t>
  </si>
  <si>
    <t>A0370</t>
  </si>
  <si>
    <t xml:space="preserve">Jalan Pasir Koja No. 1
</t>
  </si>
  <si>
    <t>Tanjungbalai</t>
  </si>
  <si>
    <t>F0244</t>
  </si>
  <si>
    <t xml:space="preserve">Gang Asia Afrika No. 8
</t>
  </si>
  <si>
    <t>E0509</t>
  </si>
  <si>
    <t xml:space="preserve">Jalan Sentot Alibasa No. 4
</t>
  </si>
  <si>
    <t>B0650</t>
  </si>
  <si>
    <t xml:space="preserve">Jl. Jayawijaya No. 7
</t>
  </si>
  <si>
    <t>Malang</t>
  </si>
  <si>
    <t>D0003</t>
  </si>
  <si>
    <t xml:space="preserve">Gang Medokan Ayu No. 6
</t>
  </si>
  <si>
    <t>E0227</t>
  </si>
  <si>
    <t xml:space="preserve">Jl. Pasirkoja No. 3
</t>
  </si>
  <si>
    <t>E0322</t>
  </si>
  <si>
    <t>Jalan Abdul Muis No. 50</t>
  </si>
  <si>
    <t>F0360</t>
  </si>
  <si>
    <t>Jalan Waringin No. 50</t>
  </si>
  <si>
    <t>Parepare</t>
  </si>
  <si>
    <t>E0043</t>
  </si>
  <si>
    <t>Jalan Asia Afrika No. 15</t>
  </si>
  <si>
    <t>B0744</t>
  </si>
  <si>
    <t>Jl. Ahmad Yani No. 72</t>
  </si>
  <si>
    <t>C0907</t>
  </si>
  <si>
    <t>Jl. BKR No. 67</t>
  </si>
  <si>
    <t>B0193</t>
  </si>
  <si>
    <t>Jl. Jayawijaya No. 33</t>
  </si>
  <si>
    <t>D0550</t>
  </si>
  <si>
    <t>Jalan Moch. Ramdan No. 63</t>
  </si>
  <si>
    <t>A0820</t>
  </si>
  <si>
    <t>Jalan Stasiun Wonokromo No. 12</t>
  </si>
  <si>
    <t>D0846</t>
  </si>
  <si>
    <t xml:space="preserve">Gang Ciwastra No. 6
</t>
  </si>
  <si>
    <t>A0373</t>
  </si>
  <si>
    <t xml:space="preserve">Gang Moch. Ramdan No. 3
</t>
  </si>
  <si>
    <t>C0882</t>
  </si>
  <si>
    <t>Gg. Tubagus Ismail No. 22</t>
  </si>
  <si>
    <t>Kotamobagu</t>
  </si>
  <si>
    <t>E0385</t>
  </si>
  <si>
    <t>Jl. M.H Thamrin No. 98</t>
  </si>
  <si>
    <t>B0770</t>
  </si>
  <si>
    <t xml:space="preserve">Gg. Otto Iskandardinata No. 8
</t>
  </si>
  <si>
    <t>Bogor</t>
  </si>
  <si>
    <t>C0551</t>
  </si>
  <si>
    <t xml:space="preserve">Jl. Monginsidi No. 3
</t>
  </si>
  <si>
    <t>B0702</t>
  </si>
  <si>
    <t>Jl. Indragiri No. 50</t>
  </si>
  <si>
    <t>C0049</t>
  </si>
  <si>
    <t xml:space="preserve">Gang Kiaracondong No. 5
</t>
  </si>
  <si>
    <t>C0205</t>
  </si>
  <si>
    <t>Jalan Ronggowarsito No. 42</t>
  </si>
  <si>
    <t>B0887</t>
  </si>
  <si>
    <t>Gang Peta No. 79</t>
  </si>
  <si>
    <t>B0720</t>
  </si>
  <si>
    <t>Jl. Rumah Sakit No. 08</t>
  </si>
  <si>
    <t>B0082</t>
  </si>
  <si>
    <t>Gang Bangka Raya No. 72</t>
  </si>
  <si>
    <t>Pariaman</t>
  </si>
  <si>
    <t>C0658</t>
  </si>
  <si>
    <t>Gang Sukabumi No. 57</t>
  </si>
  <si>
    <t>D0068</t>
  </si>
  <si>
    <t>Gang Gedebage Selatan No. 09</t>
  </si>
  <si>
    <t>F0374</t>
  </si>
  <si>
    <t>Gg. Sukabumi No. 67</t>
  </si>
  <si>
    <t>E0790</t>
  </si>
  <si>
    <t xml:space="preserve">Jl. Ir. H. Djuanda No. 0
</t>
  </si>
  <si>
    <t>D0153</t>
  </si>
  <si>
    <t xml:space="preserve">Gg. Kutisari Selatan No. 0
</t>
  </si>
  <si>
    <t>A0601</t>
  </si>
  <si>
    <t>Jalan Rajiman No. 35</t>
  </si>
  <si>
    <t>D0157</t>
  </si>
  <si>
    <t>Jl. Otto Iskandardinata No. 55</t>
  </si>
  <si>
    <t>A0284</t>
  </si>
  <si>
    <t>Gang Wonoayu No. 62</t>
  </si>
  <si>
    <t>F0738</t>
  </si>
  <si>
    <t xml:space="preserve">Jl. Jakarta No. 3
</t>
  </si>
  <si>
    <t>B0269</t>
  </si>
  <si>
    <t xml:space="preserve">Gang Cempaka No. 2
</t>
  </si>
  <si>
    <t>B0924</t>
  </si>
  <si>
    <t>Gg. Veteran No. 86</t>
  </si>
  <si>
    <t>B0124</t>
  </si>
  <si>
    <t>Jl. Asia Afrika No. 30</t>
  </si>
  <si>
    <t>E0724</t>
  </si>
  <si>
    <t>Gg. Surapati No. 82</t>
  </si>
  <si>
    <t>E0050</t>
  </si>
  <si>
    <t xml:space="preserve">Gang Rawamangun No. 3
</t>
  </si>
  <si>
    <t>A0876</t>
  </si>
  <si>
    <t>Jl. Soekarno Hatta No. 42</t>
  </si>
  <si>
    <t>Tomohon</t>
  </si>
  <si>
    <t>A0746</t>
  </si>
  <si>
    <t xml:space="preserve">Gang Soekarno Hatta No. 7
</t>
  </si>
  <si>
    <t>Kupang</t>
  </si>
  <si>
    <t>C0173</t>
  </si>
  <si>
    <t>Jl. H.J Maemunah No. 72</t>
  </si>
  <si>
    <t>D0841</t>
  </si>
  <si>
    <t xml:space="preserve">Jl. Pasteur No. 0
</t>
  </si>
  <si>
    <t>Batu</t>
  </si>
  <si>
    <t>B0818</t>
  </si>
  <si>
    <t xml:space="preserve">Gg. Rumah Sakit No. 4
</t>
  </si>
  <si>
    <t>D0869</t>
  </si>
  <si>
    <t xml:space="preserve">Gg. Moch. Ramdan No. 8
</t>
  </si>
  <si>
    <t>E0499</t>
  </si>
  <si>
    <t xml:space="preserve">Jalan Ronggowarsito No. 2
</t>
  </si>
  <si>
    <t>C0793</t>
  </si>
  <si>
    <t>Jalan Jend. A. Yani No. 73</t>
  </si>
  <si>
    <t>C0451</t>
  </si>
  <si>
    <t>F0008</t>
  </si>
  <si>
    <t>Gang Moch. Toha No. 86</t>
  </si>
  <si>
    <t>F0689</t>
  </si>
  <si>
    <t xml:space="preserve">Jl. Jend. Sudirman No. 9
</t>
  </si>
  <si>
    <t>Probolinggo</t>
  </si>
  <si>
    <t>F0473</t>
  </si>
  <si>
    <t>Jl. Jend. A. Yani No. 08</t>
  </si>
  <si>
    <t>C0655</t>
  </si>
  <si>
    <t xml:space="preserve">Gang Gardujati No. 1
</t>
  </si>
  <si>
    <t>F0047</t>
  </si>
  <si>
    <t>Jalan Jayawijaya No. 91</t>
  </si>
  <si>
    <t>A0033</t>
  </si>
  <si>
    <t>Jl. Suniaraja No. 25</t>
  </si>
  <si>
    <t>F0099</t>
  </si>
  <si>
    <t>Gg. Moch. Toha No. 99</t>
  </si>
  <si>
    <t>A0710</t>
  </si>
  <si>
    <t xml:space="preserve">Gang Tubagus Ismail No. 4
</t>
  </si>
  <si>
    <t>E0308</t>
  </si>
  <si>
    <t xml:space="preserve">Gang Ahmad Dahlan No. 7
</t>
  </si>
  <si>
    <t>D0004</t>
  </si>
  <si>
    <t xml:space="preserve">Gang Cihampelas No. 1
</t>
  </si>
  <si>
    <t>D0559</t>
  </si>
  <si>
    <t xml:space="preserve">Jl. M.T Haryono No. 0
</t>
  </si>
  <si>
    <t>B0962</t>
  </si>
  <si>
    <t>Gg. Ciumbuleuit No. 29</t>
  </si>
  <si>
    <t>B0982</t>
  </si>
  <si>
    <t>Gang Pelajar Pejuang No. 49</t>
  </si>
  <si>
    <t>D0027</t>
  </si>
  <si>
    <t>Gg. Soekarno Hatta No. 12</t>
  </si>
  <si>
    <t>Banjarmasin</t>
  </si>
  <si>
    <t>A0438</t>
  </si>
  <si>
    <t>Jalan Dipenogoro No. 70</t>
  </si>
  <si>
    <t>Banda Aceh</t>
  </si>
  <si>
    <t>C0019</t>
  </si>
  <si>
    <t xml:space="preserve">Jl. Indragiri No. 8
</t>
  </si>
  <si>
    <t>E0314</t>
  </si>
  <si>
    <t>Jalan Ronggowarsito No. 39</t>
  </si>
  <si>
    <t>E0874</t>
  </si>
  <si>
    <t>Jl. W.R. Supratman No. 86</t>
  </si>
  <si>
    <t>Semarang</t>
  </si>
  <si>
    <t>D0783</t>
  </si>
  <si>
    <t xml:space="preserve">Jl. Suryakencana No. 7
</t>
  </si>
  <si>
    <t>F0296</t>
  </si>
  <si>
    <t>Jl. Tubagus Ismail No. 73</t>
  </si>
  <si>
    <t>D0287</t>
  </si>
  <si>
    <t xml:space="preserve">Gang Sukajadi No. 1
</t>
  </si>
  <si>
    <t>E0909</t>
  </si>
  <si>
    <t xml:space="preserve">Jalan Rawamangun No. 7
</t>
  </si>
  <si>
    <t>A0766</t>
  </si>
  <si>
    <t>Jalan BKR No. 03</t>
  </si>
  <si>
    <t>D0825</t>
  </si>
  <si>
    <t>Jl. Jamika No. 21</t>
  </si>
  <si>
    <t>B0761</t>
  </si>
  <si>
    <t>Gang Surapati No. 95</t>
  </si>
  <si>
    <t>B0042</t>
  </si>
  <si>
    <t>Jl. Gardujati No. 57</t>
  </si>
  <si>
    <t>B0676</t>
  </si>
  <si>
    <t xml:space="preserve">Gg. Joyoboyo No. 1
</t>
  </si>
  <si>
    <t>F0471</t>
  </si>
  <si>
    <t>Jl. Kebonjati No. 12</t>
  </si>
  <si>
    <t>B0829</t>
  </si>
  <si>
    <t>Gg. Joyoboyo No. 46</t>
  </si>
  <si>
    <t>E0851</t>
  </si>
  <si>
    <t>Gang PHH. Mustofa No. 91</t>
  </si>
  <si>
    <t>D0337</t>
  </si>
  <si>
    <t>Gang Monginsidi No. 08</t>
  </si>
  <si>
    <t>E0175</t>
  </si>
  <si>
    <t>Jl. Monginsidi No. 60</t>
  </si>
  <si>
    <t>B0166</t>
  </si>
  <si>
    <t xml:space="preserve">Gg. Stasiun Wonokromo No. 1
</t>
  </si>
  <si>
    <t>D0934</t>
  </si>
  <si>
    <t>Jalan Otto Iskandardinata No. 30</t>
  </si>
  <si>
    <t>E0452</t>
  </si>
  <si>
    <t xml:space="preserve">Gang Jamika No. 2
</t>
  </si>
  <si>
    <t>A0678</t>
  </si>
  <si>
    <t xml:space="preserve">Gang Yos Sudarso No. 9
</t>
  </si>
  <si>
    <t>Metro</t>
  </si>
  <si>
    <t>D0965</t>
  </si>
  <si>
    <t>Gang Kutisari Selatan No. 72</t>
  </si>
  <si>
    <t>D0437</t>
  </si>
  <si>
    <t>Jl. Ciwastra No. 69</t>
  </si>
  <si>
    <t>B0610</t>
  </si>
  <si>
    <t>Jalan M.H Thamrin No. 08</t>
  </si>
  <si>
    <t>D0359</t>
  </si>
  <si>
    <t xml:space="preserve">Jalan Pacuan Kuda No. 5
</t>
  </si>
  <si>
    <t>Purwokerto</t>
  </si>
  <si>
    <t>D0347</t>
  </si>
  <si>
    <t>Gang Siliwangi No. 07</t>
  </si>
  <si>
    <t>C0794</t>
  </si>
  <si>
    <t xml:space="preserve">Jalan W.R. Supratman No. 2
</t>
  </si>
  <si>
    <t>C0460</t>
  </si>
  <si>
    <t>Gang Raya Ujungberung No. 29</t>
  </si>
  <si>
    <t>D0457</t>
  </si>
  <si>
    <t>Jl. Pasir Koja No. 36</t>
  </si>
  <si>
    <t>A0843</t>
  </si>
  <si>
    <t>Gg. Dipenogoro No. 50</t>
  </si>
  <si>
    <t>Binjai</t>
  </si>
  <si>
    <t>C0631</t>
  </si>
  <si>
    <t xml:space="preserve">Gang Astana Anyar No. 3
</t>
  </si>
  <si>
    <t>D0645</t>
  </si>
  <si>
    <t>Jl. Medokan Ayu No. 73</t>
  </si>
  <si>
    <t>C0030</t>
  </si>
  <si>
    <t>Gg. Veteran No. 48</t>
  </si>
  <si>
    <t>A0854</t>
  </si>
  <si>
    <t xml:space="preserve">Gang Kebonjati No. 8
</t>
  </si>
  <si>
    <t>F0078</t>
  </si>
  <si>
    <t xml:space="preserve">Jalan Suryakencana No. 7
</t>
  </si>
  <si>
    <t>F0215</t>
  </si>
  <si>
    <t>Jalan Soekarno Hatta No. 91</t>
  </si>
  <si>
    <t>F0484</t>
  </si>
  <si>
    <t xml:space="preserve">Jalan PHH. Mustofa No. 6
</t>
  </si>
  <si>
    <t>C0300</t>
  </si>
  <si>
    <t>Jalan S. Parman No. 45</t>
  </si>
  <si>
    <t>B0553</t>
  </si>
  <si>
    <t>Gg. M.T Haryono No. 96</t>
  </si>
  <si>
    <t>C0804</t>
  </si>
  <si>
    <t xml:space="preserve">Jl. Rajawali Barat No. 3
</t>
  </si>
  <si>
    <t>C0548</t>
  </si>
  <si>
    <t>Gang Otto Iskandardinata No. 69</t>
  </si>
  <si>
    <t>A0604</t>
  </si>
  <si>
    <t xml:space="preserve">Gang Gardujati No. 4
</t>
  </si>
  <si>
    <t>E0765</t>
  </si>
  <si>
    <t>Jl. Yos Sudarso No. 38</t>
  </si>
  <si>
    <t>D0171</t>
  </si>
  <si>
    <t>Jalan Kendalsari No. 20</t>
  </si>
  <si>
    <t>C0620</t>
  </si>
  <si>
    <t>Jl. Peta No. 76</t>
  </si>
  <si>
    <t>F0971</t>
  </si>
  <si>
    <t xml:space="preserve">Gg. Pacuan Kuda No. 6
</t>
  </si>
  <si>
    <t>D0911</t>
  </si>
  <si>
    <t xml:space="preserve">Gg. Kiaracondong No. 6
</t>
  </si>
  <si>
    <t>A0485</t>
  </si>
  <si>
    <t>Gg. Cempaka No. 58</t>
  </si>
  <si>
    <t>B0009</t>
  </si>
  <si>
    <t>Gg. Dipatiukur No. 10</t>
  </si>
  <si>
    <t>D0039</t>
  </si>
  <si>
    <t>Jl. Sukabumi No. 07</t>
  </si>
  <si>
    <t>F0598</t>
  </si>
  <si>
    <t>Gang K.H. Wahid Hasyim No. 54</t>
  </si>
  <si>
    <t>C0246</t>
  </si>
  <si>
    <t xml:space="preserve">Jalan Medokan Ayu No. 3
</t>
  </si>
  <si>
    <t>C0101</t>
  </si>
  <si>
    <t>Gg. HOS. Cokroaminoto No. 02</t>
  </si>
  <si>
    <t>A0279</t>
  </si>
  <si>
    <t xml:space="preserve">Gg. Pasirkoja No. 2
</t>
  </si>
  <si>
    <t>A0774</t>
  </si>
  <si>
    <t>Jalan Indragiri No. 47</t>
  </si>
  <si>
    <t>F0126</t>
  </si>
  <si>
    <t xml:space="preserve">Jl. Jend. A. Yani No. 1
</t>
  </si>
  <si>
    <t>A0780</t>
  </si>
  <si>
    <t xml:space="preserve">Gg. Ciumbuleuit No. 1
</t>
  </si>
  <si>
    <t>C0278</t>
  </si>
  <si>
    <t>Gang Ir. H. Djuanda No. 36</t>
  </si>
  <si>
    <t>E0433</t>
  </si>
  <si>
    <t xml:space="preserve">Gg. Kutai No. 0
</t>
  </si>
  <si>
    <t>C0623</t>
  </si>
  <si>
    <t>Jl. Suryakencana No. 68</t>
  </si>
  <si>
    <t>F0134</t>
  </si>
  <si>
    <t>Jl. Medokan Ayu No. 74</t>
  </si>
  <si>
    <t>F0446</t>
  </si>
  <si>
    <t xml:space="preserve">Jalan Dr. Djunjunan No. 3
</t>
  </si>
  <si>
    <t>B0079</t>
  </si>
  <si>
    <t>Gg. Pelajar Pejuang No. 62</t>
  </si>
  <si>
    <t>F0403</t>
  </si>
  <si>
    <t xml:space="preserve">Jl. Asia Afrika No. 1
</t>
  </si>
  <si>
    <t>E0353</t>
  </si>
  <si>
    <t>Gg. Ahmad Dahlan No. 89</t>
  </si>
  <si>
    <t>D0840</t>
  </si>
  <si>
    <t xml:space="preserve">Gg. H.J Maemunah No. 3
</t>
  </si>
  <si>
    <t>F0234</t>
  </si>
  <si>
    <t xml:space="preserve">Jalan Gegerkalong Hilir No. 0
</t>
  </si>
  <si>
    <t>D0102</t>
  </si>
  <si>
    <t>Gg. K.H. Wahid Hasyim No. 78</t>
  </si>
  <si>
    <t>F0914</t>
  </si>
  <si>
    <t>Gg. HOS. Cokroaminoto No. 95</t>
  </si>
  <si>
    <t>B0662</t>
  </si>
  <si>
    <t xml:space="preserve">Jl. Pasteur No. 4
</t>
  </si>
  <si>
    <t>F0172</t>
  </si>
  <si>
    <t>Jl. Cikapayang No. 52</t>
  </si>
  <si>
    <t>D0382</t>
  </si>
  <si>
    <t>Gg. Erlangga No. 85</t>
  </si>
  <si>
    <t>F0410</t>
  </si>
  <si>
    <t>Jl. Rajawali Barat No. 19</t>
  </si>
  <si>
    <t>B0784</t>
  </si>
  <si>
    <t>Jalan Monginsidi No. 21</t>
  </si>
  <si>
    <t>Tangerang Selatan</t>
  </si>
  <si>
    <t>D0163</t>
  </si>
  <si>
    <t xml:space="preserve">Gg. Tebet Barat Dalam No. 6
</t>
  </si>
  <si>
    <t>D0983</t>
  </si>
  <si>
    <t>Gg. Astana Anyar No. 05</t>
  </si>
  <si>
    <t>F0611</t>
  </si>
  <si>
    <t xml:space="preserve">Jl. Monginsidi No. 4
</t>
  </si>
  <si>
    <t>E0560</t>
  </si>
  <si>
    <t>Gang Soekarno Hatta No. 47</t>
  </si>
  <si>
    <t>E0254</t>
  </si>
  <si>
    <t>Jalan Otto Iskandardinata No. 85</t>
  </si>
  <si>
    <t>E0145</t>
  </si>
  <si>
    <t xml:space="preserve">Jl. Rumah Sakit No. 8
</t>
  </si>
  <si>
    <t>C0602</t>
  </si>
  <si>
    <t>Gang Moch. Ramdan No. 25</t>
  </si>
  <si>
    <t>C0406</t>
  </si>
  <si>
    <t>Jalan Setiabudhi No. 75</t>
  </si>
  <si>
    <t>D0114</t>
  </si>
  <si>
    <t>Gang Dr. Djunjunan No. 37</t>
  </si>
  <si>
    <t>B0705</t>
  </si>
  <si>
    <t>Gg. Monginsidi No. 76</t>
  </si>
  <si>
    <t>C0086</t>
  </si>
  <si>
    <t xml:space="preserve">Gang Peta No. 5
</t>
  </si>
  <si>
    <t>B0542</t>
  </si>
  <si>
    <t xml:space="preserve">Gg. Tebet Barat Dalam No. 8
</t>
  </si>
  <si>
    <t>D0558</t>
  </si>
  <si>
    <t xml:space="preserve">Jalan Gedebage Selatan No. 5
</t>
  </si>
  <si>
    <t>Sukabumi</t>
  </si>
  <si>
    <t>D0555</t>
  </si>
  <si>
    <t>Jl. Surapati No. 98</t>
  </si>
  <si>
    <t>A0239</t>
  </si>
  <si>
    <t>Gg. Rajawali Barat No. 45</t>
  </si>
  <si>
    <t>A0861</t>
  </si>
  <si>
    <t>Jl. Sukajadi No. 80</t>
  </si>
  <si>
    <t>Kendari</t>
  </si>
  <si>
    <t>D0421</t>
  </si>
  <si>
    <t xml:space="preserve">Jalan Cikutra Barat No. 0
</t>
  </si>
  <si>
    <t>B0523</t>
  </si>
  <si>
    <t xml:space="preserve">Gang Sentot Alibasa No. 4
</t>
  </si>
  <si>
    <t>F0701</t>
  </si>
  <si>
    <t>Gang Otto Iskandardinata No. 06</t>
  </si>
  <si>
    <t>B0035</t>
  </si>
  <si>
    <t>Gang Antapani Lama No. 00</t>
  </si>
  <si>
    <t>C0626</t>
  </si>
  <si>
    <t xml:space="preserve">Jalan Surapati No. 6
</t>
  </si>
  <si>
    <t>D0266</t>
  </si>
  <si>
    <t>Gg. Otto Iskandardinata No. 43</t>
  </si>
  <si>
    <t>A0978</t>
  </si>
  <si>
    <t>Jalan KH Amin Jasuta No. 27</t>
  </si>
  <si>
    <t>B0621</t>
  </si>
  <si>
    <t>Jalan Pelajar Pejuang No. 01</t>
  </si>
  <si>
    <t>B0847</t>
  </si>
  <si>
    <t>Jl. Pasir Koja No. 51</t>
  </si>
  <si>
    <t>B0530</t>
  </si>
  <si>
    <t>Jl. Soekarno Hatta No. 82</t>
  </si>
  <si>
    <t>E0080</t>
  </si>
  <si>
    <t>Gang Astana Anyar No. 20</t>
  </si>
  <si>
    <t>E0569</t>
  </si>
  <si>
    <t>Gg. Stasiun Wonokromo No. 34</t>
  </si>
  <si>
    <t>C0985</t>
  </si>
  <si>
    <t>Gg. Jend. A. Yani No. 66</t>
  </si>
  <si>
    <t>E0176</t>
  </si>
  <si>
    <t xml:space="preserve">Gang Lembong No. 8
</t>
  </si>
  <si>
    <t>C0800</t>
  </si>
  <si>
    <t>Gang Rajawali Barat No. 56</t>
  </si>
  <si>
    <t>C0494</t>
  </si>
  <si>
    <t>Jl. Ir. H. Djuanda No. 77</t>
  </si>
  <si>
    <t>E0968</t>
  </si>
  <si>
    <t xml:space="preserve">Jl. Jakarta No. 2
</t>
  </si>
  <si>
    <t>C0646</t>
  </si>
  <si>
    <t xml:space="preserve">Gg. Stasiun Wonokromo No. 5
</t>
  </si>
  <si>
    <t>B0625</t>
  </si>
  <si>
    <t>Jl. Ahmad Yani No. 43</t>
  </si>
  <si>
    <t>B0637</t>
  </si>
  <si>
    <t>Gg. BKR No. 13</t>
  </si>
  <si>
    <t>E0574</t>
  </si>
  <si>
    <t xml:space="preserve">Jalan Jakarta No. 9
</t>
  </si>
  <si>
    <t>Kota Administrasi Jakarta Pusat</t>
  </si>
  <si>
    <t>B0456</t>
  </si>
  <si>
    <t>Jalan Cikapayang No. 41</t>
  </si>
  <si>
    <t>C0397</t>
  </si>
  <si>
    <t xml:space="preserve">Jl. Moch. Ramdan No. 5
</t>
  </si>
  <si>
    <t>B0439</t>
  </si>
  <si>
    <t>Gang Jend. Sudirman No. 63</t>
  </si>
  <si>
    <t>B0518</t>
  </si>
  <si>
    <t xml:space="preserve">Jl. Kebonjati No. 5
</t>
  </si>
  <si>
    <t>E0605</t>
  </si>
  <si>
    <t>Jl. Laswi No. 87</t>
  </si>
  <si>
    <t>A0969</t>
  </si>
  <si>
    <t>B0480</t>
  </si>
  <si>
    <t>Jl. Otto Iskandardinata No. 70</t>
  </si>
  <si>
    <t>B0568</t>
  </si>
  <si>
    <t>Jl. Soekarno Hatta No. 88</t>
  </si>
  <si>
    <t>A0536</t>
  </si>
  <si>
    <t>Jalan Gardujati No. 82</t>
  </si>
  <si>
    <t>A0596</t>
  </si>
  <si>
    <t>Gg. Astana Anyar No. 49</t>
  </si>
  <si>
    <t>Ambon</t>
  </si>
  <si>
    <t>C0357</t>
  </si>
  <si>
    <t>Gang Cikapayang No. 76</t>
  </si>
  <si>
    <t>D0165</t>
  </si>
  <si>
    <t>Jl. Yos Sudarso No. 26</t>
  </si>
  <si>
    <t>E0285</t>
  </si>
  <si>
    <t>C0842</t>
  </si>
  <si>
    <t>Gg. Rumah Sakit No. 60</t>
  </si>
  <si>
    <t>D0571</t>
  </si>
  <si>
    <t>Jl. Abdul Muis No. 96</t>
  </si>
  <si>
    <t>B0619</t>
  </si>
  <si>
    <t>Gang Siliwangi No. 32</t>
  </si>
  <si>
    <t>C0121</t>
  </si>
  <si>
    <t xml:space="preserve">Gg. Rajawali Barat No. 7
</t>
  </si>
  <si>
    <t>F0162</t>
  </si>
  <si>
    <t>Gang Cihampelas No. 05</t>
  </si>
  <si>
    <t>C0752</t>
  </si>
  <si>
    <t xml:space="preserve">Gang W.R. Supratman No. 0
</t>
  </si>
  <si>
    <t>C0481</t>
  </si>
  <si>
    <t>Gg. Asia Afrika No. 12</t>
  </si>
  <si>
    <t>E0669</t>
  </si>
  <si>
    <t xml:space="preserve">Gg. Setiabudhi No. 3
</t>
  </si>
  <si>
    <t>D0991</t>
  </si>
  <si>
    <t xml:space="preserve">Gang Kutai No. 1
</t>
  </si>
  <si>
    <t>A0964</t>
  </si>
  <si>
    <t>Jalan Surapati No. 19</t>
  </si>
  <si>
    <t>C0085</t>
  </si>
  <si>
    <t xml:space="preserve">Gg. Kiaracondong No. 9
</t>
  </si>
  <si>
    <t>E0826</t>
  </si>
  <si>
    <t>Gang Jamika No. 82</t>
  </si>
  <si>
    <t>B0495</t>
  </si>
  <si>
    <t>Jalan Suryakencana No. 20</t>
  </si>
  <si>
    <t>F0356</t>
  </si>
  <si>
    <t>Jalan Pacuan Kuda No. 81</t>
  </si>
  <si>
    <t>C0398</t>
  </si>
  <si>
    <t>Jl. Suniaraja No. 37</t>
  </si>
  <si>
    <t>C0151</t>
  </si>
  <si>
    <t>Jalan Bangka Raya No. 36</t>
  </si>
  <si>
    <t>A0609</t>
  </si>
  <si>
    <t xml:space="preserve">Gg. Ahmad Yani No. 8
</t>
  </si>
  <si>
    <t>F0946</t>
  </si>
  <si>
    <t xml:space="preserve">Jl. PHH. Mustofa No. 9
</t>
  </si>
  <si>
    <t>Bima</t>
  </si>
  <si>
    <t>C0647</t>
  </si>
  <si>
    <t>Gang Dipatiukur No. 95</t>
  </si>
  <si>
    <t>B0684</t>
  </si>
  <si>
    <t xml:space="preserve">Gang W.R. Supratman No. 9
</t>
  </si>
  <si>
    <t>D0400</t>
  </si>
  <si>
    <t xml:space="preserve">Jalan Yos Sudarso No. 5
</t>
  </si>
  <si>
    <t>E0089</t>
  </si>
  <si>
    <t>Gang M.T Haryono No. 25</t>
  </si>
  <si>
    <t>A0970</t>
  </si>
  <si>
    <t xml:space="preserve">Gg. Ahmad Yani No. 0
</t>
  </si>
  <si>
    <t>C0788</t>
  </si>
  <si>
    <t xml:space="preserve">Gg. M.H Thamrin No. 5
</t>
  </si>
  <si>
    <t>A0041</t>
  </si>
  <si>
    <t>Jl. Otto Iskandardinata No. 19</t>
  </si>
  <si>
    <t>B0810</t>
  </si>
  <si>
    <t>Gang Gegerkalong Hilir No. 40</t>
  </si>
  <si>
    <t>F0785</t>
  </si>
  <si>
    <t>Jl. Rajiman No. 51</t>
  </si>
  <si>
    <t>A0680</t>
  </si>
  <si>
    <t>Gang Raya Setiabudhi No. 20</t>
  </si>
  <si>
    <t>C0298</t>
  </si>
  <si>
    <t xml:space="preserve">Gang Jend. Sudirman No. 8
</t>
  </si>
  <si>
    <t>B0629</t>
  </si>
  <si>
    <t xml:space="preserve">Jl. Abdul Muis No. 6
</t>
  </si>
  <si>
    <t>E0961</t>
  </si>
  <si>
    <t xml:space="preserve">Gang Waringin No. 6
</t>
  </si>
  <si>
    <t>Pasuruan</t>
  </si>
  <si>
    <t>C0064</t>
  </si>
  <si>
    <t>Gg. Antapani Lama No. 19</t>
  </si>
  <si>
    <t>C0952</t>
  </si>
  <si>
    <t xml:space="preserve">Jl. Rajawali Timur No. 4
</t>
  </si>
  <si>
    <t>C0535</t>
  </si>
  <si>
    <t>Jl. Moch. Toha No. 79</t>
  </si>
  <si>
    <t>D0531</t>
  </si>
  <si>
    <t xml:space="preserve">Gang Antapani Lama No. 7
</t>
  </si>
  <si>
    <t>E0335</t>
  </si>
  <si>
    <t>Gang R.E Martadinata No. 17</t>
  </si>
  <si>
    <t>C0997</t>
  </si>
  <si>
    <t>Gg. Monginsidi No. 39</t>
  </si>
  <si>
    <t>Tegal</t>
  </si>
  <si>
    <t>B0943</t>
  </si>
  <si>
    <t xml:space="preserve">Gg. Asia Afrika No. 3
</t>
  </si>
  <si>
    <t>F0025</t>
  </si>
  <si>
    <t>Jl. Joyoboyo No. 21</t>
  </si>
  <si>
    <t>A0797</t>
  </si>
  <si>
    <t>Jl. Tebet Barat Dalam No. 01</t>
  </si>
  <si>
    <t>C0835</t>
  </si>
  <si>
    <t>Jl. Abdul Muis No. 10</t>
  </si>
  <si>
    <t>C0258</t>
  </si>
  <si>
    <t>Gang Lembong No. 72</t>
  </si>
  <si>
    <t>D0514</t>
  </si>
  <si>
    <t>Jalan Rajawali Timur No. 33</t>
  </si>
  <si>
    <t>C0863</t>
  </si>
  <si>
    <t>Jl. Raya Ujungberung No. 00</t>
  </si>
  <si>
    <t>A0399</t>
  </si>
  <si>
    <t xml:space="preserve">Gang Pasir Koja No. 1
</t>
  </si>
  <si>
    <t>E0703</t>
  </si>
  <si>
    <t>Gang Tebet Barat Dalam No. 83</t>
  </si>
  <si>
    <t>D0318</t>
  </si>
  <si>
    <t>Gang Stasiun Wonokromo No. 16</t>
  </si>
  <si>
    <t>D0786</t>
  </si>
  <si>
    <t>Gang Rawamangun No. 44</t>
  </si>
  <si>
    <t>A0197</t>
  </si>
  <si>
    <t>Jl. Rajawali Timur No. 25</t>
  </si>
  <si>
    <t>A0561</t>
  </si>
  <si>
    <t>Jl. Sukajadi No. 74</t>
  </si>
  <si>
    <t>E0492</t>
  </si>
  <si>
    <t>Gang Sadang Serang No. 63</t>
  </si>
  <si>
    <t>E0161</t>
  </si>
  <si>
    <t xml:space="preserve">Jl. Gedebage Selatan No. 4
</t>
  </si>
  <si>
    <t>A0020</t>
  </si>
  <si>
    <t xml:space="preserve">Gg. Stasiun Wonokromo No. 6
</t>
  </si>
  <si>
    <t>C0896</t>
  </si>
  <si>
    <t xml:space="preserve">Gg. Bangka Raya No. 9
</t>
  </si>
  <si>
    <t>E0967</t>
  </si>
  <si>
    <t>Gang Soekarno Hatta No. 75</t>
  </si>
  <si>
    <t>E0081</t>
  </si>
  <si>
    <t>Jl. KH Amin Jasuta No. 87</t>
  </si>
  <si>
    <t>D0972</t>
  </si>
  <si>
    <t>C0324</t>
  </si>
  <si>
    <t>Jalan Sentot Alibasa No. 17</t>
  </si>
  <si>
    <t>D0779</t>
  </si>
  <si>
    <t xml:space="preserve">Gg. Raya Ujungberung No. 7
</t>
  </si>
  <si>
    <t>D0057</t>
  </si>
  <si>
    <t xml:space="preserve">Gg. Kebonjati No. 4
</t>
  </si>
  <si>
    <t>E0894</t>
  </si>
  <si>
    <t>Gg. Dipatiukur No. 58</t>
  </si>
  <si>
    <t>D0546</t>
  </si>
  <si>
    <t>Gg. Laswi No. 86</t>
  </si>
  <si>
    <t>B0751</t>
  </si>
  <si>
    <t>Jl. Kiaracondong No. 99</t>
  </si>
  <si>
    <t>B0472</t>
  </si>
  <si>
    <t>Gang KH Amin Jasuta No. 44</t>
  </si>
  <si>
    <t>B0125</t>
  </si>
  <si>
    <t xml:space="preserve">Jalan Kebonjati No. 7
</t>
  </si>
  <si>
    <t>D0425</t>
  </si>
  <si>
    <t>Gg. Cempaka No. 15</t>
  </si>
  <si>
    <t>Tanjungpinang</t>
  </si>
  <si>
    <t>A0525</t>
  </si>
  <si>
    <t>Gang Ciwastra No. 42</t>
  </si>
  <si>
    <t>E0267</t>
  </si>
  <si>
    <t>Jalan Yos Sudarso No. 57</t>
  </si>
  <si>
    <t>F0376</t>
  </si>
  <si>
    <t>Gg. Moch. Ramdan No. 55</t>
  </si>
  <si>
    <t>B0521</t>
  </si>
  <si>
    <t>Gang Veteran No. 39</t>
  </si>
  <si>
    <t>Sawahlunto</t>
  </si>
  <si>
    <t>A0358</t>
  </si>
  <si>
    <t>Jalan Monginsidi No. 10</t>
  </si>
  <si>
    <t>F0888</t>
  </si>
  <si>
    <t>Gang Ronggowarsito No. 37</t>
  </si>
  <si>
    <t>B0056</t>
  </si>
  <si>
    <t xml:space="preserve">Gg. Joyoboyo No. 5
</t>
  </si>
  <si>
    <t>A0671</t>
  </si>
  <si>
    <t>Gg. Pasir Koja No. 65</t>
  </si>
  <si>
    <t>A0526</t>
  </si>
  <si>
    <t xml:space="preserve">Jalan K.H. Wahid Hasyim No. 4
</t>
  </si>
  <si>
    <t>A0482</t>
  </si>
  <si>
    <t>Jl. Tubagus Ismail No. 55</t>
  </si>
  <si>
    <t>F0937</t>
  </si>
  <si>
    <t xml:space="preserve">Gg. Cihampelas No. 5
</t>
  </si>
  <si>
    <t>C0379</t>
  </si>
  <si>
    <t>Jl. Cikapayang No. 43</t>
  </si>
  <si>
    <t>F0117</t>
  </si>
  <si>
    <t xml:space="preserve">Gang Rajawali Timur No. 3
</t>
  </si>
  <si>
    <t>F0211</t>
  </si>
  <si>
    <t xml:space="preserve">Jalan Astana Anyar No. 5
</t>
  </si>
  <si>
    <t>F0986</t>
  </si>
  <si>
    <t>Gg. Suniaraja No. 09</t>
  </si>
  <si>
    <t>C0247</t>
  </si>
  <si>
    <t>Gg. Pacuan Kuda No. 56</t>
  </si>
  <si>
    <t>D0903</t>
  </si>
  <si>
    <t>Gg. Ahmad Dahlan No. 15</t>
  </si>
  <si>
    <t>B0037</t>
  </si>
  <si>
    <t xml:space="preserve">Gang M.T Haryono No. 0
</t>
  </si>
  <si>
    <t>C0372</t>
  </si>
  <si>
    <t>Gg. PHH. Mustofa No. 87</t>
  </si>
  <si>
    <t>E0159</t>
  </si>
  <si>
    <t>Jalan Ahmad Dahlan No. 26</t>
  </si>
  <si>
    <t>F0866</t>
  </si>
  <si>
    <t xml:space="preserve">Jalan Peta No. 8
</t>
  </si>
  <si>
    <t>E0248</t>
  </si>
  <si>
    <t>Gang Merdeka No. 60</t>
  </si>
  <si>
    <t>F0524</t>
  </si>
  <si>
    <t xml:space="preserve">Gang Medokan Ayu No. 4
</t>
  </si>
  <si>
    <t>A0737</t>
  </si>
  <si>
    <t xml:space="preserve">Gang K.H. Wahid Hasyim No. 1
</t>
  </si>
  <si>
    <t>B0935</t>
  </si>
  <si>
    <t>Gg. Kiaracondong No. 32</t>
  </si>
  <si>
    <t>F0895</t>
  </si>
  <si>
    <t>Gg. Pasteur No. 57</t>
  </si>
  <si>
    <t>Sabang</t>
  </si>
  <si>
    <t>E0106</t>
  </si>
  <si>
    <t xml:space="preserve">Gg. Ciumbuleuit No. 9
</t>
  </si>
  <si>
    <t>E0200</t>
  </si>
  <si>
    <t xml:space="preserve">Jalan Surapati No. 2
</t>
  </si>
  <si>
    <t>B0231</t>
  </si>
  <si>
    <t>Jl. Ahmad Dahlan No. 75</t>
  </si>
  <si>
    <t>B0628</t>
  </si>
  <si>
    <t>Jl. Medokan Ayu No. 42</t>
  </si>
  <si>
    <t>A0497</t>
  </si>
  <si>
    <t>Jl. Merdeka No. 68</t>
  </si>
  <si>
    <t>F0040</t>
  </si>
  <si>
    <t>Jl. Kiaracondong No. 29</t>
  </si>
  <si>
    <t>E0107</t>
  </si>
  <si>
    <t xml:space="preserve">Jl. PHH. Mustofa No. 3
</t>
  </si>
  <si>
    <t>F0255</t>
  </si>
  <si>
    <t>Jl. Jakarta No. 19</t>
  </si>
  <si>
    <t>C0363</t>
  </si>
  <si>
    <t>Jalan Rajiman No. 44</t>
  </si>
  <si>
    <t>D0832</t>
  </si>
  <si>
    <t>Gg. Kiaracondong No. 19</t>
  </si>
  <si>
    <t>F0811</t>
  </si>
  <si>
    <t xml:space="preserve">Jl. W.R. Supratman No. 0
</t>
  </si>
  <si>
    <t>E0462</t>
  </si>
  <si>
    <t xml:space="preserve">Jl. Astana Anyar No. 9
</t>
  </si>
  <si>
    <t>E0544</t>
  </si>
  <si>
    <t>B0767</t>
  </si>
  <si>
    <t>Gg. Rungkut Industri No. 31</t>
  </si>
  <si>
    <t>C0354</t>
  </si>
  <si>
    <t>Jl. Pasteur No. 87</t>
  </si>
  <si>
    <t>F0186</t>
  </si>
  <si>
    <t xml:space="preserve">Jalan H.J Maemunah No. 5
</t>
  </si>
  <si>
    <t>E0944</t>
  </si>
  <si>
    <t>Jalan Cikapayang No. 13</t>
  </si>
  <si>
    <t>D0987</t>
  </si>
  <si>
    <t>Gg. Pasteur No. 47</t>
  </si>
  <si>
    <t>D0005</t>
  </si>
  <si>
    <t>Gg. Rungkut Industri No. 00</t>
  </si>
  <si>
    <t>F0845</t>
  </si>
  <si>
    <t>Gang Cikapayang No. 22</t>
  </si>
  <si>
    <t>B0711</t>
  </si>
  <si>
    <t>Gg. Lembong No. 31</t>
  </si>
  <si>
    <t>D0220</t>
  </si>
  <si>
    <t>Gg. Pacuan Kuda No. 19</t>
  </si>
  <si>
    <t>C0908</t>
  </si>
  <si>
    <t xml:space="preserve">Jl. Pelajar Pejuang No. 7
</t>
  </si>
  <si>
    <t>F0198</t>
  </si>
  <si>
    <t>Gg. Kutai No. 02</t>
  </si>
  <si>
    <t>A0022</t>
  </si>
  <si>
    <t>Gg. Surapati No. 68</t>
  </si>
  <si>
    <t>A0759</t>
  </si>
  <si>
    <t>Gg. Indragiri No. 23</t>
  </si>
  <si>
    <t>C0423</t>
  </si>
  <si>
    <t>Gang S. Parman No. 64</t>
  </si>
  <si>
    <t>A0992</t>
  </si>
  <si>
    <t xml:space="preserve">Gg. Gegerkalong Hilir No. 4
</t>
  </si>
  <si>
    <t>A0299</t>
  </si>
  <si>
    <t xml:space="preserve">Gg. Rajawali Barat No. 5
</t>
  </si>
  <si>
    <t>F0930</t>
  </si>
  <si>
    <t>Jalan Dr. Djunjunan No. 96</t>
  </si>
  <si>
    <t>D0236</t>
  </si>
  <si>
    <t>Jalan Ciwastra No. 53</t>
  </si>
  <si>
    <t>B0311</t>
  </si>
  <si>
    <t xml:space="preserve">Jl. Sukajadi No. 6
</t>
  </si>
  <si>
    <t>F0670</t>
  </si>
  <si>
    <t xml:space="preserve">Gang Jend. A. Yani No. 5
</t>
  </si>
  <si>
    <t>A0879</t>
  </si>
  <si>
    <t xml:space="preserve">Gang Moch. Toha No. 6
</t>
  </si>
  <si>
    <t>A0980</t>
  </si>
  <si>
    <t>Gg. BKR No. 46</t>
  </si>
  <si>
    <t>A0432</t>
  </si>
  <si>
    <t>Gg. Dipatiukur No. 86</t>
  </si>
  <si>
    <t>D0988</t>
  </si>
  <si>
    <t xml:space="preserve">Gang Pacuan Kuda No. 9
</t>
  </si>
  <si>
    <t>B0476</t>
  </si>
  <si>
    <t>Gang Sukabumi No. 16</t>
  </si>
  <si>
    <t>C0302</t>
  </si>
  <si>
    <t>Gang Medokan Ayu No. 60</t>
  </si>
  <si>
    <t>F0642</t>
  </si>
  <si>
    <t>B0945</t>
  </si>
  <si>
    <t xml:space="preserve">Jl. Rajawali Barat No. 7
</t>
  </si>
  <si>
    <t>E0581</t>
  </si>
  <si>
    <t>Gang H.J Maemunah No. 15</t>
  </si>
  <si>
    <t>C0230</t>
  </si>
  <si>
    <t xml:space="preserve">Jalan Pacuan Kuda No. 0
</t>
  </si>
  <si>
    <t>B0132</t>
  </si>
  <si>
    <t>Gang Moch. Ramdan No. 09</t>
  </si>
  <si>
    <t>E0622</t>
  </si>
  <si>
    <t>Gang Rajawali Barat No. 01</t>
  </si>
  <si>
    <t>D0884</t>
  </si>
  <si>
    <t>Jalan Jakarta No. 90</t>
  </si>
  <si>
    <t>A0196</t>
  </si>
  <si>
    <t>Gang Ahmad Dahlan No. 96</t>
  </si>
  <si>
    <t>C0877</t>
  </si>
  <si>
    <t>Gang Jayawijaya No. 49</t>
  </si>
  <si>
    <t>E0305</t>
  </si>
  <si>
    <t xml:space="preserve">Gg. Sukabumi No. 4
</t>
  </si>
  <si>
    <t>A0693</t>
  </si>
  <si>
    <t>Jalan Erlangga No. 58</t>
  </si>
  <si>
    <t>F0579</t>
  </si>
  <si>
    <t>Jalan Dipenogoro No. 63</t>
  </si>
  <si>
    <t>A0695</t>
  </si>
  <si>
    <t>Gang Surapati No. 48</t>
  </si>
  <si>
    <t>A0051</t>
  </si>
  <si>
    <t>Jl. Gedebage Selatan No. 60</t>
  </si>
  <si>
    <t>D0898</t>
  </si>
  <si>
    <t xml:space="preserve">Jalan Jend. A. Yani No. 9
</t>
  </si>
  <si>
    <t>F0329</t>
  </si>
  <si>
    <t xml:space="preserve">Gang Joyoboyo No. 6
</t>
  </si>
  <si>
    <t>E0115</t>
  </si>
  <si>
    <t>Gang Merdeka No. 47</t>
  </si>
  <si>
    <t>A0407</t>
  </si>
  <si>
    <t xml:space="preserve">Gang Sukabumi No. 7
</t>
  </si>
  <si>
    <t>A0100</t>
  </si>
  <si>
    <t>Gang H.J Maemunah No. 43</t>
  </si>
  <si>
    <t>A0659</t>
  </si>
  <si>
    <t>Jl. Surapati No. 17</t>
  </si>
  <si>
    <t>D0815</t>
  </si>
  <si>
    <t xml:space="preserve">Gg. PHH. Mustofa No. 6
</t>
  </si>
  <si>
    <t>D0427</t>
  </si>
  <si>
    <t>Jl. Erlangga No. 49</t>
  </si>
  <si>
    <t>E0798</t>
  </si>
  <si>
    <t xml:space="preserve">Jalan Wonoayu No. 1
</t>
  </si>
  <si>
    <t>F0369</t>
  </si>
  <si>
    <t xml:space="preserve">Gang Suryakencana No. 9
</t>
  </si>
  <si>
    <t>A0812</t>
  </si>
  <si>
    <t>Jl. Peta No. 41</t>
  </si>
  <si>
    <t>C0687</t>
  </si>
  <si>
    <t xml:space="preserve">Gg. Antapani Lama No. 4
</t>
  </si>
  <si>
    <t>C0541</t>
  </si>
  <si>
    <t>Jl. H.J Maemunah No. 90</t>
  </si>
  <si>
    <t>F0277</t>
  </si>
  <si>
    <t xml:space="preserve">Jalan Cempaka No. 8
</t>
  </si>
  <si>
    <t>B0920</t>
  </si>
  <si>
    <t xml:space="preserve">Jl. Pasir Koja No. 6
</t>
  </si>
  <si>
    <t>F0627</t>
  </si>
  <si>
    <t xml:space="preserve">Jalan HOS. Cokroaminoto No. 2
</t>
  </si>
  <si>
    <t>A0156</t>
  </si>
  <si>
    <t>Jalan Raya Ujungberung No. 34</t>
  </si>
  <si>
    <t>E0469</t>
  </si>
  <si>
    <t>Jl. Laswi No. 24</t>
  </si>
  <si>
    <t>E0386</t>
  </si>
  <si>
    <t>Gang Dipatiukur No. 63</t>
  </si>
  <si>
    <t>F0017</t>
  </si>
  <si>
    <t>Jl. Gedebage Selatan No. 18</t>
  </si>
  <si>
    <t>E0060</t>
  </si>
  <si>
    <t>Jl. Kutai No. 34</t>
  </si>
  <si>
    <t>B0012</t>
  </si>
  <si>
    <t>Jl. Cikutra Timur No. 25</t>
  </si>
  <si>
    <t>D0007</t>
  </si>
  <si>
    <t xml:space="preserve">Gang Setiabudhi No. 0
</t>
  </si>
  <si>
    <t>A0355</t>
  </si>
  <si>
    <t>Gg. Kutai No. 84</t>
  </si>
  <si>
    <t>F0913</t>
  </si>
  <si>
    <t>Jalan Dipatiukur No. 16</t>
  </si>
  <si>
    <t>D0454</t>
  </si>
  <si>
    <t>Jl. Ronggowarsito No. 02</t>
  </si>
  <si>
    <t>B0280</t>
  </si>
  <si>
    <t xml:space="preserve">Jl. Raya Ujungberung No. 0
</t>
  </si>
  <si>
    <t>D0666</t>
  </si>
  <si>
    <t>Jl. KH Amin Jasuta No. 34</t>
  </si>
  <si>
    <t>B0830</t>
  </si>
  <si>
    <t>Gang Pelajar Pejuang No. 27</t>
  </si>
  <si>
    <t>B0507</t>
  </si>
  <si>
    <t>Jl. Jayawijaya No. 87</t>
  </si>
  <si>
    <t>E0075</t>
  </si>
  <si>
    <t xml:space="preserve">Jl. Kapten Muslihat No. 1
</t>
  </si>
  <si>
    <t>B0714</t>
  </si>
  <si>
    <t>Jl. Siliwangi No. 84</t>
  </si>
  <si>
    <t>E0700</t>
  </si>
  <si>
    <t>Jalan Sukabumi No. 61</t>
  </si>
  <si>
    <t>A0192</t>
  </si>
  <si>
    <t xml:space="preserve">Gang Cihampelas No. 8
</t>
  </si>
  <si>
    <t>D0906</t>
  </si>
  <si>
    <t>Gg. Pasirkoja No. 95</t>
  </si>
  <si>
    <t>C0590</t>
  </si>
  <si>
    <t>Jalan Yos Sudarso No. 41</t>
  </si>
  <si>
    <t>C0339</t>
  </si>
  <si>
    <t>Gg. Tebet Barat Dalam No. 45</t>
  </si>
  <si>
    <t>A0813</t>
  </si>
  <si>
    <t>Gg. Surapati No. 92</t>
  </si>
  <si>
    <t>B0594</t>
  </si>
  <si>
    <t>Jl. Cikapayang No. 81</t>
  </si>
  <si>
    <t>F0976</t>
  </si>
  <si>
    <t>Jl. Merdeka No. 40</t>
  </si>
  <si>
    <t>E0464</t>
  </si>
  <si>
    <t>Gang BKR No. 89</t>
  </si>
  <si>
    <t>E0833</t>
  </si>
  <si>
    <t>Jalan Cikapayang No. 30</t>
  </si>
  <si>
    <t>F0444</t>
  </si>
  <si>
    <t>Gg. Suryakencana No. 76</t>
  </si>
  <si>
    <t>C0340</t>
  </si>
  <si>
    <t>Gang Yos Sudarso No. 81</t>
  </si>
  <si>
    <t>A0111</t>
  </si>
  <si>
    <t>Gang Cikutra Barat No. 63</t>
  </si>
  <si>
    <t>D0634</t>
  </si>
  <si>
    <t xml:space="preserve">Gang Kutai No. 8
</t>
  </si>
  <si>
    <t>E0429</t>
  </si>
  <si>
    <t>A0084</t>
  </si>
  <si>
    <t>Jl. M.H Thamrin No. 81</t>
  </si>
  <si>
    <t>C0979</t>
  </si>
  <si>
    <t xml:space="preserve">Gg. S. Parman No. 5
</t>
  </si>
  <si>
    <t>A0694</t>
  </si>
  <si>
    <t>Jalan Sukajadi No. 92</t>
  </si>
  <si>
    <t>F0723</t>
  </si>
  <si>
    <t xml:space="preserve">Gg. Erlangga No. 6
</t>
  </si>
  <si>
    <t>D0024</t>
  </si>
  <si>
    <t xml:space="preserve">Gg. Rawamangun No. 9
</t>
  </si>
  <si>
    <t>C0941</t>
  </si>
  <si>
    <t xml:space="preserve">Gg. Rungkut Industri No. 2
</t>
  </si>
  <si>
    <t>A0503</t>
  </si>
  <si>
    <t>Gang Pasir Koja No. 61</t>
  </si>
  <si>
    <t>A0364</t>
  </si>
  <si>
    <t>Jalan Antapani Lama No. 17</t>
  </si>
  <si>
    <t>E0721</t>
  </si>
  <si>
    <t>Gg. Jamika No. 10</t>
  </si>
  <si>
    <t>C0216</t>
  </si>
  <si>
    <t xml:space="preserve">Jalan BKR No. 3
</t>
  </si>
  <si>
    <t>C0273</t>
  </si>
  <si>
    <t xml:space="preserve">Jalan Gedebage Selatan No. 8
</t>
  </si>
  <si>
    <t>F0593</t>
  </si>
  <si>
    <t>Jl. Veteran No. 54</t>
  </si>
  <si>
    <t>A0319</t>
  </si>
  <si>
    <t>Gang Waringin No. 28</t>
  </si>
  <si>
    <t>B0831</t>
  </si>
  <si>
    <t>Jalan Ir. H. Djuanda No. 25</t>
  </si>
  <si>
    <t>A0722</t>
  </si>
  <si>
    <t>Jl. Rawamangun No. 71</t>
  </si>
  <si>
    <t>C0240</t>
  </si>
  <si>
    <t xml:space="preserve">Jl. S. Parman No. 4
</t>
  </si>
  <si>
    <t>D0850</t>
  </si>
  <si>
    <t>Jl. Rajiman No. 09</t>
  </si>
  <si>
    <t>C0112</t>
  </si>
  <si>
    <t>Jl. Gardujati No. 16</t>
  </si>
  <si>
    <t>B0554</t>
  </si>
  <si>
    <t>Jalan Cihampelas No. 17</t>
  </si>
  <si>
    <t>B0336</t>
  </si>
  <si>
    <t>Gang Tubagus Ismail No. 27</t>
  </si>
  <si>
    <t>F0990</t>
  </si>
  <si>
    <t>Jalan Cikutra Timur No. 22</t>
  </si>
  <si>
    <t>F0228</t>
  </si>
  <si>
    <t>Gang Astana Anyar No. 45</t>
  </si>
  <si>
    <t>A0187</t>
  </si>
  <si>
    <t>Gg. Wonoayu No. 30</t>
  </si>
  <si>
    <t>F0243</t>
  </si>
  <si>
    <t>Jalan HOS. Cokroaminoto No. 30</t>
  </si>
  <si>
    <t>D0809</t>
  </si>
  <si>
    <t>Jalan Rajawali Timur No. 19</t>
  </si>
  <si>
    <t>E0919</t>
  </si>
  <si>
    <t>Jalan Ciwastra No. 18</t>
  </si>
  <si>
    <t>C0565</t>
  </si>
  <si>
    <t xml:space="preserve">Gg. Cikutra Barat No. 2
</t>
  </si>
  <si>
    <t>B0885</t>
  </si>
  <si>
    <t xml:space="preserve">Jl. Pasir Koja No. 2
</t>
  </si>
  <si>
    <t>A0922</t>
  </si>
  <si>
    <t xml:space="preserve">Gang Raya Ujungberung No. 6
</t>
  </si>
  <si>
    <t>C0603</t>
  </si>
  <si>
    <t>Jl. Veteran No. 85</t>
  </si>
  <si>
    <t>E0338</t>
  </si>
  <si>
    <t>Gang Gardujati No. 63</t>
  </si>
  <si>
    <t>D0103</t>
  </si>
  <si>
    <t>Gang HOS. Cokroaminoto No. 57</t>
  </si>
  <si>
    <t>F0996</t>
  </si>
  <si>
    <t xml:space="preserve">Jl. Abdul Muis No. 4
</t>
  </si>
  <si>
    <t>C0900</t>
  </si>
  <si>
    <t>Gang Stasiun Wonokromo No. 62</t>
  </si>
  <si>
    <t>A0209</t>
  </si>
  <si>
    <t>Gang Asia Afrika No. 94</t>
  </si>
  <si>
    <t>B0532</t>
  </si>
  <si>
    <t>Jalan Asia Afrika No. 94</t>
  </si>
  <si>
    <t>F0496</t>
  </si>
  <si>
    <t xml:space="preserve">Gg. Cikutra Timur No. 7
</t>
  </si>
  <si>
    <t>Serang</t>
  </si>
  <si>
    <t>E0152</t>
  </si>
  <si>
    <t xml:space="preserve">Jalan Ciwastra No. 0
</t>
  </si>
  <si>
    <t>B0098</t>
  </si>
  <si>
    <t xml:space="preserve">Jalan Lembong No. 0
</t>
  </si>
  <si>
    <t>F0538</t>
  </si>
  <si>
    <t>Jl. Tubagus Ismail No. 10</t>
  </si>
  <si>
    <t>D0923</t>
  </si>
  <si>
    <t>Jl. Bangka Raya No. 76</t>
  </si>
  <si>
    <t>A0741</t>
  </si>
  <si>
    <t>C0580</t>
  </si>
  <si>
    <t>Jl. Kiaracondong No. 07</t>
  </si>
  <si>
    <t>B0411</t>
  </si>
  <si>
    <t>Jalan Cihampelas No. 91</t>
  </si>
  <si>
    <t>E0350</t>
  </si>
  <si>
    <t>Gang Dipenogoro No. 04</t>
  </si>
  <si>
    <t>F0912</t>
  </si>
  <si>
    <t>Gg. Kutisari Selatan No. 05</t>
  </si>
  <si>
    <t>E0652</t>
  </si>
  <si>
    <t xml:space="preserve">Jl. Dr. Djunjunan No. 3
</t>
  </si>
  <si>
    <t>E0257</t>
  </si>
  <si>
    <t>Jl. Bangka Raya No. 62</t>
  </si>
  <si>
    <t>A0083</t>
  </si>
  <si>
    <t xml:space="preserve">Jalan Ahmad Dahlan No. 3
</t>
  </si>
  <si>
    <t>F0261</t>
  </si>
  <si>
    <t>Gang M.H Thamrin No. 30</t>
  </si>
  <si>
    <t>D0232</t>
  </si>
  <si>
    <t>Gang Gegerkalong Hilir No. 66</t>
  </si>
  <si>
    <t>E0108</t>
  </si>
  <si>
    <t xml:space="preserve">Jl. Suryakencana No. 3
</t>
  </si>
  <si>
    <t>E0223</t>
  </si>
  <si>
    <t>Jalan Dipenogoro No. 04</t>
  </si>
  <si>
    <t>F0221</t>
  </si>
  <si>
    <t>Jl. Pacuan Kuda No. 55</t>
  </si>
  <si>
    <t>F0333</t>
  </si>
  <si>
    <t xml:space="preserve">Jl. Gegerkalong Hilir No. 8
</t>
  </si>
  <si>
    <t>A0728</t>
  </si>
  <si>
    <t xml:space="preserve">Jalan Kiaracondong No. 9
</t>
  </si>
  <si>
    <t>A0688</t>
  </si>
  <si>
    <t>Jalan Kendalsari No. 04</t>
  </si>
  <si>
    <t>B0618</t>
  </si>
  <si>
    <t>Gang Raya Setiabudhi No. 58</t>
  </si>
  <si>
    <t>D0380</t>
  </si>
  <si>
    <t>C0118</t>
  </si>
  <si>
    <t xml:space="preserve">Gang Waringin No. 9
</t>
  </si>
  <si>
    <t>C0170</t>
  </si>
  <si>
    <t>Jl. Moch. Toha No. 97</t>
  </si>
  <si>
    <t>A0031</t>
  </si>
  <si>
    <t>Jalan Sukajadi No. 65</t>
  </si>
  <si>
    <t>A0871</t>
  </si>
  <si>
    <t>Jl. M.H Thamrin No. 58</t>
  </si>
  <si>
    <t>A0834</t>
  </si>
  <si>
    <t>Jl. Abdul Muis No. 40</t>
  </si>
  <si>
    <t>F0147</t>
  </si>
  <si>
    <t>Gang Setiabudhi No. 17</t>
  </si>
  <si>
    <t>D0002</t>
  </si>
  <si>
    <t>Jl. Merdeka No. 55</t>
  </si>
  <si>
    <t>F0392</t>
  </si>
  <si>
    <t>Jalan Sukajadi No. 78</t>
  </si>
  <si>
    <t>D0199</t>
  </si>
  <si>
    <t>Jalan Pasirkoja No. 32</t>
  </si>
  <si>
    <t>D0807</t>
  </si>
  <si>
    <t>Gang Kiaracondong No. 04</t>
  </si>
  <si>
    <t>A0144</t>
  </si>
  <si>
    <t xml:space="preserve">Jalan Jend. A. Yani No. 2
</t>
  </si>
  <si>
    <t>A0725</t>
  </si>
  <si>
    <t>Gg. Yos Sudarso No. 38</t>
  </si>
  <si>
    <t>E0947</t>
  </si>
  <si>
    <t xml:space="preserve">Jalan Dipenogoro No. 9
</t>
  </si>
  <si>
    <t>D0148</t>
  </si>
  <si>
    <t xml:space="preserve">Jl. Moch. Toha No. 4
</t>
  </si>
  <si>
    <t>B0649</t>
  </si>
  <si>
    <t>Jl. Rajiman No. 19</t>
  </si>
  <si>
    <t>C0391</t>
  </si>
  <si>
    <t xml:space="preserve">Jalan H.J Maemunah No. 4
</t>
  </si>
  <si>
    <t>D0777</t>
  </si>
  <si>
    <t>Gg. Rumah Sakit No. 35</t>
  </si>
  <si>
    <t>D0613</t>
  </si>
  <si>
    <t xml:space="preserve">Jl. Ahmad Dahlan No. 1
</t>
  </si>
  <si>
    <t>A0712</t>
  </si>
  <si>
    <t>Gang Sadang Serang No. 57</t>
  </si>
  <si>
    <t>C0274</t>
  </si>
  <si>
    <t>Gang Moch. Toha No. 30</t>
  </si>
  <si>
    <t>D0651</t>
  </si>
  <si>
    <t>Gg. Ir. H. Djuanda No. 36</t>
  </si>
  <si>
    <t>C0237</t>
  </si>
  <si>
    <t xml:space="preserve">Jl. Rungkut Industri No. 0
</t>
  </si>
  <si>
    <t>B0641</t>
  </si>
  <si>
    <t>Jl. Cempaka No. 14</t>
  </si>
  <si>
    <t>D0547</t>
  </si>
  <si>
    <t>Jl. Rawamangun No. 82</t>
  </si>
  <si>
    <t>F0769</t>
  </si>
  <si>
    <t xml:space="preserve">Jalan Dipatiukur No. 0
</t>
  </si>
  <si>
    <t>C0455</t>
  </si>
  <si>
    <t>Jl. KH Amin Jasuta No. 26</t>
  </si>
  <si>
    <t>B0715</t>
  </si>
  <si>
    <t>Jl. Antapani Lama No. 09</t>
  </si>
  <si>
    <t>B0713</t>
  </si>
  <si>
    <t xml:space="preserve">Jl. Erlangga No. 5
</t>
  </si>
  <si>
    <t>C0883</t>
  </si>
  <si>
    <t xml:space="preserve">Gang Ahmad Yani No. 0
</t>
  </si>
  <si>
    <t>A0470</t>
  </si>
  <si>
    <t>Jl. Kebonjati No. 75</t>
  </si>
  <si>
    <t>E0058</t>
  </si>
  <si>
    <t xml:space="preserve">Jalan Ahmad Dahlan No. 4
</t>
  </si>
  <si>
    <t>C0113</t>
  </si>
  <si>
    <t>Jl. Rajiman No. 46</t>
  </si>
  <si>
    <t>F0673</t>
  </si>
  <si>
    <t>Gang Suryakencana No. 71</t>
  </si>
  <si>
    <t>C0575</t>
  </si>
  <si>
    <t xml:space="preserve">Jalan Raya Ujungberung No. 3
</t>
  </si>
  <si>
    <t>E0294</t>
  </si>
  <si>
    <t>Jl. Jakarta No. 92</t>
  </si>
  <si>
    <t>D0667</t>
  </si>
  <si>
    <t>Gg. Antapani Lama No. 96</t>
  </si>
  <si>
    <t>C0490</t>
  </si>
  <si>
    <t>Jl. Jend. A. Yani No. 23</t>
  </si>
  <si>
    <t>A0582</t>
  </si>
  <si>
    <t xml:space="preserve">Jl. M.T Haryono No. 5
</t>
  </si>
  <si>
    <t>D0001</t>
  </si>
  <si>
    <t xml:space="preserve">Gg. M.H Thamrin No. 8
</t>
  </si>
  <si>
    <t>E0543</t>
  </si>
  <si>
    <t xml:space="preserve">Jalan KH Amin Jasuta No. 6
</t>
  </si>
  <si>
    <t>C0516</t>
  </si>
  <si>
    <t>Jalan Sukajadi No. 48</t>
  </si>
  <si>
    <t>F0853</t>
  </si>
  <si>
    <t>Jalan M.H Thamrin No. 28</t>
  </si>
  <si>
    <t>A0607</t>
  </si>
  <si>
    <t xml:space="preserve">Jalan Veteran No. 3
</t>
  </si>
  <si>
    <t>E0781</t>
  </si>
  <si>
    <t>Jalan Bangka Raya No. 21</t>
  </si>
  <si>
    <t>A0321</t>
  </si>
  <si>
    <t>Gg. Cempaka No. 99</t>
  </si>
  <si>
    <t>E0146</t>
  </si>
  <si>
    <t>Jalan Wonoayu No. 69</t>
  </si>
  <si>
    <t>A0217</t>
  </si>
  <si>
    <t xml:space="preserve">Gang Ir. H. Djuanda No. 0
</t>
  </si>
  <si>
    <t>F0599</t>
  </si>
  <si>
    <t>Gg. Lembong No. 64</t>
  </si>
  <si>
    <t>D0167</t>
  </si>
  <si>
    <t>Jl. Medokan Ayu No. 70</t>
  </si>
  <si>
    <t>F0088</t>
  </si>
  <si>
    <t>Gang PHH. Mustofa No. 71</t>
  </si>
  <si>
    <t>A0915</t>
  </si>
  <si>
    <t>Gg. Cikutra Barat No. 75</t>
  </si>
  <si>
    <t>F0219</t>
  </si>
  <si>
    <t xml:space="preserve">Jalan Waringin No. 1
</t>
  </si>
  <si>
    <t>B0011</t>
  </si>
  <si>
    <t>Gang Suryakencana No. 35</t>
  </si>
  <si>
    <t>D0259</t>
  </si>
  <si>
    <t xml:space="preserve">Jalan Gegerkalong Hilir No. 5
</t>
  </si>
  <si>
    <t>F0225</t>
  </si>
  <si>
    <t xml:space="preserve">Gang Siliwangi No. 5
</t>
  </si>
  <si>
    <t>D0537</t>
  </si>
  <si>
    <t>Jalan Cikutra Barat No. 09</t>
  </si>
  <si>
    <t>C0837</t>
  </si>
  <si>
    <t xml:space="preserve">Jalan Ahmad Yani No. 3
</t>
  </si>
  <si>
    <t>C0892</t>
  </si>
  <si>
    <t>Jalan Abdul Muis No. 75</t>
  </si>
  <si>
    <t>F0750</t>
  </si>
  <si>
    <t>Jl. Jamika No. 98</t>
  </si>
  <si>
    <t>E0014</t>
  </si>
  <si>
    <t>Gang Siliwangi No. 93</t>
  </si>
  <si>
    <t>C0317</t>
  </si>
  <si>
    <t xml:space="preserve">Gg. Jend. Sudirman No. 7
</t>
  </si>
  <si>
    <t>C0951</t>
  </si>
  <si>
    <t xml:space="preserve">Gg. KH Amin Jasuta No. 8
</t>
  </si>
  <si>
    <t>A0475</t>
  </si>
  <si>
    <t xml:space="preserve">Gg. Surapati No. 5
</t>
  </si>
  <si>
    <t>C0434</t>
  </si>
  <si>
    <t>Gg. Raya Setiabudhi No. 69</t>
  </si>
  <si>
    <t>B0697</t>
  </si>
  <si>
    <t>Jl. Suryakencana No. 82</t>
  </si>
  <si>
    <t>E0178</t>
  </si>
  <si>
    <t xml:space="preserve">Gang Dipenogoro No. 9
</t>
  </si>
  <si>
    <t>E0264</t>
  </si>
  <si>
    <t xml:space="preserve">Gg. PHH. Mustofa No. 2
</t>
  </si>
  <si>
    <t>D0995</t>
  </si>
  <si>
    <t xml:space="preserve">Jl. Kendalsari No. 4
</t>
  </si>
  <si>
    <t>C0461</t>
  </si>
  <si>
    <t>Jalan Moch. Toha No. 29</t>
  </si>
  <si>
    <t>A0821</t>
  </si>
  <si>
    <t>Jalan Cikutra Timur No. 80</t>
  </si>
  <si>
    <t>D0342</t>
  </si>
  <si>
    <t>Gg. Ahmad Dahlan No. 65</t>
  </si>
  <si>
    <t>F0428</t>
  </si>
  <si>
    <t>Jl. Dr. Djunjunan No. 75</t>
  </si>
  <si>
    <t>A0753</t>
  </si>
  <si>
    <t>Gg. M.T Haryono No. 15</t>
  </si>
  <si>
    <t>D0570</t>
  </si>
  <si>
    <t>Jalan Gedebage Selatan No. 31</t>
  </si>
  <si>
    <t>B0740</t>
  </si>
  <si>
    <t xml:space="preserve">Jalan Monginsidi No. 6
</t>
  </si>
  <si>
    <t>C0177</t>
  </si>
  <si>
    <t>Jalan Bangka Raya No. 33</t>
  </si>
  <si>
    <t>B0295</t>
  </si>
  <si>
    <t>Jalan Sukabumi No. 64</t>
  </si>
  <si>
    <t>D0477</t>
  </si>
  <si>
    <t xml:space="preserve">Jl. Yos Sudarso No. 5
</t>
  </si>
  <si>
    <t>A0880</t>
  </si>
  <si>
    <t>Jalan Dipenogoro No. 30</t>
  </si>
  <si>
    <t>F0917</t>
  </si>
  <si>
    <t>Jalan Bangka Raya No. 88</t>
  </si>
  <si>
    <t>F0249</t>
  </si>
  <si>
    <t>Gang Jend. A. Yani No. 86</t>
  </si>
  <si>
    <t>D0576</t>
  </si>
  <si>
    <t xml:space="preserve">Gang Peta No. 1
</t>
  </si>
  <si>
    <t>C0517</t>
  </si>
  <si>
    <t>Gg. Indragiri No. 16</t>
  </si>
  <si>
    <t>C0562</t>
  </si>
  <si>
    <t>Gang Ahmad Yani No. 42</t>
  </si>
  <si>
    <t>B0252</t>
  </si>
  <si>
    <t xml:space="preserve">Jalan Sukabumi No. 8
</t>
  </si>
  <si>
    <t>F0325</t>
  </si>
  <si>
    <t>Jl. M.H Thamrin No. 55</t>
  </si>
  <si>
    <t>B0087</t>
  </si>
  <si>
    <t xml:space="preserve">Jalan Kutai No. 7
</t>
  </si>
  <si>
    <t>A0415</t>
  </si>
  <si>
    <t>Jl. Ir. H. Djuanda No. 05</t>
  </si>
  <si>
    <t>E0202</t>
  </si>
  <si>
    <t xml:space="preserve">Gang Sadang Serang No. 5
</t>
  </si>
  <si>
    <t>B0973</t>
  </si>
  <si>
    <t>Gang Rawamangun No. 30</t>
  </si>
  <si>
    <t>F0736</t>
  </si>
  <si>
    <t xml:space="preserve">Jl. Jend. Sudirman No. 5
</t>
  </si>
  <si>
    <t>B0377</t>
  </si>
  <si>
    <t xml:space="preserve">Jl. Joyoboyo No. 0
</t>
  </si>
  <si>
    <t>B0749</t>
  </si>
  <si>
    <t>Jalan Pasir Koja No. 95</t>
  </si>
  <si>
    <t>E0768</t>
  </si>
  <si>
    <t>Gg. Pasir Koja No. 91</t>
  </si>
  <si>
    <t>A0763</t>
  </si>
  <si>
    <t xml:space="preserve">Jl. Rajawali Timur No. 7
</t>
  </si>
  <si>
    <t>A0664</t>
  </si>
  <si>
    <t xml:space="preserve">Jl. Merdeka No. 4
</t>
  </si>
  <si>
    <t>F0856</t>
  </si>
  <si>
    <t xml:space="preserve">Gang PHH. Mustofa No. 8
</t>
  </si>
  <si>
    <t>E0123</t>
  </si>
  <si>
    <t>Jl. Rungkut Industri No. 93</t>
  </si>
  <si>
    <t>C0401</t>
  </si>
  <si>
    <t>Jl. Jend. A. Yani No. 89</t>
  </si>
  <si>
    <t>C0309</t>
  </si>
  <si>
    <t>Jalan Astana Anyar No. 45</t>
  </si>
  <si>
    <t>A0938</t>
  </si>
  <si>
    <t>Gang Sadang Serang No. 87</t>
  </si>
  <si>
    <t>E0827</t>
  </si>
  <si>
    <t>Jl. Dipatiukur No. 23</t>
  </si>
  <si>
    <t>F0999</t>
  </si>
  <si>
    <t>Jl. Jakarta No. 43</t>
  </si>
  <si>
    <t>F0293</t>
  </si>
  <si>
    <t>Gg. Peta No. 79</t>
  </si>
  <si>
    <t>E0586</t>
  </si>
  <si>
    <t>Gg. Kendalsari No. 59</t>
  </si>
  <si>
    <t>D0052</t>
  </si>
  <si>
    <t>Gg. Astana Anyar No. 74</t>
  </si>
  <si>
    <t>D0731</t>
  </si>
  <si>
    <t>Gg. Gardujati No. 57</t>
  </si>
  <si>
    <t>E0459</t>
  </si>
  <si>
    <t xml:space="preserve">Gang Laswi No. 2
</t>
  </si>
  <si>
    <t>B0886</t>
  </si>
  <si>
    <t>Jl. Ciumbuleuit No. 87</t>
  </si>
  <si>
    <t>D0332</t>
  </si>
  <si>
    <t xml:space="preserve">Jalan H.J Maemunah No. 0
</t>
  </si>
  <si>
    <t>A0904</t>
  </si>
  <si>
    <t>Jl. Sukabumi No. 61</t>
  </si>
  <si>
    <t>D0062</t>
  </si>
  <si>
    <t>Jalan Pasirkoja No. 20</t>
  </si>
  <si>
    <t>E0771</t>
  </si>
  <si>
    <t xml:space="preserve">Jalan Erlangga No. 8
</t>
  </si>
  <si>
    <t>A0584</t>
  </si>
  <si>
    <t>Jalan Moch. Toha No. 73</t>
  </si>
  <si>
    <t>D0348</t>
  </si>
  <si>
    <t xml:space="preserve">Gang Bangka Raya No. 7
</t>
  </si>
  <si>
    <t>E0754</t>
  </si>
  <si>
    <t>Jalan H.J Maemunah No. 82</t>
  </si>
  <si>
    <t>A0633</t>
  </si>
  <si>
    <t>Jalan Wonoayu No. 77</t>
  </si>
  <si>
    <t>B0268</t>
  </si>
  <si>
    <t>Jl. Pasirkoja No. 44</t>
  </si>
  <si>
    <t>B0748</t>
  </si>
  <si>
    <t>Gang Ronggowarsito No. 54</t>
  </si>
  <si>
    <t>E0478</t>
  </si>
  <si>
    <t>Jalan Rumah Sakit No. 92</t>
  </si>
  <si>
    <t>F0506</t>
  </si>
  <si>
    <t>Jl. Joyoboyo No. 20</t>
  </si>
  <si>
    <t>A0931</t>
  </si>
  <si>
    <t>B0155</t>
  </si>
  <si>
    <t>Gang Rawamangun No. 98</t>
  </si>
  <si>
    <t>E0608</t>
  </si>
  <si>
    <t>Jl. Setiabudhi No. 78</t>
  </si>
  <si>
    <t>C0275</t>
  </si>
  <si>
    <t>Gang Gardujati No. 55</t>
  </si>
  <si>
    <t>D0897</t>
  </si>
  <si>
    <t>Jalan Kutai No. 84</t>
  </si>
  <si>
    <t>C0128</t>
  </si>
  <si>
    <t xml:space="preserve">Gang Gardujati No. 0
</t>
  </si>
  <si>
    <t>A0803</t>
  </si>
  <si>
    <t>Gg. Wonoayu No. 90</t>
  </si>
  <si>
    <t>D0709</t>
  </si>
  <si>
    <t xml:space="preserve">Gg. K.H. Wahid Hasyim No. 1
</t>
  </si>
  <si>
    <t>A0207</t>
  </si>
  <si>
    <t>Jl. Gedebage Selatan No. 21</t>
  </si>
  <si>
    <t>D0468</t>
  </si>
  <si>
    <t>E0572</t>
  </si>
  <si>
    <t>Gang Jamika No. 17</t>
  </si>
  <si>
    <t>C0927</t>
  </si>
  <si>
    <t xml:space="preserve">Gang Rajawali Timur No. 5
</t>
  </si>
  <si>
    <t>C0203</t>
  </si>
  <si>
    <t>Jl. H.J Maemunah No. 28</t>
  </si>
  <si>
    <t>D0644</t>
  </si>
  <si>
    <t>Gang Kiaracondong No. 53</t>
  </si>
  <si>
    <t>C0286</t>
  </si>
  <si>
    <t xml:space="preserve">Gang Rumah Sakit No. 9
</t>
  </si>
  <si>
    <t>D0726</t>
  </si>
  <si>
    <t>Gang Moch. Ramdan No. 87</t>
  </si>
  <si>
    <t>B0718</t>
  </si>
  <si>
    <t>Gang Suniaraja No. 24</t>
  </si>
  <si>
    <t>D0508</t>
  </si>
  <si>
    <t>Jalan Dipatiukur No. 11</t>
  </si>
  <si>
    <t>D0739</t>
  </si>
  <si>
    <t>Gg. Rawamangun No. 30</t>
  </si>
  <si>
    <t>C0069</t>
  </si>
  <si>
    <t xml:space="preserve">Gang Stasiun Wonokromo No. 1
</t>
  </si>
  <si>
    <t>C0313</t>
  </si>
  <si>
    <t xml:space="preserve">Gg. M.T Haryono No. 5
</t>
  </si>
  <si>
    <t>D0158</t>
  </si>
  <si>
    <t>Gang Suryakencana No. 15</t>
  </si>
  <si>
    <t>F0164</t>
  </si>
  <si>
    <t>B0993</t>
  </si>
  <si>
    <t>Jl. Veteran No. 94</t>
  </si>
  <si>
    <t>D0323</t>
  </si>
  <si>
    <t>Jalan PHH. Mustofa No. 25</t>
  </si>
  <si>
    <t>C0836</t>
  </si>
  <si>
    <t xml:space="preserve">Gang Moch. Ramdan No. 6
</t>
  </si>
  <si>
    <t>F0465</t>
  </si>
  <si>
    <t>Gg. Joyoboyo No. 02</t>
  </si>
  <si>
    <t>E0540</t>
  </si>
  <si>
    <t xml:space="preserve">Jalan Soekarno Hatta No. 7
</t>
  </si>
  <si>
    <t>D0304</t>
  </si>
  <si>
    <t>Jalan Kendalsari No. 53</t>
  </si>
  <si>
    <t>A0493</t>
  </si>
  <si>
    <t>C0557</t>
  </si>
  <si>
    <t>Gang Peta No. 67</t>
  </si>
  <si>
    <t>D0564</t>
  </si>
  <si>
    <t xml:space="preserve">Jl. Sukabumi No. 4
</t>
  </si>
  <si>
    <t>E0365</t>
  </si>
  <si>
    <t xml:space="preserve">Jl. Antapani Lama No. 3
</t>
  </si>
  <si>
    <t>A0977</t>
  </si>
  <si>
    <t xml:space="preserve">Jalan Rumah Sakit No. 7
</t>
  </si>
  <si>
    <t>D0194</t>
  </si>
  <si>
    <t>Gg. Raya Ujungberung No. 99</t>
  </si>
  <si>
    <t>D0870</t>
  </si>
  <si>
    <t xml:space="preserve">Jl. Veteran No. 9
</t>
  </si>
  <si>
    <t>C0706</t>
  </si>
  <si>
    <t>Jl. Antapani Lama No. 52</t>
  </si>
  <si>
    <t>D0097</t>
  </si>
  <si>
    <t>Gang Kendalsari No. 85</t>
  </si>
  <si>
    <t>B0925</t>
  </si>
  <si>
    <t>Gg. W.R. Supratman No. 94</t>
  </si>
  <si>
    <t>B0389</t>
  </si>
  <si>
    <t xml:space="preserve">Jalan Gedebage Selatan No. 2
</t>
  </si>
  <si>
    <t>E1000</t>
  </si>
  <si>
    <t>Gg. Suniaraja No. 72</t>
  </si>
  <si>
    <t>F0091</t>
  </si>
  <si>
    <t xml:space="preserve">Gang Waringin No. 2
</t>
  </si>
  <si>
    <t>C0448</t>
  </si>
  <si>
    <t xml:space="preserve">Jl. Otto Iskandardinata No. 4
</t>
  </si>
  <si>
    <t>D0440</t>
  </si>
  <si>
    <t>Jalan Joyoboyo No. 51</t>
  </si>
  <si>
    <t>C0341</t>
  </si>
  <si>
    <t xml:space="preserve">Gang Asia Afrika No. 4
</t>
  </si>
  <si>
    <t>A0174</t>
  </si>
  <si>
    <t>Gang Raya Setiabudhi No. 61</t>
  </si>
  <si>
    <t>B0120</t>
  </si>
  <si>
    <t xml:space="preserve">Gang Peta No. 0
</t>
  </si>
  <si>
    <t>B0206</t>
  </si>
  <si>
    <t>Jl. Otto Iskandardinata No. 35</t>
  </si>
  <si>
    <t>E0504</t>
  </si>
  <si>
    <t>Gg. Peta No. 85</t>
  </si>
  <si>
    <t>D0511</t>
  </si>
  <si>
    <t xml:space="preserve">Gg. Abdul Muis No. 9
</t>
  </si>
  <si>
    <t>B0048</t>
  </si>
  <si>
    <t>Jl. Ciumbuleuit No. 10</t>
  </si>
  <si>
    <t>F0585</t>
  </si>
  <si>
    <t>Jalan Wonoayu No. 31</t>
  </si>
  <si>
    <t>D0875</t>
  </si>
  <si>
    <t>Jl. Siliwangi No. 20</t>
  </si>
  <si>
    <t>D0262</t>
  </si>
  <si>
    <t>Jalan M.T Haryono No. 69</t>
  </si>
  <si>
    <t>D0624</t>
  </si>
  <si>
    <t xml:space="preserve">Jl. Jend. Sudirman No. 4
</t>
  </si>
  <si>
    <t>F0361</t>
  </si>
  <si>
    <t>Gg. Ciwastra No. 36</t>
  </si>
  <si>
    <t>B0910</t>
  </si>
  <si>
    <t>Gg. Peta No. 50</t>
  </si>
  <si>
    <t>B0076</t>
  </si>
  <si>
    <t>Jalan Cikutra Timur No. 51</t>
  </si>
  <si>
    <t>A0034</t>
  </si>
  <si>
    <t>Gg. Rawamangun No. 15</t>
  </si>
  <si>
    <t>E0077</t>
  </si>
  <si>
    <t xml:space="preserve">Jalan M.H Thamrin No. 4
</t>
  </si>
  <si>
    <t>A0566</t>
  </si>
  <si>
    <t xml:space="preserve">Jalan Antapani Lama No. 7
</t>
  </si>
  <si>
    <t>E0734</t>
  </si>
  <si>
    <t>Gg. Antapani Lama No. 68</t>
  </si>
  <si>
    <t>F0755</t>
  </si>
  <si>
    <t xml:space="preserve">Gg. Ir. H. Djuanda No. 4
</t>
  </si>
  <si>
    <t>F0435</t>
  </si>
  <si>
    <t>Gang Pelajar Pejuang No. 06</t>
  </si>
  <si>
    <t>C0328</t>
  </si>
  <si>
    <t>Gang Tebet Barat Dalam No. 45</t>
  </si>
  <si>
    <t>F0195</t>
  </si>
  <si>
    <t xml:space="preserve">Gang Jayawijaya No. 7
</t>
  </si>
  <si>
    <t>F0615</t>
  </si>
  <si>
    <t xml:space="preserve">Jl. Gedebage Selatan No. 6
</t>
  </si>
  <si>
    <t>D0510</t>
  </si>
  <si>
    <t>Jalan Kendalsari No. 30</t>
  </si>
  <si>
    <t>D0942</t>
  </si>
  <si>
    <t xml:space="preserve">Gang Dipenogoro No. 5
</t>
  </si>
  <si>
    <t>B0418</t>
  </si>
  <si>
    <t xml:space="preserve">Jalan Pasirkoja No. 0
</t>
  </si>
  <si>
    <t>C0899</t>
  </si>
  <si>
    <t>Jl. Erlangga No. 90</t>
  </si>
  <si>
    <t>F0235</t>
  </si>
  <si>
    <t>Gang Rajawali Timur No. 87</t>
  </si>
  <si>
    <t>E0218</t>
  </si>
  <si>
    <t>Jalan Indragiri No. 95</t>
  </si>
  <si>
    <t>E0808</t>
  </si>
  <si>
    <t>D0241</t>
  </si>
  <si>
    <t xml:space="preserve">Jalan Otto Iskandardinata No. 9
</t>
  </si>
  <si>
    <t>C0929</t>
  </si>
  <si>
    <t>Jalan Dipenogoro No. 55</t>
  </si>
  <si>
    <t>D0787</t>
  </si>
  <si>
    <t>Jalan Cihampelas No. 50</t>
  </si>
  <si>
    <t>E0933</t>
  </si>
  <si>
    <t>B0466</t>
  </si>
  <si>
    <t>Gg. Bangka Raya No. 27</t>
  </si>
  <si>
    <t>F0463</t>
  </si>
  <si>
    <t>Gg. Siliwangi No. 53</t>
  </si>
  <si>
    <t>C0932</t>
  </si>
  <si>
    <t xml:space="preserve">Gg. Monginsidi No. 7
</t>
  </si>
  <si>
    <t>F0036</t>
  </si>
  <si>
    <t>Gang Cempaka No. 14</t>
  </si>
  <si>
    <t>D0479</t>
  </si>
  <si>
    <t xml:space="preserve">Jl. Wonoayu No. 1
</t>
  </si>
  <si>
    <t>A0638</t>
  </si>
  <si>
    <t>Jl. Ciwastra No. 45</t>
  </si>
  <si>
    <t>D0315</t>
  </si>
  <si>
    <t xml:space="preserve">Jl. Dipenogoro No. 8
</t>
  </si>
  <si>
    <t>E0191</t>
  </si>
  <si>
    <t>Gang Erlangga No. 11</t>
  </si>
  <si>
    <t>F0539</t>
  </si>
  <si>
    <t>Gang Rajawali Timur No. 81</t>
  </si>
  <si>
    <t>B0229</t>
  </si>
  <si>
    <t>Gg. Rawamangun No. 80</t>
  </si>
  <si>
    <t>A0926</t>
  </si>
  <si>
    <t>Jalan Abdul Muis No. 57</t>
  </si>
  <si>
    <t>E0028</t>
  </si>
  <si>
    <t>Jalan Gegerkalong Hilir No. 96</t>
  </si>
  <si>
    <t>C0250</t>
  </si>
  <si>
    <t>Gang Kutai No. 51</t>
  </si>
  <si>
    <t>D0445</t>
  </si>
  <si>
    <t xml:space="preserve">Gg. Indragiri No. 7
</t>
  </si>
  <si>
    <t>C0138</t>
  </si>
  <si>
    <t xml:space="preserve">Gang Jamika No. 6
</t>
  </si>
  <si>
    <t>F0306</t>
  </si>
  <si>
    <t>Gg. Ahmad Dahlan No. 90</t>
  </si>
  <si>
    <t>D0378</t>
  </si>
  <si>
    <t xml:space="preserve">Gang Dipatiukur No. 7
</t>
  </si>
  <si>
    <t>C0253</t>
  </si>
  <si>
    <t>Gg. Gardujati No. 90</t>
  </si>
  <si>
    <t>C0501</t>
  </si>
  <si>
    <t xml:space="preserve">Jl. Suniaraja No. 5
</t>
  </si>
  <si>
    <t>C0054</t>
  </si>
  <si>
    <t xml:space="preserve">Gg. Stasiun Wonokromo No. 8
</t>
  </si>
  <si>
    <t>F0889</t>
  </si>
  <si>
    <t>D0716</t>
  </si>
  <si>
    <t xml:space="preserve">Gg. Abdul Muis No. 4
</t>
  </si>
  <si>
    <t>F0838</t>
  </si>
  <si>
    <t>Gang Cikapayang No. 69</t>
  </si>
  <si>
    <t>E0519</t>
  </si>
  <si>
    <t>Gg. Astana Anyar No. 10</t>
  </si>
  <si>
    <t>A0653</t>
  </si>
  <si>
    <t xml:space="preserve">Gang Suryakencana No. 2
</t>
  </si>
  <si>
    <t>E0578</t>
  </si>
  <si>
    <t>Gang Cikutra Timur No. 64</t>
  </si>
  <si>
    <t>F0735</t>
  </si>
  <si>
    <t>Jalan Ir. H. Djuanda No. 13</t>
  </si>
  <si>
    <t>B0791</t>
  </si>
  <si>
    <t>Jl. Ronggowarsito No. 59</t>
  </si>
  <si>
    <t>D0070</t>
  </si>
  <si>
    <t xml:space="preserve">Gang Sentot Alibasa No. 6
</t>
  </si>
  <si>
    <t>D0950</t>
  </si>
  <si>
    <t>Jalan Laswi No. 49</t>
  </si>
  <si>
    <t>F0074</t>
  </si>
  <si>
    <t>Jl. Stasiun Wonokromo No. 77</t>
  </si>
  <si>
    <t>C0426</t>
  </si>
  <si>
    <t>Gg. M.T Haryono No. 33</t>
  </si>
  <si>
    <t>C0290</t>
  </si>
  <si>
    <t>Jl. Sukajadi No. 67</t>
  </si>
  <si>
    <t>F0038</t>
  </si>
  <si>
    <t>Gg. PHH. Mustofa No. 57</t>
  </si>
  <si>
    <t>E0046</t>
  </si>
  <si>
    <t>Gg. M.H Thamrin No. 37</t>
  </si>
  <si>
    <t>F0408</t>
  </si>
  <si>
    <t xml:space="preserve">Jl. Laswi No. 8
</t>
  </si>
  <si>
    <t>B0881</t>
  </si>
  <si>
    <t>Jalan Jend. A. Yani No. 43</t>
  </si>
  <si>
    <t>A0213</t>
  </si>
  <si>
    <t>Gang Pasteur No. 81</t>
  </si>
  <si>
    <t>D0334</t>
  </si>
  <si>
    <t>Jl. Raya Ujungberung No. 67</t>
  </si>
  <si>
    <t>F0263</t>
  </si>
  <si>
    <t>Jl. Raya Setiabudhi No. 98</t>
  </si>
  <si>
    <t>F0679</t>
  </si>
  <si>
    <t>Gg. Bangka Raya No. 15</t>
  </si>
  <si>
    <t>C0214</t>
  </si>
  <si>
    <t>Jalan Tubagus Ismail No. 99</t>
  </si>
  <si>
    <t>E0630</t>
  </si>
  <si>
    <t xml:space="preserve">Gang Surapati No. 7
</t>
  </si>
  <si>
    <t>B0527</t>
  </si>
  <si>
    <t xml:space="preserve">Gang Rawamangun No. 7
</t>
  </si>
  <si>
    <t>B0600</t>
  </si>
  <si>
    <t>Jalan Merdeka No. 87</t>
  </si>
  <si>
    <t>B0352</t>
  </si>
  <si>
    <t>B0140</t>
  </si>
  <si>
    <t>Jalan Jamika No. 77</t>
  </si>
  <si>
    <t>A0534</t>
  </si>
  <si>
    <t xml:space="preserve">Jl. Rajawali Timur No. 1
</t>
  </si>
  <si>
    <t>B0133</t>
  </si>
  <si>
    <t>Jl. Laswi No. 49</t>
  </si>
  <si>
    <t>D0949</t>
  </si>
  <si>
    <t>Gang BKR No. 08</t>
  </si>
  <si>
    <t>D0044</t>
  </si>
  <si>
    <t>Gg. Cihampelas No. 96</t>
  </si>
  <si>
    <t>D0707</t>
  </si>
  <si>
    <t xml:space="preserve">Gang R.E Martadinata No. 8
</t>
  </si>
  <si>
    <t>E0316</t>
  </si>
  <si>
    <t xml:space="preserve">Gang Jamika No. 9
</t>
  </si>
  <si>
    <t>A0137</t>
  </si>
  <si>
    <t xml:space="preserve">Gg. Gedebage Selatan No. 6
</t>
  </si>
  <si>
    <t>E0636</t>
  </si>
  <si>
    <t xml:space="preserve">Gg. Kutai No. 3
</t>
  </si>
  <si>
    <t>A0185</t>
  </si>
  <si>
    <t>Gang Moch. Ramdan No. 47</t>
  </si>
  <si>
    <t>B0416</t>
  </si>
  <si>
    <t xml:space="preserve">Gg. Rungkut Industri No. 6
</t>
  </si>
  <si>
    <t>C0330</t>
  </si>
  <si>
    <t xml:space="preserve">Gg. Tubagus Ismail No. 9
</t>
  </si>
  <si>
    <t>D0733</t>
  </si>
  <si>
    <t xml:space="preserve">Gang BKR No. 6
</t>
  </si>
  <si>
    <t>F0210</t>
  </si>
  <si>
    <t>Jl. Otto Iskandardinata No. 46</t>
  </si>
  <si>
    <t>E0522</t>
  </si>
  <si>
    <t xml:space="preserve">Jalan Antapani Lama No. 6
</t>
  </si>
  <si>
    <t>B0855</t>
  </si>
  <si>
    <t>Gg. Surapati No. 93</t>
  </si>
  <si>
    <t>E0104</t>
  </si>
  <si>
    <t>Jalan Ahmad Dahlan No. 74</t>
  </si>
  <si>
    <t>C0533</t>
  </si>
  <si>
    <t xml:space="preserve">Gg. BKR No. 3
</t>
  </si>
  <si>
    <t>A0696</t>
  </si>
  <si>
    <t>Gang Joyoboyo No. 21</t>
  </si>
  <si>
    <t>E0119</t>
  </si>
  <si>
    <t xml:space="preserve">Gang HOS. Cokroaminoto No. 5
</t>
  </si>
  <si>
    <t>E0381</t>
  </si>
  <si>
    <t>Gang Asia Afrika No. 97</t>
  </si>
  <si>
    <t>F0802</t>
  </si>
  <si>
    <t xml:space="preserve">Jalan Tubagus Ismail No. 7
</t>
  </si>
  <si>
    <t>E0796</t>
  </si>
  <si>
    <t>Gang Astana Anyar No. 51</t>
  </si>
  <si>
    <t>F0307</t>
  </si>
  <si>
    <t xml:space="preserve">Gang Kutai No. 3
</t>
  </si>
  <si>
    <t>E0708</t>
  </si>
  <si>
    <t xml:space="preserve">Gg. Sentot Alibasa No. 1
</t>
  </si>
  <si>
    <t>F0441</t>
  </si>
  <si>
    <t>F0109</t>
  </si>
  <si>
    <t xml:space="preserve">Gang Rawamangun No. 2
</t>
  </si>
  <si>
    <t>E0402</t>
  </si>
  <si>
    <t>Jl. Indragiri No. 66</t>
  </si>
  <si>
    <t>B0939</t>
  </si>
  <si>
    <t>Jalan Asia Afrika No. 36</t>
  </si>
  <si>
    <t>F0953</t>
  </si>
  <si>
    <t xml:space="preserve">Gang BKR No. 7
</t>
  </si>
  <si>
    <t>A0181</t>
  </si>
  <si>
    <t>Gang Kendalsari No. 87</t>
  </si>
  <si>
    <t>E0520</t>
  </si>
  <si>
    <t>Gang Moch. Toha No. 06</t>
  </si>
  <si>
    <t>F0878</t>
  </si>
  <si>
    <t xml:space="preserve">Jl. KH Amin Jasuta No. 9
</t>
  </si>
  <si>
    <t>F0742</t>
  </si>
  <si>
    <t>Gg. Bangka Raya No. 76</t>
  </si>
  <si>
    <t>B0656</t>
  </si>
  <si>
    <t xml:space="preserve">Gg. Pacuan Kuda No. 1
</t>
  </si>
  <si>
    <t>A0681</t>
  </si>
  <si>
    <t>Jalan BKR No. 90</t>
  </si>
  <si>
    <t>E0419</t>
  </si>
  <si>
    <t>Jl. Kiaracondong No. 45</t>
  </si>
  <si>
    <t>A0063</t>
  </si>
  <si>
    <t>Jalan Ahmad Dahlan No. 88</t>
  </si>
  <si>
    <t>C0449</t>
  </si>
  <si>
    <t xml:space="preserve">Gang Otto Iskandardinata No. 1
</t>
  </si>
  <si>
    <t>A0026</t>
  </si>
  <si>
    <t xml:space="preserve">Gg. Erlangga No. 9
</t>
  </si>
  <si>
    <t>F0182</t>
  </si>
  <si>
    <t xml:space="preserve">Jalan Yos Sudarso No. 8
</t>
  </si>
  <si>
    <t>A0940</t>
  </si>
  <si>
    <t xml:space="preserve">Gg. Monginsidi No. 5
</t>
  </si>
  <si>
    <t>B0893</t>
  </si>
  <si>
    <t>Gg. Sukabumi No. 75</t>
  </si>
  <si>
    <t>E0595</t>
  </si>
  <si>
    <t>Jalan Ahmad Dahlan No. 36</t>
  </si>
  <si>
    <t>B0502</t>
  </si>
  <si>
    <t xml:space="preserve">Jalan Wonoayu No. 0
</t>
  </si>
  <si>
    <t>E0367</t>
  </si>
  <si>
    <t xml:space="preserve">Jl. Gedebage Selatan No. 9
</t>
  </si>
  <si>
    <t>F0498</t>
  </si>
  <si>
    <t>Gg. W.R. Supratman No. 58</t>
  </si>
  <si>
    <t>E0390</t>
  </si>
  <si>
    <t xml:space="preserve">Gang H.J Maemunah No. 5
</t>
  </si>
  <si>
    <t>F0053</t>
  </si>
  <si>
    <t>Jalan Tubagus Ismail No. 73</t>
  </si>
  <si>
    <t>A0488</t>
  </si>
  <si>
    <t>Jalan Kapten Muslihat No. 07</t>
  </si>
  <si>
    <t>F0222</t>
  </si>
  <si>
    <t xml:space="preserve">Jl. HOS. Cokroaminoto No. 4
</t>
  </si>
  <si>
    <t>E0310</t>
  </si>
  <si>
    <t>Jl. Bangka Raya No. 78</t>
  </si>
  <si>
    <t>E0848</t>
  </si>
  <si>
    <t>Jl. Ciwastra No. 38</t>
  </si>
  <si>
    <t>C0179</t>
  </si>
  <si>
    <t>Jalan Rumah Sakit No. 66</t>
  </si>
  <si>
    <t>E0975</t>
  </si>
  <si>
    <t xml:space="preserve">Gg. Dipenogoro No. 2
</t>
  </si>
  <si>
    <t>C0067</t>
  </si>
  <si>
    <t>Jalan Sadang Serang No. 54</t>
  </si>
  <si>
    <t>D0772</t>
  </si>
  <si>
    <t>Jl. Jend. A. Yani No. 60</t>
  </si>
  <si>
    <t>B0371</t>
  </si>
  <si>
    <t>Jalan KH Amin Jasuta No. 68</t>
  </si>
  <si>
    <t>C0859</t>
  </si>
  <si>
    <t>Gang Veteran No. 08</t>
  </si>
  <si>
    <t>A0272</t>
  </si>
  <si>
    <t xml:space="preserve">Jl. Pasteur No. 5
</t>
  </si>
  <si>
    <t>D0801</t>
  </si>
  <si>
    <t xml:space="preserve">Jalan Pasteur No. 6
</t>
  </si>
  <si>
    <t>C0487</t>
  </si>
  <si>
    <t>Jl. Peta No. 31</t>
  </si>
  <si>
    <t>C0665</t>
  </si>
  <si>
    <t xml:space="preserve">Jl. Abdul Muis No. 9
</t>
  </si>
  <si>
    <t>C0430</t>
  </si>
  <si>
    <t>Gang R.E Martadinata No. 04</t>
  </si>
  <si>
    <t>F0168</t>
  </si>
  <si>
    <t xml:space="preserve">Gang Abdul Muis No. 2
</t>
  </si>
  <si>
    <t>C0614</t>
  </si>
  <si>
    <t>Gang Jayawijaya No. 00</t>
  </si>
  <si>
    <t>A0868</t>
  </si>
  <si>
    <t>Gang Rajawali Timur No. 93</t>
  </si>
  <si>
    <t>A0805</t>
  </si>
  <si>
    <t xml:space="preserve">Jalan Gardujati No. 5
</t>
  </si>
  <si>
    <t>D0513</t>
  </si>
  <si>
    <t>Gg. KH Amin Jasuta No. 08</t>
  </si>
  <si>
    <t>E0643</t>
  </si>
  <si>
    <t>Jalan Kutisari Selatan No. 41</t>
  </si>
  <si>
    <t>D0412</t>
  </si>
  <si>
    <t>Gg. Gedebage Selatan No. 46</t>
  </si>
  <si>
    <t>D0136</t>
  </si>
  <si>
    <t>Gg. Pasteur No. 26</t>
  </si>
  <si>
    <t>C0414</t>
  </si>
  <si>
    <t xml:space="preserve">Jalan Kutisari Selatan No. 3
</t>
  </si>
  <si>
    <t>F0957</t>
  </si>
  <si>
    <t>Jalan Kutisari Selatan No. 76</t>
  </si>
  <si>
    <t>F0184</t>
  </si>
  <si>
    <t>Jalan Erlangga No. 87</t>
  </si>
  <si>
    <t>A0692</t>
  </si>
  <si>
    <t>Jl. Kiaracondong No. 50</t>
  </si>
  <si>
    <t>C0139</t>
  </si>
  <si>
    <t xml:space="preserve">Gang Pasirkoja No. 7
</t>
  </si>
  <si>
    <t>A0201</t>
  </si>
  <si>
    <t xml:space="preserve">Jalan Indragiri No. 9
</t>
  </si>
  <si>
    <t>E0345</t>
  </si>
  <si>
    <t xml:space="preserve">Jl. Pelajar Pejuang No. 0
</t>
  </si>
  <si>
    <t>D0928</t>
  </si>
  <si>
    <t>Gg. Erlangga No. 38</t>
  </si>
  <si>
    <t>E0190</t>
  </si>
  <si>
    <t>Jalan Pasir Koja No. 85</t>
  </si>
  <si>
    <t>C0661</t>
  </si>
  <si>
    <t xml:space="preserve">Jalan Rumah Sakit No. 6
</t>
  </si>
  <si>
    <t>D0617</t>
  </si>
  <si>
    <t>Jl. Sukajadi No. 73</t>
  </si>
  <si>
    <t>F0828</t>
  </si>
  <si>
    <t>Jalan W.R. Supratman No. 28</t>
  </si>
  <si>
    <t>B0814</t>
  </si>
  <si>
    <t>Jl. H.J Maemunah No. 30</t>
  </si>
  <si>
    <t>F0823</t>
  </si>
  <si>
    <t xml:space="preserve">Gg. K.H. Wahid Hasyim No. 4
</t>
  </si>
  <si>
    <t>E0143</t>
  </si>
  <si>
    <t xml:space="preserve">Jl. Cikutra Barat No. 2
</t>
  </si>
  <si>
    <t>C0764</t>
  </si>
  <si>
    <t>Jalan Stasiun Wonokromo No. 38</t>
  </si>
  <si>
    <t>C0587</t>
  </si>
  <si>
    <t xml:space="preserve">Jalan K.H. Wahid Hasyim No. 6
</t>
  </si>
  <si>
    <t>E0291</t>
  </si>
  <si>
    <t xml:space="preserve">Jl. Suniaraja No. 3
</t>
  </si>
  <si>
    <t>E0409</t>
  </si>
  <si>
    <t>Jalan W.R. Supratman No. 90</t>
  </si>
  <si>
    <t>B0458</t>
  </si>
  <si>
    <t>Gg. Suryakencana No. 91</t>
  </si>
  <si>
    <t>E0045</t>
  </si>
  <si>
    <t>Gg. Waringin No. 37</t>
  </si>
  <si>
    <t>D0948</t>
  </si>
  <si>
    <t>Jalan Sukajadi No. 84</t>
  </si>
  <si>
    <t>F0256</t>
  </si>
  <si>
    <t>Gg. Stasiun Wonokromo No. 18</t>
  </si>
  <si>
    <t>E0685</t>
  </si>
  <si>
    <t>Gg. Dipatiukur No. 31</t>
  </si>
  <si>
    <t>D0131</t>
  </si>
  <si>
    <t>Jl. Raya Setiabudhi No. 90</t>
  </si>
  <si>
    <t>B0782</t>
  </si>
  <si>
    <t>Jl. Rumah Sakit No. 75</t>
  </si>
  <si>
    <t>A0563</t>
  </si>
  <si>
    <t>Gang Otto Iskandardinata No. 68</t>
  </si>
  <si>
    <t>D0902</t>
  </si>
  <si>
    <t>Gang S. Parman No. 79</t>
  </si>
  <si>
    <t>F0346</t>
  </si>
  <si>
    <t xml:space="preserve">Jl. Kiaracondong No. 2
</t>
  </si>
  <si>
    <t>B0512</t>
  </si>
  <si>
    <t xml:space="preserve">Gg. Indragiri No. 9
</t>
  </si>
  <si>
    <t>D0757</t>
  </si>
  <si>
    <t>Jl. Moch. Toha No. 55</t>
  </si>
  <si>
    <t>D0872</t>
  </si>
  <si>
    <t>Gang HOS. Cokroaminoto No. 33</t>
  </si>
  <si>
    <t>D0849</t>
  </si>
  <si>
    <t>Jl. Rajawali Timur No. 82</t>
  </si>
  <si>
    <t>C0839</t>
  </si>
  <si>
    <t>Jl. Dipatiukur No. 28</t>
  </si>
  <si>
    <t>E0387</t>
  </si>
  <si>
    <t>Gg. Cikutra Barat No. 80</t>
  </si>
  <si>
    <t>F0443</t>
  </si>
  <si>
    <t xml:space="preserve">Jalan Jakarta No. 1
</t>
  </si>
  <si>
    <t>E0059</t>
  </si>
  <si>
    <t>Gg. PHH. Mustofa No. 89</t>
  </si>
  <si>
    <t>B0717</t>
  </si>
  <si>
    <t>Jl. Suryakencana No. 91</t>
  </si>
  <si>
    <t>B0635</t>
  </si>
  <si>
    <t xml:space="preserve">Jl. Gegerkalong Hilir No. 0
</t>
  </si>
  <si>
    <t>A0094</t>
  </si>
  <si>
    <t>Jl. Sukajadi No. 95</t>
  </si>
  <si>
    <t>D0096</t>
  </si>
  <si>
    <t xml:space="preserve">Gg. Gegerkalong Hilir No. 7
</t>
  </si>
  <si>
    <t>D0489</t>
  </si>
  <si>
    <t>Jalan Rajawali Timur No. 17</t>
  </si>
  <si>
    <t>A0281</t>
  </si>
  <si>
    <t xml:space="preserve">Gang Moch. Ramdan No. 0
</t>
  </si>
  <si>
    <t>B0864</t>
  </si>
  <si>
    <t>Gg. Asia Afrika No. 28</t>
  </si>
  <si>
    <t>C0383</t>
  </si>
  <si>
    <t>Jalan W.R. Supratman No. 21</t>
  </si>
  <si>
    <t>D0271</t>
  </si>
  <si>
    <t>Jalan Suryakencana No. 23</t>
  </si>
  <si>
    <t>D0817</t>
  </si>
  <si>
    <t xml:space="preserve">Jl. S. Parman No. 2
</t>
  </si>
  <si>
    <t>F0597</t>
  </si>
  <si>
    <t>F0936</t>
  </si>
  <si>
    <t>D0283</t>
  </si>
  <si>
    <t>Jalan Indragiri No. 33</t>
  </si>
  <si>
    <t>B0226</t>
  </si>
  <si>
    <t>Jalan S. Parman No. 75</t>
  </si>
  <si>
    <t>E0567</t>
  </si>
  <si>
    <t xml:space="preserve">Gg. Jend. Sudirman No. 8
</t>
  </si>
  <si>
    <t>F0326</t>
  </si>
  <si>
    <t xml:space="preserve">Gang Dipenogoro No. 0
</t>
  </si>
  <si>
    <t>C0698</t>
  </si>
  <si>
    <t>Gg. Bangka Raya No. 25</t>
  </si>
  <si>
    <t>C0149</t>
  </si>
  <si>
    <t xml:space="preserve">Jl. S. Parman No. 0
</t>
  </si>
  <si>
    <t>D0141</t>
  </si>
  <si>
    <t>Gang Kendalsari No. 67</t>
  </si>
  <si>
    <t>B0729</t>
  </si>
  <si>
    <t>Jl. Moch. Toha No. 26</t>
  </si>
  <si>
    <t>F0592</t>
  </si>
  <si>
    <t xml:space="preserve">Gg. Monginsidi No. 6
</t>
  </si>
  <si>
    <t>D0792</t>
  </si>
  <si>
    <t>Jalan Raya Setiabudhi No. 63</t>
  </si>
  <si>
    <t>C0436</t>
  </si>
  <si>
    <t>B0023</t>
  </si>
  <si>
    <t xml:space="preserve">Gg. Kutisari Selatan No. 5
</t>
  </si>
  <si>
    <t>B0857</t>
  </si>
  <si>
    <t>Jl. Rungkut Industri No. 62</t>
  </si>
  <si>
    <t>A0758</t>
  </si>
  <si>
    <t>Jl. Kutisari Selatan No. 35</t>
  </si>
  <si>
    <t>B0483</t>
  </si>
  <si>
    <t>Gang Rajawali Timur No. 42</t>
  </si>
  <si>
    <t>D0730</t>
  </si>
  <si>
    <t>Gg. KH Amin Jasuta No. 20</t>
  </si>
  <si>
    <t>E0010</t>
  </si>
  <si>
    <t xml:space="preserve">Gang Erlangga No. 8
</t>
  </si>
  <si>
    <t>C0413</t>
  </si>
  <si>
    <t xml:space="preserve">Jalan Dr. Djunjunan No. 8
</t>
  </si>
  <si>
    <t>C0577</t>
  </si>
  <si>
    <t>Jalan Kebonjati No. 08</t>
  </si>
  <si>
    <t>C0055</t>
  </si>
  <si>
    <t>Gg. Cihampelas No. 45</t>
  </si>
  <si>
    <t>B0092</t>
  </si>
  <si>
    <t>Jalan Moch. Ramdan No. 07</t>
  </si>
  <si>
    <t>F0719</t>
  </si>
  <si>
    <t>Jl. Suryakencana No. 18</t>
  </si>
  <si>
    <t>B0690</t>
  </si>
  <si>
    <t>Jalan Jamika No. 37</t>
  </si>
  <si>
    <t>F0958</t>
  </si>
  <si>
    <t>Jl. Pacuan Kuda No. 72</t>
  </si>
  <si>
    <t>B0921</t>
  </si>
  <si>
    <t xml:space="preserve">Gang PHH. Mustofa No. 2
</t>
  </si>
  <si>
    <t>C0654</t>
  </si>
  <si>
    <t>Gg. Suryakencana No. 67</t>
  </si>
  <si>
    <t>A0188</t>
  </si>
  <si>
    <t>Gang Merdeka No. 34</t>
  </si>
  <si>
    <t>D0686</t>
  </si>
  <si>
    <t>Gg. Cikutra Barat No. 24</t>
  </si>
  <si>
    <t>A0682</t>
  </si>
  <si>
    <t xml:space="preserve">Jl. Dr. Djunjunan No. 2
</t>
  </si>
  <si>
    <t>D0303</t>
  </si>
  <si>
    <t>Jl. Raya Ujungberung No. 69</t>
  </si>
  <si>
    <t>D0072</t>
  </si>
  <si>
    <t>Gg. R.E Martadinata No. 43</t>
  </si>
  <si>
    <t>A0110</t>
  </si>
  <si>
    <t>Jl. Moch. Ramdan No. 70</t>
  </si>
  <si>
    <t>A0288</t>
  </si>
  <si>
    <t>Jl. Indragiri No. 63</t>
  </si>
  <si>
    <t>D0160</t>
  </si>
  <si>
    <t>Jl. Dipenogoro No. 36</t>
  </si>
  <si>
    <t>E0756</t>
  </si>
  <si>
    <t>C0632</t>
  </si>
  <si>
    <t xml:space="preserve">Jalan Gedebage Selatan No. 9
</t>
  </si>
  <si>
    <t>F0212</t>
  </si>
  <si>
    <t>Jl. Kutisari Selatan No. 90</t>
  </si>
  <si>
    <t>C0994</t>
  </si>
  <si>
    <t>Jalan Kendalsari No. 22</t>
  </si>
  <si>
    <t>D0822</t>
  </si>
  <si>
    <t xml:space="preserve">Jalan Veteran No. 9
</t>
  </si>
  <si>
    <t>C0858</t>
  </si>
  <si>
    <t xml:space="preserve">Gang Kendalsari No. 7
</t>
  </si>
  <si>
    <t>A0588</t>
  </si>
  <si>
    <t>Gang Tubagus Ismail No. 63</t>
  </si>
  <si>
    <t>B0331</t>
  </si>
  <si>
    <t>Jl. Monginsidi No. 07</t>
  </si>
  <si>
    <t>F0727</t>
  </si>
  <si>
    <t>Jl. Sukajadi No. 34</t>
  </si>
  <si>
    <t>C0122</t>
  </si>
  <si>
    <t>Jl. Surapati No. 64</t>
  </si>
  <si>
    <t>D0135</t>
  </si>
  <si>
    <t xml:space="preserve">Jalan Ciwastra No. 4
</t>
  </si>
  <si>
    <t>B0343</t>
  </si>
  <si>
    <t>Jalan Surapati No. 77</t>
  </si>
  <si>
    <t>A0150</t>
  </si>
  <si>
    <t>Jalan Sukabumi No. 33</t>
  </si>
  <si>
    <t>E0093</t>
  </si>
  <si>
    <t>Gg. Moch. Toha No. 61</t>
  </si>
  <si>
    <t>B0208</t>
  </si>
  <si>
    <t xml:space="preserve">Gg. Laswi No. 6
</t>
  </si>
  <si>
    <t>E0824</t>
  </si>
  <si>
    <t xml:space="preserve">Gg. Kutisari Selatan No. 7
</t>
  </si>
  <si>
    <t>A0169</t>
  </si>
  <si>
    <t>Jl. Kapten Muslihat No. 27</t>
  </si>
  <si>
    <t>C0865</t>
  </si>
  <si>
    <t>Jalan Tebet Barat Dalam No. 39</t>
  </si>
  <si>
    <t>C0388</t>
  </si>
  <si>
    <t>A0674</t>
  </si>
  <si>
    <t>Jl. Laswi No. 15</t>
  </si>
  <si>
    <t>B0142</t>
  </si>
  <si>
    <t>Jalan Kiaracondong No. 15</t>
  </si>
  <si>
    <t>F0420</t>
  </si>
  <si>
    <t xml:space="preserve">Jalan Cihampelas No. 5
</t>
  </si>
  <si>
    <t>B0954</t>
  </si>
  <si>
    <t>Jalan Peta No. 59</t>
  </si>
  <si>
    <t>D0344</t>
  </si>
  <si>
    <t>Gang Pasirkoja No. 56</t>
  </si>
  <si>
    <t>B0606</t>
  </si>
  <si>
    <t xml:space="preserve">Gg. Tebet Barat Dalam No. 9
</t>
  </si>
  <si>
    <t>C0528</t>
  </si>
  <si>
    <t>Jalan S. Parman No. 85</t>
  </si>
  <si>
    <t>E0013</t>
  </si>
  <si>
    <t>Jl. Jakarta No. 26</t>
  </si>
  <si>
    <t>A0916</t>
  </si>
  <si>
    <t>Jalan Joyoboyo No. 04</t>
  </si>
  <si>
    <t>C0545</t>
  </si>
  <si>
    <t>Gang Medokan Ayu No. 30</t>
  </si>
  <si>
    <t>D0795</t>
  </si>
  <si>
    <t xml:space="preserve">Gg. Cikutra Barat No. 1
</t>
  </si>
  <si>
    <t>A0691</t>
  </si>
  <si>
    <t>Gang Pasir Koja No. 23</t>
  </si>
  <si>
    <t>F0384</t>
  </si>
  <si>
    <t>Tanggal Absen</t>
  </si>
  <si>
    <t>Bulan</t>
  </si>
  <si>
    <t>Nomor</t>
  </si>
  <si>
    <t>List Jurusan</t>
  </si>
  <si>
    <r>
      <t xml:space="preserve">Isi sheet </t>
    </r>
    <r>
      <rPr>
        <b/>
        <sz val="11"/>
        <color theme="1"/>
        <rFont val="Calibri"/>
        <family val="2"/>
        <scheme val="minor"/>
      </rPr>
      <t>Helper</t>
    </r>
    <r>
      <rPr>
        <sz val="11"/>
        <color theme="1"/>
        <rFont val="Calibri"/>
        <family val="2"/>
        <scheme val="minor"/>
      </rPr>
      <t xml:space="preserve"> dengan nilai yang valid (ada nilai valid apa di kolom Jurusan)</t>
    </r>
  </si>
  <si>
    <r>
      <t xml:space="preserve">Cek apakah ada data invalid dari sheet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berdasarkan kamus yang ada di sheet </t>
    </r>
    <r>
      <rPr>
        <b/>
        <sz val="11"/>
        <color theme="1"/>
        <rFont val="Calibri"/>
        <family val="2"/>
        <scheme val="minor"/>
      </rPr>
      <t>Helper</t>
    </r>
    <r>
      <rPr>
        <sz val="11"/>
        <color theme="1"/>
        <rFont val="Calibri"/>
        <family val="2"/>
        <scheme val="minor"/>
      </rPr>
      <t>, jika ada silahkan ditandai dengan lingkaran</t>
    </r>
  </si>
  <si>
    <r>
      <t xml:space="preserve">Buat ID Mahasiswa dari Sheet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berdasarkan Kode Jurusan + Nomor mereka</t>
    </r>
  </si>
  <si>
    <r>
      <t xml:space="preserve">Isi kolom Absen dari Sheet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berdasarkan data dari Sheet </t>
    </r>
    <r>
      <rPr>
        <b/>
        <sz val="11"/>
        <color theme="1"/>
        <rFont val="Calibri"/>
        <family val="2"/>
        <scheme val="minor"/>
      </rPr>
      <t>Absen</t>
    </r>
  </si>
  <si>
    <t>80-10= 70</t>
  </si>
  <si>
    <r>
      <t xml:space="preserve">Isi kolom Nama dari sheet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berdasarkan data dari sheet </t>
    </r>
    <r>
      <rPr>
        <b/>
        <sz val="11"/>
        <color theme="1"/>
        <rFont val="Calibri"/>
        <family val="2"/>
        <scheme val="minor"/>
      </rPr>
      <t>Detail</t>
    </r>
  </si>
  <si>
    <t>Jawaban</t>
  </si>
  <si>
    <t>Check</t>
  </si>
  <si>
    <t>Nama</t>
  </si>
  <si>
    <t>Berapa data dari Jurusan Fisika yang Invalid (Tidak Valid)?</t>
  </si>
  <si>
    <t>Berapa selisih dari rata rata Ujian 4 dan rata rata Ujian 3 untuk Jurusan Aktuaria? (2 angka dibelakang koma)</t>
  </si>
  <si>
    <t>Absen</t>
  </si>
  <si>
    <t>Jika mahasiswa berada di data Absen, isi dengan tanggal dia absen</t>
  </si>
  <si>
    <t>Berapa mahasiswa jurusan Statistika yang pernah absen?</t>
  </si>
  <si>
    <t>Berapa persen mahasiswa jurusan Biologi yang tidak pernah absen?</t>
  </si>
  <si>
    <t>Tugas Update</t>
  </si>
  <si>
    <t>Berapa Nilai Akhir dari mahasiswi Irfan Nababan? (1 angka dibelakang koma)</t>
  </si>
  <si>
    <t>Jurusan apa yang memiliki rata-rata Nilai Akhir terendah?</t>
  </si>
  <si>
    <t>Berapa mahasiswa yang mendapatkan Grade B?</t>
  </si>
  <si>
    <t>Berapa persen mahasiswa yang mendapatkan Grade D?</t>
  </si>
  <si>
    <t>Berapa mahasiswa yang mendapatkan Grade A dan berada di Jurusan Aktuaria?</t>
  </si>
  <si>
    <t>Berapa rata rata UTS dari Jurusan Statistika? (1 angka dibelakang koma)</t>
  </si>
  <si>
    <t>Berapa jumlah Ujian 2 dari jurusan Fisika?</t>
  </si>
  <si>
    <t>Berapa mahasiswa yang absen di bulan Oktober 2022?</t>
  </si>
  <si>
    <t>Checkpoint Day 6</t>
  </si>
  <si>
    <t>Checkpoint Day 7</t>
  </si>
  <si>
    <t>Checkpoint Day 8-9</t>
  </si>
  <si>
    <r>
      <t xml:space="preserve">Perbaiki data yang invalid sehingga semua data dari sheet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menjadi valid (berdasarkan sheet </t>
    </r>
    <r>
      <rPr>
        <b/>
        <sz val="11"/>
        <color theme="1"/>
        <rFont val="Calibri"/>
        <family val="2"/>
        <scheme val="minor"/>
      </rPr>
      <t>Helper</t>
    </r>
    <r>
      <rPr>
        <sz val="11"/>
        <color theme="1"/>
        <rFont val="Calibri"/>
        <family val="2"/>
        <scheme val="minor"/>
      </rPr>
      <t>)</t>
    </r>
  </si>
  <si>
    <r>
      <t xml:space="preserve">Jika mahasiswa Absen (tanggal absennya ada) isi dengan nilai </t>
    </r>
    <r>
      <rPr>
        <b/>
        <sz val="11"/>
        <color theme="1"/>
        <rFont val="Calibri"/>
        <family val="2"/>
        <scheme val="minor"/>
      </rPr>
      <t>Tugas - 10</t>
    </r>
  </si>
  <si>
    <r>
      <t xml:space="preserve">Jika mahasiswa tidak absen (No) isi dengan nilai </t>
    </r>
    <r>
      <rPr>
        <b/>
        <sz val="11"/>
        <color theme="1"/>
        <rFont val="Calibri"/>
        <family val="2"/>
        <scheme val="minor"/>
      </rPr>
      <t>Tugas</t>
    </r>
  </si>
  <si>
    <r>
      <t xml:space="preserve">Kemudian isi kolom </t>
    </r>
    <r>
      <rPr>
        <b/>
        <sz val="11"/>
        <color theme="1"/>
        <rFont val="Calibri"/>
        <family val="2"/>
        <scheme val="minor"/>
      </rPr>
      <t>Nilai Akhir</t>
    </r>
    <r>
      <rPr>
        <sz val="11"/>
        <color theme="1"/>
        <rFont val="Calibri"/>
        <family val="2"/>
        <scheme val="minor"/>
      </rPr>
      <t xml:space="preserve"> dengan bobot berikut</t>
    </r>
  </si>
  <si>
    <r>
      <t xml:space="preserve">Buat 3 grafik dengan contoh seperti ini di sheet </t>
    </r>
    <r>
      <rPr>
        <b/>
        <sz val="11"/>
        <color theme="1"/>
        <rFont val="Calibri"/>
        <family val="2"/>
        <scheme val="minor"/>
      </rPr>
      <t>Helper</t>
    </r>
  </si>
  <si>
    <t>Jangan melanjutkan ke langkah selanjutnya apabila belum menyelesaikan langkah sebelumnya.</t>
  </si>
  <si>
    <t>Misal: jangan loncat ke langkah 10 jika belum selesai langkah ke 3.</t>
  </si>
  <si>
    <t>Penting untuk dibaca:</t>
  </si>
  <si>
    <t>Silahkan dibaca baik-baik sheet Langkah ini, dan lakukan sampai selesai, karena data ini akan digunakan untuk mengerjakan Post Test 2.)</t>
  </si>
  <si>
    <r>
      <t xml:space="preserve">Jawab pertanyaan nomor 1-3 dari sheet </t>
    </r>
    <r>
      <rPr>
        <b/>
        <sz val="11"/>
        <color theme="1"/>
        <rFont val="Calibri"/>
        <family val="2"/>
        <scheme val="minor"/>
      </rPr>
      <t>Soal dengan benar.</t>
    </r>
  </si>
  <si>
    <r>
      <t xml:space="preserve">Jawab pertanyaan nomor 4-6 dari sheet </t>
    </r>
    <r>
      <rPr>
        <b/>
        <sz val="11"/>
        <color theme="1"/>
        <rFont val="Calibri"/>
        <family val="2"/>
        <scheme val="minor"/>
      </rPr>
      <t>Soal dengan benar.</t>
    </r>
  </si>
  <si>
    <r>
      <t xml:space="preserve">Jawab pertanyaan nomor 7-9 dari sheet </t>
    </r>
    <r>
      <rPr>
        <b/>
        <sz val="11"/>
        <color theme="1"/>
        <rFont val="Calibri"/>
        <family val="2"/>
        <scheme val="minor"/>
      </rPr>
      <t>Soal dengan benar.</t>
    </r>
  </si>
  <si>
    <r>
      <t xml:space="preserve">Jika tidak ada, isi dengan kalimat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(Hint: gunakan fungsi IFERROR)</t>
    </r>
  </si>
  <si>
    <r>
      <t xml:space="preserve">Isi kolom </t>
    </r>
    <r>
      <rPr>
        <b/>
        <sz val="11"/>
        <color theme="1"/>
        <rFont val="Calibri"/>
        <family val="2"/>
        <scheme val="minor"/>
      </rPr>
      <t>Tugas Update</t>
    </r>
    <r>
      <rPr>
        <sz val="11"/>
        <color theme="1"/>
        <rFont val="Calibri"/>
        <family val="2"/>
        <scheme val="minor"/>
      </rPr>
      <t xml:space="preserve"> dengan nilai sebagai berikut</t>
    </r>
  </si>
  <si>
    <r>
      <t xml:space="preserve">Jawab pertanyaan nomor 10-12 dari sheet </t>
    </r>
    <r>
      <rPr>
        <b/>
        <sz val="11"/>
        <color theme="1"/>
        <rFont val="Calibri"/>
        <family val="2"/>
        <scheme val="minor"/>
      </rPr>
      <t>Soal dengan benar.</t>
    </r>
  </si>
  <si>
    <r>
      <t xml:space="preserve">Jawab pertanyaan nomor 13-15 dari sheet </t>
    </r>
    <r>
      <rPr>
        <b/>
        <sz val="11"/>
        <color theme="1"/>
        <rFont val="Calibri"/>
        <family val="2"/>
        <scheme val="minor"/>
      </rPr>
      <t>Soal dengan benar.</t>
    </r>
  </si>
  <si>
    <r>
      <t xml:space="preserve">Beri </t>
    </r>
    <r>
      <rPr>
        <b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 xml:space="preserve"> berdasarkan kondisi berikut ini</t>
    </r>
  </si>
  <si>
    <t>Jika benar maka akan muncul tanda centang hijau.</t>
  </si>
  <si>
    <t>Jika salah maka akan muncul tanda silang merah.</t>
  </si>
  <si>
    <t>ID Mahasiwa</t>
  </si>
  <si>
    <t>Nilai Akhir (Plus bobot)</t>
  </si>
  <si>
    <t>Rata Rata</t>
  </si>
  <si>
    <t>Matematlka</t>
  </si>
  <si>
    <t>Kimi</t>
  </si>
  <si>
    <t>BioIogi</t>
  </si>
  <si>
    <t>Fissika</t>
  </si>
  <si>
    <t>Aktuariaa</t>
  </si>
  <si>
    <t>No</t>
  </si>
  <si>
    <t>1-250</t>
  </si>
  <si>
    <t>251-500</t>
  </si>
  <si>
    <t>501-750</t>
  </si>
  <si>
    <t>751-1000</t>
  </si>
  <si>
    <t>Pak Budi</t>
  </si>
  <si>
    <t>Pak Krisna</t>
  </si>
  <si>
    <t>Bu Ratna</t>
  </si>
  <si>
    <t>Bu Made</t>
  </si>
  <si>
    <t>Pak Andi</t>
  </si>
  <si>
    <t>Bu Dwi</t>
  </si>
  <si>
    <t>Jumlah Ujian 2</t>
  </si>
  <si>
    <t>Guru</t>
  </si>
  <si>
    <t>Murid</t>
  </si>
  <si>
    <t>Jurusan Salah</t>
  </si>
  <si>
    <t>Akumulasi</t>
  </si>
  <si>
    <t>DATA</t>
  </si>
  <si>
    <t>Jurusan Benar</t>
  </si>
  <si>
    <t>List Jurusan Benar</t>
  </si>
  <si>
    <t>Jurusan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</si>
</sst>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9" fontId="1" fillId="0" borderId="1" xfId="0" applyNumberFormat="1" applyFont="1" applyBorder="1"/>
    <xf numFmtId="9" fontId="0" fillId="0" borderId="1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4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0" fillId="0" borderId="0" xfId="1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0" fillId="0" borderId="0" xfId="0" applyNumberFormat="1" applyAlignment="1">
      <alignment horizontal="left"/>
    </xf>
    <xf numFmtId="9" fontId="1" fillId="0" borderId="0" xfId="0" applyNumberFormat="1" applyFont="1"/>
    <xf numFmtId="9" fontId="0" fillId="0" borderId="0" xfId="0" applyNumberFormat="1"/>
    <xf numFmtId="9" fontId="0" fillId="0" borderId="0" xfId="0" applyNumberFormat="1" applyProtection="1">
      <protection locked="0"/>
    </xf>
    <xf numFmtId="9" fontId="0" fillId="0" borderId="0" xfId="1" applyFont="1" applyProtection="1">
      <protection locked="0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 applyAlignment="1">
      <alignment horizontal="right"/>
    </xf>
    <xf numFmtId="0" fontId="0" fillId="12" borderId="0" xfId="0" applyFill="1"/>
    <xf numFmtId="14" fontId="0" fillId="12" borderId="0" xfId="0" applyNumberFormat="1" applyFill="1" applyAlignment="1">
      <alignment horizontal="left"/>
    </xf>
    <xf numFmtId="1" fontId="0" fillId="0" borderId="0" xfId="1" applyNumberFormat="1" applyFont="1"/>
    <xf numFmtId="4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6" fillId="16" borderId="8" xfId="0" applyFont="1" applyFill="1" applyBorder="1"/>
    <xf numFmtId="0" fontId="7" fillId="16" borderId="4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/>
    </xf>
    <xf numFmtId="0" fontId="7" fillId="16" borderId="7" xfId="0" applyFont="1" applyFill="1" applyBorder="1" applyAlignment="1">
      <alignment horizontal="center"/>
    </xf>
    <xf numFmtId="0" fontId="6" fillId="16" borderId="0" xfId="4" applyFont="1" applyFill="1"/>
    <xf numFmtId="0" fontId="5" fillId="16" borderId="0" xfId="3" applyFill="1"/>
    <xf numFmtId="0" fontId="5" fillId="16" borderId="0" xfId="2" applyFont="1" applyFill="1"/>
    <xf numFmtId="14" fontId="5" fillId="16" borderId="0" xfId="2" applyNumberFormat="1" applyFont="1" applyFill="1"/>
    <xf numFmtId="0" fontId="5" fillId="16" borderId="1" xfId="0" applyFont="1" applyFill="1" applyBorder="1"/>
    <xf numFmtId="41" fontId="0" fillId="0" borderId="1" xfId="0" applyNumberFormat="1" applyBorder="1"/>
    <xf numFmtId="0" fontId="5" fillId="16" borderId="0" xfId="0" applyFont="1" applyFill="1"/>
    <xf numFmtId="0" fontId="5" fillId="0" borderId="0" xfId="0" applyFont="1"/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60% - Accent6" xfId="2" builtinId="52"/>
    <cellStyle name="Accent2" xfId="3" builtinId="33"/>
    <cellStyle name="Accent4" xfId="4" builtinId="41"/>
    <cellStyle name="Normal" xfId="0" builtinId="0"/>
    <cellStyle name="Percent" xfId="1" builtinId="5"/>
  </cellStyles>
  <dxfs count="4"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Rata</a:t>
            </a:r>
            <a:r>
              <a:rPr lang="en-ID" baseline="0"/>
              <a:t> rata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Grafik!$A$2:$A$7</c:f>
              <c:strCache>
                <c:ptCount val="6"/>
                <c:pt idx="0">
                  <c:v>Matematika</c:v>
                </c:pt>
                <c:pt idx="1">
                  <c:v>Fisika</c:v>
                </c:pt>
                <c:pt idx="2">
                  <c:v>Kimia</c:v>
                </c:pt>
                <c:pt idx="3">
                  <c:v>Biologi</c:v>
                </c:pt>
                <c:pt idx="4">
                  <c:v>Statistika</c:v>
                </c:pt>
                <c:pt idx="5">
                  <c:v>Aktuaria</c:v>
                </c:pt>
              </c:strCache>
            </c:strRef>
          </c:cat>
          <c:val>
            <c:numRef>
              <c:f>Grafik!$B$2:$B$7</c:f>
              <c:numCache>
                <c:formatCode>General</c:formatCode>
                <c:ptCount val="6"/>
                <c:pt idx="0">
                  <c:v>63.9</c:v>
                </c:pt>
                <c:pt idx="1">
                  <c:v>62.8</c:v>
                </c:pt>
                <c:pt idx="2">
                  <c:v>63.6</c:v>
                </c:pt>
                <c:pt idx="3">
                  <c:v>62.4</c:v>
                </c:pt>
                <c:pt idx="4">
                  <c:v>62.2</c:v>
                </c:pt>
                <c:pt idx="5">
                  <c:v>65.099999999999994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A-4437-B38D-3D53988C6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3135"/>
        <c:axId val="77533615"/>
      </c:barChart>
      <c:catAx>
        <c:axId val="7753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3615"/>
        <c:crosses val="autoZero"/>
        <c:auto val="1"/>
        <c:lblAlgn val="ctr"/>
        <c:lblOffset val="100"/>
        <c:noMultiLvlLbl val="0"/>
      </c:catAx>
      <c:valAx>
        <c:axId val="7753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Jumlah Ujian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60170603674538"/>
          <c:y val="0.1424074074074074"/>
          <c:w val="0.46177777777777779"/>
          <c:h val="0.7696296296296296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54-40B5-ADC7-1EC687E48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54-40B5-ADC7-1EC687E48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54-40B5-ADC7-1EC687E48F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54-40B5-ADC7-1EC687E48F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54-40B5-ADC7-1EC687E48F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54-40B5-ADC7-1EC687E48F97}"/>
              </c:ext>
            </c:extLst>
          </c:dPt>
          <c:cat>
            <c:strRef>
              <c:f>Grafik!$D$2:$D$7</c:f>
              <c:strCache>
                <c:ptCount val="6"/>
                <c:pt idx="0">
                  <c:v>Matematika</c:v>
                </c:pt>
                <c:pt idx="1">
                  <c:v>Fisika</c:v>
                </c:pt>
                <c:pt idx="2">
                  <c:v>Kimia</c:v>
                </c:pt>
                <c:pt idx="3">
                  <c:v>Biologi</c:v>
                </c:pt>
                <c:pt idx="4">
                  <c:v>Statistika</c:v>
                </c:pt>
                <c:pt idx="5">
                  <c:v>Aktuaria</c:v>
                </c:pt>
              </c:strCache>
            </c:strRef>
          </c:cat>
          <c:val>
            <c:numRef>
              <c:f>Grafik!$E$2:$E$7</c:f>
              <c:numCache>
                <c:formatCode>_(* #,##0_);_(* \(#,##0\);_(* "-"_);_(@_)</c:formatCode>
                <c:ptCount val="6"/>
                <c:pt idx="0">
                  <c:v>9075</c:v>
                </c:pt>
                <c:pt idx="1">
                  <c:v>9022</c:v>
                </c:pt>
                <c:pt idx="2">
                  <c:v>10010</c:v>
                </c:pt>
                <c:pt idx="3">
                  <c:v>10745</c:v>
                </c:pt>
                <c:pt idx="4">
                  <c:v>8949</c:v>
                </c:pt>
                <c:pt idx="5">
                  <c:v>9493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F-4AFC-85E7-1325277B4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Selisih Ujian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Grafik!$F$2:$F$7</c:f>
              <c:strCache>
                <c:ptCount val="6"/>
                <c:pt idx="0">
                  <c:v>Matematika</c:v>
                </c:pt>
                <c:pt idx="1">
                  <c:v>Fisika</c:v>
                </c:pt>
                <c:pt idx="2">
                  <c:v>Kimia</c:v>
                </c:pt>
                <c:pt idx="3">
                  <c:v>Biologi</c:v>
                </c:pt>
                <c:pt idx="4">
                  <c:v>Statistika</c:v>
                </c:pt>
                <c:pt idx="5">
                  <c:v>Aktuaria</c:v>
                </c:pt>
              </c:strCache>
            </c:strRef>
          </c:cat>
          <c:val>
            <c:numRef>
              <c:f>Grafik!$G$2:$G$7</c:f>
              <c:numCache>
                <c:formatCode>General</c:formatCode>
                <c:ptCount val="6"/>
                <c:pt idx="0">
                  <c:v>73.44</c:v>
                </c:pt>
                <c:pt idx="1">
                  <c:v>71.209999999999994</c:v>
                </c:pt>
                <c:pt idx="2">
                  <c:v>73.349999999999994</c:v>
                </c:pt>
                <c:pt idx="3">
                  <c:v>71.010000000000005</c:v>
                </c:pt>
                <c:pt idx="4">
                  <c:v>72.03</c:v>
                </c:pt>
                <c:pt idx="5">
                  <c:v>73.52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E-4967-9E0E-B6D8EC23F18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Grafik!$F$2:$F$7</c:f>
              <c:strCache>
                <c:ptCount val="6"/>
                <c:pt idx="0">
                  <c:v>Matematika</c:v>
                </c:pt>
                <c:pt idx="1">
                  <c:v>Fisika</c:v>
                </c:pt>
                <c:pt idx="2">
                  <c:v>Kimia</c:v>
                </c:pt>
                <c:pt idx="3">
                  <c:v>Biologi</c:v>
                </c:pt>
                <c:pt idx="4">
                  <c:v>Statistika</c:v>
                </c:pt>
                <c:pt idx="5">
                  <c:v>Aktuaria</c:v>
                </c:pt>
              </c:strCache>
            </c:strRef>
          </c:cat>
          <c:val>
            <c:numRef>
              <c:f>Grafik!$H$2:$H$7</c:f>
              <c:numCache>
                <c:formatCode>General</c:formatCode>
                <c:ptCount val="6"/>
                <c:pt idx="0">
                  <c:v>62.65</c:v>
                </c:pt>
                <c:pt idx="1">
                  <c:v>63.11</c:v>
                </c:pt>
                <c:pt idx="2">
                  <c:v>62.09</c:v>
                </c:pt>
                <c:pt idx="3">
                  <c:v>62.49</c:v>
                </c:pt>
                <c:pt idx="4">
                  <c:v>62.36</c:v>
                </c:pt>
                <c:pt idx="5">
                  <c:v>62.13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E-4967-9E0E-B6D8EC23F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535055"/>
        <c:axId val="77535535"/>
      </c:barChart>
      <c:catAx>
        <c:axId val="77535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5535"/>
        <c:crosses val="autoZero"/>
        <c:auto val="1"/>
        <c:lblAlgn val="ctr"/>
        <c:lblOffset val="100"/>
        <c:noMultiLvlLbl val="0"/>
      </c:catAx>
      <c:valAx>
        <c:axId val="7753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19907</xdr:colOff>
      <xdr:row>9</xdr:row>
      <xdr:rowOff>20662</xdr:rowOff>
    </xdr:from>
    <xdr:to>
      <xdr:col>4</xdr:col>
      <xdr:colOff>418740</xdr:colOff>
      <xdr:row>19</xdr:row>
      <xdr:rowOff>20661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722EB0-3BA1-92DD-1B24-193616ED0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407" y="1163662"/>
          <a:ext cx="3637333" cy="1904999"/>
        </a:xfrm>
        <a:prstGeom prst="rect">
          <a:avLst/>
        </a:prstGeom>
      </xdr:spPr>
    </xdr:pic>
    <xdr:clientData/>
  </xdr:twoCellAnchor>
  <xdr:twoCellAnchor editAs="oneCell">
    <xdr:from>
      <xdr:col>4</xdr:col>
      <xdr:colOff>562682</xdr:colOff>
      <xdr:row>9</xdr:row>
      <xdr:rowOff>21671</xdr:rowOff>
    </xdr:from>
    <xdr:to>
      <xdr:col>9</xdr:col>
      <xdr:colOff>447021</xdr:colOff>
      <xdr:row>19</xdr:row>
      <xdr:rowOff>45774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5681E7-C2C1-1D31-E142-4D6E39633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8682" y="1164671"/>
          <a:ext cx="3567339" cy="1929103"/>
        </a:xfrm>
        <a:prstGeom prst="rect">
          <a:avLst/>
        </a:prstGeom>
      </xdr:spPr>
    </xdr:pic>
    <xdr:clientData/>
  </xdr:twoCellAnchor>
  <xdr:twoCellAnchor editAs="oneCell">
    <xdr:from>
      <xdr:col>10</xdr:col>
      <xdr:colOff>7056</xdr:colOff>
      <xdr:row>9</xdr:row>
      <xdr:rowOff>0</xdr:rowOff>
    </xdr:from>
    <xdr:to>
      <xdr:col>15</xdr:col>
      <xdr:colOff>180137</xdr:colOff>
      <xdr:row>19</xdr:row>
      <xdr:rowOff>35278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544C47-07D1-1CAC-23B9-E8BDB3969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6334" y="1143000"/>
          <a:ext cx="3524470" cy="1940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10</xdr:row>
      <xdr:rowOff>128587</xdr:rowOff>
    </xdr:from>
    <xdr:to>
      <xdr:col>8</xdr:col>
      <xdr:colOff>123825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F44F5-7EC4-02F3-819D-80F1938B3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10</xdr:row>
      <xdr:rowOff>166687</xdr:rowOff>
    </xdr:from>
    <xdr:to>
      <xdr:col>16</xdr:col>
      <xdr:colOff>342900</xdr:colOff>
      <xdr:row>25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DB59A8-BEDF-93D5-107B-0ECE16F8A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247650</xdr:colOff>
      <xdr:row>10</xdr:row>
      <xdr:rowOff>100012</xdr:rowOff>
    </xdr:from>
    <xdr:to>
      <xdr:col>24</xdr:col>
      <xdr:colOff>552450</xdr:colOff>
      <xdr:row>24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C66E63-A3A5-FB32-12C4-7320DDE10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4E59-6C74-4AE9-9A80-E3BD85229D85}">
  <dimension ref="A1:E16"/>
  <sheetViews>
    <sheetView zoomScale="95" zoomScaleNormal="200" workbookViewId="0">
      <selection activeCell="C13" sqref="C13"/>
    </sheetView>
  </sheetViews>
  <sheetFormatPr defaultColWidth="8.85546875" defaultRowHeight="15" x14ac:dyDescent="0.25"/>
  <cols>
    <col min="1" max="1" width="4.42578125" style="13" customWidth="1"/>
    <col min="2" max="2" width="69.140625" style="12" customWidth="1"/>
    <col min="3" max="3" width="21.42578125" customWidth="1"/>
    <col min="4" max="4" width="9.140625" style="26"/>
  </cols>
  <sheetData>
    <row r="1" spans="1:5" x14ac:dyDescent="0.25">
      <c r="B1" s="24" t="s">
        <v>1016</v>
      </c>
      <c r="C1" s="31" t="s">
        <v>3147</v>
      </c>
      <c r="D1" s="25" t="s">
        <v>3148</v>
      </c>
      <c r="E1" t="s">
        <v>3185</v>
      </c>
    </row>
    <row r="2" spans="1:5" x14ac:dyDescent="0.25">
      <c r="A2" s="14">
        <v>1</v>
      </c>
      <c r="B2" s="15" t="s">
        <v>1017</v>
      </c>
      <c r="C2" s="32">
        <f>COUNTA(_xlfn.ANCHORARRAY(Helper!B2))</f>
        <v>58</v>
      </c>
      <c r="D2" s="26">
        <f>IF(C2=58,2,IF(C2="",1,0))</f>
        <v>2</v>
      </c>
      <c r="E2" t="s">
        <v>3186</v>
      </c>
    </row>
    <row r="3" spans="1:5" x14ac:dyDescent="0.25">
      <c r="A3" s="14">
        <v>2</v>
      </c>
      <c r="B3" s="15" t="s">
        <v>3150</v>
      </c>
      <c r="C3" s="32">
        <f>COUNTIF(_xlfn.ANCHORARRAY(Helper!B2),"Fissika")</f>
        <v>10</v>
      </c>
      <c r="D3" s="26">
        <f>IF(C3=10,2,IF(C3="",1,0))</f>
        <v>2</v>
      </c>
    </row>
    <row r="4" spans="1:5" x14ac:dyDescent="0.25">
      <c r="A4" s="14">
        <v>3</v>
      </c>
      <c r="B4" s="15" t="s">
        <v>1018</v>
      </c>
      <c r="C4" s="32" t="str">
        <f>INDEX(Helper!D2:D59,MATCH(MAX(Helper!C2:C59),Helper!C2:C59,0))</f>
        <v>Biologi</v>
      </c>
      <c r="D4" s="26">
        <f>IF(C4="Biologi",2,IF(C4="",1,0))</f>
        <v>2</v>
      </c>
    </row>
    <row r="5" spans="1:5" x14ac:dyDescent="0.25">
      <c r="A5" s="16">
        <v>4</v>
      </c>
      <c r="B5" s="17" t="s">
        <v>3162</v>
      </c>
      <c r="C5" s="32">
        <f>ROUND(AVERAGEIF('Personal Teks 2'!C2:C1001,"Statistika",'Personal Teks 2'!G2:G1001),1)</f>
        <v>62.2</v>
      </c>
      <c r="D5" s="26">
        <f>IF(AND(C5&gt;=62.1,C5&lt;=62.2),2,IF(C5="",1,0))</f>
        <v>2</v>
      </c>
    </row>
    <row r="6" spans="1:5" x14ac:dyDescent="0.25">
      <c r="A6" s="16">
        <v>5</v>
      </c>
      <c r="B6" s="17" t="s">
        <v>3163</v>
      </c>
      <c r="C6" s="32">
        <f>SUMIFS('Personal Teks 2'!F2:F1001,'Personal Teks 2'!C2:C1001,"Fisika")</f>
        <v>9022</v>
      </c>
      <c r="D6" s="26">
        <f>IF(C6=9022,2,IF(C6="",1,0))</f>
        <v>2</v>
      </c>
    </row>
    <row r="7" spans="1:5" ht="30" x14ac:dyDescent="0.25">
      <c r="A7" s="16">
        <v>6</v>
      </c>
      <c r="B7" s="17" t="s">
        <v>3151</v>
      </c>
      <c r="C7" s="32">
        <f>ROUND(AVERAGEIFS('Personal Teks 2'!I2:I1001,'Personal Teks 2'!C2:C1001,"Aktuaria")-AVERAGEIFS('Personal Teks 2'!H2:H1001,'Personal Teks 2'!C2:C1001,"Aktuaria"),2)</f>
        <v>11.39</v>
      </c>
      <c r="D7" s="26">
        <f>IF(AND(C7&gt;=11.39,C7&lt;=11.4),2,IF(C7="",1,0))</f>
        <v>2</v>
      </c>
    </row>
    <row r="8" spans="1:5" x14ac:dyDescent="0.25">
      <c r="A8" s="18">
        <v>7</v>
      </c>
      <c r="B8" s="19" t="s">
        <v>3154</v>
      </c>
      <c r="C8" s="32">
        <f>COUNTIFS('Personal Teks 2'!L2:L1001,"&lt;&gt;NO",'Personal Teks 2'!C2:C1001,"Statistika")</f>
        <v>76</v>
      </c>
      <c r="D8" s="26">
        <f>IF(C8=76,2,IF(C8="",1,0))</f>
        <v>2</v>
      </c>
    </row>
    <row r="9" spans="1:5" x14ac:dyDescent="0.25">
      <c r="A9" s="18">
        <v>8</v>
      </c>
      <c r="B9" s="19" t="s">
        <v>3155</v>
      </c>
      <c r="C9" s="36">
        <f>COUNTIFS('Personal Teks 2'!C2:C1001,'Personal Teks 2'!C2,'Personal Teks 2'!L2:L1001,"=NO")/COUNTIF('Personal Teks 2'!C2:C1001,'Personal Teks 2'!C2)</f>
        <v>0.5268817204301075</v>
      </c>
      <c r="D9" s="26">
        <f>IF(AND(C9&gt;=52%,C9&lt;=53%),2,IF(C9="",1,0))</f>
        <v>2</v>
      </c>
    </row>
    <row r="10" spans="1:5" x14ac:dyDescent="0.25">
      <c r="A10" s="18">
        <v>9</v>
      </c>
      <c r="B10" s="19" t="s">
        <v>3164</v>
      </c>
      <c r="C10" s="32">
        <f>COUNTIFS('Personal Teks 2'!L2:L1001,"&gt;=01/10/2022",'Personal Teks 2'!L2:L1001,"&lt;=31/10/2022")</f>
        <v>104</v>
      </c>
      <c r="D10" s="26">
        <f>IF(C10=104,2,IF(C10="",1,0))</f>
        <v>2</v>
      </c>
    </row>
    <row r="11" spans="1:5" ht="30" x14ac:dyDescent="0.25">
      <c r="A11" s="20">
        <v>10</v>
      </c>
      <c r="B11" s="21" t="s">
        <v>3157</v>
      </c>
      <c r="C11" s="32">
        <f>INDEX('Personal Teks 2'!O2:O1001,MATCH("Irfan Nababan",'Personal Teks 2'!D2:D1001,0))</f>
        <v>65.099999999999994</v>
      </c>
      <c r="D11" s="26">
        <f>IF(AND(C11&gt;=65,C11&lt;=65.1),2,IF(C11="",1,0))</f>
        <v>2</v>
      </c>
    </row>
    <row r="12" spans="1:5" x14ac:dyDescent="0.25">
      <c r="A12" s="20">
        <v>11</v>
      </c>
      <c r="B12" s="21" t="s">
        <v>1042</v>
      </c>
      <c r="C12" s="32" t="str">
        <f>INDEX('Personal Teks 2'!D2:D1001,(MATCH(MAX('Personal Teks 2'!O2:O1001),'Personal Teks 2'!O2:O1001,0)))</f>
        <v>Hasta Utami</v>
      </c>
      <c r="D12" s="26">
        <f>IF(C12="Hasta Utami",2,IF(C12="",1,0))</f>
        <v>2</v>
      </c>
    </row>
    <row r="13" spans="1:5" x14ac:dyDescent="0.25">
      <c r="A13" s="20">
        <v>12</v>
      </c>
      <c r="B13" s="21" t="s">
        <v>3158</v>
      </c>
      <c r="C13" s="32" t="str">
        <f>INDEX(Grafik!A2:A7,MATCH(MIN(_xlfn.ANCHORARRAY(Grafik!B2)),_xlfn.ANCHORARRAY(Grafik!B2),0))</f>
        <v>Statistika</v>
      </c>
      <c r="D13" s="26">
        <f>IF(C13="Statistika",2,IF(C13="",1,0))</f>
        <v>2</v>
      </c>
    </row>
    <row r="14" spans="1:5" x14ac:dyDescent="0.25">
      <c r="A14" s="22">
        <v>13</v>
      </c>
      <c r="B14" s="23" t="s">
        <v>3159</v>
      </c>
      <c r="C14" s="32">
        <f>COUNTIF('Personal Teks 2'!P2:P1001,"B")</f>
        <v>304</v>
      </c>
      <c r="D14" s="26">
        <f>IF(C14=304,2,IF(C14="",1,0))</f>
        <v>2</v>
      </c>
    </row>
    <row r="15" spans="1:5" ht="30" x14ac:dyDescent="0.25">
      <c r="A15" s="22">
        <v>14</v>
      </c>
      <c r="B15" s="23" t="s">
        <v>3161</v>
      </c>
      <c r="C15" s="30">
        <f>COUNTIFS('Personal Teks 2'!P2:P1001,"A",'Personal Teks 2'!C2:C1001,"Aktuaria")</f>
        <v>2</v>
      </c>
      <c r="D15" s="26">
        <f>IF(C15=2,2,IF(C15="",1,0))</f>
        <v>2</v>
      </c>
    </row>
    <row r="16" spans="1:5" x14ac:dyDescent="0.25">
      <c r="A16" s="22">
        <v>15</v>
      </c>
      <c r="B16" s="23" t="s">
        <v>3160</v>
      </c>
      <c r="C16" s="37">
        <f>COUNTIFS('Personal Teks 2'!P2:P1001,"=D")/COUNTA('Personal Teks 2'!P3:P1002)</f>
        <v>0.12312312312312312</v>
      </c>
      <c r="D16" s="26">
        <f>IF(AND(C16&gt;=12%,C16&lt;=13%),2,IF(C16="",1,0))</f>
        <v>2</v>
      </c>
    </row>
  </sheetData>
  <sheetProtection algorithmName="SHA-512" hashValue="XQBWJDNpwX3hnmaYI6A0HlxOnNTXdta8efxL8hAt9F2xLk/LsGEGDDuozpeMD+NJYpBPvOlxg1w4eXGIm6WWkg==" saltValue="C9taizqUhHonRZUELdd3qw==" spinCount="100000" sheet="1" objects="1" scenarios="1" selectLockedCell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369AAF45-D03F-4E18-80DB-325ED16C0036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D2:D4</xm:sqref>
        </x14:conditionalFormatting>
        <x14:conditionalFormatting xmlns:xm="http://schemas.microsoft.com/office/excel/2006/main">
          <x14:cfRule type="iconSet" priority="9" id="{B26F4300-4F50-4A63-824C-B298AE56A33C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D5:D7</xm:sqref>
        </x14:conditionalFormatting>
        <x14:conditionalFormatting xmlns:xm="http://schemas.microsoft.com/office/excel/2006/main">
          <x14:cfRule type="iconSet" priority="8" id="{49A0D6C7-7088-4DC7-8FF2-247D4F0880CC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D8</xm:sqref>
        </x14:conditionalFormatting>
        <x14:conditionalFormatting xmlns:xm="http://schemas.microsoft.com/office/excel/2006/main">
          <x14:cfRule type="iconSet" priority="7" id="{84D1C758-3A61-4C4C-B686-2FCD862B85FF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D9</xm:sqref>
        </x14:conditionalFormatting>
        <x14:conditionalFormatting xmlns:xm="http://schemas.microsoft.com/office/excel/2006/main">
          <x14:cfRule type="iconSet" priority="6" id="{3A4A899E-9879-4045-B74A-128897341EE3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D10</xm:sqref>
        </x14:conditionalFormatting>
        <x14:conditionalFormatting xmlns:xm="http://schemas.microsoft.com/office/excel/2006/main">
          <x14:cfRule type="iconSet" priority="5" id="{02138C45-67A9-4D14-82DE-D63CECA4E9DF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D11</xm:sqref>
        </x14:conditionalFormatting>
        <x14:conditionalFormatting xmlns:xm="http://schemas.microsoft.com/office/excel/2006/main">
          <x14:cfRule type="iconSet" priority="4" id="{D4936D34-0C29-446C-A429-8A5D2A0974E0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D12:D13</xm:sqref>
        </x14:conditionalFormatting>
        <x14:conditionalFormatting xmlns:xm="http://schemas.microsoft.com/office/excel/2006/main">
          <x14:cfRule type="iconSet" priority="3" id="{E93DFE24-BB17-4BCF-85AD-B268AE5D61AA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D14:D15</xm:sqref>
        </x14:conditionalFormatting>
        <x14:conditionalFormatting xmlns:xm="http://schemas.microsoft.com/office/excel/2006/main">
          <x14:cfRule type="iconSet" priority="1" id="{529C5D17-2123-4EC7-981B-38C1DC937E8F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5Quarters" iconId="0"/>
              <x14:cfIcon iconSet="3Symbols2" iconId="2"/>
            </x14:iconSet>
          </x14:cfRule>
          <xm:sqref>D16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C1F7-0D93-4761-9E40-EEAA1E144E07}">
  <dimension ref="A1:H55"/>
  <sheetViews>
    <sheetView topLeftCell="A27" zoomScale="118" zoomScaleNormal="200" workbookViewId="0">
      <selection activeCell="C30" sqref="C30"/>
    </sheetView>
  </sheetViews>
  <sheetFormatPr defaultColWidth="8.85546875" defaultRowHeight="15" x14ac:dyDescent="0.25"/>
  <cols>
    <col min="1" max="1" width="12" customWidth="1"/>
    <col min="2" max="2" width="3.42578125" customWidth="1"/>
    <col min="3" max="3" width="20" customWidth="1"/>
    <col min="4" max="4" width="22.42578125" customWidth="1"/>
    <col min="5" max="5" width="13.140625" bestFit="1" customWidth="1"/>
  </cols>
  <sheetData>
    <row r="1" spans="1:3" x14ac:dyDescent="0.25">
      <c r="B1" s="7" t="s">
        <v>3175</v>
      </c>
    </row>
    <row r="2" spans="1:3" x14ac:dyDescent="0.25">
      <c r="B2" s="7" t="s">
        <v>3176</v>
      </c>
    </row>
    <row r="3" spans="1:3" x14ac:dyDescent="0.25">
      <c r="B3" s="7" t="s">
        <v>3173</v>
      </c>
    </row>
    <row r="4" spans="1:3" x14ac:dyDescent="0.25">
      <c r="B4" s="7" t="s">
        <v>3174</v>
      </c>
    </row>
    <row r="5" spans="1:3" x14ac:dyDescent="0.25">
      <c r="A5" s="64" t="s">
        <v>3165</v>
      </c>
      <c r="B5" s="38">
        <v>1</v>
      </c>
      <c r="C5" t="s">
        <v>3141</v>
      </c>
    </row>
    <row r="6" spans="1:3" x14ac:dyDescent="0.25">
      <c r="A6" s="64"/>
      <c r="B6" s="38">
        <v>2</v>
      </c>
      <c r="C6" t="s">
        <v>3142</v>
      </c>
    </row>
    <row r="7" spans="1:3" x14ac:dyDescent="0.25">
      <c r="A7" s="64"/>
      <c r="B7" s="38">
        <v>3</v>
      </c>
      <c r="C7" t="s">
        <v>3177</v>
      </c>
    </row>
    <row r="8" spans="1:3" x14ac:dyDescent="0.25">
      <c r="A8" s="65" t="s">
        <v>3166</v>
      </c>
      <c r="B8" s="39">
        <v>4</v>
      </c>
      <c r="C8" t="s">
        <v>3168</v>
      </c>
    </row>
    <row r="9" spans="1:3" x14ac:dyDescent="0.25">
      <c r="A9" s="65"/>
      <c r="B9" s="39">
        <v>5</v>
      </c>
      <c r="C9" t="s">
        <v>3172</v>
      </c>
    </row>
    <row r="10" spans="1:3" x14ac:dyDescent="0.25">
      <c r="A10" s="65"/>
      <c r="B10" s="39"/>
    </row>
    <row r="11" spans="1:3" x14ac:dyDescent="0.25">
      <c r="A11" s="65"/>
      <c r="B11" s="39"/>
    </row>
    <row r="12" spans="1:3" x14ac:dyDescent="0.25">
      <c r="A12" s="65"/>
      <c r="B12" s="39"/>
    </row>
    <row r="13" spans="1:3" x14ac:dyDescent="0.25">
      <c r="A13" s="65"/>
      <c r="B13" s="39"/>
    </row>
    <row r="14" spans="1:3" x14ac:dyDescent="0.25">
      <c r="A14" s="65"/>
      <c r="B14" s="39"/>
    </row>
    <row r="15" spans="1:3" x14ac:dyDescent="0.25">
      <c r="A15" s="65"/>
      <c r="B15" s="39"/>
    </row>
    <row r="16" spans="1:3" x14ac:dyDescent="0.25">
      <c r="A16" s="65"/>
      <c r="B16" s="39"/>
    </row>
    <row r="17" spans="1:5" x14ac:dyDescent="0.25">
      <c r="A17" s="65"/>
      <c r="B17" s="39"/>
    </row>
    <row r="18" spans="1:5" x14ac:dyDescent="0.25">
      <c r="A18" s="65"/>
      <c r="B18" s="39"/>
    </row>
    <row r="19" spans="1:5" x14ac:dyDescent="0.25">
      <c r="A19" s="65"/>
      <c r="B19" s="39"/>
    </row>
    <row r="20" spans="1:5" x14ac:dyDescent="0.25">
      <c r="A20" s="65"/>
      <c r="B20" s="39"/>
    </row>
    <row r="21" spans="1:5" x14ac:dyDescent="0.25">
      <c r="A21" s="65"/>
      <c r="B21" s="39">
        <v>6</v>
      </c>
      <c r="C21" t="s">
        <v>3178</v>
      </c>
    </row>
    <row r="22" spans="1:5" ht="15" customHeight="1" x14ac:dyDescent="0.25">
      <c r="A22" s="66" t="s">
        <v>3167</v>
      </c>
      <c r="B22" s="40">
        <v>7</v>
      </c>
      <c r="C22" t="s">
        <v>3143</v>
      </c>
    </row>
    <row r="23" spans="1:5" x14ac:dyDescent="0.25">
      <c r="A23" s="66"/>
      <c r="B23" s="40"/>
      <c r="C23" t="s">
        <v>1027</v>
      </c>
    </row>
    <row r="24" spans="1:5" x14ac:dyDescent="0.25">
      <c r="A24" s="66"/>
      <c r="B24" s="40"/>
      <c r="C24" s="8" t="s">
        <v>3139</v>
      </c>
      <c r="D24" s="8" t="s">
        <v>1009</v>
      </c>
      <c r="E24" s="8" t="s">
        <v>1054</v>
      </c>
    </row>
    <row r="25" spans="1:5" x14ac:dyDescent="0.25">
      <c r="A25" s="66"/>
      <c r="B25" s="40"/>
      <c r="C25" s="9">
        <v>1</v>
      </c>
      <c r="D25" s="9" t="s">
        <v>1015</v>
      </c>
      <c r="E25" s="9" t="s">
        <v>1029</v>
      </c>
    </row>
    <row r="26" spans="1:5" x14ac:dyDescent="0.25">
      <c r="A26" s="66"/>
      <c r="B26" s="40"/>
      <c r="C26" s="9">
        <v>10</v>
      </c>
      <c r="D26" s="9" t="s">
        <v>1014</v>
      </c>
      <c r="E26" s="9" t="s">
        <v>1030</v>
      </c>
    </row>
    <row r="27" spans="1:5" x14ac:dyDescent="0.25">
      <c r="A27" s="66"/>
      <c r="B27" s="40"/>
      <c r="C27" s="9">
        <v>100</v>
      </c>
      <c r="D27" s="9" t="s">
        <v>1012</v>
      </c>
      <c r="E27" s="9" t="s">
        <v>1031</v>
      </c>
    </row>
    <row r="28" spans="1:5" x14ac:dyDescent="0.25">
      <c r="A28" s="66"/>
      <c r="B28" s="40"/>
      <c r="C28" s="9">
        <v>1000</v>
      </c>
      <c r="D28" s="9" t="s">
        <v>1013</v>
      </c>
      <c r="E28" s="9" t="s">
        <v>1032</v>
      </c>
    </row>
    <row r="29" spans="1:5" x14ac:dyDescent="0.25">
      <c r="A29" s="66"/>
      <c r="B29" s="40"/>
      <c r="C29" s="9">
        <v>98</v>
      </c>
      <c r="D29" s="9" t="s">
        <v>1010</v>
      </c>
      <c r="E29" s="9" t="s">
        <v>1033</v>
      </c>
    </row>
    <row r="30" spans="1:5" x14ac:dyDescent="0.25">
      <c r="A30" s="66"/>
      <c r="B30" s="40"/>
      <c r="C30" s="9">
        <v>908</v>
      </c>
      <c r="D30" s="9" t="s">
        <v>1011</v>
      </c>
      <c r="E30" s="9" t="s">
        <v>1034</v>
      </c>
    </row>
    <row r="31" spans="1:5" x14ac:dyDescent="0.25">
      <c r="A31" s="66"/>
      <c r="B31" s="40">
        <v>8</v>
      </c>
      <c r="C31" t="s">
        <v>3144</v>
      </c>
    </row>
    <row r="32" spans="1:5" x14ac:dyDescent="0.25">
      <c r="A32" s="66"/>
      <c r="B32" s="40"/>
      <c r="C32" t="s">
        <v>3153</v>
      </c>
    </row>
    <row r="33" spans="1:8" x14ac:dyDescent="0.25">
      <c r="A33" s="66"/>
      <c r="B33" s="40"/>
      <c r="C33" t="s">
        <v>3180</v>
      </c>
    </row>
    <row r="34" spans="1:8" x14ac:dyDescent="0.25">
      <c r="A34" s="66"/>
      <c r="B34" s="40">
        <v>9</v>
      </c>
      <c r="C34" t="s">
        <v>3179</v>
      </c>
    </row>
    <row r="35" spans="1:8" ht="15" customHeight="1" x14ac:dyDescent="0.25">
      <c r="A35" s="66"/>
      <c r="B35" s="41">
        <v>10</v>
      </c>
      <c r="C35" t="s">
        <v>3181</v>
      </c>
    </row>
    <row r="36" spans="1:8" x14ac:dyDescent="0.25">
      <c r="A36" s="66"/>
      <c r="B36" s="41"/>
      <c r="C36" t="s">
        <v>3169</v>
      </c>
    </row>
    <row r="37" spans="1:8" x14ac:dyDescent="0.25">
      <c r="A37" s="66"/>
      <c r="B37" s="41"/>
      <c r="C37" t="s">
        <v>3170</v>
      </c>
    </row>
    <row r="38" spans="1:8" x14ac:dyDescent="0.25">
      <c r="A38" s="66"/>
      <c r="B38" s="41"/>
      <c r="C38" t="s">
        <v>1040</v>
      </c>
    </row>
    <row r="39" spans="1:8" x14ac:dyDescent="0.25">
      <c r="A39" s="66"/>
      <c r="B39" s="41"/>
      <c r="C39" s="7" t="s">
        <v>1025</v>
      </c>
      <c r="D39" s="1">
        <v>80</v>
      </c>
    </row>
    <row r="40" spans="1:8" x14ac:dyDescent="0.25">
      <c r="A40" s="66"/>
      <c r="B40" s="41"/>
      <c r="C40" s="7" t="s">
        <v>1041</v>
      </c>
      <c r="D40" s="33">
        <v>44114</v>
      </c>
      <c r="G40" s="34"/>
    </row>
    <row r="41" spans="1:8" x14ac:dyDescent="0.25">
      <c r="A41" s="66"/>
      <c r="B41" s="41"/>
      <c r="C41" s="7" t="s">
        <v>3156</v>
      </c>
      <c r="D41" s="1" t="s">
        <v>3145</v>
      </c>
      <c r="G41" s="7"/>
    </row>
    <row r="42" spans="1:8" x14ac:dyDescent="0.25">
      <c r="A42" s="66"/>
      <c r="B42" s="41"/>
      <c r="C42" t="s">
        <v>3171</v>
      </c>
      <c r="D42" s="1"/>
      <c r="G42" s="7"/>
    </row>
    <row r="43" spans="1:8" x14ac:dyDescent="0.25">
      <c r="A43" s="66"/>
      <c r="B43" s="41"/>
      <c r="C43" s="10" t="s">
        <v>1036</v>
      </c>
      <c r="D43" s="9" t="s">
        <v>1039</v>
      </c>
      <c r="G43" s="7"/>
    </row>
    <row r="44" spans="1:8" x14ac:dyDescent="0.25">
      <c r="A44" s="66"/>
      <c r="B44" s="41"/>
      <c r="C44" s="8" t="s">
        <v>1037</v>
      </c>
      <c r="D44" s="9" t="s">
        <v>1038</v>
      </c>
      <c r="G44" s="7"/>
      <c r="H44" s="35"/>
    </row>
    <row r="45" spans="1:8" x14ac:dyDescent="0.25">
      <c r="A45" s="66"/>
      <c r="B45" s="41"/>
      <c r="C45" s="8" t="s">
        <v>3156</v>
      </c>
      <c r="D45" s="11">
        <v>0.1</v>
      </c>
    </row>
    <row r="46" spans="1:8" x14ac:dyDescent="0.25">
      <c r="A46" s="66"/>
      <c r="B46" s="41">
        <v>11</v>
      </c>
      <c r="C46" t="s">
        <v>3146</v>
      </c>
    </row>
    <row r="47" spans="1:8" x14ac:dyDescent="0.25">
      <c r="A47" s="66"/>
      <c r="B47" s="41">
        <v>12</v>
      </c>
      <c r="C47" t="s">
        <v>3182</v>
      </c>
    </row>
    <row r="48" spans="1:8" x14ac:dyDescent="0.25">
      <c r="A48" s="66"/>
      <c r="B48" s="42">
        <v>13</v>
      </c>
      <c r="C48" t="s">
        <v>3184</v>
      </c>
    </row>
    <row r="49" spans="1:4" x14ac:dyDescent="0.25">
      <c r="A49" s="66"/>
      <c r="B49" s="42"/>
      <c r="C49" t="s">
        <v>1</v>
      </c>
      <c r="D49" t="s">
        <v>1043</v>
      </c>
    </row>
    <row r="50" spans="1:4" x14ac:dyDescent="0.25">
      <c r="A50" s="66"/>
      <c r="B50" s="42"/>
      <c r="C50" t="s">
        <v>1044</v>
      </c>
      <c r="D50" t="s">
        <v>1047</v>
      </c>
    </row>
    <row r="51" spans="1:4" x14ac:dyDescent="0.25">
      <c r="A51" s="66"/>
      <c r="B51" s="42"/>
      <c r="C51" t="s">
        <v>1045</v>
      </c>
      <c r="D51" t="s">
        <v>1048</v>
      </c>
    </row>
    <row r="52" spans="1:4" x14ac:dyDescent="0.25">
      <c r="A52" s="66"/>
      <c r="B52" s="42"/>
      <c r="C52" t="s">
        <v>1046</v>
      </c>
      <c r="D52" t="s">
        <v>1049</v>
      </c>
    </row>
    <row r="53" spans="1:4" x14ac:dyDescent="0.25">
      <c r="A53" s="66"/>
      <c r="B53" s="42"/>
      <c r="C53" t="s">
        <v>1050</v>
      </c>
      <c r="D53" t="s">
        <v>1051</v>
      </c>
    </row>
    <row r="54" spans="1:4" x14ac:dyDescent="0.25">
      <c r="A54" s="66"/>
      <c r="B54" s="42"/>
      <c r="C54" t="s">
        <v>1052</v>
      </c>
      <c r="D54" t="s">
        <v>1053</v>
      </c>
    </row>
    <row r="55" spans="1:4" x14ac:dyDescent="0.25">
      <c r="A55" s="66"/>
      <c r="B55" s="42">
        <v>14</v>
      </c>
      <c r="C55" t="s">
        <v>3183</v>
      </c>
    </row>
  </sheetData>
  <sheetProtection algorithmName="SHA-512" hashValue="FfvwngxRrwy2KmBgM1hPgm+CcC42bR/XzmXOrK1CHeiUGctcBJZNouM5/VI9UfnxBQvOYpy0h5AFum5htD2Avw==" saltValue="1fmikWz09Ki5JJGuG5gE0A==" spinCount="100000" sheet="1" objects="1" scenarios="1"/>
  <mergeCells count="3">
    <mergeCell ref="A5:A7"/>
    <mergeCell ref="A8:A21"/>
    <mergeCell ref="A22:A5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7080-5FD8-45BA-9E05-A66E09BEFB7B}">
  <dimension ref="A1:H1001"/>
  <sheetViews>
    <sheetView zoomScale="90" zoomScaleNormal="200" workbookViewId="0">
      <selection activeCell="F1" sqref="F1"/>
    </sheetView>
  </sheetViews>
  <sheetFormatPr defaultColWidth="8.85546875" defaultRowHeight="15" x14ac:dyDescent="0.25"/>
  <cols>
    <col min="1" max="1" width="13.7109375" bestFit="1" customWidth="1"/>
    <col min="2" max="2" width="16.140625" bestFit="1" customWidth="1"/>
    <col min="3" max="3" width="13.28515625" bestFit="1" customWidth="1"/>
    <col min="4" max="4" width="12.42578125" bestFit="1" customWidth="1"/>
    <col min="5" max="5" width="32.140625" bestFit="1" customWidth="1"/>
    <col min="6" max="6" width="32.42578125" bestFit="1" customWidth="1"/>
    <col min="7" max="7" width="7" bestFit="1" customWidth="1"/>
    <col min="8" max="8" width="24.7109375" bestFit="1" customWidth="1"/>
  </cols>
  <sheetData>
    <row r="1" spans="1:8" ht="15.75" x14ac:dyDescent="0.25">
      <c r="A1" s="2" t="s">
        <v>1008</v>
      </c>
      <c r="B1" s="3" t="s">
        <v>1055</v>
      </c>
      <c r="C1" s="3" t="s">
        <v>1056</v>
      </c>
      <c r="D1" s="3" t="s">
        <v>1057</v>
      </c>
      <c r="E1" s="3" t="s">
        <v>1058</v>
      </c>
      <c r="F1" s="3" t="s">
        <v>1059</v>
      </c>
      <c r="G1" s="3" t="s">
        <v>1060</v>
      </c>
      <c r="H1" s="3" t="s">
        <v>3149</v>
      </c>
    </row>
    <row r="2" spans="1:8" ht="15.75" x14ac:dyDescent="0.25">
      <c r="A2" s="4">
        <v>38119</v>
      </c>
      <c r="B2" s="3" t="s">
        <v>1</v>
      </c>
      <c r="C2" s="3">
        <v>180</v>
      </c>
      <c r="D2" s="3">
        <v>90</v>
      </c>
      <c r="E2" s="3" t="s">
        <v>2898</v>
      </c>
      <c r="F2" s="5" t="s">
        <v>1526</v>
      </c>
      <c r="G2" s="3" t="s">
        <v>2899</v>
      </c>
      <c r="H2" s="3" t="s">
        <v>882</v>
      </c>
    </row>
    <row r="3" spans="1:8" ht="15.75" x14ac:dyDescent="0.25">
      <c r="A3" s="4">
        <v>37464</v>
      </c>
      <c r="B3" s="3" t="s">
        <v>6</v>
      </c>
      <c r="C3" s="3">
        <v>159</v>
      </c>
      <c r="D3" s="3">
        <v>56</v>
      </c>
      <c r="E3" s="3" t="s">
        <v>1320</v>
      </c>
      <c r="F3" s="5" t="s">
        <v>1321</v>
      </c>
      <c r="G3" s="3" t="s">
        <v>1322</v>
      </c>
      <c r="H3" s="3" t="s">
        <v>115</v>
      </c>
    </row>
    <row r="4" spans="1:8" ht="15.75" x14ac:dyDescent="0.25">
      <c r="A4" s="4">
        <v>37613</v>
      </c>
      <c r="B4" s="3" t="s">
        <v>7</v>
      </c>
      <c r="C4" s="3">
        <v>176</v>
      </c>
      <c r="D4" s="3">
        <v>63</v>
      </c>
      <c r="E4" s="3" t="s">
        <v>1515</v>
      </c>
      <c r="F4" s="5" t="s">
        <v>1321</v>
      </c>
      <c r="G4" s="3" t="s">
        <v>1516</v>
      </c>
      <c r="H4" s="3" t="s">
        <v>203</v>
      </c>
    </row>
    <row r="5" spans="1:8" ht="15.75" x14ac:dyDescent="0.25">
      <c r="A5" s="4">
        <v>38436</v>
      </c>
      <c r="B5" s="3" t="s">
        <v>1</v>
      </c>
      <c r="C5" s="3">
        <v>154</v>
      </c>
      <c r="D5" s="3">
        <v>83</v>
      </c>
      <c r="E5" s="3" t="s">
        <v>2065</v>
      </c>
      <c r="F5" s="5" t="s">
        <v>1267</v>
      </c>
      <c r="G5" s="3" t="s">
        <v>2066</v>
      </c>
      <c r="H5" s="3" t="s">
        <v>467</v>
      </c>
    </row>
    <row r="6" spans="1:8" ht="15.75" x14ac:dyDescent="0.25">
      <c r="A6" s="4">
        <v>38049</v>
      </c>
      <c r="B6" s="3" t="s">
        <v>0</v>
      </c>
      <c r="C6" s="3">
        <v>171</v>
      </c>
      <c r="D6" s="3">
        <v>53</v>
      </c>
      <c r="E6" s="3" t="s">
        <v>2345</v>
      </c>
      <c r="F6" s="5" t="s">
        <v>1251</v>
      </c>
      <c r="G6" s="3" t="s">
        <v>2346</v>
      </c>
      <c r="H6" s="3" t="s">
        <v>606</v>
      </c>
    </row>
    <row r="7" spans="1:8" ht="15.75" x14ac:dyDescent="0.25">
      <c r="A7" s="4">
        <v>38019</v>
      </c>
      <c r="B7" s="3" t="s">
        <v>2</v>
      </c>
      <c r="C7" s="3">
        <v>157</v>
      </c>
      <c r="D7" s="3">
        <v>54</v>
      </c>
      <c r="E7" s="3" t="s">
        <v>1363</v>
      </c>
      <c r="F7" s="5" t="s">
        <v>1267</v>
      </c>
      <c r="G7" s="3" t="s">
        <v>1364</v>
      </c>
      <c r="H7" s="3" t="s">
        <v>133</v>
      </c>
    </row>
    <row r="8" spans="1:8" ht="15.75" x14ac:dyDescent="0.25">
      <c r="A8" s="4">
        <v>37751</v>
      </c>
      <c r="B8" s="3" t="s">
        <v>4</v>
      </c>
      <c r="C8" s="3">
        <v>178</v>
      </c>
      <c r="D8" s="3">
        <v>86</v>
      </c>
      <c r="E8" s="3" t="s">
        <v>2455</v>
      </c>
      <c r="F8" s="5" t="s">
        <v>1209</v>
      </c>
      <c r="G8" s="3" t="s">
        <v>2456</v>
      </c>
      <c r="H8" s="3" t="s">
        <v>661</v>
      </c>
    </row>
    <row r="9" spans="1:8" ht="15.75" x14ac:dyDescent="0.25">
      <c r="A9" s="4">
        <v>38176</v>
      </c>
      <c r="B9" s="3" t="s">
        <v>3</v>
      </c>
      <c r="C9" s="3">
        <v>171</v>
      </c>
      <c r="D9" s="3">
        <v>88</v>
      </c>
      <c r="E9" s="3" t="s">
        <v>1724</v>
      </c>
      <c r="F9" s="5" t="s">
        <v>1099</v>
      </c>
      <c r="G9" s="3" t="s">
        <v>1725</v>
      </c>
      <c r="H9" s="3" t="s">
        <v>303</v>
      </c>
    </row>
    <row r="10" spans="1:8" ht="15.75" x14ac:dyDescent="0.25">
      <c r="A10" s="4">
        <v>37330</v>
      </c>
      <c r="B10" s="3" t="s">
        <v>0</v>
      </c>
      <c r="C10" s="3">
        <v>167</v>
      </c>
      <c r="D10" s="3">
        <v>45</v>
      </c>
      <c r="E10" s="3" t="s">
        <v>1856</v>
      </c>
      <c r="F10" s="5" t="s">
        <v>1375</v>
      </c>
      <c r="G10" s="3" t="s">
        <v>1857</v>
      </c>
      <c r="H10" s="3" t="s">
        <v>365</v>
      </c>
    </row>
    <row r="11" spans="1:8" ht="15.75" x14ac:dyDescent="0.25">
      <c r="A11" s="4">
        <v>38032</v>
      </c>
      <c r="B11" s="3" t="s">
        <v>5</v>
      </c>
      <c r="C11" s="3">
        <v>177</v>
      </c>
      <c r="D11" s="3">
        <v>87</v>
      </c>
      <c r="E11" s="3" t="s">
        <v>2615</v>
      </c>
      <c r="F11" s="5" t="s">
        <v>1166</v>
      </c>
      <c r="G11" s="3" t="s">
        <v>2616</v>
      </c>
      <c r="H11" s="3" t="s">
        <v>742</v>
      </c>
    </row>
    <row r="12" spans="1:8" ht="15.75" x14ac:dyDescent="0.25">
      <c r="A12" s="4">
        <v>38359</v>
      </c>
      <c r="B12" s="3" t="s">
        <v>2</v>
      </c>
      <c r="C12" s="3">
        <v>175</v>
      </c>
      <c r="D12" s="3">
        <v>50</v>
      </c>
      <c r="E12" s="3" t="s">
        <v>1395</v>
      </c>
      <c r="F12" s="5" t="s">
        <v>1297</v>
      </c>
      <c r="G12" s="3" t="s">
        <v>1396</v>
      </c>
      <c r="H12" s="3" t="s">
        <v>147</v>
      </c>
    </row>
    <row r="13" spans="1:8" ht="15.75" x14ac:dyDescent="0.25">
      <c r="A13" s="4">
        <v>38153</v>
      </c>
      <c r="B13" s="3" t="s">
        <v>2</v>
      </c>
      <c r="C13" s="3">
        <v>180</v>
      </c>
      <c r="D13" s="3">
        <v>74</v>
      </c>
      <c r="E13" s="3" t="s">
        <v>2240</v>
      </c>
      <c r="F13" s="5" t="s">
        <v>1716</v>
      </c>
      <c r="G13" s="3" t="s">
        <v>2241</v>
      </c>
      <c r="H13" s="3" t="s">
        <v>555</v>
      </c>
    </row>
    <row r="14" spans="1:8" ht="15.75" x14ac:dyDescent="0.25">
      <c r="A14" s="4">
        <v>38034</v>
      </c>
      <c r="B14" s="3" t="s">
        <v>2</v>
      </c>
      <c r="C14" s="3">
        <v>165</v>
      </c>
      <c r="D14" s="3">
        <v>92</v>
      </c>
      <c r="E14" s="3" t="s">
        <v>2811</v>
      </c>
      <c r="F14" s="5" t="s">
        <v>1400</v>
      </c>
      <c r="G14" s="3" t="s">
        <v>2812</v>
      </c>
      <c r="H14" s="3" t="s">
        <v>841</v>
      </c>
    </row>
    <row r="15" spans="1:8" ht="15.75" x14ac:dyDescent="0.25">
      <c r="A15" s="4">
        <v>38260</v>
      </c>
      <c r="B15" s="3" t="s">
        <v>7</v>
      </c>
      <c r="C15" s="3">
        <v>153</v>
      </c>
      <c r="D15" s="3">
        <v>69</v>
      </c>
      <c r="E15" s="3" t="s">
        <v>1738</v>
      </c>
      <c r="F15" s="5" t="s">
        <v>1308</v>
      </c>
      <c r="G15" s="3" t="s">
        <v>1739</v>
      </c>
      <c r="H15" s="3" t="s">
        <v>310</v>
      </c>
    </row>
    <row r="16" spans="1:8" ht="15.75" x14ac:dyDescent="0.25">
      <c r="A16" s="4">
        <v>37054</v>
      </c>
      <c r="B16" s="3" t="s">
        <v>7</v>
      </c>
      <c r="C16" s="3">
        <v>165</v>
      </c>
      <c r="D16" s="3">
        <v>89</v>
      </c>
      <c r="E16" s="3" t="s">
        <v>1595</v>
      </c>
      <c r="F16" s="5" t="s">
        <v>1428</v>
      </c>
      <c r="G16" s="3" t="s">
        <v>1596</v>
      </c>
      <c r="H16" s="3" t="s">
        <v>240</v>
      </c>
    </row>
    <row r="17" spans="1:8" ht="15.75" x14ac:dyDescent="0.25">
      <c r="A17" s="4">
        <v>38155</v>
      </c>
      <c r="B17" s="3" t="s">
        <v>1</v>
      </c>
      <c r="C17" s="3">
        <v>177</v>
      </c>
      <c r="D17" s="3">
        <v>91</v>
      </c>
      <c r="E17" s="3" t="s">
        <v>2214</v>
      </c>
      <c r="F17" s="5" t="s">
        <v>1199</v>
      </c>
      <c r="G17" s="3" t="s">
        <v>2215</v>
      </c>
      <c r="H17" s="3" t="s">
        <v>542</v>
      </c>
    </row>
    <row r="18" spans="1:8" ht="15.75" x14ac:dyDescent="0.25">
      <c r="A18" s="4">
        <v>37818</v>
      </c>
      <c r="B18" s="3" t="s">
        <v>3</v>
      </c>
      <c r="C18" s="3">
        <v>171</v>
      </c>
      <c r="D18" s="3">
        <v>80</v>
      </c>
      <c r="E18" s="3" t="s">
        <v>2815</v>
      </c>
      <c r="F18" s="5" t="s">
        <v>1682</v>
      </c>
      <c r="G18" s="3" t="s">
        <v>2816</v>
      </c>
      <c r="H18" s="3" t="s">
        <v>843</v>
      </c>
    </row>
    <row r="19" spans="1:8" ht="15.75" x14ac:dyDescent="0.25">
      <c r="A19" s="4">
        <v>38092</v>
      </c>
      <c r="B19" s="3" t="s">
        <v>7</v>
      </c>
      <c r="C19" s="3">
        <v>160</v>
      </c>
      <c r="D19" s="3">
        <v>59</v>
      </c>
      <c r="E19" s="3" t="s">
        <v>2517</v>
      </c>
      <c r="F19" s="5" t="s">
        <v>1409</v>
      </c>
      <c r="G19" s="3" t="s">
        <v>2518</v>
      </c>
      <c r="H19" s="3" t="s">
        <v>692</v>
      </c>
    </row>
    <row r="20" spans="1:8" ht="15.75" x14ac:dyDescent="0.25">
      <c r="A20" s="4">
        <v>37950</v>
      </c>
      <c r="B20" s="3" t="s">
        <v>0</v>
      </c>
      <c r="C20" s="3">
        <v>161</v>
      </c>
      <c r="D20" s="3">
        <v>72</v>
      </c>
      <c r="E20" s="3" t="s">
        <v>1447</v>
      </c>
      <c r="F20" s="5" t="s">
        <v>1448</v>
      </c>
      <c r="G20" s="3" t="s">
        <v>1449</v>
      </c>
      <c r="H20" s="3" t="s">
        <v>171</v>
      </c>
    </row>
    <row r="21" spans="1:8" ht="15.75" x14ac:dyDescent="0.25">
      <c r="A21" s="4">
        <v>37202</v>
      </c>
      <c r="B21" s="3" t="s">
        <v>1</v>
      </c>
      <c r="C21" s="3">
        <v>163</v>
      </c>
      <c r="D21" s="3">
        <v>51</v>
      </c>
      <c r="E21" s="3" t="s">
        <v>2777</v>
      </c>
      <c r="F21" s="5" t="s">
        <v>1233</v>
      </c>
      <c r="G21" s="3" t="s">
        <v>2778</v>
      </c>
      <c r="H21" s="3" t="s">
        <v>824</v>
      </c>
    </row>
    <row r="22" spans="1:8" ht="15.75" x14ac:dyDescent="0.25">
      <c r="A22" s="4">
        <v>37728</v>
      </c>
      <c r="B22" s="3" t="s">
        <v>0</v>
      </c>
      <c r="C22" s="3">
        <v>172</v>
      </c>
      <c r="D22" s="3">
        <v>78</v>
      </c>
      <c r="E22" s="3" t="s">
        <v>2795</v>
      </c>
      <c r="F22" s="5" t="s">
        <v>1077</v>
      </c>
      <c r="G22" s="3" t="s">
        <v>2796</v>
      </c>
      <c r="H22" s="3" t="s">
        <v>833</v>
      </c>
    </row>
    <row r="23" spans="1:8" ht="15.75" x14ac:dyDescent="0.25">
      <c r="A23" s="4">
        <v>37164</v>
      </c>
      <c r="B23" s="3" t="s">
        <v>1</v>
      </c>
      <c r="C23" s="3">
        <v>179</v>
      </c>
      <c r="D23" s="3">
        <v>51</v>
      </c>
      <c r="E23" s="3" t="s">
        <v>2828</v>
      </c>
      <c r="F23" s="5" t="s">
        <v>1119</v>
      </c>
      <c r="G23" s="3" t="s">
        <v>2829</v>
      </c>
      <c r="H23" s="3" t="s">
        <v>850</v>
      </c>
    </row>
    <row r="24" spans="1:8" ht="15.75" x14ac:dyDescent="0.25">
      <c r="A24" s="4">
        <v>37472</v>
      </c>
      <c r="B24" s="3" t="s">
        <v>0</v>
      </c>
      <c r="C24" s="3">
        <v>165</v>
      </c>
      <c r="D24" s="3">
        <v>50</v>
      </c>
      <c r="E24" s="3" t="s">
        <v>2159</v>
      </c>
      <c r="F24" s="5" t="s">
        <v>1529</v>
      </c>
      <c r="G24" s="3" t="s">
        <v>2160</v>
      </c>
      <c r="H24" s="3" t="s">
        <v>514</v>
      </c>
    </row>
    <row r="25" spans="1:8" ht="15.75" x14ac:dyDescent="0.25">
      <c r="A25" s="4">
        <v>37929</v>
      </c>
      <c r="B25" s="3" t="s">
        <v>1</v>
      </c>
      <c r="C25" s="3">
        <v>163</v>
      </c>
      <c r="D25" s="3">
        <v>67</v>
      </c>
      <c r="E25" s="3" t="s">
        <v>2687</v>
      </c>
      <c r="F25" s="5" t="s">
        <v>1289</v>
      </c>
      <c r="G25" s="3" t="s">
        <v>2688</v>
      </c>
      <c r="H25" s="3" t="s">
        <v>779</v>
      </c>
    </row>
    <row r="26" spans="1:8" ht="15.75" x14ac:dyDescent="0.25">
      <c r="A26" s="4">
        <v>38304</v>
      </c>
      <c r="B26" s="3" t="s">
        <v>6</v>
      </c>
      <c r="C26" s="3">
        <v>178</v>
      </c>
      <c r="D26" s="3">
        <v>59</v>
      </c>
      <c r="E26" s="3" t="s">
        <v>1468</v>
      </c>
      <c r="F26" s="5" t="s">
        <v>1384</v>
      </c>
      <c r="G26" s="3" t="s">
        <v>1469</v>
      </c>
      <c r="H26" s="3" t="s">
        <v>181</v>
      </c>
    </row>
    <row r="27" spans="1:8" ht="15.75" x14ac:dyDescent="0.25">
      <c r="A27" s="4">
        <v>38159</v>
      </c>
      <c r="B27" s="3" t="s">
        <v>3</v>
      </c>
      <c r="C27" s="3">
        <v>164</v>
      </c>
      <c r="D27" s="3">
        <v>45</v>
      </c>
      <c r="E27" s="3" t="s">
        <v>1794</v>
      </c>
      <c r="F27" s="5" t="s">
        <v>1482</v>
      </c>
      <c r="G27" s="3" t="s">
        <v>1795</v>
      </c>
      <c r="H27" s="3" t="s">
        <v>337</v>
      </c>
    </row>
    <row r="28" spans="1:8" ht="15.75" x14ac:dyDescent="0.25">
      <c r="A28" s="4">
        <v>38204</v>
      </c>
      <c r="B28" s="3" t="s">
        <v>5</v>
      </c>
      <c r="C28" s="3">
        <v>157</v>
      </c>
      <c r="D28" s="3">
        <v>51</v>
      </c>
      <c r="E28" s="3" t="s">
        <v>1517</v>
      </c>
      <c r="F28" s="5" t="s">
        <v>1448</v>
      </c>
      <c r="G28" s="3" t="s">
        <v>2573</v>
      </c>
      <c r="H28" s="3" t="s">
        <v>721</v>
      </c>
    </row>
    <row r="29" spans="1:8" ht="15.75" x14ac:dyDescent="0.25">
      <c r="A29" s="4">
        <v>37768</v>
      </c>
      <c r="B29" s="3" t="s">
        <v>6</v>
      </c>
      <c r="C29" s="3">
        <v>173</v>
      </c>
      <c r="D29" s="3">
        <v>76</v>
      </c>
      <c r="E29" s="3" t="s">
        <v>1517</v>
      </c>
      <c r="F29" s="5" t="s">
        <v>1166</v>
      </c>
      <c r="G29" s="3" t="s">
        <v>1518</v>
      </c>
      <c r="H29" s="3" t="s">
        <v>204</v>
      </c>
    </row>
    <row r="30" spans="1:8" ht="15.75" x14ac:dyDescent="0.25">
      <c r="A30" s="4">
        <v>37408</v>
      </c>
      <c r="B30" s="3" t="s">
        <v>5</v>
      </c>
      <c r="C30" s="3">
        <v>156</v>
      </c>
      <c r="D30" s="3">
        <v>77</v>
      </c>
      <c r="E30" s="3" t="s">
        <v>2145</v>
      </c>
      <c r="F30" s="5" t="s">
        <v>1146</v>
      </c>
      <c r="G30" s="3" t="s">
        <v>2146</v>
      </c>
      <c r="H30" s="3" t="s">
        <v>507</v>
      </c>
    </row>
    <row r="31" spans="1:8" ht="15.75" x14ac:dyDescent="0.25">
      <c r="A31" s="4">
        <v>37082</v>
      </c>
      <c r="B31" s="3" t="s">
        <v>5</v>
      </c>
      <c r="C31" s="3">
        <v>154</v>
      </c>
      <c r="D31" s="3">
        <v>67</v>
      </c>
      <c r="E31" s="3" t="s">
        <v>2012</v>
      </c>
      <c r="F31" s="5" t="s">
        <v>1375</v>
      </c>
      <c r="G31" s="3" t="s">
        <v>2013</v>
      </c>
      <c r="H31" s="3" t="s">
        <v>440</v>
      </c>
    </row>
    <row r="32" spans="1:8" ht="15.75" x14ac:dyDescent="0.25">
      <c r="A32" s="4">
        <v>37331</v>
      </c>
      <c r="B32" s="3" t="s">
        <v>4</v>
      </c>
      <c r="C32" s="3">
        <v>180</v>
      </c>
      <c r="D32" s="3">
        <v>90</v>
      </c>
      <c r="E32" s="3" t="s">
        <v>1221</v>
      </c>
      <c r="F32" s="5" t="s">
        <v>1222</v>
      </c>
      <c r="G32" s="3" t="s">
        <v>1223</v>
      </c>
      <c r="H32" s="3" t="s">
        <v>76</v>
      </c>
    </row>
    <row r="33" spans="1:8" ht="15.75" x14ac:dyDescent="0.25">
      <c r="A33" s="4">
        <v>37149</v>
      </c>
      <c r="B33" s="3" t="s">
        <v>6</v>
      </c>
      <c r="C33" s="3">
        <v>170</v>
      </c>
      <c r="D33" s="3">
        <v>50</v>
      </c>
      <c r="E33" s="3" t="s">
        <v>2724</v>
      </c>
      <c r="F33" s="5" t="s">
        <v>1246</v>
      </c>
      <c r="G33" s="3" t="s">
        <v>2725</v>
      </c>
      <c r="H33" s="3" t="s">
        <v>798</v>
      </c>
    </row>
    <row r="34" spans="1:8" ht="15.75" x14ac:dyDescent="0.25">
      <c r="A34" s="4">
        <v>37095</v>
      </c>
      <c r="B34" s="3" t="s">
        <v>5</v>
      </c>
      <c r="C34" s="3">
        <v>179</v>
      </c>
      <c r="D34" s="3">
        <v>76</v>
      </c>
      <c r="E34" s="3" t="s">
        <v>1781</v>
      </c>
      <c r="F34" s="5" t="s">
        <v>1209</v>
      </c>
      <c r="G34" s="3" t="s">
        <v>1782</v>
      </c>
      <c r="H34" s="3" t="s">
        <v>330</v>
      </c>
    </row>
    <row r="35" spans="1:8" ht="15.75" x14ac:dyDescent="0.25">
      <c r="A35" s="4">
        <v>37061</v>
      </c>
      <c r="B35" s="3" t="s">
        <v>3</v>
      </c>
      <c r="C35" s="3">
        <v>177</v>
      </c>
      <c r="D35" s="3">
        <v>93</v>
      </c>
      <c r="E35" s="3" t="s">
        <v>1264</v>
      </c>
      <c r="F35" s="5" t="s">
        <v>1086</v>
      </c>
      <c r="G35" s="3" t="s">
        <v>1265</v>
      </c>
      <c r="H35" s="3" t="s">
        <v>92</v>
      </c>
    </row>
    <row r="36" spans="1:8" ht="15.75" x14ac:dyDescent="0.25">
      <c r="A36" s="4">
        <v>37361</v>
      </c>
      <c r="B36" s="3" t="s">
        <v>5</v>
      </c>
      <c r="C36" s="3">
        <v>162</v>
      </c>
      <c r="D36" s="3">
        <v>87</v>
      </c>
      <c r="E36" s="3" t="s">
        <v>2167</v>
      </c>
      <c r="F36" s="5" t="s">
        <v>1209</v>
      </c>
      <c r="G36" s="3" t="s">
        <v>2168</v>
      </c>
      <c r="H36" s="3" t="s">
        <v>518</v>
      </c>
    </row>
    <row r="37" spans="1:8" ht="15.75" x14ac:dyDescent="0.25">
      <c r="A37" s="4">
        <v>37936</v>
      </c>
      <c r="B37" s="3" t="s">
        <v>2</v>
      </c>
      <c r="C37" s="3">
        <v>174</v>
      </c>
      <c r="D37" s="3">
        <v>89</v>
      </c>
      <c r="E37" s="3" t="s">
        <v>2730</v>
      </c>
      <c r="F37" s="5" t="s">
        <v>1487</v>
      </c>
      <c r="G37" s="3" t="s">
        <v>2731</v>
      </c>
      <c r="H37" s="3" t="s">
        <v>801</v>
      </c>
    </row>
    <row r="38" spans="1:8" ht="15.75" x14ac:dyDescent="0.25">
      <c r="A38" s="4">
        <v>37612</v>
      </c>
      <c r="B38" s="3" t="s">
        <v>4</v>
      </c>
      <c r="C38" s="3">
        <v>155</v>
      </c>
      <c r="D38" s="3">
        <v>84</v>
      </c>
      <c r="E38" s="3" t="s">
        <v>1137</v>
      </c>
      <c r="F38" s="5" t="s">
        <v>1138</v>
      </c>
      <c r="G38" s="3" t="s">
        <v>1139</v>
      </c>
      <c r="H38" s="3" t="s">
        <v>44</v>
      </c>
    </row>
    <row r="39" spans="1:8" ht="15.75" x14ac:dyDescent="0.25">
      <c r="A39" s="4">
        <v>38044</v>
      </c>
      <c r="B39" s="3" t="s">
        <v>5</v>
      </c>
      <c r="C39" s="3">
        <v>179</v>
      </c>
      <c r="D39" s="3">
        <v>83</v>
      </c>
      <c r="E39" s="3" t="s">
        <v>1921</v>
      </c>
      <c r="F39" s="5" t="s">
        <v>1251</v>
      </c>
      <c r="G39" s="3" t="s">
        <v>1922</v>
      </c>
      <c r="H39" s="3" t="s">
        <v>397</v>
      </c>
    </row>
    <row r="40" spans="1:8" ht="15.75" x14ac:dyDescent="0.25">
      <c r="A40" s="4">
        <v>38347</v>
      </c>
      <c r="B40" s="3" t="s">
        <v>3</v>
      </c>
      <c r="C40" s="3">
        <v>177</v>
      </c>
      <c r="D40" s="3">
        <v>61</v>
      </c>
      <c r="E40" s="3" t="s">
        <v>1423</v>
      </c>
      <c r="F40" s="5" t="s">
        <v>1068</v>
      </c>
      <c r="G40" s="3" t="s">
        <v>1424</v>
      </c>
      <c r="H40" s="3" t="s">
        <v>160</v>
      </c>
    </row>
    <row r="41" spans="1:8" ht="15.75" x14ac:dyDescent="0.25">
      <c r="A41" s="4">
        <v>38285</v>
      </c>
      <c r="B41" s="3" t="s">
        <v>5</v>
      </c>
      <c r="C41" s="3">
        <v>165</v>
      </c>
      <c r="D41" s="3">
        <v>90</v>
      </c>
      <c r="E41" s="3" t="s">
        <v>2115</v>
      </c>
      <c r="F41" s="5" t="s">
        <v>1178</v>
      </c>
      <c r="G41" s="3" t="s">
        <v>2116</v>
      </c>
      <c r="H41" s="3" t="s">
        <v>492</v>
      </c>
    </row>
    <row r="42" spans="1:8" ht="15.75" x14ac:dyDescent="0.25">
      <c r="A42" s="4">
        <v>37099</v>
      </c>
      <c r="B42" s="3" t="s">
        <v>0</v>
      </c>
      <c r="C42" s="3">
        <v>176</v>
      </c>
      <c r="D42" s="3">
        <v>78</v>
      </c>
      <c r="E42" s="3" t="s">
        <v>2713</v>
      </c>
      <c r="F42" s="5" t="s">
        <v>1178</v>
      </c>
      <c r="G42" s="3" t="s">
        <v>2714</v>
      </c>
      <c r="H42" s="3" t="s">
        <v>792</v>
      </c>
    </row>
    <row r="43" spans="1:8" ht="15.75" x14ac:dyDescent="0.25">
      <c r="A43" s="4">
        <v>37748</v>
      </c>
      <c r="B43" s="3" t="s">
        <v>0</v>
      </c>
      <c r="C43" s="3">
        <v>157</v>
      </c>
      <c r="D43" s="3">
        <v>87</v>
      </c>
      <c r="E43" s="3" t="s">
        <v>1823</v>
      </c>
      <c r="F43" s="5" t="s">
        <v>1256</v>
      </c>
      <c r="G43" s="3" t="s">
        <v>1824</v>
      </c>
      <c r="H43" s="3" t="s">
        <v>350</v>
      </c>
    </row>
    <row r="44" spans="1:8" ht="15.75" x14ac:dyDescent="0.25">
      <c r="A44" s="4">
        <v>37699</v>
      </c>
      <c r="B44" s="3" t="s">
        <v>6</v>
      </c>
      <c r="C44" s="3">
        <v>164</v>
      </c>
      <c r="D44" s="3">
        <v>52</v>
      </c>
      <c r="E44" s="3" t="s">
        <v>3016</v>
      </c>
      <c r="F44" s="5" t="s">
        <v>1821</v>
      </c>
      <c r="G44" s="3" t="s">
        <v>3017</v>
      </c>
      <c r="H44" s="3" t="s">
        <v>941</v>
      </c>
    </row>
    <row r="45" spans="1:8" ht="15.75" x14ac:dyDescent="0.25">
      <c r="A45" s="4">
        <v>37671</v>
      </c>
      <c r="B45" s="3" t="s">
        <v>1</v>
      </c>
      <c r="C45" s="3">
        <v>178</v>
      </c>
      <c r="D45" s="3">
        <v>47</v>
      </c>
      <c r="E45" s="3" t="s">
        <v>2260</v>
      </c>
      <c r="F45" s="5" t="s">
        <v>1487</v>
      </c>
      <c r="G45" s="3" t="s">
        <v>2261</v>
      </c>
      <c r="H45" s="3" t="s">
        <v>565</v>
      </c>
    </row>
    <row r="46" spans="1:8" ht="15.75" x14ac:dyDescent="0.25">
      <c r="A46" s="4">
        <v>37060</v>
      </c>
      <c r="B46" s="3" t="s">
        <v>4</v>
      </c>
      <c r="C46" s="3">
        <v>150</v>
      </c>
      <c r="D46" s="3">
        <v>92</v>
      </c>
      <c r="E46" s="3" t="s">
        <v>2663</v>
      </c>
      <c r="F46" s="5" t="s">
        <v>1199</v>
      </c>
      <c r="G46" s="3" t="s">
        <v>2664</v>
      </c>
      <c r="H46" s="3" t="s">
        <v>766</v>
      </c>
    </row>
    <row r="47" spans="1:8" ht="15.75" x14ac:dyDescent="0.25">
      <c r="A47" s="4">
        <v>37605</v>
      </c>
      <c r="B47" s="3" t="s">
        <v>0</v>
      </c>
      <c r="C47" s="3">
        <v>172</v>
      </c>
      <c r="D47" s="3">
        <v>65</v>
      </c>
      <c r="E47" s="3" t="s">
        <v>2419</v>
      </c>
      <c r="F47" s="5" t="s">
        <v>1482</v>
      </c>
      <c r="G47" s="3" t="s">
        <v>2420</v>
      </c>
      <c r="H47" s="3" t="s">
        <v>643</v>
      </c>
    </row>
    <row r="48" spans="1:8" ht="15.75" x14ac:dyDescent="0.25">
      <c r="A48" s="4">
        <v>37703</v>
      </c>
      <c r="B48" s="3" t="s">
        <v>7</v>
      </c>
      <c r="C48" s="3">
        <v>159</v>
      </c>
      <c r="D48" s="3">
        <v>82</v>
      </c>
      <c r="E48" s="3" t="s">
        <v>1700</v>
      </c>
      <c r="F48" s="5" t="s">
        <v>1149</v>
      </c>
      <c r="G48" s="3" t="s">
        <v>1701</v>
      </c>
      <c r="H48" s="3" t="s">
        <v>292</v>
      </c>
    </row>
    <row r="49" spans="1:8" ht="15.75" x14ac:dyDescent="0.25">
      <c r="A49" s="4">
        <v>38086</v>
      </c>
      <c r="B49" s="3" t="s">
        <v>4</v>
      </c>
      <c r="C49" s="3">
        <v>162</v>
      </c>
      <c r="D49" s="3">
        <v>79</v>
      </c>
      <c r="E49" s="3" t="s">
        <v>2695</v>
      </c>
      <c r="F49" s="5" t="s">
        <v>1821</v>
      </c>
      <c r="G49" s="3" t="s">
        <v>2696</v>
      </c>
      <c r="H49" s="3" t="s">
        <v>783</v>
      </c>
    </row>
    <row r="50" spans="1:8" ht="15.75" x14ac:dyDescent="0.25">
      <c r="A50" s="4">
        <v>37646</v>
      </c>
      <c r="B50" s="3" t="s">
        <v>7</v>
      </c>
      <c r="C50" s="3">
        <v>167</v>
      </c>
      <c r="D50" s="3">
        <v>95</v>
      </c>
      <c r="E50" s="3" t="s">
        <v>3041</v>
      </c>
      <c r="F50" s="5" t="s">
        <v>1239</v>
      </c>
      <c r="G50" s="3" t="s">
        <v>3042</v>
      </c>
      <c r="H50" s="3" t="s">
        <v>954</v>
      </c>
    </row>
    <row r="51" spans="1:8" ht="15.75" x14ac:dyDescent="0.25">
      <c r="A51" s="4">
        <v>38251</v>
      </c>
      <c r="B51" s="3" t="s">
        <v>4</v>
      </c>
      <c r="C51" s="3">
        <v>152</v>
      </c>
      <c r="D51" s="3">
        <v>78</v>
      </c>
      <c r="E51" s="3" t="s">
        <v>2540</v>
      </c>
      <c r="F51" s="5" t="s">
        <v>1341</v>
      </c>
      <c r="G51" s="3" t="s">
        <v>2541</v>
      </c>
      <c r="H51" s="3" t="s">
        <v>704</v>
      </c>
    </row>
    <row r="52" spans="1:8" ht="15.75" x14ac:dyDescent="0.25">
      <c r="A52" s="4">
        <v>37964</v>
      </c>
      <c r="B52" s="3" t="s">
        <v>3</v>
      </c>
      <c r="C52" s="3">
        <v>166</v>
      </c>
      <c r="D52" s="3">
        <v>51</v>
      </c>
      <c r="E52" s="3" t="s">
        <v>1505</v>
      </c>
      <c r="F52" s="5" t="s">
        <v>1501</v>
      </c>
      <c r="G52" s="3" t="s">
        <v>1506</v>
      </c>
      <c r="H52" s="3" t="s">
        <v>198</v>
      </c>
    </row>
    <row r="53" spans="1:8" ht="15.75" x14ac:dyDescent="0.25">
      <c r="A53" s="4">
        <v>37637</v>
      </c>
      <c r="B53" s="3" t="s">
        <v>4</v>
      </c>
      <c r="C53" s="3">
        <v>172</v>
      </c>
      <c r="D53" s="3">
        <v>94</v>
      </c>
      <c r="E53" s="3" t="s">
        <v>1617</v>
      </c>
      <c r="F53" s="5" t="s">
        <v>1154</v>
      </c>
      <c r="G53" s="3" t="s">
        <v>1618</v>
      </c>
      <c r="H53" s="3" t="s">
        <v>251</v>
      </c>
    </row>
    <row r="54" spans="1:8" ht="15.75" x14ac:dyDescent="0.25">
      <c r="A54" s="4">
        <v>37435</v>
      </c>
      <c r="B54" s="3" t="s">
        <v>6</v>
      </c>
      <c r="C54" s="3">
        <v>166</v>
      </c>
      <c r="D54" s="3">
        <v>73</v>
      </c>
      <c r="E54" s="3" t="s">
        <v>2536</v>
      </c>
      <c r="F54" s="5" t="s">
        <v>1071</v>
      </c>
      <c r="G54" s="3" t="s">
        <v>2537</v>
      </c>
      <c r="H54" s="3" t="s">
        <v>702</v>
      </c>
    </row>
    <row r="55" spans="1:8" ht="15.75" x14ac:dyDescent="0.25">
      <c r="A55" s="4">
        <v>37705</v>
      </c>
      <c r="B55" s="3" t="s">
        <v>6</v>
      </c>
      <c r="C55" s="3">
        <v>155</v>
      </c>
      <c r="D55" s="3">
        <v>87</v>
      </c>
      <c r="E55" s="3" t="s">
        <v>2232</v>
      </c>
      <c r="F55" s="5" t="s">
        <v>1267</v>
      </c>
      <c r="G55" s="3" t="s">
        <v>2233</v>
      </c>
      <c r="H55" s="3" t="s">
        <v>551</v>
      </c>
    </row>
    <row r="56" spans="1:8" ht="15.75" x14ac:dyDescent="0.25">
      <c r="A56" s="4">
        <v>38262</v>
      </c>
      <c r="B56" s="3" t="s">
        <v>6</v>
      </c>
      <c r="C56" s="3">
        <v>165</v>
      </c>
      <c r="D56" s="3">
        <v>89</v>
      </c>
      <c r="E56" s="3" t="s">
        <v>1153</v>
      </c>
      <c r="F56" s="5" t="s">
        <v>1154</v>
      </c>
      <c r="G56" s="3" t="s">
        <v>1155</v>
      </c>
      <c r="H56" s="3" t="s">
        <v>50</v>
      </c>
    </row>
    <row r="57" spans="1:8" ht="15.75" x14ac:dyDescent="0.25">
      <c r="A57" s="4">
        <v>37041</v>
      </c>
      <c r="B57" s="3" t="s">
        <v>1</v>
      </c>
      <c r="C57" s="3">
        <v>164</v>
      </c>
      <c r="D57" s="3">
        <v>46</v>
      </c>
      <c r="E57" s="3" t="s">
        <v>1452</v>
      </c>
      <c r="F57" s="5" t="s">
        <v>1065</v>
      </c>
      <c r="G57" s="3" t="s">
        <v>1453</v>
      </c>
      <c r="H57" s="3" t="s">
        <v>173</v>
      </c>
    </row>
    <row r="58" spans="1:8" ht="15.75" x14ac:dyDescent="0.25">
      <c r="A58" s="4">
        <v>37182</v>
      </c>
      <c r="B58" s="3" t="s">
        <v>6</v>
      </c>
      <c r="C58" s="3">
        <v>171</v>
      </c>
      <c r="D58" s="3">
        <v>45</v>
      </c>
      <c r="E58" s="3" t="s">
        <v>1303</v>
      </c>
      <c r="F58" s="5" t="s">
        <v>1183</v>
      </c>
      <c r="G58" s="3" t="s">
        <v>1304</v>
      </c>
      <c r="H58" s="3" t="s">
        <v>108</v>
      </c>
    </row>
    <row r="59" spans="1:8" ht="15.75" x14ac:dyDescent="0.25">
      <c r="A59" s="4">
        <v>38132</v>
      </c>
      <c r="B59" s="3" t="s">
        <v>7</v>
      </c>
      <c r="C59" s="3">
        <v>151</v>
      </c>
      <c r="D59" s="3">
        <v>59</v>
      </c>
      <c r="E59" s="3" t="s">
        <v>1101</v>
      </c>
      <c r="F59" s="5" t="s">
        <v>1077</v>
      </c>
      <c r="G59" s="3" t="s">
        <v>1102</v>
      </c>
      <c r="H59" s="3" t="s">
        <v>31</v>
      </c>
    </row>
    <row r="60" spans="1:8" ht="15.75" x14ac:dyDescent="0.25">
      <c r="A60" s="4">
        <v>37131</v>
      </c>
      <c r="B60" s="3" t="s">
        <v>6</v>
      </c>
      <c r="C60" s="3">
        <v>172</v>
      </c>
      <c r="D60" s="3">
        <v>95</v>
      </c>
      <c r="E60" s="3" t="s">
        <v>1837</v>
      </c>
      <c r="F60" s="5" t="s">
        <v>1089</v>
      </c>
      <c r="G60" s="3" t="s">
        <v>1838</v>
      </c>
      <c r="H60" s="3" t="s">
        <v>356</v>
      </c>
    </row>
    <row r="61" spans="1:8" ht="15.75" x14ac:dyDescent="0.25">
      <c r="A61" s="4">
        <v>37681</v>
      </c>
      <c r="B61" s="3" t="s">
        <v>1</v>
      </c>
      <c r="C61" s="3">
        <v>151</v>
      </c>
      <c r="D61" s="3">
        <v>59</v>
      </c>
      <c r="E61" s="3" t="s">
        <v>2272</v>
      </c>
      <c r="F61" s="5" t="s">
        <v>1529</v>
      </c>
      <c r="G61" s="3" t="s">
        <v>2273</v>
      </c>
      <c r="H61" s="3" t="s">
        <v>571</v>
      </c>
    </row>
    <row r="62" spans="1:8" ht="15.75" x14ac:dyDescent="0.25">
      <c r="A62" s="4">
        <v>37113</v>
      </c>
      <c r="B62" s="3" t="s">
        <v>5</v>
      </c>
      <c r="C62" s="3">
        <v>174</v>
      </c>
      <c r="D62" s="3">
        <v>74</v>
      </c>
      <c r="E62" s="3" t="s">
        <v>2055</v>
      </c>
      <c r="F62" s="5" t="s">
        <v>1099</v>
      </c>
      <c r="G62" s="3" t="s">
        <v>2056</v>
      </c>
      <c r="H62" s="3" t="s">
        <v>462</v>
      </c>
    </row>
    <row r="63" spans="1:8" ht="15.75" x14ac:dyDescent="0.25">
      <c r="A63" s="4">
        <v>38382</v>
      </c>
      <c r="B63" s="3" t="s">
        <v>2</v>
      </c>
      <c r="C63" s="3">
        <v>174</v>
      </c>
      <c r="D63" s="3">
        <v>72</v>
      </c>
      <c r="E63" s="3" t="s">
        <v>2087</v>
      </c>
      <c r="F63" s="5" t="s">
        <v>1080</v>
      </c>
      <c r="G63" s="3" t="s">
        <v>2088</v>
      </c>
      <c r="H63" s="3" t="s">
        <v>478</v>
      </c>
    </row>
    <row r="64" spans="1:8" ht="15.75" x14ac:dyDescent="0.25">
      <c r="A64" s="4">
        <v>38124</v>
      </c>
      <c r="B64" s="3" t="s">
        <v>3</v>
      </c>
      <c r="C64" s="3">
        <v>180</v>
      </c>
      <c r="D64" s="3">
        <v>94</v>
      </c>
      <c r="E64" s="3" t="s">
        <v>2864</v>
      </c>
      <c r="F64" s="5" t="s">
        <v>1267</v>
      </c>
      <c r="G64" s="3" t="s">
        <v>2865</v>
      </c>
      <c r="H64" s="3" t="s">
        <v>865</v>
      </c>
    </row>
    <row r="65" spans="1:8" ht="15.75" x14ac:dyDescent="0.25">
      <c r="A65" s="4">
        <v>37904</v>
      </c>
      <c r="B65" s="3" t="s">
        <v>5</v>
      </c>
      <c r="C65" s="3">
        <v>153</v>
      </c>
      <c r="D65" s="3">
        <v>50</v>
      </c>
      <c r="E65" s="3" t="s">
        <v>2976</v>
      </c>
      <c r="F65" s="5" t="s">
        <v>1246</v>
      </c>
      <c r="G65" s="3" t="s">
        <v>2977</v>
      </c>
      <c r="H65" s="3" t="s">
        <v>920</v>
      </c>
    </row>
    <row r="66" spans="1:8" ht="15.75" x14ac:dyDescent="0.25">
      <c r="A66" s="4">
        <v>38014</v>
      </c>
      <c r="B66" s="3" t="s">
        <v>5</v>
      </c>
      <c r="C66" s="3">
        <v>154</v>
      </c>
      <c r="D66" s="3">
        <v>71</v>
      </c>
      <c r="E66" s="3" t="s">
        <v>1198</v>
      </c>
      <c r="F66" s="5" t="s">
        <v>1199</v>
      </c>
      <c r="G66" s="3" t="s">
        <v>1200</v>
      </c>
      <c r="H66" s="3" t="s">
        <v>67</v>
      </c>
    </row>
    <row r="67" spans="1:8" ht="15.75" x14ac:dyDescent="0.25">
      <c r="A67" s="4">
        <v>37595</v>
      </c>
      <c r="B67" s="3" t="s">
        <v>1</v>
      </c>
      <c r="C67" s="3">
        <v>154</v>
      </c>
      <c r="D67" s="3">
        <v>60</v>
      </c>
      <c r="E67" s="3" t="s">
        <v>2809</v>
      </c>
      <c r="F67" s="5" t="s">
        <v>1357</v>
      </c>
      <c r="G67" s="3" t="s">
        <v>2810</v>
      </c>
      <c r="H67" s="3" t="s">
        <v>840</v>
      </c>
    </row>
    <row r="68" spans="1:8" ht="15.75" x14ac:dyDescent="0.25">
      <c r="A68" s="4">
        <v>37589</v>
      </c>
      <c r="B68" s="3" t="s">
        <v>1</v>
      </c>
      <c r="C68" s="3">
        <v>150</v>
      </c>
      <c r="D68" s="3">
        <v>67</v>
      </c>
      <c r="E68" s="3" t="s">
        <v>2234</v>
      </c>
      <c r="F68" s="5" t="s">
        <v>1384</v>
      </c>
      <c r="G68" s="3" t="s">
        <v>2235</v>
      </c>
      <c r="H68" s="3" t="s">
        <v>552</v>
      </c>
    </row>
    <row r="69" spans="1:8" ht="15.75" x14ac:dyDescent="0.25">
      <c r="A69" s="4">
        <v>37064</v>
      </c>
      <c r="B69" s="3" t="s">
        <v>1</v>
      </c>
      <c r="C69" s="3">
        <v>172</v>
      </c>
      <c r="D69" s="3">
        <v>72</v>
      </c>
      <c r="E69" s="3" t="s">
        <v>1285</v>
      </c>
      <c r="F69" s="5" t="s">
        <v>1286</v>
      </c>
      <c r="G69" s="3" t="s">
        <v>1287</v>
      </c>
      <c r="H69" s="3" t="s">
        <v>101</v>
      </c>
    </row>
    <row r="70" spans="1:8" ht="15.75" x14ac:dyDescent="0.25">
      <c r="A70" s="4">
        <v>37827</v>
      </c>
      <c r="B70" s="3" t="s">
        <v>4</v>
      </c>
      <c r="C70" s="3">
        <v>180</v>
      </c>
      <c r="D70" s="3">
        <v>68</v>
      </c>
      <c r="E70" s="3" t="s">
        <v>2381</v>
      </c>
      <c r="F70" s="5" t="s">
        <v>1308</v>
      </c>
      <c r="G70" s="3" t="s">
        <v>2382</v>
      </c>
      <c r="H70" s="3" t="s">
        <v>624</v>
      </c>
    </row>
    <row r="71" spans="1:8" ht="15.75" x14ac:dyDescent="0.25">
      <c r="A71" s="4">
        <v>37088</v>
      </c>
      <c r="B71" s="3" t="s">
        <v>4</v>
      </c>
      <c r="C71" s="3">
        <v>160</v>
      </c>
      <c r="D71" s="3">
        <v>95</v>
      </c>
      <c r="E71" s="3" t="s">
        <v>1649</v>
      </c>
      <c r="F71" s="5" t="s">
        <v>1433</v>
      </c>
      <c r="G71" s="3" t="s">
        <v>1650</v>
      </c>
      <c r="H71" s="3" t="s">
        <v>267</v>
      </c>
    </row>
    <row r="72" spans="1:8" ht="15.75" x14ac:dyDescent="0.25">
      <c r="A72" s="4">
        <v>37053</v>
      </c>
      <c r="B72" s="3" t="s">
        <v>7</v>
      </c>
      <c r="C72" s="3">
        <v>152</v>
      </c>
      <c r="D72" s="3">
        <v>58</v>
      </c>
      <c r="E72" s="3" t="s">
        <v>2549</v>
      </c>
      <c r="F72" s="5" t="s">
        <v>1428</v>
      </c>
      <c r="G72" s="3" t="s">
        <v>2550</v>
      </c>
      <c r="H72" s="3" t="s">
        <v>709</v>
      </c>
    </row>
    <row r="73" spans="1:8" ht="15.75" x14ac:dyDescent="0.25">
      <c r="A73" s="4">
        <v>38115</v>
      </c>
      <c r="B73" s="3" t="s">
        <v>7</v>
      </c>
      <c r="C73" s="3">
        <v>161</v>
      </c>
      <c r="D73" s="3">
        <v>78</v>
      </c>
      <c r="E73" s="3" t="s">
        <v>1570</v>
      </c>
      <c r="F73" s="5" t="s">
        <v>1083</v>
      </c>
      <c r="G73" s="3" t="s">
        <v>1571</v>
      </c>
      <c r="H73" s="3" t="s">
        <v>229</v>
      </c>
    </row>
    <row r="74" spans="1:8" ht="15.75" x14ac:dyDescent="0.25">
      <c r="A74" s="4">
        <v>37815</v>
      </c>
      <c r="B74" s="3" t="s">
        <v>3</v>
      </c>
      <c r="C74" s="3">
        <v>154</v>
      </c>
      <c r="D74" s="3">
        <v>52</v>
      </c>
      <c r="E74" s="3" t="s">
        <v>2709</v>
      </c>
      <c r="F74" s="5" t="s">
        <v>1172</v>
      </c>
      <c r="G74" s="3" t="s">
        <v>2710</v>
      </c>
      <c r="H74" s="3" t="s">
        <v>790</v>
      </c>
    </row>
    <row r="75" spans="1:8" ht="15.75" x14ac:dyDescent="0.25">
      <c r="A75" s="4">
        <v>37032</v>
      </c>
      <c r="B75" s="3" t="s">
        <v>4</v>
      </c>
      <c r="C75" s="3">
        <v>166</v>
      </c>
      <c r="D75" s="3">
        <v>61</v>
      </c>
      <c r="E75" s="3" t="s">
        <v>1808</v>
      </c>
      <c r="F75" s="5" t="s">
        <v>1292</v>
      </c>
      <c r="G75" s="3" t="s">
        <v>1809</v>
      </c>
      <c r="H75" s="3" t="s">
        <v>344</v>
      </c>
    </row>
    <row r="76" spans="1:8" ht="15.75" x14ac:dyDescent="0.25">
      <c r="A76" s="4">
        <v>37220</v>
      </c>
      <c r="B76" s="3" t="s">
        <v>2</v>
      </c>
      <c r="C76" s="3">
        <v>174</v>
      </c>
      <c r="D76" s="3">
        <v>91</v>
      </c>
      <c r="E76" s="3" t="s">
        <v>2783</v>
      </c>
      <c r="F76" s="5" t="s">
        <v>1113</v>
      </c>
      <c r="G76" s="3" t="s">
        <v>2784</v>
      </c>
      <c r="H76" s="3" t="s">
        <v>827</v>
      </c>
    </row>
    <row r="77" spans="1:8" ht="15.75" x14ac:dyDescent="0.25">
      <c r="A77" s="4">
        <v>38462</v>
      </c>
      <c r="B77" s="3" t="s">
        <v>6</v>
      </c>
      <c r="C77" s="3">
        <v>159</v>
      </c>
      <c r="D77" s="3">
        <v>63</v>
      </c>
      <c r="E77" s="3" t="s">
        <v>2900</v>
      </c>
      <c r="F77" s="5" t="s">
        <v>1482</v>
      </c>
      <c r="G77" s="3" t="s">
        <v>2901</v>
      </c>
      <c r="H77" s="3" t="s">
        <v>883</v>
      </c>
    </row>
    <row r="78" spans="1:8" ht="15.75" x14ac:dyDescent="0.25">
      <c r="A78" s="4">
        <v>38314</v>
      </c>
      <c r="B78" s="3" t="s">
        <v>5</v>
      </c>
      <c r="C78" s="3">
        <v>167</v>
      </c>
      <c r="D78" s="3">
        <v>76</v>
      </c>
      <c r="E78" s="3" t="s">
        <v>2067</v>
      </c>
      <c r="F78" s="5" t="s">
        <v>1065</v>
      </c>
      <c r="G78" s="3" t="s">
        <v>2068</v>
      </c>
      <c r="H78" s="3" t="s">
        <v>468</v>
      </c>
    </row>
    <row r="79" spans="1:8" ht="15.75" x14ac:dyDescent="0.25">
      <c r="A79" s="4">
        <v>37325</v>
      </c>
      <c r="B79" s="3" t="s">
        <v>4</v>
      </c>
      <c r="C79" s="3">
        <v>171</v>
      </c>
      <c r="D79" s="3">
        <v>58</v>
      </c>
      <c r="E79" s="3" t="s">
        <v>2657</v>
      </c>
      <c r="F79" s="5" t="s">
        <v>1225</v>
      </c>
      <c r="G79" s="3" t="s">
        <v>2658</v>
      </c>
      <c r="H79" s="3" t="s">
        <v>763</v>
      </c>
    </row>
    <row r="80" spans="1:8" ht="15.75" x14ac:dyDescent="0.25">
      <c r="A80" s="4">
        <v>37995</v>
      </c>
      <c r="B80" s="3" t="s">
        <v>3</v>
      </c>
      <c r="C80" s="3">
        <v>158</v>
      </c>
      <c r="D80" s="3">
        <v>68</v>
      </c>
      <c r="E80" s="3" t="s">
        <v>2038</v>
      </c>
      <c r="F80" s="5" t="s">
        <v>1861</v>
      </c>
      <c r="G80" s="3" t="s">
        <v>2039</v>
      </c>
      <c r="H80" s="3" t="s">
        <v>453</v>
      </c>
    </row>
    <row r="81" spans="1:8" ht="15.75" x14ac:dyDescent="0.25">
      <c r="A81" s="4">
        <v>38418</v>
      </c>
      <c r="B81" s="3" t="s">
        <v>2</v>
      </c>
      <c r="C81" s="3">
        <v>166</v>
      </c>
      <c r="D81" s="3">
        <v>61</v>
      </c>
      <c r="E81" s="3" t="s">
        <v>2449</v>
      </c>
      <c r="F81" s="5" t="s">
        <v>1196</v>
      </c>
      <c r="G81" s="3" t="s">
        <v>2450</v>
      </c>
      <c r="H81" s="3" t="s">
        <v>658</v>
      </c>
    </row>
    <row r="82" spans="1:8" ht="15.75" x14ac:dyDescent="0.25">
      <c r="A82" s="4">
        <v>38125</v>
      </c>
      <c r="B82" s="3" t="s">
        <v>6</v>
      </c>
      <c r="C82" s="3">
        <v>168</v>
      </c>
      <c r="D82" s="3">
        <v>88</v>
      </c>
      <c r="E82" s="3" t="s">
        <v>1765</v>
      </c>
      <c r="F82" s="5" t="s">
        <v>1246</v>
      </c>
      <c r="G82" s="3" t="s">
        <v>1766</v>
      </c>
      <c r="H82" s="3" t="s">
        <v>322</v>
      </c>
    </row>
    <row r="83" spans="1:8" ht="15.75" x14ac:dyDescent="0.25">
      <c r="A83" s="4">
        <v>37907</v>
      </c>
      <c r="B83" s="3" t="s">
        <v>2</v>
      </c>
      <c r="C83" s="3">
        <v>175</v>
      </c>
      <c r="D83" s="3">
        <v>47</v>
      </c>
      <c r="E83" s="3" t="s">
        <v>1390</v>
      </c>
      <c r="F83" s="5" t="s">
        <v>1113</v>
      </c>
      <c r="G83" s="3" t="s">
        <v>1391</v>
      </c>
      <c r="H83" s="3" t="s">
        <v>145</v>
      </c>
    </row>
    <row r="84" spans="1:8" ht="15.75" x14ac:dyDescent="0.25">
      <c r="A84" s="4">
        <v>38000</v>
      </c>
      <c r="B84" s="3" t="s">
        <v>4</v>
      </c>
      <c r="C84" s="3">
        <v>160</v>
      </c>
      <c r="D84" s="3">
        <v>74</v>
      </c>
      <c r="E84" s="3" t="s">
        <v>1843</v>
      </c>
      <c r="F84" s="5" t="s">
        <v>1065</v>
      </c>
      <c r="G84" s="3" t="s">
        <v>1844</v>
      </c>
      <c r="H84" s="3" t="s">
        <v>359</v>
      </c>
    </row>
    <row r="85" spans="1:8" ht="15.75" x14ac:dyDescent="0.25">
      <c r="A85" s="4">
        <v>37593</v>
      </c>
      <c r="B85" s="3" t="s">
        <v>3</v>
      </c>
      <c r="C85" s="3">
        <v>167</v>
      </c>
      <c r="D85" s="3">
        <v>60</v>
      </c>
      <c r="E85" s="3" t="s">
        <v>1350</v>
      </c>
      <c r="F85" s="5" t="s">
        <v>1222</v>
      </c>
      <c r="G85" s="3" t="s">
        <v>1351</v>
      </c>
      <c r="H85" s="3" t="s">
        <v>127</v>
      </c>
    </row>
    <row r="86" spans="1:8" ht="15.75" x14ac:dyDescent="0.25">
      <c r="A86" s="4">
        <v>37116</v>
      </c>
      <c r="B86" s="3" t="s">
        <v>0</v>
      </c>
      <c r="C86" s="3">
        <v>153</v>
      </c>
      <c r="D86" s="3">
        <v>95</v>
      </c>
      <c r="E86" s="3" t="s">
        <v>2807</v>
      </c>
      <c r="F86" s="5" t="s">
        <v>1169</v>
      </c>
      <c r="G86" s="3" t="s">
        <v>2808</v>
      </c>
      <c r="H86" s="3" t="s">
        <v>839</v>
      </c>
    </row>
    <row r="87" spans="1:8" ht="15.75" x14ac:dyDescent="0.25">
      <c r="A87" s="4">
        <v>38466</v>
      </c>
      <c r="B87" s="3" t="s">
        <v>5</v>
      </c>
      <c r="C87" s="3">
        <v>159</v>
      </c>
      <c r="D87" s="3">
        <v>51</v>
      </c>
      <c r="E87" s="3" t="s">
        <v>2081</v>
      </c>
      <c r="F87" s="5" t="s">
        <v>1682</v>
      </c>
      <c r="G87" s="3" t="s">
        <v>2082</v>
      </c>
      <c r="H87" s="3" t="s">
        <v>475</v>
      </c>
    </row>
    <row r="88" spans="1:8" ht="15.75" x14ac:dyDescent="0.25">
      <c r="A88" s="4">
        <v>37274</v>
      </c>
      <c r="B88" s="3" t="s">
        <v>2</v>
      </c>
      <c r="C88" s="3">
        <v>150</v>
      </c>
      <c r="D88" s="3">
        <v>53</v>
      </c>
      <c r="E88" s="3" t="s">
        <v>1124</v>
      </c>
      <c r="F88" s="5" t="s">
        <v>1125</v>
      </c>
      <c r="G88" s="3" t="s">
        <v>1126</v>
      </c>
      <c r="H88" s="3" t="s">
        <v>39</v>
      </c>
    </row>
    <row r="89" spans="1:8" ht="15.75" x14ac:dyDescent="0.25">
      <c r="A89" s="4">
        <v>37455</v>
      </c>
      <c r="B89" s="3" t="s">
        <v>7</v>
      </c>
      <c r="C89" s="3">
        <v>172</v>
      </c>
      <c r="D89" s="3">
        <v>77</v>
      </c>
      <c r="E89" s="3" t="s">
        <v>1124</v>
      </c>
      <c r="F89" s="5" t="s">
        <v>1779</v>
      </c>
      <c r="G89" s="3" t="s">
        <v>3008</v>
      </c>
      <c r="H89" s="3" t="s">
        <v>936</v>
      </c>
    </row>
    <row r="90" spans="1:8" ht="15.75" x14ac:dyDescent="0.25">
      <c r="A90" s="4">
        <v>37581</v>
      </c>
      <c r="B90" s="3" t="s">
        <v>1</v>
      </c>
      <c r="C90" s="3">
        <v>157</v>
      </c>
      <c r="D90" s="3">
        <v>90</v>
      </c>
      <c r="E90" s="3" t="s">
        <v>1968</v>
      </c>
      <c r="F90" s="5" t="s">
        <v>1501</v>
      </c>
      <c r="G90" s="3" t="s">
        <v>1969</v>
      </c>
      <c r="H90" s="3" t="s">
        <v>12</v>
      </c>
    </row>
    <row r="91" spans="1:8" ht="15.75" x14ac:dyDescent="0.25">
      <c r="A91" s="4">
        <v>38197</v>
      </c>
      <c r="B91" s="3" t="s">
        <v>5</v>
      </c>
      <c r="C91" s="3">
        <v>176</v>
      </c>
      <c r="D91" s="3">
        <v>47</v>
      </c>
      <c r="E91" s="3" t="s">
        <v>1185</v>
      </c>
      <c r="F91" s="5" t="s">
        <v>1186</v>
      </c>
      <c r="G91" s="3" t="s">
        <v>1187</v>
      </c>
      <c r="H91" s="3" t="s">
        <v>62</v>
      </c>
    </row>
    <row r="92" spans="1:8" ht="15.75" x14ac:dyDescent="0.25">
      <c r="A92" s="4">
        <v>37713</v>
      </c>
      <c r="B92" s="3" t="s">
        <v>2</v>
      </c>
      <c r="C92" s="3">
        <v>177</v>
      </c>
      <c r="D92" s="3">
        <v>52</v>
      </c>
      <c r="E92" s="3" t="s">
        <v>1635</v>
      </c>
      <c r="F92" s="5" t="s">
        <v>1536</v>
      </c>
      <c r="G92" s="3" t="s">
        <v>1636</v>
      </c>
      <c r="H92" s="3" t="s">
        <v>260</v>
      </c>
    </row>
    <row r="93" spans="1:8" ht="15.75" x14ac:dyDescent="0.25">
      <c r="A93" s="4">
        <v>37170</v>
      </c>
      <c r="B93" s="3" t="s">
        <v>4</v>
      </c>
      <c r="C93" s="3">
        <v>166</v>
      </c>
      <c r="D93" s="3">
        <v>85</v>
      </c>
      <c r="E93" s="3" t="s">
        <v>1323</v>
      </c>
      <c r="F93" s="5" t="s">
        <v>1086</v>
      </c>
      <c r="G93" s="3" t="s">
        <v>1324</v>
      </c>
      <c r="H93" s="3" t="s">
        <v>116</v>
      </c>
    </row>
    <row r="94" spans="1:8" ht="15.75" x14ac:dyDescent="0.25">
      <c r="A94" s="4">
        <v>37105</v>
      </c>
      <c r="B94" s="3" t="s">
        <v>6</v>
      </c>
      <c r="C94" s="3">
        <v>171</v>
      </c>
      <c r="D94" s="3">
        <v>69</v>
      </c>
      <c r="E94" s="3" t="s">
        <v>1601</v>
      </c>
      <c r="F94" s="5" t="s">
        <v>1104</v>
      </c>
      <c r="G94" s="3" t="s">
        <v>1602</v>
      </c>
      <c r="H94" s="3" t="s">
        <v>243</v>
      </c>
    </row>
    <row r="95" spans="1:8" ht="15.75" x14ac:dyDescent="0.25">
      <c r="A95" s="4">
        <v>37063</v>
      </c>
      <c r="B95" s="3" t="s">
        <v>3</v>
      </c>
      <c r="C95" s="3">
        <v>156</v>
      </c>
      <c r="D95" s="3">
        <v>85</v>
      </c>
      <c r="E95" s="3" t="s">
        <v>1148</v>
      </c>
      <c r="F95" s="5" t="s">
        <v>1149</v>
      </c>
      <c r="G95" s="3" t="s">
        <v>1150</v>
      </c>
      <c r="H95" s="3" t="s">
        <v>48</v>
      </c>
    </row>
    <row r="96" spans="1:8" ht="15.75" x14ac:dyDescent="0.25">
      <c r="A96" s="4">
        <v>37031</v>
      </c>
      <c r="B96" s="3" t="s">
        <v>1</v>
      </c>
      <c r="C96" s="3">
        <v>172</v>
      </c>
      <c r="D96" s="3">
        <v>46</v>
      </c>
      <c r="E96" s="3" t="s">
        <v>3022</v>
      </c>
      <c r="F96" s="5" t="s">
        <v>1236</v>
      </c>
      <c r="G96" s="3" t="s">
        <v>3023</v>
      </c>
      <c r="H96" s="3" t="s">
        <v>944</v>
      </c>
    </row>
    <row r="97" spans="1:8" ht="15.75" x14ac:dyDescent="0.25">
      <c r="A97" s="4">
        <v>37474</v>
      </c>
      <c r="B97" s="3" t="s">
        <v>5</v>
      </c>
      <c r="C97" s="3">
        <v>172</v>
      </c>
      <c r="D97" s="3">
        <v>66</v>
      </c>
      <c r="E97" s="3" t="s">
        <v>3086</v>
      </c>
      <c r="F97" s="5" t="s">
        <v>1065</v>
      </c>
      <c r="G97" s="3" t="s">
        <v>3087</v>
      </c>
      <c r="H97" s="3" t="s">
        <v>977</v>
      </c>
    </row>
    <row r="98" spans="1:8" ht="15.75" x14ac:dyDescent="0.25">
      <c r="A98" s="4">
        <v>37331</v>
      </c>
      <c r="B98" s="3" t="s">
        <v>1</v>
      </c>
      <c r="C98" s="3">
        <v>173</v>
      </c>
      <c r="D98" s="3">
        <v>57</v>
      </c>
      <c r="E98" s="3" t="s">
        <v>2601</v>
      </c>
      <c r="F98" s="5" t="s">
        <v>1071</v>
      </c>
      <c r="G98" s="3" t="s">
        <v>2602</v>
      </c>
      <c r="H98" s="3" t="s">
        <v>735</v>
      </c>
    </row>
    <row r="99" spans="1:8" ht="15.75" x14ac:dyDescent="0.25">
      <c r="A99" s="4">
        <v>38124</v>
      </c>
      <c r="B99" s="3" t="s">
        <v>7</v>
      </c>
      <c r="C99" s="3">
        <v>166</v>
      </c>
      <c r="D99" s="3">
        <v>46</v>
      </c>
      <c r="E99" s="3" t="s">
        <v>2830</v>
      </c>
      <c r="F99" s="5" t="s">
        <v>1709</v>
      </c>
      <c r="G99" s="3" t="s">
        <v>2831</v>
      </c>
      <c r="H99" s="3" t="s">
        <v>851</v>
      </c>
    </row>
    <row r="100" spans="1:8" ht="15.75" x14ac:dyDescent="0.25">
      <c r="A100" s="4">
        <v>37738</v>
      </c>
      <c r="B100" s="3" t="s">
        <v>2</v>
      </c>
      <c r="C100" s="3">
        <v>177</v>
      </c>
      <c r="D100" s="3">
        <v>91</v>
      </c>
      <c r="E100" s="3" t="s">
        <v>1914</v>
      </c>
      <c r="F100" s="5" t="s">
        <v>1259</v>
      </c>
      <c r="G100" s="3" t="s">
        <v>1915</v>
      </c>
      <c r="H100" s="3" t="s">
        <v>394</v>
      </c>
    </row>
    <row r="101" spans="1:8" ht="15.75" x14ac:dyDescent="0.25">
      <c r="A101" s="4">
        <v>37753</v>
      </c>
      <c r="B101" s="3" t="s">
        <v>6</v>
      </c>
      <c r="C101" s="3">
        <v>172</v>
      </c>
      <c r="D101" s="3">
        <v>62</v>
      </c>
      <c r="E101" s="3" t="s">
        <v>2307</v>
      </c>
      <c r="F101" s="5" t="s">
        <v>1094</v>
      </c>
      <c r="G101" s="3" t="s">
        <v>2308</v>
      </c>
      <c r="H101" s="3" t="s">
        <v>588</v>
      </c>
    </row>
    <row r="102" spans="1:8" ht="15.75" x14ac:dyDescent="0.25">
      <c r="A102" s="4">
        <v>37764</v>
      </c>
      <c r="B102" s="3" t="s">
        <v>1</v>
      </c>
      <c r="C102" s="3">
        <v>164</v>
      </c>
      <c r="D102" s="3">
        <v>79</v>
      </c>
      <c r="E102" s="3" t="s">
        <v>1067</v>
      </c>
      <c r="F102" s="5" t="s">
        <v>1225</v>
      </c>
      <c r="G102" s="3" t="s">
        <v>2770</v>
      </c>
      <c r="H102" s="3" t="s">
        <v>820</v>
      </c>
    </row>
    <row r="103" spans="1:8" ht="15.75" x14ac:dyDescent="0.25">
      <c r="A103" s="4">
        <v>37439</v>
      </c>
      <c r="B103" s="3" t="s">
        <v>2</v>
      </c>
      <c r="C103" s="3">
        <v>174</v>
      </c>
      <c r="D103" s="3">
        <v>66</v>
      </c>
      <c r="E103" s="3" t="s">
        <v>1067</v>
      </c>
      <c r="F103" s="5" t="s">
        <v>1068</v>
      </c>
      <c r="G103" s="3" t="s">
        <v>1069</v>
      </c>
      <c r="H103" s="3" t="s">
        <v>20</v>
      </c>
    </row>
    <row r="104" spans="1:8" ht="15.75" x14ac:dyDescent="0.25">
      <c r="A104" s="4">
        <v>38314</v>
      </c>
      <c r="B104" s="3" t="s">
        <v>7</v>
      </c>
      <c r="C104" s="3">
        <v>153</v>
      </c>
      <c r="D104" s="3">
        <v>84</v>
      </c>
      <c r="E104" s="3" t="s">
        <v>1439</v>
      </c>
      <c r="F104" s="5" t="s">
        <v>1346</v>
      </c>
      <c r="G104" s="3" t="s">
        <v>1440</v>
      </c>
      <c r="H104" s="3" t="s">
        <v>167</v>
      </c>
    </row>
    <row r="105" spans="1:8" ht="15.75" x14ac:dyDescent="0.25">
      <c r="A105" s="4">
        <v>38392</v>
      </c>
      <c r="B105" s="3" t="s">
        <v>0</v>
      </c>
      <c r="C105" s="3">
        <v>151</v>
      </c>
      <c r="D105" s="3">
        <v>78</v>
      </c>
      <c r="E105" s="3" t="s">
        <v>2555</v>
      </c>
      <c r="F105" s="5" t="s">
        <v>1206</v>
      </c>
      <c r="G105" s="3" t="s">
        <v>2556</v>
      </c>
      <c r="H105" s="3" t="s">
        <v>712</v>
      </c>
    </row>
    <row r="106" spans="1:8" ht="15.75" x14ac:dyDescent="0.25">
      <c r="A106" s="4">
        <v>37343</v>
      </c>
      <c r="B106" s="3" t="s">
        <v>1</v>
      </c>
      <c r="C106" s="3">
        <v>150</v>
      </c>
      <c r="D106" s="3">
        <v>54</v>
      </c>
      <c r="E106" s="3" t="s">
        <v>1345</v>
      </c>
      <c r="F106" s="5" t="s">
        <v>1346</v>
      </c>
      <c r="G106" s="3" t="s">
        <v>1347</v>
      </c>
      <c r="H106" s="3" t="s">
        <v>125</v>
      </c>
    </row>
    <row r="107" spans="1:8" ht="15.75" x14ac:dyDescent="0.25">
      <c r="A107" s="4">
        <v>37515</v>
      </c>
      <c r="B107" s="3" t="s">
        <v>4</v>
      </c>
      <c r="C107" s="3">
        <v>161</v>
      </c>
      <c r="D107" s="3">
        <v>54</v>
      </c>
      <c r="E107" s="3" t="s">
        <v>1802</v>
      </c>
      <c r="F107" s="5" t="s">
        <v>1217</v>
      </c>
      <c r="G107" s="3" t="s">
        <v>1803</v>
      </c>
      <c r="H107" s="3" t="s">
        <v>341</v>
      </c>
    </row>
    <row r="108" spans="1:8" ht="15.75" x14ac:dyDescent="0.25">
      <c r="A108" s="4">
        <v>37195</v>
      </c>
      <c r="B108" s="3" t="s">
        <v>3</v>
      </c>
      <c r="C108" s="3">
        <v>153</v>
      </c>
      <c r="D108" s="3">
        <v>91</v>
      </c>
      <c r="E108" s="3" t="s">
        <v>1288</v>
      </c>
      <c r="F108" s="5" t="s">
        <v>1289</v>
      </c>
      <c r="G108" s="3" t="s">
        <v>1290</v>
      </c>
      <c r="H108" s="3" t="s">
        <v>102</v>
      </c>
    </row>
    <row r="109" spans="1:8" ht="15.75" x14ac:dyDescent="0.25">
      <c r="A109" s="4">
        <v>37996</v>
      </c>
      <c r="B109" s="3" t="s">
        <v>2</v>
      </c>
      <c r="C109" s="3">
        <v>176</v>
      </c>
      <c r="D109" s="3">
        <v>75</v>
      </c>
      <c r="E109" s="3" t="s">
        <v>2817</v>
      </c>
      <c r="F109" s="5" t="s">
        <v>1212</v>
      </c>
      <c r="G109" s="3" t="s">
        <v>2818</v>
      </c>
      <c r="H109" s="3" t="s">
        <v>844</v>
      </c>
    </row>
    <row r="110" spans="1:8" ht="15.75" x14ac:dyDescent="0.25">
      <c r="A110" s="4">
        <v>37536</v>
      </c>
      <c r="B110" s="3" t="s">
        <v>5</v>
      </c>
      <c r="C110" s="3">
        <v>157</v>
      </c>
      <c r="D110" s="3">
        <v>49</v>
      </c>
      <c r="E110" s="3" t="s">
        <v>2705</v>
      </c>
      <c r="F110" s="5" t="s">
        <v>1267</v>
      </c>
      <c r="G110" s="3" t="s">
        <v>2706</v>
      </c>
      <c r="H110" s="3" t="s">
        <v>788</v>
      </c>
    </row>
    <row r="111" spans="1:8" ht="15.75" x14ac:dyDescent="0.25">
      <c r="A111" s="4">
        <v>37514</v>
      </c>
      <c r="B111" s="3" t="s">
        <v>5</v>
      </c>
      <c r="C111" s="3">
        <v>157</v>
      </c>
      <c r="D111" s="3">
        <v>62</v>
      </c>
      <c r="E111" s="3" t="s">
        <v>2169</v>
      </c>
      <c r="F111" s="5" t="s">
        <v>1175</v>
      </c>
      <c r="G111" s="3" t="s">
        <v>2255</v>
      </c>
      <c r="H111" s="3" t="s">
        <v>562</v>
      </c>
    </row>
    <row r="112" spans="1:8" ht="15.75" x14ac:dyDescent="0.25">
      <c r="A112" s="4">
        <v>38336</v>
      </c>
      <c r="B112" s="3" t="s">
        <v>7</v>
      </c>
      <c r="C112" s="3">
        <v>173</v>
      </c>
      <c r="D112" s="3">
        <v>80</v>
      </c>
      <c r="E112" s="3" t="s">
        <v>2169</v>
      </c>
      <c r="F112" s="5" t="s">
        <v>1529</v>
      </c>
      <c r="G112" s="3" t="s">
        <v>2170</v>
      </c>
      <c r="H112" s="3" t="s">
        <v>519</v>
      </c>
    </row>
    <row r="113" spans="1:8" ht="15.75" x14ac:dyDescent="0.25">
      <c r="A113" s="4">
        <v>37847</v>
      </c>
      <c r="B113" s="3" t="s">
        <v>3</v>
      </c>
      <c r="C113" s="3">
        <v>171</v>
      </c>
      <c r="D113" s="3">
        <v>75</v>
      </c>
      <c r="E113" s="3" t="s">
        <v>1575</v>
      </c>
      <c r="F113" s="5" t="s">
        <v>1196</v>
      </c>
      <c r="G113" s="3" t="s">
        <v>1576</v>
      </c>
      <c r="H113" s="3" t="s">
        <v>231</v>
      </c>
    </row>
    <row r="114" spans="1:8" ht="15.75" x14ac:dyDescent="0.25">
      <c r="A114" s="4">
        <v>37583</v>
      </c>
      <c r="B114" s="3" t="s">
        <v>7</v>
      </c>
      <c r="C114" s="3">
        <v>168</v>
      </c>
      <c r="D114" s="3">
        <v>87</v>
      </c>
      <c r="E114" s="3" t="s">
        <v>2503</v>
      </c>
      <c r="F114" s="5" t="s">
        <v>1433</v>
      </c>
      <c r="G114" s="3" t="s">
        <v>2504</v>
      </c>
      <c r="H114" s="3" t="s">
        <v>685</v>
      </c>
    </row>
    <row r="115" spans="1:8" ht="15.75" x14ac:dyDescent="0.25">
      <c r="A115" s="4">
        <v>38383</v>
      </c>
      <c r="B115" s="3" t="s">
        <v>2</v>
      </c>
      <c r="C115" s="3">
        <v>176</v>
      </c>
      <c r="D115" s="3">
        <v>77</v>
      </c>
      <c r="E115" s="3" t="s">
        <v>1343</v>
      </c>
      <c r="F115" s="5" t="s">
        <v>1289</v>
      </c>
      <c r="G115" s="3" t="s">
        <v>1344</v>
      </c>
      <c r="H115" s="3" t="s">
        <v>124</v>
      </c>
    </row>
    <row r="116" spans="1:8" ht="15.75" x14ac:dyDescent="0.25">
      <c r="A116" s="4">
        <v>38239</v>
      </c>
      <c r="B116" s="3" t="s">
        <v>1</v>
      </c>
      <c r="C116" s="3">
        <v>152</v>
      </c>
      <c r="D116" s="3">
        <v>83</v>
      </c>
      <c r="E116" s="3" t="s">
        <v>1082</v>
      </c>
      <c r="F116" s="5" t="s">
        <v>1083</v>
      </c>
      <c r="G116" s="3" t="s">
        <v>1084</v>
      </c>
      <c r="H116" s="3" t="s">
        <v>25</v>
      </c>
    </row>
    <row r="117" spans="1:8" ht="15.75" x14ac:dyDescent="0.25">
      <c r="A117" s="4">
        <v>38360</v>
      </c>
      <c r="B117" s="3" t="s">
        <v>4</v>
      </c>
      <c r="C117" s="3">
        <v>177</v>
      </c>
      <c r="D117" s="3">
        <v>89</v>
      </c>
      <c r="E117" s="3" t="s">
        <v>1871</v>
      </c>
      <c r="F117" s="5" t="s">
        <v>1357</v>
      </c>
      <c r="G117" s="3" t="s">
        <v>1872</v>
      </c>
      <c r="H117" s="3" t="s">
        <v>372</v>
      </c>
    </row>
    <row r="118" spans="1:8" ht="15.75" x14ac:dyDescent="0.25">
      <c r="A118" s="4">
        <v>38222</v>
      </c>
      <c r="B118" s="3" t="s">
        <v>3</v>
      </c>
      <c r="C118" s="3">
        <v>170</v>
      </c>
      <c r="D118" s="3">
        <v>64</v>
      </c>
      <c r="E118" s="3" t="s">
        <v>1744</v>
      </c>
      <c r="F118" s="5" t="s">
        <v>1357</v>
      </c>
      <c r="G118" s="3" t="s">
        <v>1745</v>
      </c>
      <c r="H118" s="3" t="s">
        <v>313</v>
      </c>
    </row>
    <row r="119" spans="1:8" ht="15.75" x14ac:dyDescent="0.25">
      <c r="A119" s="4">
        <v>38444</v>
      </c>
      <c r="B119" s="3" t="s">
        <v>2</v>
      </c>
      <c r="C119" s="3">
        <v>179</v>
      </c>
      <c r="D119" s="3">
        <v>75</v>
      </c>
      <c r="E119" s="3" t="s">
        <v>2270</v>
      </c>
      <c r="F119" s="5" t="s">
        <v>1071</v>
      </c>
      <c r="G119" s="3" t="s">
        <v>2271</v>
      </c>
      <c r="H119" s="3" t="s">
        <v>570</v>
      </c>
    </row>
    <row r="120" spans="1:8" ht="15.75" x14ac:dyDescent="0.25">
      <c r="A120" s="4">
        <v>37485</v>
      </c>
      <c r="B120" s="3" t="s">
        <v>6</v>
      </c>
      <c r="C120" s="3">
        <v>175</v>
      </c>
      <c r="D120" s="3">
        <v>75</v>
      </c>
      <c r="E120" s="3" t="s">
        <v>1956</v>
      </c>
      <c r="F120" s="5" t="s">
        <v>1107</v>
      </c>
      <c r="G120" s="3" t="s">
        <v>1957</v>
      </c>
      <c r="H120" s="3" t="s">
        <v>414</v>
      </c>
    </row>
    <row r="121" spans="1:8" ht="15.75" x14ac:dyDescent="0.25">
      <c r="A121" s="4">
        <v>37596</v>
      </c>
      <c r="B121" s="3" t="s">
        <v>7</v>
      </c>
      <c r="C121" s="3">
        <v>156</v>
      </c>
      <c r="D121" s="3">
        <v>70</v>
      </c>
      <c r="E121" s="3" t="s">
        <v>1829</v>
      </c>
      <c r="F121" s="5" t="s">
        <v>1071</v>
      </c>
      <c r="G121" s="3" t="s">
        <v>1830</v>
      </c>
      <c r="H121" s="3" t="s">
        <v>352</v>
      </c>
    </row>
    <row r="122" spans="1:8" ht="15.75" x14ac:dyDescent="0.25">
      <c r="A122" s="4">
        <v>38292</v>
      </c>
      <c r="B122" s="3" t="s">
        <v>5</v>
      </c>
      <c r="C122" s="3">
        <v>163</v>
      </c>
      <c r="D122" s="3">
        <v>92</v>
      </c>
      <c r="E122" s="3" t="s">
        <v>1253</v>
      </c>
      <c r="F122" s="5" t="s">
        <v>1110</v>
      </c>
      <c r="G122" s="3" t="s">
        <v>1254</v>
      </c>
      <c r="H122" s="3" t="s">
        <v>88</v>
      </c>
    </row>
    <row r="123" spans="1:8" ht="15.75" x14ac:dyDescent="0.25">
      <c r="A123" s="4">
        <v>37146</v>
      </c>
      <c r="B123" s="3" t="s">
        <v>2</v>
      </c>
      <c r="C123" s="3">
        <v>153</v>
      </c>
      <c r="D123" s="3">
        <v>68</v>
      </c>
      <c r="E123" s="3" t="s">
        <v>3131</v>
      </c>
      <c r="F123" s="5" t="s">
        <v>1448</v>
      </c>
      <c r="G123" s="3" t="s">
        <v>3132</v>
      </c>
      <c r="H123" s="3" t="s">
        <v>1000</v>
      </c>
    </row>
    <row r="124" spans="1:8" ht="15.75" x14ac:dyDescent="0.25">
      <c r="A124" s="4">
        <v>37134</v>
      </c>
      <c r="B124" s="3" t="s">
        <v>3</v>
      </c>
      <c r="C124" s="3">
        <v>154</v>
      </c>
      <c r="D124" s="3">
        <v>52</v>
      </c>
      <c r="E124" s="3" t="s">
        <v>1966</v>
      </c>
      <c r="F124" s="5" t="s">
        <v>1759</v>
      </c>
      <c r="G124" s="3" t="s">
        <v>1967</v>
      </c>
      <c r="H124" s="3" t="s">
        <v>419</v>
      </c>
    </row>
    <row r="125" spans="1:8" ht="15.75" x14ac:dyDescent="0.25">
      <c r="A125" s="4">
        <v>38017</v>
      </c>
      <c r="B125" s="3" t="s">
        <v>3</v>
      </c>
      <c r="C125" s="3">
        <v>164</v>
      </c>
      <c r="D125" s="3">
        <v>79</v>
      </c>
      <c r="E125" s="3" t="s">
        <v>1402</v>
      </c>
      <c r="F125" s="5" t="s">
        <v>1212</v>
      </c>
      <c r="G125" s="3" t="s">
        <v>1403</v>
      </c>
      <c r="H125" s="3" t="s">
        <v>150</v>
      </c>
    </row>
    <row r="126" spans="1:8" ht="15.75" x14ac:dyDescent="0.25">
      <c r="A126" s="4">
        <v>37312</v>
      </c>
      <c r="B126" s="3" t="s">
        <v>2</v>
      </c>
      <c r="C126" s="3">
        <v>171</v>
      </c>
      <c r="D126" s="3">
        <v>66</v>
      </c>
      <c r="E126" s="3" t="s">
        <v>2050</v>
      </c>
      <c r="F126" s="5" t="s">
        <v>1274</v>
      </c>
      <c r="G126" s="3" t="s">
        <v>2051</v>
      </c>
      <c r="H126" s="3" t="s">
        <v>459</v>
      </c>
    </row>
    <row r="127" spans="1:8" ht="15.75" x14ac:dyDescent="0.25">
      <c r="A127" s="4">
        <v>37887</v>
      </c>
      <c r="B127" s="3" t="s">
        <v>6</v>
      </c>
      <c r="C127" s="3">
        <v>153</v>
      </c>
      <c r="D127" s="3">
        <v>60</v>
      </c>
      <c r="E127" s="3" t="s">
        <v>1121</v>
      </c>
      <c r="F127" s="5" t="s">
        <v>1122</v>
      </c>
      <c r="G127" s="3" t="s">
        <v>1123</v>
      </c>
      <c r="H127" s="3" t="s">
        <v>38</v>
      </c>
    </row>
    <row r="128" spans="1:8" ht="15.75" x14ac:dyDescent="0.25">
      <c r="A128" s="4">
        <v>37625</v>
      </c>
      <c r="B128" s="3" t="s">
        <v>6</v>
      </c>
      <c r="C128" s="3">
        <v>154</v>
      </c>
      <c r="D128" s="3">
        <v>91</v>
      </c>
      <c r="E128" s="3" t="s">
        <v>3061</v>
      </c>
      <c r="F128" s="5" t="s">
        <v>1104</v>
      </c>
      <c r="G128" s="3" t="s">
        <v>3062</v>
      </c>
      <c r="H128" s="3" t="s">
        <v>964</v>
      </c>
    </row>
    <row r="129" spans="1:8" ht="15.75" x14ac:dyDescent="0.25">
      <c r="A129" s="4">
        <v>37702</v>
      </c>
      <c r="B129" s="3" t="s">
        <v>1</v>
      </c>
      <c r="C129" s="3">
        <v>180</v>
      </c>
      <c r="D129" s="3">
        <v>94</v>
      </c>
      <c r="E129" s="3" t="s">
        <v>2083</v>
      </c>
      <c r="F129" s="5" t="s">
        <v>1593</v>
      </c>
      <c r="G129" s="3" t="s">
        <v>2084</v>
      </c>
      <c r="H129" s="3" t="s">
        <v>476</v>
      </c>
    </row>
    <row r="130" spans="1:8" ht="15.75" x14ac:dyDescent="0.25">
      <c r="A130" s="4">
        <v>37931</v>
      </c>
      <c r="B130" s="3" t="s">
        <v>2</v>
      </c>
      <c r="C130" s="3">
        <v>166</v>
      </c>
      <c r="D130" s="3">
        <v>70</v>
      </c>
      <c r="E130" s="3" t="s">
        <v>1964</v>
      </c>
      <c r="F130" s="5" t="s">
        <v>1321</v>
      </c>
      <c r="G130" s="3" t="s">
        <v>1965</v>
      </c>
      <c r="H130" s="3" t="s">
        <v>418</v>
      </c>
    </row>
    <row r="131" spans="1:8" ht="15.75" x14ac:dyDescent="0.25">
      <c r="A131" s="4">
        <v>37478</v>
      </c>
      <c r="B131" s="3" t="s">
        <v>0</v>
      </c>
      <c r="C131" s="3">
        <v>178</v>
      </c>
      <c r="D131" s="3">
        <v>51</v>
      </c>
      <c r="E131" s="3" t="s">
        <v>2998</v>
      </c>
      <c r="F131" s="5" t="s">
        <v>1089</v>
      </c>
      <c r="G131" s="3" t="s">
        <v>2999</v>
      </c>
      <c r="H131" s="3" t="s">
        <v>931</v>
      </c>
    </row>
    <row r="132" spans="1:8" ht="15.75" x14ac:dyDescent="0.25">
      <c r="A132" s="4">
        <v>37172</v>
      </c>
      <c r="B132" s="3" t="s">
        <v>0</v>
      </c>
      <c r="C132" s="3">
        <v>177</v>
      </c>
      <c r="D132" s="3">
        <v>69</v>
      </c>
      <c r="E132" s="3" t="s">
        <v>2059</v>
      </c>
      <c r="F132" s="5" t="s">
        <v>1262</v>
      </c>
      <c r="G132" s="3" t="s">
        <v>2060</v>
      </c>
      <c r="H132" s="3" t="s">
        <v>464</v>
      </c>
    </row>
    <row r="133" spans="1:8" ht="15.75" x14ac:dyDescent="0.25">
      <c r="A133" s="4">
        <v>37324</v>
      </c>
      <c r="B133" s="3" t="s">
        <v>0</v>
      </c>
      <c r="C133" s="3">
        <v>167</v>
      </c>
      <c r="D133" s="3">
        <v>66</v>
      </c>
      <c r="E133" s="3" t="s">
        <v>1696</v>
      </c>
      <c r="F133" s="5" t="s">
        <v>1393</v>
      </c>
      <c r="G133" s="3" t="s">
        <v>1697</v>
      </c>
      <c r="H133" s="3" t="s">
        <v>290</v>
      </c>
    </row>
    <row r="134" spans="1:8" ht="15.75" x14ac:dyDescent="0.25">
      <c r="A134" s="4">
        <v>38445</v>
      </c>
      <c r="B134" s="3" t="s">
        <v>2</v>
      </c>
      <c r="C134" s="3">
        <v>174</v>
      </c>
      <c r="D134" s="3">
        <v>69</v>
      </c>
      <c r="E134" s="3" t="s">
        <v>1425</v>
      </c>
      <c r="F134" s="5" t="s">
        <v>1321</v>
      </c>
      <c r="G134" s="3" t="s">
        <v>1426</v>
      </c>
      <c r="H134" s="3" t="s">
        <v>161</v>
      </c>
    </row>
    <row r="135" spans="1:8" ht="15.75" x14ac:dyDescent="0.25">
      <c r="A135" s="4">
        <v>37267</v>
      </c>
      <c r="B135" s="3" t="s">
        <v>5</v>
      </c>
      <c r="C135" s="3">
        <v>151</v>
      </c>
      <c r="D135" s="3">
        <v>84</v>
      </c>
      <c r="E135" s="3" t="s">
        <v>2789</v>
      </c>
      <c r="F135" s="5" t="s">
        <v>1110</v>
      </c>
      <c r="G135" s="3" t="s">
        <v>2790</v>
      </c>
      <c r="H135" s="3" t="s">
        <v>830</v>
      </c>
    </row>
    <row r="136" spans="1:8" ht="15.75" x14ac:dyDescent="0.25">
      <c r="A136" s="4">
        <v>38109</v>
      </c>
      <c r="B136" s="3" t="s">
        <v>7</v>
      </c>
      <c r="C136" s="3">
        <v>175</v>
      </c>
      <c r="D136" s="3">
        <v>52</v>
      </c>
      <c r="E136" s="3" t="s">
        <v>1235</v>
      </c>
      <c r="F136" s="5" t="s">
        <v>1236</v>
      </c>
      <c r="G136" s="3" t="s">
        <v>1237</v>
      </c>
      <c r="H136" s="3" t="s">
        <v>81</v>
      </c>
    </row>
    <row r="137" spans="1:8" ht="15.75" x14ac:dyDescent="0.25">
      <c r="A137" s="4">
        <v>38075</v>
      </c>
      <c r="B137" s="3" t="s">
        <v>2</v>
      </c>
      <c r="C137" s="3">
        <v>161</v>
      </c>
      <c r="D137" s="3">
        <v>60</v>
      </c>
      <c r="E137" s="3" t="s">
        <v>2578</v>
      </c>
      <c r="F137" s="5" t="s">
        <v>1166</v>
      </c>
      <c r="G137" s="3" t="s">
        <v>2579</v>
      </c>
      <c r="H137" s="3" t="s">
        <v>724</v>
      </c>
    </row>
    <row r="138" spans="1:8" ht="15.75" x14ac:dyDescent="0.25">
      <c r="A138" s="4">
        <v>37375</v>
      </c>
      <c r="B138" s="3" t="s">
        <v>5</v>
      </c>
      <c r="C138" s="3">
        <v>150</v>
      </c>
      <c r="D138" s="3">
        <v>82</v>
      </c>
      <c r="E138" s="3" t="s">
        <v>2559</v>
      </c>
      <c r="F138" s="5" t="s">
        <v>1149</v>
      </c>
      <c r="G138" s="3" t="s">
        <v>2560</v>
      </c>
      <c r="H138" s="3" t="s">
        <v>714</v>
      </c>
    </row>
    <row r="139" spans="1:8" ht="15.75" x14ac:dyDescent="0.25">
      <c r="A139" s="4">
        <v>38299</v>
      </c>
      <c r="B139" s="3" t="s">
        <v>1</v>
      </c>
      <c r="C139" s="3">
        <v>172</v>
      </c>
      <c r="D139" s="3">
        <v>51</v>
      </c>
      <c r="E139" s="3" t="s">
        <v>2832</v>
      </c>
      <c r="F139" s="5" t="s">
        <v>1086</v>
      </c>
      <c r="G139" s="3" t="s">
        <v>2833</v>
      </c>
      <c r="H139" s="3" t="s">
        <v>16</v>
      </c>
    </row>
    <row r="140" spans="1:8" ht="15.75" x14ac:dyDescent="0.25">
      <c r="A140" s="4">
        <v>38106</v>
      </c>
      <c r="B140" s="3" t="s">
        <v>1</v>
      </c>
      <c r="C140" s="3">
        <v>160</v>
      </c>
      <c r="D140" s="3">
        <v>68</v>
      </c>
      <c r="E140" s="3" t="s">
        <v>2327</v>
      </c>
      <c r="F140" s="5" t="s">
        <v>1919</v>
      </c>
      <c r="G140" s="3" t="s">
        <v>2328</v>
      </c>
      <c r="H140" s="3" t="s">
        <v>598</v>
      </c>
    </row>
    <row r="141" spans="1:8" ht="15.75" x14ac:dyDescent="0.25">
      <c r="A141" s="4">
        <v>37519</v>
      </c>
      <c r="B141" s="3" t="s">
        <v>5</v>
      </c>
      <c r="C141" s="3">
        <v>159</v>
      </c>
      <c r="D141" s="3">
        <v>69</v>
      </c>
      <c r="E141" s="3" t="s">
        <v>2040</v>
      </c>
      <c r="F141" s="5" t="s">
        <v>1199</v>
      </c>
      <c r="G141" s="3" t="s">
        <v>2041</v>
      </c>
      <c r="H141" s="3" t="s">
        <v>454</v>
      </c>
    </row>
    <row r="142" spans="1:8" ht="15.75" x14ac:dyDescent="0.25">
      <c r="A142" s="4">
        <v>38389</v>
      </c>
      <c r="B142" s="3" t="s">
        <v>1</v>
      </c>
      <c r="C142" s="3">
        <v>154</v>
      </c>
      <c r="D142" s="3">
        <v>69</v>
      </c>
      <c r="E142" s="3" t="s">
        <v>1498</v>
      </c>
      <c r="F142" s="5" t="s">
        <v>1175</v>
      </c>
      <c r="G142" s="3" t="s">
        <v>1499</v>
      </c>
      <c r="H142" s="3" t="s">
        <v>195</v>
      </c>
    </row>
    <row r="143" spans="1:8" ht="15.75" x14ac:dyDescent="0.25">
      <c r="A143" s="4">
        <v>37016</v>
      </c>
      <c r="B143" s="3" t="s">
        <v>2</v>
      </c>
      <c r="C143" s="3">
        <v>168</v>
      </c>
      <c r="D143" s="3">
        <v>90</v>
      </c>
      <c r="E143" s="3" t="s">
        <v>1562</v>
      </c>
      <c r="F143" s="5" t="s">
        <v>1209</v>
      </c>
      <c r="G143" s="3" t="s">
        <v>1563</v>
      </c>
      <c r="H143" s="3" t="s">
        <v>225</v>
      </c>
    </row>
    <row r="144" spans="1:8" ht="15.75" x14ac:dyDescent="0.25">
      <c r="A144" s="4">
        <v>37906</v>
      </c>
      <c r="B144" s="3" t="s">
        <v>0</v>
      </c>
      <c r="C144" s="3">
        <v>171</v>
      </c>
      <c r="D144" s="3">
        <v>67</v>
      </c>
      <c r="E144" s="3" t="s">
        <v>1722</v>
      </c>
      <c r="F144" s="5" t="s">
        <v>1286</v>
      </c>
      <c r="G144" s="3" t="s">
        <v>1723</v>
      </c>
      <c r="H144" s="3" t="s">
        <v>302</v>
      </c>
    </row>
    <row r="145" spans="1:8" ht="15.75" x14ac:dyDescent="0.25">
      <c r="A145" s="4">
        <v>37135</v>
      </c>
      <c r="B145" s="3" t="s">
        <v>1</v>
      </c>
      <c r="C145" s="3">
        <v>156</v>
      </c>
      <c r="D145" s="3">
        <v>86</v>
      </c>
      <c r="E145" s="3" t="s">
        <v>2846</v>
      </c>
      <c r="F145" s="5" t="s">
        <v>1146</v>
      </c>
      <c r="G145" s="3" t="s">
        <v>2847</v>
      </c>
      <c r="H145" s="3" t="s">
        <v>856</v>
      </c>
    </row>
    <row r="146" spans="1:8" ht="15.75" x14ac:dyDescent="0.25">
      <c r="A146" s="4">
        <v>37482</v>
      </c>
      <c r="B146" s="3" t="s">
        <v>5</v>
      </c>
      <c r="C146" s="3">
        <v>157</v>
      </c>
      <c r="D146" s="3">
        <v>70</v>
      </c>
      <c r="E146" s="3" t="s">
        <v>2966</v>
      </c>
      <c r="F146" s="5" t="s">
        <v>1716</v>
      </c>
      <c r="G146" s="3" t="s">
        <v>2967</v>
      </c>
      <c r="H146" s="3" t="s">
        <v>915</v>
      </c>
    </row>
    <row r="147" spans="1:8" ht="15.75" x14ac:dyDescent="0.25">
      <c r="A147" s="4">
        <v>37780</v>
      </c>
      <c r="B147" s="3" t="s">
        <v>6</v>
      </c>
      <c r="C147" s="3">
        <v>178</v>
      </c>
      <c r="D147" s="3">
        <v>77</v>
      </c>
      <c r="E147" s="3" t="s">
        <v>1615</v>
      </c>
      <c r="F147" s="5" t="s">
        <v>1146</v>
      </c>
      <c r="G147" s="3" t="s">
        <v>1616</v>
      </c>
      <c r="H147" s="3" t="s">
        <v>250</v>
      </c>
    </row>
    <row r="148" spans="1:8" ht="15.75" x14ac:dyDescent="0.25">
      <c r="A148" s="4">
        <v>37459</v>
      </c>
      <c r="B148" s="3" t="s">
        <v>4</v>
      </c>
      <c r="C148" s="3">
        <v>155</v>
      </c>
      <c r="D148" s="3">
        <v>67</v>
      </c>
      <c r="E148" s="3" t="s">
        <v>1250</v>
      </c>
      <c r="F148" s="5" t="s">
        <v>1251</v>
      </c>
      <c r="G148" s="3" t="s">
        <v>1252</v>
      </c>
      <c r="H148" s="3" t="s">
        <v>87</v>
      </c>
    </row>
    <row r="149" spans="1:8" ht="15.75" x14ac:dyDescent="0.25">
      <c r="A149" s="4">
        <v>38441</v>
      </c>
      <c r="B149" s="3" t="s">
        <v>0</v>
      </c>
      <c r="C149" s="3">
        <v>169</v>
      </c>
      <c r="D149" s="3">
        <v>71</v>
      </c>
      <c r="E149" s="3" t="s">
        <v>1282</v>
      </c>
      <c r="F149" s="5" t="s">
        <v>1283</v>
      </c>
      <c r="G149" s="3" t="s">
        <v>1284</v>
      </c>
      <c r="H149" s="3" t="s">
        <v>100</v>
      </c>
    </row>
    <row r="150" spans="1:8" ht="15.75" x14ac:dyDescent="0.25">
      <c r="A150" s="4">
        <v>37227</v>
      </c>
      <c r="B150" s="3" t="s">
        <v>5</v>
      </c>
      <c r="C150" s="3">
        <v>177</v>
      </c>
      <c r="D150" s="3">
        <v>76</v>
      </c>
      <c r="E150" s="3" t="s">
        <v>2046</v>
      </c>
      <c r="F150" s="5" t="s">
        <v>1065</v>
      </c>
      <c r="G150" s="3" t="s">
        <v>2047</v>
      </c>
      <c r="H150" s="3" t="s">
        <v>457</v>
      </c>
    </row>
    <row r="151" spans="1:8" ht="15.75" x14ac:dyDescent="0.25">
      <c r="A151" s="4">
        <v>38230</v>
      </c>
      <c r="B151" s="3" t="s">
        <v>7</v>
      </c>
      <c r="C151" s="3">
        <v>153</v>
      </c>
      <c r="D151" s="3">
        <v>82</v>
      </c>
      <c r="E151" s="3" t="s">
        <v>1877</v>
      </c>
      <c r="F151" s="5" t="s">
        <v>1104</v>
      </c>
      <c r="G151" s="3" t="s">
        <v>1878</v>
      </c>
      <c r="H151" s="3" t="s">
        <v>375</v>
      </c>
    </row>
    <row r="152" spans="1:8" ht="15.75" x14ac:dyDescent="0.25">
      <c r="A152" s="4">
        <v>38374</v>
      </c>
      <c r="B152" s="3" t="s">
        <v>4</v>
      </c>
      <c r="C152" s="3">
        <v>173</v>
      </c>
      <c r="D152" s="3">
        <v>55</v>
      </c>
      <c r="E152" s="3" t="s">
        <v>3135</v>
      </c>
      <c r="F152" s="5" t="s">
        <v>1083</v>
      </c>
      <c r="G152" s="3" t="s">
        <v>3136</v>
      </c>
      <c r="H152" s="3" t="s">
        <v>1002</v>
      </c>
    </row>
    <row r="153" spans="1:8" ht="15.75" x14ac:dyDescent="0.25">
      <c r="A153" s="4">
        <v>38050</v>
      </c>
      <c r="B153" s="3" t="s">
        <v>3</v>
      </c>
      <c r="C153" s="3">
        <v>179</v>
      </c>
      <c r="D153" s="3">
        <v>66</v>
      </c>
      <c r="E153" s="3" t="s">
        <v>2184</v>
      </c>
      <c r="F153" s="5" t="s">
        <v>1479</v>
      </c>
      <c r="G153" s="3" t="s">
        <v>2185</v>
      </c>
      <c r="H153" s="3" t="s">
        <v>527</v>
      </c>
    </row>
    <row r="154" spans="1:8" ht="15.75" x14ac:dyDescent="0.25">
      <c r="A154" s="4">
        <v>38387</v>
      </c>
      <c r="B154" s="3" t="s">
        <v>2</v>
      </c>
      <c r="C154" s="3">
        <v>166</v>
      </c>
      <c r="D154" s="3">
        <v>61</v>
      </c>
      <c r="E154" s="3" t="s">
        <v>1112</v>
      </c>
      <c r="F154" s="5" t="s">
        <v>1113</v>
      </c>
      <c r="G154" s="3" t="s">
        <v>1114</v>
      </c>
      <c r="H154" s="3" t="s">
        <v>35</v>
      </c>
    </row>
    <row r="155" spans="1:8" ht="15.75" x14ac:dyDescent="0.25">
      <c r="A155" s="4">
        <v>38061</v>
      </c>
      <c r="B155" s="3" t="s">
        <v>7</v>
      </c>
      <c r="C155" s="3">
        <v>152</v>
      </c>
      <c r="D155" s="3">
        <v>91</v>
      </c>
      <c r="E155" s="3" t="s">
        <v>3121</v>
      </c>
      <c r="F155" s="5" t="s">
        <v>1821</v>
      </c>
      <c r="G155" s="3" t="s">
        <v>3122</v>
      </c>
      <c r="H155" s="3" t="s">
        <v>995</v>
      </c>
    </row>
    <row r="156" spans="1:8" ht="15.75" x14ac:dyDescent="0.25">
      <c r="A156" s="4">
        <v>37479</v>
      </c>
      <c r="B156" s="3" t="s">
        <v>6</v>
      </c>
      <c r="C156" s="3">
        <v>173</v>
      </c>
      <c r="D156" s="3">
        <v>78</v>
      </c>
      <c r="E156" s="3" t="s">
        <v>2922</v>
      </c>
      <c r="F156" s="5" t="s">
        <v>1428</v>
      </c>
      <c r="G156" s="3" t="s">
        <v>2923</v>
      </c>
      <c r="H156" s="3" t="s">
        <v>894</v>
      </c>
    </row>
    <row r="157" spans="1:8" ht="15.75" x14ac:dyDescent="0.25">
      <c r="A157" s="4">
        <v>37052</v>
      </c>
      <c r="B157" s="3" t="s">
        <v>6</v>
      </c>
      <c r="C157" s="3">
        <v>153</v>
      </c>
      <c r="D157" s="3">
        <v>91</v>
      </c>
      <c r="E157" s="3" t="s">
        <v>1361</v>
      </c>
      <c r="F157" s="5" t="s">
        <v>1110</v>
      </c>
      <c r="G157" s="3" t="s">
        <v>1362</v>
      </c>
      <c r="H157" s="3" t="s">
        <v>132</v>
      </c>
    </row>
    <row r="158" spans="1:8" ht="15.75" x14ac:dyDescent="0.25">
      <c r="A158" s="4">
        <v>38119</v>
      </c>
      <c r="B158" s="3" t="s">
        <v>1</v>
      </c>
      <c r="C158" s="3">
        <v>154</v>
      </c>
      <c r="D158" s="3">
        <v>58</v>
      </c>
      <c r="E158" s="3" t="s">
        <v>2754</v>
      </c>
      <c r="F158" s="5" t="s">
        <v>1119</v>
      </c>
      <c r="G158" s="3" t="s">
        <v>2755</v>
      </c>
      <c r="H158" s="3" t="s">
        <v>813</v>
      </c>
    </row>
    <row r="159" spans="1:8" ht="15.75" x14ac:dyDescent="0.25">
      <c r="A159" s="4">
        <v>37112</v>
      </c>
      <c r="B159" s="3" t="s">
        <v>4</v>
      </c>
      <c r="C159" s="3">
        <v>165</v>
      </c>
      <c r="D159" s="3">
        <v>84</v>
      </c>
      <c r="E159" s="3" t="s">
        <v>2653</v>
      </c>
      <c r="F159" s="5" t="s">
        <v>1482</v>
      </c>
      <c r="G159" s="3" t="s">
        <v>2654</v>
      </c>
      <c r="H159" s="3" t="s">
        <v>761</v>
      </c>
    </row>
    <row r="160" spans="1:8" ht="15.75" x14ac:dyDescent="0.25">
      <c r="A160" s="4">
        <v>37021</v>
      </c>
      <c r="B160" s="3" t="s">
        <v>2</v>
      </c>
      <c r="C160" s="3">
        <v>173</v>
      </c>
      <c r="D160" s="3">
        <v>46</v>
      </c>
      <c r="E160" s="3" t="s">
        <v>2135</v>
      </c>
      <c r="F160" s="5" t="s">
        <v>1448</v>
      </c>
      <c r="G160" s="3" t="s">
        <v>2136</v>
      </c>
      <c r="H160" s="3" t="s">
        <v>502</v>
      </c>
    </row>
    <row r="161" spans="1:8" ht="15.75" x14ac:dyDescent="0.25">
      <c r="A161" s="4">
        <v>37067</v>
      </c>
      <c r="B161" s="3" t="s">
        <v>3</v>
      </c>
      <c r="C161" s="3">
        <v>153</v>
      </c>
      <c r="D161" s="3">
        <v>84</v>
      </c>
      <c r="E161" s="3" t="s">
        <v>1523</v>
      </c>
      <c r="F161" s="5" t="s">
        <v>1062</v>
      </c>
      <c r="G161" s="3" t="s">
        <v>1524</v>
      </c>
      <c r="H161" s="3" t="s">
        <v>207</v>
      </c>
    </row>
    <row r="162" spans="1:8" ht="15.75" x14ac:dyDescent="0.25">
      <c r="A162" s="4">
        <v>38255</v>
      </c>
      <c r="B162" s="3" t="s">
        <v>5</v>
      </c>
      <c r="C162" s="3">
        <v>151</v>
      </c>
      <c r="D162" s="3">
        <v>90</v>
      </c>
      <c r="E162" s="3" t="s">
        <v>2619</v>
      </c>
      <c r="F162" s="5" t="s">
        <v>1128</v>
      </c>
      <c r="G162" s="3" t="s">
        <v>2620</v>
      </c>
      <c r="H162" s="3" t="s">
        <v>744</v>
      </c>
    </row>
    <row r="163" spans="1:8" ht="15.75" x14ac:dyDescent="0.25">
      <c r="A163" s="4">
        <v>37288</v>
      </c>
      <c r="B163" s="3" t="s">
        <v>7</v>
      </c>
      <c r="C163" s="3">
        <v>158</v>
      </c>
      <c r="D163" s="3">
        <v>71</v>
      </c>
      <c r="E163" s="3" t="s">
        <v>2451</v>
      </c>
      <c r="F163" s="5" t="s">
        <v>1297</v>
      </c>
      <c r="G163" s="3" t="s">
        <v>2452</v>
      </c>
      <c r="H163" s="3" t="s">
        <v>659</v>
      </c>
    </row>
    <row r="164" spans="1:8" ht="15.75" x14ac:dyDescent="0.25">
      <c r="A164" s="4">
        <v>37553</v>
      </c>
      <c r="B164" s="3" t="s">
        <v>3</v>
      </c>
      <c r="C164" s="3">
        <v>150</v>
      </c>
      <c r="D164" s="3">
        <v>53</v>
      </c>
      <c r="E164" s="3" t="s">
        <v>1704</v>
      </c>
      <c r="F164" s="5" t="s">
        <v>1169</v>
      </c>
      <c r="G164" s="3" t="s">
        <v>1705</v>
      </c>
      <c r="H164" s="3" t="s">
        <v>294</v>
      </c>
    </row>
    <row r="165" spans="1:8" ht="15.75" x14ac:dyDescent="0.25">
      <c r="A165" s="4">
        <v>38210</v>
      </c>
      <c r="B165" s="3" t="s">
        <v>3</v>
      </c>
      <c r="C165" s="3">
        <v>177</v>
      </c>
      <c r="D165" s="3">
        <v>74</v>
      </c>
      <c r="E165" s="3" t="s">
        <v>2587</v>
      </c>
      <c r="F165" s="5" t="s">
        <v>1501</v>
      </c>
      <c r="G165" s="3" t="s">
        <v>2588</v>
      </c>
      <c r="H165" s="3" t="s">
        <v>729</v>
      </c>
    </row>
    <row r="166" spans="1:8" ht="15.75" x14ac:dyDescent="0.25">
      <c r="A166" s="4">
        <v>37982</v>
      </c>
      <c r="B166" s="3" t="s">
        <v>5</v>
      </c>
      <c r="C166" s="3">
        <v>167</v>
      </c>
      <c r="D166" s="3">
        <v>59</v>
      </c>
      <c r="E166" s="3" t="s">
        <v>1443</v>
      </c>
      <c r="F166" s="5" t="s">
        <v>1146</v>
      </c>
      <c r="G166" s="3" t="s">
        <v>1444</v>
      </c>
      <c r="H166" s="3" t="s">
        <v>169</v>
      </c>
    </row>
    <row r="167" spans="1:8" ht="15.75" x14ac:dyDescent="0.25">
      <c r="A167" s="4">
        <v>37443</v>
      </c>
      <c r="B167" s="3" t="s">
        <v>2</v>
      </c>
      <c r="C167" s="3">
        <v>160</v>
      </c>
      <c r="D167" s="3">
        <v>93</v>
      </c>
      <c r="E167" s="3" t="s">
        <v>3057</v>
      </c>
      <c r="F167" s="5" t="s">
        <v>1233</v>
      </c>
      <c r="G167" s="3" t="s">
        <v>3058</v>
      </c>
      <c r="H167" s="3" t="s">
        <v>962</v>
      </c>
    </row>
    <row r="168" spans="1:8" ht="15.75" x14ac:dyDescent="0.25">
      <c r="A168" s="4">
        <v>37120</v>
      </c>
      <c r="B168" s="3" t="s">
        <v>3</v>
      </c>
      <c r="C168" s="3">
        <v>153</v>
      </c>
      <c r="D168" s="3">
        <v>61</v>
      </c>
      <c r="E168" s="3" t="s">
        <v>2387</v>
      </c>
      <c r="F168" s="5" t="s">
        <v>1110</v>
      </c>
      <c r="G168" s="3" t="s">
        <v>2388</v>
      </c>
      <c r="H168" s="3" t="s">
        <v>627</v>
      </c>
    </row>
    <row r="169" spans="1:8" ht="15.75" x14ac:dyDescent="0.25">
      <c r="A169" s="4">
        <v>37766</v>
      </c>
      <c r="B169" s="3" t="s">
        <v>3</v>
      </c>
      <c r="C169" s="3">
        <v>151</v>
      </c>
      <c r="D169" s="3">
        <v>45</v>
      </c>
      <c r="E169" s="3" t="s">
        <v>2481</v>
      </c>
      <c r="F169" s="5" t="s">
        <v>1283</v>
      </c>
      <c r="G169" s="3" t="s">
        <v>2673</v>
      </c>
      <c r="H169" s="3" t="s">
        <v>771</v>
      </c>
    </row>
    <row r="170" spans="1:8" ht="15.75" x14ac:dyDescent="0.25">
      <c r="A170" s="4">
        <v>37173</v>
      </c>
      <c r="B170" s="3" t="s">
        <v>0</v>
      </c>
      <c r="C170" s="3">
        <v>159</v>
      </c>
      <c r="D170" s="3">
        <v>75</v>
      </c>
      <c r="E170" s="3" t="s">
        <v>2481</v>
      </c>
      <c r="F170" s="5" t="s">
        <v>1861</v>
      </c>
      <c r="G170" s="3" t="s">
        <v>2482</v>
      </c>
      <c r="H170" s="3" t="s">
        <v>674</v>
      </c>
    </row>
    <row r="171" spans="1:8" ht="15.75" x14ac:dyDescent="0.25">
      <c r="A171" s="4">
        <v>37845</v>
      </c>
      <c r="B171" s="3" t="s">
        <v>4</v>
      </c>
      <c r="C171" s="3">
        <v>173</v>
      </c>
      <c r="D171" s="3">
        <v>56</v>
      </c>
      <c r="E171" s="3" t="s">
        <v>1560</v>
      </c>
      <c r="F171" s="5" t="s">
        <v>1172</v>
      </c>
      <c r="G171" s="3" t="s">
        <v>1561</v>
      </c>
      <c r="H171" s="3" t="s">
        <v>224</v>
      </c>
    </row>
    <row r="172" spans="1:8" ht="15.75" x14ac:dyDescent="0.25">
      <c r="A172" s="4">
        <v>37250</v>
      </c>
      <c r="B172" s="3" t="s">
        <v>1</v>
      </c>
      <c r="C172" s="3">
        <v>164</v>
      </c>
      <c r="D172" s="3">
        <v>80</v>
      </c>
      <c r="E172" s="3" t="s">
        <v>2896</v>
      </c>
      <c r="F172" s="5" t="s">
        <v>1209</v>
      </c>
      <c r="G172" s="3" t="s">
        <v>2897</v>
      </c>
      <c r="H172" s="3" t="s">
        <v>881</v>
      </c>
    </row>
    <row r="173" spans="1:8" ht="15.75" x14ac:dyDescent="0.25">
      <c r="A173" s="4">
        <v>37740</v>
      </c>
      <c r="B173" s="3" t="s">
        <v>3</v>
      </c>
      <c r="C173" s="3">
        <v>152</v>
      </c>
      <c r="D173" s="3">
        <v>54</v>
      </c>
      <c r="E173" s="3" t="s">
        <v>1858</v>
      </c>
      <c r="F173" s="5" t="s">
        <v>1125</v>
      </c>
      <c r="G173" s="3" t="s">
        <v>1859</v>
      </c>
      <c r="H173" s="3" t="s">
        <v>366</v>
      </c>
    </row>
    <row r="174" spans="1:8" ht="15.75" x14ac:dyDescent="0.25">
      <c r="A174" s="4">
        <v>37685</v>
      </c>
      <c r="B174" s="3" t="s">
        <v>0</v>
      </c>
      <c r="C174" s="3">
        <v>164</v>
      </c>
      <c r="D174" s="3">
        <v>54</v>
      </c>
      <c r="E174" s="3" t="s">
        <v>2781</v>
      </c>
      <c r="F174" s="5" t="s">
        <v>1113</v>
      </c>
      <c r="G174" s="3" t="s">
        <v>2782</v>
      </c>
      <c r="H174" s="3" t="s">
        <v>826</v>
      </c>
    </row>
    <row r="175" spans="1:8" ht="15.75" x14ac:dyDescent="0.25">
      <c r="A175" s="4">
        <v>38153</v>
      </c>
      <c r="B175" s="3" t="s">
        <v>4</v>
      </c>
      <c r="C175" s="3">
        <v>158</v>
      </c>
      <c r="D175" s="3">
        <v>46</v>
      </c>
      <c r="E175" s="3" t="s">
        <v>2061</v>
      </c>
      <c r="F175" s="5" t="s">
        <v>1479</v>
      </c>
      <c r="G175" s="3" t="s">
        <v>2062</v>
      </c>
      <c r="H175" s="3" t="s">
        <v>465</v>
      </c>
    </row>
    <row r="176" spans="1:8" ht="15.75" x14ac:dyDescent="0.25">
      <c r="A176" s="4">
        <v>38265</v>
      </c>
      <c r="B176" s="3" t="s">
        <v>5</v>
      </c>
      <c r="C176" s="3">
        <v>164</v>
      </c>
      <c r="D176" s="3">
        <v>65</v>
      </c>
      <c r="E176" s="3" t="s">
        <v>1746</v>
      </c>
      <c r="F176" s="5" t="s">
        <v>1283</v>
      </c>
      <c r="G176" s="3" t="s">
        <v>1747</v>
      </c>
      <c r="H176" s="3" t="s">
        <v>314</v>
      </c>
    </row>
    <row r="177" spans="1:8" ht="15.75" x14ac:dyDescent="0.25">
      <c r="A177" s="4">
        <v>37941</v>
      </c>
      <c r="B177" s="3" t="s">
        <v>1</v>
      </c>
      <c r="C177" s="3">
        <v>162</v>
      </c>
      <c r="D177" s="3">
        <v>88</v>
      </c>
      <c r="E177" s="3" t="s">
        <v>1946</v>
      </c>
      <c r="F177" s="5" t="s">
        <v>1251</v>
      </c>
      <c r="G177" s="3" t="s">
        <v>1947</v>
      </c>
      <c r="H177" s="3" t="s">
        <v>409</v>
      </c>
    </row>
    <row r="178" spans="1:8" ht="15.75" x14ac:dyDescent="0.25">
      <c r="A178" s="4">
        <v>37684</v>
      </c>
      <c r="B178" s="3" t="s">
        <v>5</v>
      </c>
      <c r="C178" s="3">
        <v>150</v>
      </c>
      <c r="D178" s="3">
        <v>47</v>
      </c>
      <c r="E178" s="3" t="s">
        <v>1091</v>
      </c>
      <c r="F178" s="5" t="s">
        <v>1065</v>
      </c>
      <c r="G178" s="3" t="s">
        <v>1092</v>
      </c>
      <c r="H178" s="3" t="s">
        <v>28</v>
      </c>
    </row>
    <row r="179" spans="1:8" ht="15.75" x14ac:dyDescent="0.25">
      <c r="A179" s="4">
        <v>37209</v>
      </c>
      <c r="B179" s="3" t="s">
        <v>5</v>
      </c>
      <c r="C179" s="3">
        <v>150</v>
      </c>
      <c r="D179" s="3">
        <v>82</v>
      </c>
      <c r="E179" s="3" t="s">
        <v>1367</v>
      </c>
      <c r="F179" s="5" t="s">
        <v>1175</v>
      </c>
      <c r="G179" s="3" t="s">
        <v>1368</v>
      </c>
      <c r="H179" s="3" t="s">
        <v>135</v>
      </c>
    </row>
    <row r="180" spans="1:8" ht="15.75" x14ac:dyDescent="0.25">
      <c r="A180" s="4">
        <v>38005</v>
      </c>
      <c r="B180" s="3" t="s">
        <v>7</v>
      </c>
      <c r="C180" s="3">
        <v>168</v>
      </c>
      <c r="D180" s="3">
        <v>64</v>
      </c>
      <c r="E180" s="3" t="s">
        <v>3037</v>
      </c>
      <c r="F180" s="5" t="s">
        <v>1251</v>
      </c>
      <c r="G180" s="3" t="s">
        <v>3038</v>
      </c>
      <c r="H180" s="3" t="s">
        <v>952</v>
      </c>
    </row>
    <row r="181" spans="1:8" ht="15.75" x14ac:dyDescent="0.25">
      <c r="A181" s="4">
        <v>37918</v>
      </c>
      <c r="B181" s="3" t="s">
        <v>4</v>
      </c>
      <c r="C181" s="3">
        <v>151</v>
      </c>
      <c r="D181" s="3">
        <v>94</v>
      </c>
      <c r="E181" s="3" t="s">
        <v>2551</v>
      </c>
      <c r="F181" s="5" t="s">
        <v>1428</v>
      </c>
      <c r="G181" s="3" t="s">
        <v>2552</v>
      </c>
      <c r="H181" s="3" t="s">
        <v>710</v>
      </c>
    </row>
    <row r="182" spans="1:8" ht="15.75" x14ac:dyDescent="0.25">
      <c r="A182" s="4">
        <v>37248</v>
      </c>
      <c r="B182" s="3" t="s">
        <v>2</v>
      </c>
      <c r="C182" s="3">
        <v>179</v>
      </c>
      <c r="D182" s="3">
        <v>78</v>
      </c>
      <c r="E182" s="3" t="s">
        <v>2697</v>
      </c>
      <c r="F182" s="5" t="s">
        <v>1080</v>
      </c>
      <c r="G182" s="3" t="s">
        <v>2698</v>
      </c>
      <c r="H182" s="3" t="s">
        <v>784</v>
      </c>
    </row>
    <row r="183" spans="1:8" ht="15.75" x14ac:dyDescent="0.25">
      <c r="A183" s="4">
        <v>37083</v>
      </c>
      <c r="B183" s="3" t="s">
        <v>2</v>
      </c>
      <c r="C183" s="3">
        <v>157</v>
      </c>
      <c r="D183" s="3">
        <v>59</v>
      </c>
      <c r="E183" s="3" t="s">
        <v>2669</v>
      </c>
      <c r="F183" s="5" t="s">
        <v>1297</v>
      </c>
      <c r="G183" s="3" t="s">
        <v>2670</v>
      </c>
      <c r="H183" s="3" t="s">
        <v>769</v>
      </c>
    </row>
    <row r="184" spans="1:8" ht="15.75" x14ac:dyDescent="0.25">
      <c r="A184" s="4">
        <v>37282</v>
      </c>
      <c r="B184" s="3" t="s">
        <v>0</v>
      </c>
      <c r="C184" s="3">
        <v>179</v>
      </c>
      <c r="D184" s="3">
        <v>48</v>
      </c>
      <c r="E184" s="3" t="s">
        <v>2902</v>
      </c>
      <c r="F184" s="5" t="s">
        <v>1682</v>
      </c>
      <c r="G184" s="3" t="s">
        <v>2903</v>
      </c>
      <c r="H184" s="3" t="s">
        <v>884</v>
      </c>
    </row>
    <row r="185" spans="1:8" ht="15.75" x14ac:dyDescent="0.25">
      <c r="A185" s="4">
        <v>37219</v>
      </c>
      <c r="B185" s="3" t="s">
        <v>4</v>
      </c>
      <c r="C185" s="3">
        <v>164</v>
      </c>
      <c r="D185" s="3">
        <v>49</v>
      </c>
      <c r="E185" s="3" t="s">
        <v>2822</v>
      </c>
      <c r="F185" s="5" t="s">
        <v>1593</v>
      </c>
      <c r="G185" s="3" t="s">
        <v>2823</v>
      </c>
      <c r="H185" s="3" t="s">
        <v>847</v>
      </c>
    </row>
    <row r="186" spans="1:8" ht="15.75" x14ac:dyDescent="0.25">
      <c r="A186" s="4">
        <v>38426</v>
      </c>
      <c r="B186" s="3" t="s">
        <v>5</v>
      </c>
      <c r="C186" s="3">
        <v>154</v>
      </c>
      <c r="D186" s="3">
        <v>66</v>
      </c>
      <c r="E186" s="3" t="s">
        <v>1476</v>
      </c>
      <c r="F186" s="5" t="s">
        <v>1099</v>
      </c>
      <c r="G186" s="3" t="s">
        <v>1477</v>
      </c>
      <c r="H186" s="3" t="s">
        <v>185</v>
      </c>
    </row>
    <row r="187" spans="1:8" ht="15.75" x14ac:dyDescent="0.25">
      <c r="A187" s="4">
        <v>37761</v>
      </c>
      <c r="B187" s="3" t="s">
        <v>1</v>
      </c>
      <c r="C187" s="3">
        <v>169</v>
      </c>
      <c r="D187" s="3">
        <v>66</v>
      </c>
      <c r="E187" s="3" t="s">
        <v>1476</v>
      </c>
      <c r="F187" s="5" t="s">
        <v>1487</v>
      </c>
      <c r="G187" s="3" t="s">
        <v>2680</v>
      </c>
      <c r="H187" s="3" t="s">
        <v>775</v>
      </c>
    </row>
    <row r="188" spans="1:8" ht="15.75" x14ac:dyDescent="0.25">
      <c r="A188" s="4">
        <v>37719</v>
      </c>
      <c r="B188" s="3" t="s">
        <v>1</v>
      </c>
      <c r="C188" s="3">
        <v>179</v>
      </c>
      <c r="D188" s="3">
        <v>47</v>
      </c>
      <c r="E188" s="3" t="s">
        <v>2467</v>
      </c>
      <c r="F188" s="5" t="s">
        <v>1199</v>
      </c>
      <c r="G188" s="3" t="s">
        <v>2468</v>
      </c>
      <c r="H188" s="3" t="s">
        <v>667</v>
      </c>
    </row>
    <row r="189" spans="1:8" ht="15.75" x14ac:dyDescent="0.25">
      <c r="A189" s="4">
        <v>37473</v>
      </c>
      <c r="B189" s="3" t="s">
        <v>0</v>
      </c>
      <c r="C189" s="3">
        <v>162</v>
      </c>
      <c r="D189" s="3">
        <v>78</v>
      </c>
      <c r="E189" s="3" t="s">
        <v>1883</v>
      </c>
      <c r="F189" s="5" t="s">
        <v>1321</v>
      </c>
      <c r="G189" s="3" t="s">
        <v>1884</v>
      </c>
      <c r="H189" s="3" t="s">
        <v>378</v>
      </c>
    </row>
    <row r="190" spans="1:8" ht="15.75" x14ac:dyDescent="0.25">
      <c r="A190" s="4">
        <v>38037</v>
      </c>
      <c r="B190" s="3" t="s">
        <v>0</v>
      </c>
      <c r="C190" s="3">
        <v>153</v>
      </c>
      <c r="D190" s="3">
        <v>65</v>
      </c>
      <c r="E190" s="3" t="s">
        <v>2766</v>
      </c>
      <c r="F190" s="5" t="s">
        <v>1267</v>
      </c>
      <c r="G190" s="3" t="s">
        <v>2767</v>
      </c>
      <c r="H190" s="3" t="s">
        <v>8</v>
      </c>
    </row>
    <row r="191" spans="1:8" ht="15.75" x14ac:dyDescent="0.25">
      <c r="A191" s="4">
        <v>37668</v>
      </c>
      <c r="B191" s="3" t="s">
        <v>6</v>
      </c>
      <c r="C191" s="3">
        <v>174</v>
      </c>
      <c r="D191" s="3">
        <v>49</v>
      </c>
      <c r="E191" s="3" t="s">
        <v>2532</v>
      </c>
      <c r="F191" s="5" t="s">
        <v>1172</v>
      </c>
      <c r="G191" s="3" t="s">
        <v>2533</v>
      </c>
      <c r="H191" s="3" t="s">
        <v>700</v>
      </c>
    </row>
    <row r="192" spans="1:8" ht="15.75" x14ac:dyDescent="0.25">
      <c r="A192" s="4">
        <v>37212</v>
      </c>
      <c r="B192" s="3" t="s">
        <v>1</v>
      </c>
      <c r="C192" s="3">
        <v>150</v>
      </c>
      <c r="D192" s="3">
        <v>78</v>
      </c>
      <c r="E192" s="3" t="s">
        <v>1841</v>
      </c>
      <c r="F192" s="5" t="s">
        <v>1292</v>
      </c>
      <c r="G192" s="3" t="s">
        <v>1842</v>
      </c>
      <c r="H192" s="3" t="s">
        <v>358</v>
      </c>
    </row>
    <row r="193" spans="1:8" ht="15.75" x14ac:dyDescent="0.25">
      <c r="A193" s="4">
        <v>37066</v>
      </c>
      <c r="B193" s="3" t="s">
        <v>4</v>
      </c>
      <c r="C193" s="3">
        <v>174</v>
      </c>
      <c r="D193" s="3">
        <v>81</v>
      </c>
      <c r="E193" s="3" t="s">
        <v>2286</v>
      </c>
      <c r="F193" s="5" t="s">
        <v>1526</v>
      </c>
      <c r="G193" s="3" t="s">
        <v>2287</v>
      </c>
      <c r="H193" s="3" t="s">
        <v>578</v>
      </c>
    </row>
    <row r="194" spans="1:8" ht="15.75" x14ac:dyDescent="0.25">
      <c r="A194" s="4">
        <v>37222</v>
      </c>
      <c r="B194" s="3" t="s">
        <v>7</v>
      </c>
      <c r="C194" s="3">
        <v>178</v>
      </c>
      <c r="D194" s="3">
        <v>91</v>
      </c>
      <c r="E194" s="3" t="s">
        <v>1227</v>
      </c>
      <c r="F194" s="5" t="s">
        <v>1146</v>
      </c>
      <c r="G194" s="3" t="s">
        <v>1228</v>
      </c>
      <c r="H194" s="3" t="s">
        <v>78</v>
      </c>
    </row>
    <row r="195" spans="1:8" ht="15.75" x14ac:dyDescent="0.25">
      <c r="A195" s="4">
        <v>37379</v>
      </c>
      <c r="B195" s="3" t="s">
        <v>1</v>
      </c>
      <c r="C195" s="3">
        <v>170</v>
      </c>
      <c r="D195" s="3">
        <v>56</v>
      </c>
      <c r="E195" s="3" t="s">
        <v>2617</v>
      </c>
      <c r="F195" s="5" t="s">
        <v>1143</v>
      </c>
      <c r="G195" s="3" t="s">
        <v>2618</v>
      </c>
      <c r="H195" s="3" t="s">
        <v>743</v>
      </c>
    </row>
    <row r="196" spans="1:8" ht="15.75" x14ac:dyDescent="0.25">
      <c r="A196" s="4">
        <v>37795</v>
      </c>
      <c r="B196" s="3" t="s">
        <v>1</v>
      </c>
      <c r="C196" s="3">
        <v>166</v>
      </c>
      <c r="D196" s="3">
        <v>68</v>
      </c>
      <c r="E196" s="3" t="s">
        <v>1588</v>
      </c>
      <c r="F196" s="5" t="s">
        <v>1166</v>
      </c>
      <c r="G196" s="3" t="s">
        <v>1589</v>
      </c>
      <c r="H196" s="3" t="s">
        <v>237</v>
      </c>
    </row>
    <row r="197" spans="1:8" ht="15.75" x14ac:dyDescent="0.25">
      <c r="A197" s="4">
        <v>37396</v>
      </c>
      <c r="B197" s="3" t="s">
        <v>3</v>
      </c>
      <c r="C197" s="3">
        <v>163</v>
      </c>
      <c r="D197" s="3">
        <v>49</v>
      </c>
      <c r="E197" s="3" t="s">
        <v>2228</v>
      </c>
      <c r="F197" s="5" t="s">
        <v>1209</v>
      </c>
      <c r="G197" s="3" t="s">
        <v>2229</v>
      </c>
      <c r="H197" s="3" t="s">
        <v>549</v>
      </c>
    </row>
    <row r="198" spans="1:8" ht="15.75" x14ac:dyDescent="0.25">
      <c r="A198" s="4">
        <v>37682</v>
      </c>
      <c r="B198" s="3" t="s">
        <v>7</v>
      </c>
      <c r="C198" s="3">
        <v>180</v>
      </c>
      <c r="D198" s="3">
        <v>74</v>
      </c>
      <c r="E198" s="3" t="s">
        <v>1171</v>
      </c>
      <c r="F198" s="5" t="s">
        <v>1172</v>
      </c>
      <c r="G198" s="3" t="s">
        <v>1173</v>
      </c>
      <c r="H198" s="3" t="s">
        <v>57</v>
      </c>
    </row>
    <row r="199" spans="1:8" ht="15.75" x14ac:dyDescent="0.25">
      <c r="A199" s="4">
        <v>37336</v>
      </c>
      <c r="B199" s="3" t="s">
        <v>5</v>
      </c>
      <c r="C199" s="3">
        <v>168</v>
      </c>
      <c r="D199" s="3">
        <v>51</v>
      </c>
      <c r="E199" s="3" t="s">
        <v>1932</v>
      </c>
      <c r="F199" s="5" t="s">
        <v>1062</v>
      </c>
      <c r="G199" s="3" t="s">
        <v>1933</v>
      </c>
      <c r="H199" s="3" t="s">
        <v>402</v>
      </c>
    </row>
    <row r="200" spans="1:8" ht="15.75" x14ac:dyDescent="0.25">
      <c r="A200" s="4">
        <v>37618</v>
      </c>
      <c r="B200" s="3" t="s">
        <v>0</v>
      </c>
      <c r="C200" s="3">
        <v>159</v>
      </c>
      <c r="D200" s="3">
        <v>68</v>
      </c>
      <c r="E200" s="3" t="s">
        <v>2525</v>
      </c>
      <c r="F200" s="5" t="s">
        <v>1138</v>
      </c>
      <c r="G200" s="3" t="s">
        <v>2526</v>
      </c>
      <c r="H200" s="3" t="s">
        <v>696</v>
      </c>
    </row>
    <row r="201" spans="1:8" ht="15.75" x14ac:dyDescent="0.25">
      <c r="A201" s="4">
        <v>37673</v>
      </c>
      <c r="B201" s="3" t="s">
        <v>1</v>
      </c>
      <c r="C201" s="3">
        <v>165</v>
      </c>
      <c r="D201" s="3">
        <v>85</v>
      </c>
      <c r="E201" s="3" t="s">
        <v>1243</v>
      </c>
      <c r="F201" s="5" t="s">
        <v>1222</v>
      </c>
      <c r="G201" s="3" t="s">
        <v>1244</v>
      </c>
      <c r="H201" s="3" t="s">
        <v>84</v>
      </c>
    </row>
    <row r="202" spans="1:8" ht="15.75" x14ac:dyDescent="0.25">
      <c r="A202" s="4">
        <v>38386</v>
      </c>
      <c r="B202" s="3" t="s">
        <v>5</v>
      </c>
      <c r="C202" s="3">
        <v>152</v>
      </c>
      <c r="D202" s="3">
        <v>69</v>
      </c>
      <c r="E202" s="3" t="s">
        <v>2557</v>
      </c>
      <c r="F202" s="5" t="s">
        <v>1086</v>
      </c>
      <c r="G202" s="3" t="s">
        <v>2558</v>
      </c>
      <c r="H202" s="3" t="s">
        <v>713</v>
      </c>
    </row>
    <row r="203" spans="1:8" ht="15.75" x14ac:dyDescent="0.25">
      <c r="A203" s="4">
        <v>37351</v>
      </c>
      <c r="B203" s="3" t="s">
        <v>7</v>
      </c>
      <c r="C203" s="3">
        <v>174</v>
      </c>
      <c r="D203" s="3">
        <v>92</v>
      </c>
      <c r="E203" s="3" t="s">
        <v>1273</v>
      </c>
      <c r="F203" s="5" t="s">
        <v>1274</v>
      </c>
      <c r="G203" s="3" t="s">
        <v>1275</v>
      </c>
      <c r="H203" s="3" t="s">
        <v>96</v>
      </c>
    </row>
    <row r="204" spans="1:8" ht="15.75" x14ac:dyDescent="0.25">
      <c r="A204" s="4">
        <v>37631</v>
      </c>
      <c r="B204" s="3" t="s">
        <v>7</v>
      </c>
      <c r="C204" s="3">
        <v>166</v>
      </c>
      <c r="D204" s="3">
        <v>78</v>
      </c>
      <c r="E204" s="3" t="s">
        <v>2026</v>
      </c>
      <c r="F204" s="5" t="s">
        <v>1086</v>
      </c>
      <c r="G204" s="3" t="s">
        <v>2027</v>
      </c>
      <c r="H204" s="3" t="s">
        <v>447</v>
      </c>
    </row>
    <row r="205" spans="1:8" ht="15.75" x14ac:dyDescent="0.25">
      <c r="A205" s="4">
        <v>38156</v>
      </c>
      <c r="B205" s="3" t="s">
        <v>5</v>
      </c>
      <c r="C205" s="3">
        <v>161</v>
      </c>
      <c r="D205" s="3">
        <v>66</v>
      </c>
      <c r="E205" s="3" t="s">
        <v>2968</v>
      </c>
      <c r="F205" s="5" t="s">
        <v>1928</v>
      </c>
      <c r="G205" s="3" t="s">
        <v>2969</v>
      </c>
      <c r="H205" s="3" t="s">
        <v>916</v>
      </c>
    </row>
    <row r="206" spans="1:8" ht="15.75" x14ac:dyDescent="0.25">
      <c r="A206" s="4">
        <v>37924</v>
      </c>
      <c r="B206" s="3" t="s">
        <v>2</v>
      </c>
      <c r="C206" s="3">
        <v>172</v>
      </c>
      <c r="D206" s="3">
        <v>93</v>
      </c>
      <c r="E206" s="3" t="s">
        <v>2465</v>
      </c>
      <c r="F206" s="5" t="s">
        <v>1682</v>
      </c>
      <c r="G206" s="3" t="s">
        <v>2466</v>
      </c>
      <c r="H206" s="3" t="s">
        <v>666</v>
      </c>
    </row>
    <row r="207" spans="1:8" ht="15.75" x14ac:dyDescent="0.25">
      <c r="A207" s="4">
        <v>38198</v>
      </c>
      <c r="B207" s="3" t="s">
        <v>5</v>
      </c>
      <c r="C207" s="3">
        <v>172</v>
      </c>
      <c r="D207" s="3">
        <v>79</v>
      </c>
      <c r="E207" s="3" t="s">
        <v>2325</v>
      </c>
      <c r="F207" s="5" t="s">
        <v>1709</v>
      </c>
      <c r="G207" s="3" t="s">
        <v>2326</v>
      </c>
      <c r="H207" s="3" t="s">
        <v>597</v>
      </c>
    </row>
    <row r="208" spans="1:8" ht="15.75" x14ac:dyDescent="0.25">
      <c r="A208" s="4">
        <v>37483</v>
      </c>
      <c r="B208" s="3" t="s">
        <v>4</v>
      </c>
      <c r="C208" s="3">
        <v>159</v>
      </c>
      <c r="D208" s="3">
        <v>65</v>
      </c>
      <c r="E208" s="3" t="s">
        <v>1889</v>
      </c>
      <c r="F208" s="5" t="s">
        <v>1848</v>
      </c>
      <c r="G208" s="3" t="s">
        <v>1890</v>
      </c>
      <c r="H208" s="3" t="s">
        <v>381</v>
      </c>
    </row>
    <row r="209" spans="1:8" ht="15.75" x14ac:dyDescent="0.25">
      <c r="A209" s="4">
        <v>37607</v>
      </c>
      <c r="B209" s="3" t="s">
        <v>4</v>
      </c>
      <c r="C209" s="3">
        <v>172</v>
      </c>
      <c r="D209" s="3">
        <v>85</v>
      </c>
      <c r="E209" s="3" t="s">
        <v>2489</v>
      </c>
      <c r="F209" s="5" t="s">
        <v>1973</v>
      </c>
      <c r="G209" s="3" t="s">
        <v>2490</v>
      </c>
      <c r="H209" s="3" t="s">
        <v>678</v>
      </c>
    </row>
    <row r="210" spans="1:8" ht="15.75" x14ac:dyDescent="0.25">
      <c r="A210" s="4">
        <v>37102</v>
      </c>
      <c r="B210" s="3" t="s">
        <v>3</v>
      </c>
      <c r="C210" s="3">
        <v>157</v>
      </c>
      <c r="D210" s="3">
        <v>90</v>
      </c>
      <c r="E210" s="3" t="s">
        <v>1720</v>
      </c>
      <c r="F210" s="5" t="s">
        <v>1086</v>
      </c>
      <c r="G210" s="3" t="s">
        <v>1721</v>
      </c>
      <c r="H210" s="3" t="s">
        <v>301</v>
      </c>
    </row>
    <row r="211" spans="1:8" ht="15.75" x14ac:dyDescent="0.25">
      <c r="A211" s="4">
        <v>38330</v>
      </c>
      <c r="B211" s="3" t="s">
        <v>6</v>
      </c>
      <c r="C211" s="3">
        <v>161</v>
      </c>
      <c r="D211" s="3">
        <v>77</v>
      </c>
      <c r="E211" s="3" t="s">
        <v>2736</v>
      </c>
      <c r="F211" s="5" t="s">
        <v>1175</v>
      </c>
      <c r="G211" s="3" t="s">
        <v>2737</v>
      </c>
      <c r="H211" s="3" t="s">
        <v>804</v>
      </c>
    </row>
    <row r="212" spans="1:8" ht="15.75" x14ac:dyDescent="0.25">
      <c r="A212" s="4">
        <v>37337</v>
      </c>
      <c r="B212" s="3" t="s">
        <v>5</v>
      </c>
      <c r="C212" s="3">
        <v>178</v>
      </c>
      <c r="D212" s="3">
        <v>94</v>
      </c>
      <c r="E212" s="3" t="s">
        <v>2123</v>
      </c>
      <c r="F212" s="5" t="s">
        <v>1062</v>
      </c>
      <c r="G212" s="3" t="s">
        <v>2124</v>
      </c>
      <c r="H212" s="3" t="s">
        <v>496</v>
      </c>
    </row>
    <row r="213" spans="1:8" ht="15.75" x14ac:dyDescent="0.25">
      <c r="A213" s="4">
        <v>38428</v>
      </c>
      <c r="B213" s="3" t="s">
        <v>3</v>
      </c>
      <c r="C213" s="3">
        <v>175</v>
      </c>
      <c r="D213" s="3">
        <v>55</v>
      </c>
      <c r="E213" s="3" t="s">
        <v>2299</v>
      </c>
      <c r="F213" s="5" t="s">
        <v>1682</v>
      </c>
      <c r="G213" s="3" t="s">
        <v>2300</v>
      </c>
      <c r="H213" s="3" t="s">
        <v>585</v>
      </c>
    </row>
    <row r="214" spans="1:8" ht="15.75" x14ac:dyDescent="0.25">
      <c r="A214" s="4">
        <v>38121</v>
      </c>
      <c r="B214" s="3" t="s">
        <v>7</v>
      </c>
      <c r="C214" s="3">
        <v>151</v>
      </c>
      <c r="D214" s="3">
        <v>61</v>
      </c>
      <c r="E214" s="3" t="s">
        <v>1584</v>
      </c>
      <c r="F214" s="5" t="s">
        <v>1206</v>
      </c>
      <c r="G214" s="3" t="s">
        <v>1585</v>
      </c>
      <c r="H214" s="3" t="s">
        <v>235</v>
      </c>
    </row>
    <row r="215" spans="1:8" ht="15.75" x14ac:dyDescent="0.25">
      <c r="A215" s="4">
        <v>38040</v>
      </c>
      <c r="B215" s="3" t="s">
        <v>1</v>
      </c>
      <c r="C215" s="3">
        <v>165</v>
      </c>
      <c r="D215" s="3">
        <v>79</v>
      </c>
      <c r="E215" s="3" t="s">
        <v>1790</v>
      </c>
      <c r="F215" s="5" t="s">
        <v>1138</v>
      </c>
      <c r="G215" s="3" t="s">
        <v>1791</v>
      </c>
      <c r="H215" s="3" t="s">
        <v>335</v>
      </c>
    </row>
    <row r="216" spans="1:8" ht="15.75" x14ac:dyDescent="0.25">
      <c r="A216" s="4">
        <v>37263</v>
      </c>
      <c r="B216" s="3" t="s">
        <v>0</v>
      </c>
      <c r="C216" s="3">
        <v>173</v>
      </c>
      <c r="D216" s="3">
        <v>53</v>
      </c>
      <c r="E216" s="3" t="s">
        <v>2397</v>
      </c>
      <c r="F216" s="5" t="s">
        <v>1448</v>
      </c>
      <c r="G216" s="3" t="s">
        <v>2398</v>
      </c>
      <c r="H216" s="3" t="s">
        <v>632</v>
      </c>
    </row>
    <row r="217" spans="1:8" ht="15.75" x14ac:dyDescent="0.25">
      <c r="A217" s="4">
        <v>37325</v>
      </c>
      <c r="B217" s="3" t="s">
        <v>4</v>
      </c>
      <c r="C217" s="3">
        <v>180</v>
      </c>
      <c r="D217" s="3">
        <v>58</v>
      </c>
      <c r="E217" s="3" t="s">
        <v>2407</v>
      </c>
      <c r="F217" s="5" t="s">
        <v>1267</v>
      </c>
      <c r="G217" s="3" t="s">
        <v>2408</v>
      </c>
      <c r="H217" s="3" t="s">
        <v>637</v>
      </c>
    </row>
    <row r="218" spans="1:8" ht="15.75" x14ac:dyDescent="0.25">
      <c r="A218" s="4">
        <v>38141</v>
      </c>
      <c r="B218" s="3" t="s">
        <v>6</v>
      </c>
      <c r="C218" s="3">
        <v>172</v>
      </c>
      <c r="D218" s="3">
        <v>74</v>
      </c>
      <c r="E218" s="3" t="s">
        <v>1690</v>
      </c>
      <c r="F218" s="5" t="s">
        <v>1433</v>
      </c>
      <c r="G218" s="3" t="s">
        <v>1691</v>
      </c>
      <c r="H218" s="3" t="s">
        <v>287</v>
      </c>
    </row>
    <row r="219" spans="1:8" ht="15.75" x14ac:dyDescent="0.25">
      <c r="A219" s="4">
        <v>38059</v>
      </c>
      <c r="B219" s="3" t="s">
        <v>1</v>
      </c>
      <c r="C219" s="3">
        <v>155</v>
      </c>
      <c r="D219" s="3">
        <v>82</v>
      </c>
      <c r="E219" s="3" t="s">
        <v>1481</v>
      </c>
      <c r="F219" s="5" t="s">
        <v>1482</v>
      </c>
      <c r="G219" s="3" t="s">
        <v>1483</v>
      </c>
      <c r="H219" s="3" t="s">
        <v>187</v>
      </c>
    </row>
    <row r="220" spans="1:8" ht="15.75" x14ac:dyDescent="0.25">
      <c r="A220" s="4">
        <v>37963</v>
      </c>
      <c r="B220" s="3" t="s">
        <v>5</v>
      </c>
      <c r="C220" s="3">
        <v>175</v>
      </c>
      <c r="D220" s="3">
        <v>64</v>
      </c>
      <c r="E220" s="3" t="s">
        <v>1897</v>
      </c>
      <c r="F220" s="5" t="s">
        <v>1682</v>
      </c>
      <c r="G220" s="3" t="s">
        <v>1898</v>
      </c>
      <c r="H220" s="3" t="s">
        <v>385</v>
      </c>
    </row>
    <row r="221" spans="1:8" ht="15.75" x14ac:dyDescent="0.25">
      <c r="A221" s="4">
        <v>38375</v>
      </c>
      <c r="B221" s="3" t="s">
        <v>0</v>
      </c>
      <c r="C221" s="3">
        <v>168</v>
      </c>
      <c r="D221" s="3">
        <v>93</v>
      </c>
      <c r="E221" s="3" t="s">
        <v>2567</v>
      </c>
      <c r="F221" s="5" t="s">
        <v>1487</v>
      </c>
      <c r="G221" s="3" t="s">
        <v>2568</v>
      </c>
      <c r="H221" s="3" t="s">
        <v>718</v>
      </c>
    </row>
    <row r="222" spans="1:8" ht="15.75" x14ac:dyDescent="0.25">
      <c r="A222" s="4">
        <v>38241</v>
      </c>
      <c r="B222" s="3" t="s">
        <v>4</v>
      </c>
      <c r="C222" s="3">
        <v>173</v>
      </c>
      <c r="D222" s="3">
        <v>74</v>
      </c>
      <c r="E222" s="3" t="s">
        <v>1881</v>
      </c>
      <c r="F222" s="5" t="s">
        <v>1821</v>
      </c>
      <c r="G222" s="3" t="s">
        <v>1882</v>
      </c>
      <c r="H222" s="3" t="s">
        <v>377</v>
      </c>
    </row>
    <row r="223" spans="1:8" ht="15.75" x14ac:dyDescent="0.25">
      <c r="A223" s="4">
        <v>38302</v>
      </c>
      <c r="B223" s="3" t="s">
        <v>2</v>
      </c>
      <c r="C223" s="3">
        <v>163</v>
      </c>
      <c r="D223" s="3">
        <v>62</v>
      </c>
      <c r="E223" s="3" t="s">
        <v>2238</v>
      </c>
      <c r="F223" s="5" t="s">
        <v>1286</v>
      </c>
      <c r="G223" s="3" t="s">
        <v>2239</v>
      </c>
      <c r="H223" s="3" t="s">
        <v>554</v>
      </c>
    </row>
    <row r="224" spans="1:8" ht="15.75" x14ac:dyDescent="0.25">
      <c r="A224" s="4">
        <v>37932</v>
      </c>
      <c r="B224" s="3" t="s">
        <v>1</v>
      </c>
      <c r="C224" s="3">
        <v>166</v>
      </c>
      <c r="D224" s="3">
        <v>52</v>
      </c>
      <c r="E224" s="3" t="s">
        <v>2048</v>
      </c>
      <c r="F224" s="5" t="s">
        <v>1482</v>
      </c>
      <c r="G224" s="3" t="s">
        <v>2049</v>
      </c>
      <c r="H224" s="3" t="s">
        <v>458</v>
      </c>
    </row>
    <row r="225" spans="1:8" ht="15.75" x14ac:dyDescent="0.25">
      <c r="A225" s="4">
        <v>37953</v>
      </c>
      <c r="B225" s="3" t="s">
        <v>7</v>
      </c>
      <c r="C225" s="3">
        <v>162</v>
      </c>
      <c r="D225" s="3">
        <v>78</v>
      </c>
      <c r="E225" s="3" t="s">
        <v>1450</v>
      </c>
      <c r="F225" s="5" t="s">
        <v>1206</v>
      </c>
      <c r="G225" s="3" t="s">
        <v>1451</v>
      </c>
      <c r="H225" s="3" t="s">
        <v>172</v>
      </c>
    </row>
    <row r="226" spans="1:8" ht="15.75" x14ac:dyDescent="0.25">
      <c r="A226" s="4">
        <v>37996</v>
      </c>
      <c r="B226" s="3" t="s">
        <v>6</v>
      </c>
      <c r="C226" s="3">
        <v>168</v>
      </c>
      <c r="D226" s="3">
        <v>62</v>
      </c>
      <c r="E226" s="3" t="s">
        <v>2085</v>
      </c>
      <c r="F226" s="5" t="s">
        <v>1286</v>
      </c>
      <c r="G226" s="3" t="s">
        <v>2086</v>
      </c>
      <c r="H226" s="3" t="s">
        <v>477</v>
      </c>
    </row>
    <row r="227" spans="1:8" ht="15.75" x14ac:dyDescent="0.25">
      <c r="A227" s="4">
        <v>37425</v>
      </c>
      <c r="B227" s="3" t="s">
        <v>6</v>
      </c>
      <c r="C227" s="3">
        <v>170</v>
      </c>
      <c r="D227" s="3">
        <v>65</v>
      </c>
      <c r="E227" s="3" t="s">
        <v>1542</v>
      </c>
      <c r="F227" s="5" t="s">
        <v>1536</v>
      </c>
      <c r="G227" s="3" t="s">
        <v>1543</v>
      </c>
      <c r="H227" s="3" t="s">
        <v>215</v>
      </c>
    </row>
    <row r="228" spans="1:8" ht="15.75" x14ac:dyDescent="0.25">
      <c r="A228" s="4">
        <v>38377</v>
      </c>
      <c r="B228" s="3" t="s">
        <v>2</v>
      </c>
      <c r="C228" s="3">
        <v>175</v>
      </c>
      <c r="D228" s="3">
        <v>58</v>
      </c>
      <c r="E228" s="3" t="s">
        <v>2561</v>
      </c>
      <c r="F228" s="5" t="s">
        <v>1256</v>
      </c>
      <c r="G228" s="3" t="s">
        <v>2562</v>
      </c>
      <c r="H228" s="3" t="s">
        <v>715</v>
      </c>
    </row>
    <row r="229" spans="1:8" ht="15.75" x14ac:dyDescent="0.25">
      <c r="A229" s="4">
        <v>37719</v>
      </c>
      <c r="B229" s="3" t="s">
        <v>0</v>
      </c>
      <c r="C229" s="3">
        <v>171</v>
      </c>
      <c r="D229" s="3">
        <v>79</v>
      </c>
      <c r="E229" s="3" t="s">
        <v>2075</v>
      </c>
      <c r="F229" s="5" t="s">
        <v>1393</v>
      </c>
      <c r="G229" s="3" t="s">
        <v>2076</v>
      </c>
      <c r="H229" s="3" t="s">
        <v>472</v>
      </c>
    </row>
    <row r="230" spans="1:8" ht="15.75" x14ac:dyDescent="0.25">
      <c r="A230" s="4">
        <v>38238</v>
      </c>
      <c r="B230" s="3" t="s">
        <v>3</v>
      </c>
      <c r="C230" s="3">
        <v>162</v>
      </c>
      <c r="D230" s="3">
        <v>83</v>
      </c>
      <c r="E230" s="3" t="s">
        <v>2764</v>
      </c>
      <c r="F230" s="5" t="s">
        <v>1928</v>
      </c>
      <c r="G230" s="3" t="s">
        <v>2765</v>
      </c>
      <c r="H230" s="3" t="s">
        <v>818</v>
      </c>
    </row>
    <row r="231" spans="1:8" ht="15.75" x14ac:dyDescent="0.25">
      <c r="A231" s="4">
        <v>38412</v>
      </c>
      <c r="B231" s="3" t="s">
        <v>1</v>
      </c>
      <c r="C231" s="3">
        <v>150</v>
      </c>
      <c r="D231" s="3">
        <v>85</v>
      </c>
      <c r="E231" s="3" t="s">
        <v>1550</v>
      </c>
      <c r="F231" s="5" t="s">
        <v>1128</v>
      </c>
      <c r="G231" s="3" t="s">
        <v>1551</v>
      </c>
      <c r="H231" s="3" t="s">
        <v>219</v>
      </c>
    </row>
    <row r="232" spans="1:8" ht="15.75" x14ac:dyDescent="0.25">
      <c r="A232" s="4">
        <v>37697</v>
      </c>
      <c r="B232" s="3" t="s">
        <v>2</v>
      </c>
      <c r="C232" s="3">
        <v>163</v>
      </c>
      <c r="D232" s="3">
        <v>61</v>
      </c>
      <c r="E232" s="3" t="s">
        <v>2571</v>
      </c>
      <c r="F232" s="5" t="s">
        <v>1716</v>
      </c>
      <c r="G232" s="3" t="s">
        <v>2572</v>
      </c>
      <c r="H232" s="3" t="s">
        <v>720</v>
      </c>
    </row>
    <row r="233" spans="1:8" ht="15.75" x14ac:dyDescent="0.25">
      <c r="A233" s="4">
        <v>37918</v>
      </c>
      <c r="B233" s="3" t="s">
        <v>3</v>
      </c>
      <c r="C233" s="3">
        <v>159</v>
      </c>
      <c r="D233" s="3">
        <v>52</v>
      </c>
      <c r="E233" s="3" t="s">
        <v>2728</v>
      </c>
      <c r="F233" s="5" t="s">
        <v>1582</v>
      </c>
      <c r="G233" s="3" t="s">
        <v>2729</v>
      </c>
      <c r="H233" s="3" t="s">
        <v>800</v>
      </c>
    </row>
    <row r="234" spans="1:8" ht="15.75" x14ac:dyDescent="0.25">
      <c r="A234" s="4">
        <v>37419</v>
      </c>
      <c r="B234" s="3" t="s">
        <v>5</v>
      </c>
      <c r="C234" s="3">
        <v>161</v>
      </c>
      <c r="D234" s="3">
        <v>50</v>
      </c>
      <c r="E234" s="3" t="s">
        <v>2393</v>
      </c>
      <c r="F234" s="5" t="s">
        <v>1166</v>
      </c>
      <c r="G234" s="3" t="s">
        <v>2394</v>
      </c>
      <c r="H234" s="3" t="s">
        <v>630</v>
      </c>
    </row>
    <row r="235" spans="1:8" ht="15.75" x14ac:dyDescent="0.25">
      <c r="A235" s="4">
        <v>37251</v>
      </c>
      <c r="B235" s="3" t="s">
        <v>7</v>
      </c>
      <c r="C235" s="3">
        <v>164</v>
      </c>
      <c r="D235" s="3">
        <v>92</v>
      </c>
      <c r="E235" s="3" t="s">
        <v>2353</v>
      </c>
      <c r="F235" s="5" t="s">
        <v>1292</v>
      </c>
      <c r="G235" s="3" t="s">
        <v>2354</v>
      </c>
      <c r="H235" s="3" t="s">
        <v>610</v>
      </c>
    </row>
    <row r="236" spans="1:8" ht="15.75" x14ac:dyDescent="0.25">
      <c r="A236" s="4">
        <v>38113</v>
      </c>
      <c r="B236" s="3" t="s">
        <v>1</v>
      </c>
      <c r="C236" s="3">
        <v>162</v>
      </c>
      <c r="D236" s="3">
        <v>65</v>
      </c>
      <c r="E236" s="3" t="s">
        <v>2097</v>
      </c>
      <c r="F236" s="5" t="s">
        <v>1821</v>
      </c>
      <c r="G236" s="3" t="s">
        <v>2098</v>
      </c>
      <c r="H236" s="3" t="s">
        <v>483</v>
      </c>
    </row>
    <row r="237" spans="1:8" ht="15.75" x14ac:dyDescent="0.25">
      <c r="A237" s="4">
        <v>37135</v>
      </c>
      <c r="B237" s="3" t="s">
        <v>0</v>
      </c>
      <c r="C237" s="3">
        <v>180</v>
      </c>
      <c r="D237" s="3">
        <v>90</v>
      </c>
      <c r="E237" s="3" t="s">
        <v>2655</v>
      </c>
      <c r="F237" s="5" t="s">
        <v>1122</v>
      </c>
      <c r="G237" s="3" t="s">
        <v>2656</v>
      </c>
      <c r="H237" s="3" t="s">
        <v>762</v>
      </c>
    </row>
    <row r="238" spans="1:8" ht="15.75" x14ac:dyDescent="0.25">
      <c r="A238" s="4">
        <v>37255</v>
      </c>
      <c r="B238" s="3" t="s">
        <v>5</v>
      </c>
      <c r="C238" s="3">
        <v>177</v>
      </c>
      <c r="D238" s="3">
        <v>67</v>
      </c>
      <c r="E238" s="3" t="s">
        <v>1879</v>
      </c>
      <c r="F238" s="5" t="s">
        <v>1573</v>
      </c>
      <c r="G238" s="3" t="s">
        <v>1880</v>
      </c>
      <c r="H238" s="3" t="s">
        <v>376</v>
      </c>
    </row>
    <row r="239" spans="1:8" ht="15.75" x14ac:dyDescent="0.25">
      <c r="A239" s="4">
        <v>37467</v>
      </c>
      <c r="B239" s="3" t="s">
        <v>4</v>
      </c>
      <c r="C239" s="3">
        <v>180</v>
      </c>
      <c r="D239" s="3">
        <v>90</v>
      </c>
      <c r="E239" s="3" t="s">
        <v>2210</v>
      </c>
      <c r="F239" s="5" t="s">
        <v>1682</v>
      </c>
      <c r="G239" s="3" t="s">
        <v>2211</v>
      </c>
      <c r="H239" s="3" t="s">
        <v>540</v>
      </c>
    </row>
    <row r="240" spans="1:8" ht="15.75" x14ac:dyDescent="0.25">
      <c r="A240" s="4">
        <v>37860</v>
      </c>
      <c r="B240" s="3" t="s">
        <v>5</v>
      </c>
      <c r="C240" s="3">
        <v>168</v>
      </c>
      <c r="D240" s="3">
        <v>67</v>
      </c>
      <c r="E240" s="3" t="s">
        <v>1513</v>
      </c>
      <c r="F240" s="5" t="s">
        <v>1251</v>
      </c>
      <c r="G240" s="3" t="s">
        <v>1514</v>
      </c>
      <c r="H240" s="3" t="s">
        <v>202</v>
      </c>
    </row>
    <row r="241" spans="1:8" ht="15.75" x14ac:dyDescent="0.25">
      <c r="A241" s="4">
        <v>37777</v>
      </c>
      <c r="B241" s="3" t="s">
        <v>0</v>
      </c>
      <c r="C241" s="3">
        <v>157</v>
      </c>
      <c r="D241" s="3">
        <v>68</v>
      </c>
      <c r="E241" s="3" t="s">
        <v>3088</v>
      </c>
      <c r="F241" s="5" t="s">
        <v>1821</v>
      </c>
      <c r="G241" s="3" t="s">
        <v>3089</v>
      </c>
      <c r="H241" s="3" t="s">
        <v>978</v>
      </c>
    </row>
    <row r="242" spans="1:8" ht="15.75" x14ac:dyDescent="0.25">
      <c r="A242" s="4">
        <v>37256</v>
      </c>
      <c r="B242" s="3" t="s">
        <v>7</v>
      </c>
      <c r="C242" s="3">
        <v>171</v>
      </c>
      <c r="D242" s="3">
        <v>81</v>
      </c>
      <c r="E242" s="3" t="s">
        <v>2886</v>
      </c>
      <c r="F242" s="5" t="s">
        <v>1065</v>
      </c>
      <c r="G242" s="3" t="s">
        <v>2887</v>
      </c>
      <c r="H242" s="3" t="s">
        <v>876</v>
      </c>
    </row>
    <row r="243" spans="1:8" ht="15.75" x14ac:dyDescent="0.25">
      <c r="A243" s="4">
        <v>37437</v>
      </c>
      <c r="B243" s="3" t="s">
        <v>0</v>
      </c>
      <c r="C243" s="3">
        <v>153</v>
      </c>
      <c r="D243" s="3">
        <v>54</v>
      </c>
      <c r="E243" s="3" t="s">
        <v>1927</v>
      </c>
      <c r="F243" s="5" t="s">
        <v>1928</v>
      </c>
      <c r="G243" s="3" t="s">
        <v>1929</v>
      </c>
      <c r="H243" s="3" t="s">
        <v>400</v>
      </c>
    </row>
    <row r="244" spans="1:8" ht="15.75" x14ac:dyDescent="0.25">
      <c r="A244" s="4">
        <v>37565</v>
      </c>
      <c r="B244" s="3" t="s">
        <v>2</v>
      </c>
      <c r="C244" s="3">
        <v>167</v>
      </c>
      <c r="D244" s="3">
        <v>79</v>
      </c>
      <c r="E244" s="3" t="s">
        <v>1796</v>
      </c>
      <c r="F244" s="5" t="s">
        <v>1246</v>
      </c>
      <c r="G244" s="3" t="s">
        <v>1797</v>
      </c>
      <c r="H244" s="3" t="s">
        <v>338</v>
      </c>
    </row>
    <row r="245" spans="1:8" ht="15.75" x14ac:dyDescent="0.25">
      <c r="A245" s="4">
        <v>38431</v>
      </c>
      <c r="B245" s="3" t="s">
        <v>0</v>
      </c>
      <c r="C245" s="3">
        <v>159</v>
      </c>
      <c r="D245" s="3">
        <v>86</v>
      </c>
      <c r="E245" s="3" t="s">
        <v>1219</v>
      </c>
      <c r="F245" s="5" t="s">
        <v>1209</v>
      </c>
      <c r="G245" s="3" t="s">
        <v>1220</v>
      </c>
      <c r="H245" s="3" t="s">
        <v>75</v>
      </c>
    </row>
    <row r="246" spans="1:8" ht="15.75" x14ac:dyDescent="0.25">
      <c r="A246" s="4">
        <v>38340</v>
      </c>
      <c r="B246" s="3" t="s">
        <v>4</v>
      </c>
      <c r="C246" s="3">
        <v>153</v>
      </c>
      <c r="D246" s="3">
        <v>94</v>
      </c>
      <c r="E246" s="3" t="s">
        <v>1825</v>
      </c>
      <c r="F246" s="5" t="s">
        <v>1487</v>
      </c>
      <c r="G246" s="3" t="s">
        <v>1826</v>
      </c>
      <c r="H246" s="3" t="s">
        <v>10</v>
      </c>
    </row>
    <row r="247" spans="1:8" ht="15.75" x14ac:dyDescent="0.25">
      <c r="A247" s="4">
        <v>38268</v>
      </c>
      <c r="B247" s="3" t="s">
        <v>7</v>
      </c>
      <c r="C247" s="3">
        <v>178</v>
      </c>
      <c r="D247" s="3">
        <v>57</v>
      </c>
      <c r="E247" s="3" t="s">
        <v>2609</v>
      </c>
      <c r="F247" s="5" t="s">
        <v>1222</v>
      </c>
      <c r="G247" s="3" t="s">
        <v>2610</v>
      </c>
      <c r="H247" s="3" t="s">
        <v>739</v>
      </c>
    </row>
    <row r="248" spans="1:8" ht="15.75" x14ac:dyDescent="0.25">
      <c r="A248" s="4">
        <v>38429</v>
      </c>
      <c r="B248" s="3" t="s">
        <v>4</v>
      </c>
      <c r="C248" s="3">
        <v>161</v>
      </c>
      <c r="D248" s="3">
        <v>71</v>
      </c>
      <c r="E248" s="3" t="s">
        <v>2196</v>
      </c>
      <c r="F248" s="5" t="s">
        <v>1104</v>
      </c>
      <c r="G248" s="3" t="s">
        <v>2197</v>
      </c>
      <c r="H248" s="3" t="s">
        <v>533</v>
      </c>
    </row>
    <row r="249" spans="1:8" ht="15.75" x14ac:dyDescent="0.25">
      <c r="A249" s="4">
        <v>37710</v>
      </c>
      <c r="B249" s="3" t="s">
        <v>2</v>
      </c>
      <c r="C249" s="3">
        <v>158</v>
      </c>
      <c r="D249" s="3">
        <v>52</v>
      </c>
      <c r="E249" s="3" t="s">
        <v>1847</v>
      </c>
      <c r="F249" s="5" t="s">
        <v>1848</v>
      </c>
      <c r="G249" s="3" t="s">
        <v>1849</v>
      </c>
      <c r="H249" s="3" t="s">
        <v>361</v>
      </c>
    </row>
    <row r="250" spans="1:8" ht="15.75" x14ac:dyDescent="0.25">
      <c r="A250" s="4">
        <v>38089</v>
      </c>
      <c r="B250" s="3" t="s">
        <v>4</v>
      </c>
      <c r="C250" s="3">
        <v>156</v>
      </c>
      <c r="D250" s="3">
        <v>50</v>
      </c>
      <c r="E250" s="3" t="s">
        <v>1847</v>
      </c>
      <c r="F250" s="5" t="s">
        <v>1225</v>
      </c>
      <c r="G250" s="3" t="s">
        <v>2171</v>
      </c>
      <c r="H250" s="3" t="s">
        <v>520</v>
      </c>
    </row>
    <row r="251" spans="1:8" ht="15.75" x14ac:dyDescent="0.25">
      <c r="A251" s="4">
        <v>38429</v>
      </c>
      <c r="B251" s="3" t="s">
        <v>4</v>
      </c>
      <c r="C251" s="3">
        <v>151</v>
      </c>
      <c r="D251" s="3">
        <v>47</v>
      </c>
      <c r="E251" s="3" t="s">
        <v>2289</v>
      </c>
      <c r="F251" s="5" t="s">
        <v>1116</v>
      </c>
      <c r="G251" s="3" t="s">
        <v>2290</v>
      </c>
      <c r="H251" s="3" t="s">
        <v>580</v>
      </c>
    </row>
    <row r="252" spans="1:8" ht="15.75" x14ac:dyDescent="0.25">
      <c r="A252" s="4">
        <v>37867</v>
      </c>
      <c r="B252" s="3" t="s">
        <v>2</v>
      </c>
      <c r="C252" s="3">
        <v>174</v>
      </c>
      <c r="D252" s="3">
        <v>86</v>
      </c>
      <c r="E252" s="3" t="s">
        <v>1464</v>
      </c>
      <c r="F252" s="5" t="s">
        <v>1448</v>
      </c>
      <c r="G252" s="3" t="s">
        <v>1465</v>
      </c>
      <c r="H252" s="3" t="s">
        <v>179</v>
      </c>
    </row>
    <row r="253" spans="1:8" ht="15.75" x14ac:dyDescent="0.25">
      <c r="A253" s="4">
        <v>37290</v>
      </c>
      <c r="B253" s="3" t="s">
        <v>1</v>
      </c>
      <c r="C253" s="3">
        <v>154</v>
      </c>
      <c r="D253" s="3">
        <v>95</v>
      </c>
      <c r="E253" s="3" t="s">
        <v>2165</v>
      </c>
      <c r="F253" s="5" t="s">
        <v>1448</v>
      </c>
      <c r="G253" s="3" t="s">
        <v>2166</v>
      </c>
      <c r="H253" s="3" t="s">
        <v>517</v>
      </c>
    </row>
    <row r="254" spans="1:8" ht="15.75" x14ac:dyDescent="0.25">
      <c r="A254" s="4">
        <v>37062</v>
      </c>
      <c r="B254" s="3" t="s">
        <v>3</v>
      </c>
      <c r="C254" s="3">
        <v>157</v>
      </c>
      <c r="D254" s="3">
        <v>77</v>
      </c>
      <c r="E254" s="3" t="s">
        <v>1572</v>
      </c>
      <c r="F254" s="5" t="s">
        <v>1573</v>
      </c>
      <c r="G254" s="3" t="s">
        <v>1574</v>
      </c>
      <c r="H254" s="3" t="s">
        <v>230</v>
      </c>
    </row>
    <row r="255" spans="1:8" ht="15.75" x14ac:dyDescent="0.25">
      <c r="A255" s="4">
        <v>37424</v>
      </c>
      <c r="B255" s="3" t="s">
        <v>6</v>
      </c>
      <c r="C255" s="3">
        <v>180</v>
      </c>
      <c r="D255" s="3">
        <v>81</v>
      </c>
      <c r="E255" s="3" t="s">
        <v>2722</v>
      </c>
      <c r="F255" s="5" t="s">
        <v>1169</v>
      </c>
      <c r="G255" s="3" t="s">
        <v>2723</v>
      </c>
      <c r="H255" s="3" t="s">
        <v>797</v>
      </c>
    </row>
    <row r="256" spans="1:8" ht="15.75" x14ac:dyDescent="0.25">
      <c r="A256" s="4">
        <v>37255</v>
      </c>
      <c r="B256" s="3" t="s">
        <v>0</v>
      </c>
      <c r="C256" s="3">
        <v>159</v>
      </c>
      <c r="D256" s="3">
        <v>56</v>
      </c>
      <c r="E256" s="3" t="s">
        <v>2625</v>
      </c>
      <c r="F256" s="5" t="s">
        <v>1341</v>
      </c>
      <c r="G256" s="3" t="s">
        <v>2626</v>
      </c>
      <c r="H256" s="3" t="s">
        <v>747</v>
      </c>
    </row>
    <row r="257" spans="1:8" ht="15.75" x14ac:dyDescent="0.25">
      <c r="A257" s="4">
        <v>37192</v>
      </c>
      <c r="B257" s="3" t="s">
        <v>1</v>
      </c>
      <c r="C257" s="3">
        <v>174</v>
      </c>
      <c r="D257" s="3">
        <v>57</v>
      </c>
      <c r="E257" s="3" t="s">
        <v>1954</v>
      </c>
      <c r="F257" s="5" t="s">
        <v>1283</v>
      </c>
      <c r="G257" s="3" t="s">
        <v>1955</v>
      </c>
      <c r="H257" s="3" t="s">
        <v>413</v>
      </c>
    </row>
    <row r="258" spans="1:8" ht="15.75" x14ac:dyDescent="0.25">
      <c r="A258" s="4">
        <v>38149</v>
      </c>
      <c r="B258" s="3" t="s">
        <v>7</v>
      </c>
      <c r="C258" s="3">
        <v>178</v>
      </c>
      <c r="D258" s="3">
        <v>82</v>
      </c>
      <c r="E258" s="3" t="s">
        <v>2429</v>
      </c>
      <c r="F258" s="5" t="s">
        <v>1256</v>
      </c>
      <c r="G258" s="3" t="s">
        <v>2430</v>
      </c>
      <c r="H258" s="3" t="s">
        <v>648</v>
      </c>
    </row>
    <row r="259" spans="1:8" ht="15.75" x14ac:dyDescent="0.25">
      <c r="A259" s="4">
        <v>38242</v>
      </c>
      <c r="B259" s="3" t="s">
        <v>2</v>
      </c>
      <c r="C259" s="3">
        <v>159</v>
      </c>
      <c r="D259" s="3">
        <v>66</v>
      </c>
      <c r="E259" s="3" t="s">
        <v>1663</v>
      </c>
      <c r="F259" s="5" t="s">
        <v>1286</v>
      </c>
      <c r="G259" s="3" t="s">
        <v>1664</v>
      </c>
      <c r="H259" s="3" t="s">
        <v>274</v>
      </c>
    </row>
    <row r="260" spans="1:8" ht="15.75" x14ac:dyDescent="0.25">
      <c r="A260" s="4">
        <v>38186</v>
      </c>
      <c r="B260" s="3" t="s">
        <v>3</v>
      </c>
      <c r="C260" s="3">
        <v>155</v>
      </c>
      <c r="D260" s="3">
        <v>49</v>
      </c>
      <c r="E260" s="3" t="s">
        <v>2711</v>
      </c>
      <c r="F260" s="5" t="s">
        <v>1716</v>
      </c>
      <c r="G260" s="3" t="s">
        <v>2712</v>
      </c>
      <c r="H260" s="3" t="s">
        <v>791</v>
      </c>
    </row>
    <row r="261" spans="1:8" ht="15.75" x14ac:dyDescent="0.25">
      <c r="A261" s="4">
        <v>38078</v>
      </c>
      <c r="B261" s="3" t="s">
        <v>7</v>
      </c>
      <c r="C261" s="3">
        <v>174</v>
      </c>
      <c r="D261" s="3">
        <v>87</v>
      </c>
      <c r="E261" s="3" t="s">
        <v>1831</v>
      </c>
      <c r="F261" s="5" t="s">
        <v>1196</v>
      </c>
      <c r="G261" s="3" t="s">
        <v>1832</v>
      </c>
      <c r="H261" s="3" t="s">
        <v>353</v>
      </c>
    </row>
    <row r="262" spans="1:8" ht="15.75" x14ac:dyDescent="0.25">
      <c r="A262" s="4">
        <v>37481</v>
      </c>
      <c r="B262" s="3" t="s">
        <v>6</v>
      </c>
      <c r="C262" s="3">
        <v>164</v>
      </c>
      <c r="D262" s="3">
        <v>94</v>
      </c>
      <c r="E262" s="3" t="s">
        <v>1190</v>
      </c>
      <c r="F262" s="5" t="s">
        <v>1065</v>
      </c>
      <c r="G262" s="3" t="s">
        <v>1191</v>
      </c>
      <c r="H262" s="3" t="s">
        <v>64</v>
      </c>
    </row>
    <row r="263" spans="1:8" ht="15.75" x14ac:dyDescent="0.25">
      <c r="A263" s="4">
        <v>37800</v>
      </c>
      <c r="B263" s="3" t="s">
        <v>7</v>
      </c>
      <c r="C263" s="3">
        <v>175</v>
      </c>
      <c r="D263" s="3">
        <v>70</v>
      </c>
      <c r="E263" s="3" t="s">
        <v>1818</v>
      </c>
      <c r="F263" s="5" t="s">
        <v>1074</v>
      </c>
      <c r="G263" s="3" t="s">
        <v>1819</v>
      </c>
      <c r="H263" s="3" t="s">
        <v>349</v>
      </c>
    </row>
    <row r="264" spans="1:8" ht="15.75" x14ac:dyDescent="0.25">
      <c r="A264" s="4">
        <v>38407</v>
      </c>
      <c r="B264" s="3" t="s">
        <v>4</v>
      </c>
      <c r="C264" s="3">
        <v>169</v>
      </c>
      <c r="D264" s="3">
        <v>92</v>
      </c>
      <c r="E264" s="3" t="s">
        <v>1850</v>
      </c>
      <c r="F264" s="5" t="s">
        <v>1759</v>
      </c>
      <c r="G264" s="3" t="s">
        <v>1851</v>
      </c>
      <c r="H264" s="3" t="s">
        <v>362</v>
      </c>
    </row>
    <row r="265" spans="1:8" ht="15.75" x14ac:dyDescent="0.25">
      <c r="A265" s="4">
        <v>37223</v>
      </c>
      <c r="B265" s="3" t="s">
        <v>2</v>
      </c>
      <c r="C265" s="3">
        <v>169</v>
      </c>
      <c r="D265" s="3">
        <v>54</v>
      </c>
      <c r="E265" s="3" t="s">
        <v>2101</v>
      </c>
      <c r="F265" s="5" t="s">
        <v>1089</v>
      </c>
      <c r="G265" s="3" t="s">
        <v>2102</v>
      </c>
      <c r="H265" s="3" t="s">
        <v>485</v>
      </c>
    </row>
    <row r="266" spans="1:8" ht="15.75" x14ac:dyDescent="0.25">
      <c r="A266" s="4">
        <v>38454</v>
      </c>
      <c r="B266" s="3" t="s">
        <v>3</v>
      </c>
      <c r="C266" s="3">
        <v>180</v>
      </c>
      <c r="D266" s="3">
        <v>58</v>
      </c>
      <c r="E266" s="3" t="s">
        <v>2649</v>
      </c>
      <c r="F266" s="5" t="s">
        <v>1779</v>
      </c>
      <c r="G266" s="3" t="s">
        <v>2650</v>
      </c>
      <c r="H266" s="3" t="s">
        <v>759</v>
      </c>
    </row>
    <row r="267" spans="1:8" ht="15.75" x14ac:dyDescent="0.25">
      <c r="A267" s="4">
        <v>38104</v>
      </c>
      <c r="B267" s="3" t="s">
        <v>4</v>
      </c>
      <c r="C267" s="3">
        <v>158</v>
      </c>
      <c r="D267" s="3">
        <v>58</v>
      </c>
      <c r="E267" s="3" t="s">
        <v>2359</v>
      </c>
      <c r="F267" s="5" t="s">
        <v>1779</v>
      </c>
      <c r="G267" s="3" t="s">
        <v>2360</v>
      </c>
      <c r="H267" s="3" t="s">
        <v>613</v>
      </c>
    </row>
    <row r="268" spans="1:8" ht="15.75" x14ac:dyDescent="0.25">
      <c r="A268" s="4">
        <v>37540</v>
      </c>
      <c r="B268" s="3" t="s">
        <v>3</v>
      </c>
      <c r="C268" s="3">
        <v>158</v>
      </c>
      <c r="D268" s="3">
        <v>60</v>
      </c>
      <c r="E268" s="3" t="s">
        <v>1798</v>
      </c>
      <c r="F268" s="5" t="s">
        <v>1110</v>
      </c>
      <c r="G268" s="3" t="s">
        <v>1799</v>
      </c>
      <c r="H268" s="3" t="s">
        <v>339</v>
      </c>
    </row>
    <row r="269" spans="1:8" ht="15.75" x14ac:dyDescent="0.25">
      <c r="A269" s="4">
        <v>37796</v>
      </c>
      <c r="B269" s="3" t="s">
        <v>3</v>
      </c>
      <c r="C269" s="3">
        <v>153</v>
      </c>
      <c r="D269" s="3">
        <v>45</v>
      </c>
      <c r="E269" s="3" t="s">
        <v>3000</v>
      </c>
      <c r="F269" s="5" t="s">
        <v>1709</v>
      </c>
      <c r="G269" s="3" t="s">
        <v>3001</v>
      </c>
      <c r="H269" s="3" t="s">
        <v>932</v>
      </c>
    </row>
    <row r="270" spans="1:8" ht="15.75" x14ac:dyDescent="0.25">
      <c r="A270" s="4">
        <v>37879</v>
      </c>
      <c r="B270" s="3" t="s">
        <v>5</v>
      </c>
      <c r="C270" s="3">
        <v>180</v>
      </c>
      <c r="D270" s="3">
        <v>74</v>
      </c>
      <c r="E270" s="3" t="s">
        <v>1863</v>
      </c>
      <c r="F270" s="5" t="s">
        <v>1209</v>
      </c>
      <c r="G270" s="3" t="s">
        <v>1864</v>
      </c>
      <c r="H270" s="3" t="s">
        <v>368</v>
      </c>
    </row>
    <row r="271" spans="1:8" ht="15.75" x14ac:dyDescent="0.25">
      <c r="A271" s="4">
        <v>38002</v>
      </c>
      <c r="B271" s="3" t="s">
        <v>6</v>
      </c>
      <c r="C271" s="3">
        <v>165</v>
      </c>
      <c r="D271" s="3">
        <v>93</v>
      </c>
      <c r="E271" s="3" t="s">
        <v>1686</v>
      </c>
      <c r="F271" s="5" t="s">
        <v>1400</v>
      </c>
      <c r="G271" s="3" t="s">
        <v>1687</v>
      </c>
      <c r="H271" s="3" t="s">
        <v>285</v>
      </c>
    </row>
    <row r="272" spans="1:8" ht="15.75" x14ac:dyDescent="0.25">
      <c r="A272" s="4">
        <v>37263</v>
      </c>
      <c r="B272" s="3" t="s">
        <v>0</v>
      </c>
      <c r="C272" s="3">
        <v>180</v>
      </c>
      <c r="D272" s="3">
        <v>89</v>
      </c>
      <c r="E272" s="3" t="s">
        <v>2726</v>
      </c>
      <c r="F272" s="5" t="s">
        <v>1582</v>
      </c>
      <c r="G272" s="3" t="s">
        <v>2727</v>
      </c>
      <c r="H272" s="3" t="s">
        <v>799</v>
      </c>
    </row>
    <row r="273" spans="1:8" ht="15.75" x14ac:dyDescent="0.25">
      <c r="A273" s="4">
        <v>37701</v>
      </c>
      <c r="B273" s="3" t="s">
        <v>0</v>
      </c>
      <c r="C273" s="3">
        <v>162</v>
      </c>
      <c r="D273" s="3">
        <v>66</v>
      </c>
      <c r="E273" s="3" t="s">
        <v>1778</v>
      </c>
      <c r="F273" s="5" t="s">
        <v>1779</v>
      </c>
      <c r="G273" s="3" t="s">
        <v>1780</v>
      </c>
      <c r="H273" s="3" t="s">
        <v>329</v>
      </c>
    </row>
    <row r="274" spans="1:8" ht="15.75" x14ac:dyDescent="0.25">
      <c r="A274" s="4">
        <v>37466</v>
      </c>
      <c r="B274" s="3" t="s">
        <v>2</v>
      </c>
      <c r="C274" s="3">
        <v>157</v>
      </c>
      <c r="D274" s="3">
        <v>60</v>
      </c>
      <c r="E274" s="3" t="s">
        <v>1348</v>
      </c>
      <c r="F274" s="5" t="s">
        <v>1341</v>
      </c>
      <c r="G274" s="3" t="s">
        <v>1349</v>
      </c>
      <c r="H274" s="3" t="s">
        <v>126</v>
      </c>
    </row>
    <row r="275" spans="1:8" ht="15.75" x14ac:dyDescent="0.25">
      <c r="A275" s="4">
        <v>38185</v>
      </c>
      <c r="B275" s="3" t="s">
        <v>3</v>
      </c>
      <c r="C275" s="3">
        <v>179</v>
      </c>
      <c r="D275" s="3">
        <v>57</v>
      </c>
      <c r="E275" s="3" t="s">
        <v>2499</v>
      </c>
      <c r="F275" s="5" t="s">
        <v>1341</v>
      </c>
      <c r="G275" s="3" t="s">
        <v>2500</v>
      </c>
      <c r="H275" s="3" t="s">
        <v>683</v>
      </c>
    </row>
    <row r="276" spans="1:8" ht="15.75" x14ac:dyDescent="0.25">
      <c r="A276" s="4">
        <v>37915</v>
      </c>
      <c r="B276" s="3" t="s">
        <v>7</v>
      </c>
      <c r="C276" s="3">
        <v>166</v>
      </c>
      <c r="D276" s="3">
        <v>61</v>
      </c>
      <c r="E276" s="3" t="s">
        <v>2760</v>
      </c>
      <c r="F276" s="5" t="s">
        <v>1199</v>
      </c>
      <c r="G276" s="3" t="s">
        <v>2761</v>
      </c>
      <c r="H276" s="3" t="s">
        <v>816</v>
      </c>
    </row>
    <row r="277" spans="1:8" ht="15.75" x14ac:dyDescent="0.25">
      <c r="A277" s="4">
        <v>37027</v>
      </c>
      <c r="B277" s="3" t="s">
        <v>4</v>
      </c>
      <c r="C277" s="3">
        <v>157</v>
      </c>
      <c r="D277" s="3">
        <v>61</v>
      </c>
      <c r="E277" s="3" t="s">
        <v>3018</v>
      </c>
      <c r="F277" s="5" t="s">
        <v>1125</v>
      </c>
      <c r="G277" s="3" t="s">
        <v>3019</v>
      </c>
      <c r="H277" s="3" t="s">
        <v>942</v>
      </c>
    </row>
    <row r="278" spans="1:8" ht="15.75" x14ac:dyDescent="0.25">
      <c r="A278" s="4">
        <v>37084</v>
      </c>
      <c r="B278" s="3" t="s">
        <v>6</v>
      </c>
      <c r="C278" s="3">
        <v>150</v>
      </c>
      <c r="D278" s="3">
        <v>48</v>
      </c>
      <c r="E278" s="3" t="s">
        <v>2681</v>
      </c>
      <c r="F278" s="5" t="s">
        <v>1346</v>
      </c>
      <c r="G278" s="3" t="s">
        <v>2682</v>
      </c>
      <c r="H278" s="3" t="s">
        <v>776</v>
      </c>
    </row>
    <row r="279" spans="1:8" ht="15.75" x14ac:dyDescent="0.25">
      <c r="A279" s="4">
        <v>37623</v>
      </c>
      <c r="B279" s="3" t="s">
        <v>7</v>
      </c>
      <c r="C279" s="3">
        <v>159</v>
      </c>
      <c r="D279" s="3">
        <v>87</v>
      </c>
      <c r="E279" s="3" t="s">
        <v>2836</v>
      </c>
      <c r="F279" s="5" t="s">
        <v>1175</v>
      </c>
      <c r="G279" s="3" t="s">
        <v>2837</v>
      </c>
      <c r="H279" s="3" t="s">
        <v>853</v>
      </c>
    </row>
    <row r="280" spans="1:8" ht="15.75" x14ac:dyDescent="0.25">
      <c r="A280" s="4">
        <v>38134</v>
      </c>
      <c r="B280" s="3" t="s">
        <v>4</v>
      </c>
      <c r="C280" s="3">
        <v>170</v>
      </c>
      <c r="D280" s="3">
        <v>52</v>
      </c>
      <c r="E280" s="3" t="s">
        <v>1895</v>
      </c>
      <c r="F280" s="5" t="s">
        <v>1341</v>
      </c>
      <c r="G280" s="3" t="s">
        <v>1896</v>
      </c>
      <c r="H280" s="3" t="s">
        <v>384</v>
      </c>
    </row>
    <row r="281" spans="1:8" ht="15.75" x14ac:dyDescent="0.25">
      <c r="A281" s="4">
        <v>37670</v>
      </c>
      <c r="B281" s="3" t="s">
        <v>3</v>
      </c>
      <c r="C281" s="3">
        <v>150</v>
      </c>
      <c r="D281" s="3">
        <v>50</v>
      </c>
      <c r="E281" s="3" t="s">
        <v>1756</v>
      </c>
      <c r="F281" s="5" t="s">
        <v>1682</v>
      </c>
      <c r="G281" s="3" t="s">
        <v>1757</v>
      </c>
      <c r="H281" s="3" t="s">
        <v>319</v>
      </c>
    </row>
    <row r="282" spans="1:8" ht="15.75" x14ac:dyDescent="0.25">
      <c r="A282" s="4">
        <v>37402</v>
      </c>
      <c r="B282" s="3" t="s">
        <v>5</v>
      </c>
      <c r="C282" s="3">
        <v>175</v>
      </c>
      <c r="D282" s="3">
        <v>81</v>
      </c>
      <c r="E282" s="3" t="s">
        <v>2805</v>
      </c>
      <c r="F282" s="5" t="s">
        <v>1065</v>
      </c>
      <c r="G282" s="3" t="s">
        <v>2806</v>
      </c>
      <c r="H282" s="3" t="s">
        <v>838</v>
      </c>
    </row>
    <row r="283" spans="1:8" ht="15.75" x14ac:dyDescent="0.25">
      <c r="A283" s="4">
        <v>38017</v>
      </c>
      <c r="B283" s="3" t="s">
        <v>4</v>
      </c>
      <c r="C283" s="3">
        <v>173</v>
      </c>
      <c r="D283" s="3">
        <v>88</v>
      </c>
      <c r="E283" s="3" t="s">
        <v>2042</v>
      </c>
      <c r="F283" s="5" t="s">
        <v>1119</v>
      </c>
      <c r="G283" s="3" t="s">
        <v>2043</v>
      </c>
      <c r="H283" s="3" t="s">
        <v>455</v>
      </c>
    </row>
    <row r="284" spans="1:8" ht="15.75" x14ac:dyDescent="0.25">
      <c r="A284" s="4">
        <v>37728</v>
      </c>
      <c r="B284" s="3" t="s">
        <v>4</v>
      </c>
      <c r="C284" s="3">
        <v>164</v>
      </c>
      <c r="D284" s="3">
        <v>92</v>
      </c>
      <c r="E284" s="3" t="s">
        <v>1918</v>
      </c>
      <c r="F284" s="5" t="s">
        <v>1919</v>
      </c>
      <c r="G284" s="3" t="s">
        <v>1920</v>
      </c>
      <c r="H284" s="3" t="s">
        <v>396</v>
      </c>
    </row>
    <row r="285" spans="1:8" ht="15.75" x14ac:dyDescent="0.25">
      <c r="A285" s="4">
        <v>37544</v>
      </c>
      <c r="B285" s="3" t="s">
        <v>2</v>
      </c>
      <c r="C285" s="3">
        <v>158</v>
      </c>
      <c r="D285" s="3">
        <v>76</v>
      </c>
      <c r="E285" s="3" t="s">
        <v>1629</v>
      </c>
      <c r="F285" s="5" t="s">
        <v>1209</v>
      </c>
      <c r="G285" s="3" t="s">
        <v>1630</v>
      </c>
      <c r="H285" s="3" t="s">
        <v>257</v>
      </c>
    </row>
    <row r="286" spans="1:8" ht="15.75" x14ac:dyDescent="0.25">
      <c r="A286" s="4">
        <v>37574</v>
      </c>
      <c r="B286" s="3" t="s">
        <v>6</v>
      </c>
      <c r="C286" s="3">
        <v>158</v>
      </c>
      <c r="D286" s="3">
        <v>92</v>
      </c>
      <c r="E286" s="3" t="s">
        <v>2377</v>
      </c>
      <c r="F286" s="5" t="s">
        <v>1375</v>
      </c>
      <c r="G286" s="3" t="s">
        <v>2378</v>
      </c>
      <c r="H286" s="3" t="s">
        <v>622</v>
      </c>
    </row>
    <row r="287" spans="1:8" ht="15.75" x14ac:dyDescent="0.25">
      <c r="A287" s="4">
        <v>38019</v>
      </c>
      <c r="B287" s="3" t="s">
        <v>3</v>
      </c>
      <c r="C287" s="3">
        <v>180</v>
      </c>
      <c r="D287" s="3">
        <v>78</v>
      </c>
      <c r="E287" s="3" t="s">
        <v>3047</v>
      </c>
      <c r="F287" s="5" t="s">
        <v>1135</v>
      </c>
      <c r="G287" s="3" t="s">
        <v>3048</v>
      </c>
      <c r="H287" s="3" t="s">
        <v>957</v>
      </c>
    </row>
    <row r="288" spans="1:8" ht="15.75" x14ac:dyDescent="0.25">
      <c r="A288" s="4">
        <v>37466</v>
      </c>
      <c r="B288" s="3" t="s">
        <v>7</v>
      </c>
      <c r="C288" s="3">
        <v>161</v>
      </c>
      <c r="D288" s="3">
        <v>69</v>
      </c>
      <c r="E288" s="3" t="s">
        <v>1942</v>
      </c>
      <c r="F288" s="5" t="s">
        <v>1154</v>
      </c>
      <c r="G288" s="3" t="s">
        <v>1943</v>
      </c>
      <c r="H288" s="3" t="s">
        <v>407</v>
      </c>
    </row>
    <row r="289" spans="1:8" ht="15.75" x14ac:dyDescent="0.25">
      <c r="A289" s="4">
        <v>38092</v>
      </c>
      <c r="B289" s="3" t="s">
        <v>4</v>
      </c>
      <c r="C289" s="3">
        <v>155</v>
      </c>
      <c r="D289" s="3">
        <v>48</v>
      </c>
      <c r="E289" s="3" t="s">
        <v>1232</v>
      </c>
      <c r="F289" s="5" t="s">
        <v>1233</v>
      </c>
      <c r="G289" s="3" t="s">
        <v>1234</v>
      </c>
      <c r="H289" s="3" t="s">
        <v>80</v>
      </c>
    </row>
    <row r="290" spans="1:8" ht="15.75" x14ac:dyDescent="0.25">
      <c r="A290" s="4">
        <v>37291</v>
      </c>
      <c r="B290" s="3" t="s">
        <v>0</v>
      </c>
      <c r="C290" s="3">
        <v>174</v>
      </c>
      <c r="D290" s="3">
        <v>83</v>
      </c>
      <c r="E290" s="3" t="s">
        <v>2779</v>
      </c>
      <c r="F290" s="5" t="s">
        <v>1973</v>
      </c>
      <c r="G290" s="3" t="s">
        <v>2780</v>
      </c>
      <c r="H290" s="3" t="s">
        <v>825</v>
      </c>
    </row>
    <row r="291" spans="1:8" ht="15.75" x14ac:dyDescent="0.25">
      <c r="A291" s="4">
        <v>37254</v>
      </c>
      <c r="B291" s="3" t="s">
        <v>2</v>
      </c>
      <c r="C291" s="3">
        <v>166</v>
      </c>
      <c r="D291" s="3">
        <v>82</v>
      </c>
      <c r="E291" s="3" t="s">
        <v>3133</v>
      </c>
      <c r="F291" s="5" t="s">
        <v>1122</v>
      </c>
      <c r="G291" s="3" t="s">
        <v>3134</v>
      </c>
      <c r="H291" s="3" t="s">
        <v>1001</v>
      </c>
    </row>
    <row r="292" spans="1:8" ht="15.75" x14ac:dyDescent="0.25">
      <c r="A292" s="4">
        <v>37566</v>
      </c>
      <c r="B292" s="3" t="s">
        <v>6</v>
      </c>
      <c r="C292" s="3">
        <v>170</v>
      </c>
      <c r="D292" s="3">
        <v>52</v>
      </c>
      <c r="E292" s="3" t="s">
        <v>2224</v>
      </c>
      <c r="F292" s="5" t="s">
        <v>1166</v>
      </c>
      <c r="G292" s="3" t="s">
        <v>2225</v>
      </c>
      <c r="H292" s="3" t="s">
        <v>547</v>
      </c>
    </row>
    <row r="293" spans="1:8" ht="15.75" x14ac:dyDescent="0.25">
      <c r="A293" s="4">
        <v>37245</v>
      </c>
      <c r="B293" s="3" t="s">
        <v>7</v>
      </c>
      <c r="C293" s="3">
        <v>161</v>
      </c>
      <c r="D293" s="3">
        <v>53</v>
      </c>
      <c r="E293" s="3" t="s">
        <v>3063</v>
      </c>
      <c r="F293" s="5" t="s">
        <v>1196</v>
      </c>
      <c r="G293" s="3" t="s">
        <v>3064</v>
      </c>
      <c r="H293" s="3" t="s">
        <v>965</v>
      </c>
    </row>
    <row r="294" spans="1:8" ht="15.75" x14ac:dyDescent="0.25">
      <c r="A294" s="4">
        <v>38185</v>
      </c>
      <c r="B294" s="3" t="s">
        <v>5</v>
      </c>
      <c r="C294" s="3">
        <v>171</v>
      </c>
      <c r="D294" s="3">
        <v>92</v>
      </c>
      <c r="E294" s="3" t="s">
        <v>2389</v>
      </c>
      <c r="F294" s="5" t="s">
        <v>1536</v>
      </c>
      <c r="G294" s="3" t="s">
        <v>2390</v>
      </c>
      <c r="H294" s="3" t="s">
        <v>628</v>
      </c>
    </row>
    <row r="295" spans="1:8" ht="15.75" x14ac:dyDescent="0.25">
      <c r="A295" s="4">
        <v>38267</v>
      </c>
      <c r="B295" s="3" t="s">
        <v>1</v>
      </c>
      <c r="C295" s="3">
        <v>167</v>
      </c>
      <c r="D295" s="3">
        <v>49</v>
      </c>
      <c r="E295" s="3" t="s">
        <v>2982</v>
      </c>
      <c r="F295" s="5" t="s">
        <v>1239</v>
      </c>
      <c r="G295" s="3" t="s">
        <v>2983</v>
      </c>
      <c r="H295" s="3" t="s">
        <v>923</v>
      </c>
    </row>
    <row r="296" spans="1:8" ht="15.75" x14ac:dyDescent="0.25">
      <c r="A296" s="4">
        <v>38019</v>
      </c>
      <c r="B296" s="3" t="s">
        <v>4</v>
      </c>
      <c r="C296" s="3">
        <v>170</v>
      </c>
      <c r="D296" s="3">
        <v>76</v>
      </c>
      <c r="E296" s="3" t="s">
        <v>1377</v>
      </c>
      <c r="F296" s="5" t="s">
        <v>1154</v>
      </c>
      <c r="G296" s="3" t="s">
        <v>1378</v>
      </c>
      <c r="H296" s="3" t="s">
        <v>139</v>
      </c>
    </row>
    <row r="297" spans="1:8" ht="15.75" x14ac:dyDescent="0.25">
      <c r="A297" s="4">
        <v>37703</v>
      </c>
      <c r="B297" s="3" t="s">
        <v>6</v>
      </c>
      <c r="C297" s="3">
        <v>168</v>
      </c>
      <c r="D297" s="3">
        <v>64</v>
      </c>
      <c r="E297" s="3" t="s">
        <v>2244</v>
      </c>
      <c r="F297" s="5" t="s">
        <v>2245</v>
      </c>
      <c r="G297" s="3" t="s">
        <v>2246</v>
      </c>
      <c r="H297" s="3" t="s">
        <v>557</v>
      </c>
    </row>
    <row r="298" spans="1:8" ht="15.75" x14ac:dyDescent="0.25">
      <c r="A298" s="4">
        <v>37365</v>
      </c>
      <c r="B298" s="3" t="s">
        <v>7</v>
      </c>
      <c r="C298" s="3">
        <v>175</v>
      </c>
      <c r="D298" s="3">
        <v>46</v>
      </c>
      <c r="E298" s="3" t="s">
        <v>1647</v>
      </c>
      <c r="F298" s="5" t="s">
        <v>1065</v>
      </c>
      <c r="G298" s="3" t="s">
        <v>1648</v>
      </c>
      <c r="H298" s="3" t="s">
        <v>266</v>
      </c>
    </row>
    <row r="299" spans="1:8" ht="15.75" x14ac:dyDescent="0.25">
      <c r="A299" s="4">
        <v>37163</v>
      </c>
      <c r="B299" s="3" t="s">
        <v>4</v>
      </c>
      <c r="C299" s="3">
        <v>158</v>
      </c>
      <c r="D299" s="3">
        <v>85</v>
      </c>
      <c r="E299" s="3" t="s">
        <v>1521</v>
      </c>
      <c r="F299" s="5" t="s">
        <v>1289</v>
      </c>
      <c r="G299" s="3" t="s">
        <v>1522</v>
      </c>
      <c r="H299" s="3" t="s">
        <v>206</v>
      </c>
    </row>
    <row r="300" spans="1:8" ht="15.75" x14ac:dyDescent="0.25">
      <c r="A300" s="4">
        <v>37018</v>
      </c>
      <c r="B300" s="3" t="s">
        <v>4</v>
      </c>
      <c r="C300" s="3">
        <v>164</v>
      </c>
      <c r="D300" s="3">
        <v>67</v>
      </c>
      <c r="E300" s="3" t="s">
        <v>1975</v>
      </c>
      <c r="F300" s="5" t="s">
        <v>1311</v>
      </c>
      <c r="G300" s="3" t="s">
        <v>1976</v>
      </c>
      <c r="H300" s="3" t="s">
        <v>422</v>
      </c>
    </row>
    <row r="301" spans="1:8" ht="15.75" x14ac:dyDescent="0.25">
      <c r="A301" s="4">
        <v>37117</v>
      </c>
      <c r="B301" s="3" t="s">
        <v>2</v>
      </c>
      <c r="C301" s="3">
        <v>163</v>
      </c>
      <c r="D301" s="3">
        <v>93</v>
      </c>
      <c r="E301" s="3" t="s">
        <v>2637</v>
      </c>
      <c r="F301" s="5" t="s">
        <v>1119</v>
      </c>
      <c r="G301" s="3" t="s">
        <v>2638</v>
      </c>
      <c r="H301" s="3" t="s">
        <v>753</v>
      </c>
    </row>
    <row r="302" spans="1:8" ht="15.75" x14ac:dyDescent="0.25">
      <c r="A302" s="4">
        <v>38226</v>
      </c>
      <c r="B302" s="3" t="s">
        <v>0</v>
      </c>
      <c r="C302" s="3">
        <v>160</v>
      </c>
      <c r="D302" s="3">
        <v>46</v>
      </c>
      <c r="E302" s="3" t="s">
        <v>1325</v>
      </c>
      <c r="F302" s="5" t="s">
        <v>1119</v>
      </c>
      <c r="G302" s="3" t="s">
        <v>1326</v>
      </c>
      <c r="H302" s="3" t="s">
        <v>117</v>
      </c>
    </row>
    <row r="303" spans="1:8" ht="15.75" x14ac:dyDescent="0.25">
      <c r="A303" s="4">
        <v>38232</v>
      </c>
      <c r="B303" s="3" t="s">
        <v>7</v>
      </c>
      <c r="C303" s="3">
        <v>171</v>
      </c>
      <c r="D303" s="3">
        <v>68</v>
      </c>
      <c r="E303" s="3" t="s">
        <v>1631</v>
      </c>
      <c r="F303" s="5" t="s">
        <v>1143</v>
      </c>
      <c r="G303" s="3" t="s">
        <v>1632</v>
      </c>
      <c r="H303" s="3" t="s">
        <v>258</v>
      </c>
    </row>
    <row r="304" spans="1:8" ht="15.75" x14ac:dyDescent="0.25">
      <c r="A304" s="4">
        <v>37952</v>
      </c>
      <c r="B304" s="3" t="s">
        <v>3</v>
      </c>
      <c r="C304" s="3">
        <v>170</v>
      </c>
      <c r="D304" s="3">
        <v>57</v>
      </c>
      <c r="E304" s="3" t="s">
        <v>2960</v>
      </c>
      <c r="F304" s="5" t="s">
        <v>1526</v>
      </c>
      <c r="G304" s="3" t="s">
        <v>2961</v>
      </c>
      <c r="H304" s="3" t="s">
        <v>912</v>
      </c>
    </row>
    <row r="305" spans="1:8" ht="15.75" x14ac:dyDescent="0.25">
      <c r="A305" s="4">
        <v>37579</v>
      </c>
      <c r="B305" s="3" t="s">
        <v>6</v>
      </c>
      <c r="C305" s="3">
        <v>165</v>
      </c>
      <c r="D305" s="3">
        <v>73</v>
      </c>
      <c r="E305" s="3" t="s">
        <v>1908</v>
      </c>
      <c r="F305" s="5" t="s">
        <v>1146</v>
      </c>
      <c r="G305" s="3" t="s">
        <v>1909</v>
      </c>
      <c r="H305" s="3" t="s">
        <v>391</v>
      </c>
    </row>
    <row r="306" spans="1:8" ht="15.75" x14ac:dyDescent="0.25">
      <c r="A306" s="4">
        <v>37610</v>
      </c>
      <c r="B306" s="3" t="s">
        <v>4</v>
      </c>
      <c r="C306" s="3">
        <v>173</v>
      </c>
      <c r="D306" s="3">
        <v>82</v>
      </c>
      <c r="E306" s="3" t="s">
        <v>2044</v>
      </c>
      <c r="F306" s="5" t="s">
        <v>1166</v>
      </c>
      <c r="G306" s="3" t="s">
        <v>2045</v>
      </c>
      <c r="H306" s="3" t="s">
        <v>456</v>
      </c>
    </row>
    <row r="307" spans="1:8" ht="15.75" x14ac:dyDescent="0.25">
      <c r="A307" s="4">
        <v>37133</v>
      </c>
      <c r="B307" s="3" t="s">
        <v>5</v>
      </c>
      <c r="C307" s="3">
        <v>173</v>
      </c>
      <c r="D307" s="3">
        <v>93</v>
      </c>
      <c r="E307" s="3" t="s">
        <v>2878</v>
      </c>
      <c r="F307" s="5" t="s">
        <v>1593</v>
      </c>
      <c r="G307" s="3" t="s">
        <v>2879</v>
      </c>
      <c r="H307" s="3" t="s">
        <v>872</v>
      </c>
    </row>
    <row r="308" spans="1:8" ht="15.75" x14ac:dyDescent="0.25">
      <c r="A308" s="4">
        <v>37618</v>
      </c>
      <c r="B308" s="3" t="s">
        <v>4</v>
      </c>
      <c r="C308" s="3">
        <v>159</v>
      </c>
      <c r="D308" s="3">
        <v>84</v>
      </c>
      <c r="E308" s="3" t="s">
        <v>1592</v>
      </c>
      <c r="F308" s="5" t="s">
        <v>1593</v>
      </c>
      <c r="G308" s="3" t="s">
        <v>1594</v>
      </c>
      <c r="H308" s="3" t="s">
        <v>239</v>
      </c>
    </row>
    <row r="309" spans="1:8" ht="15.75" x14ac:dyDescent="0.25">
      <c r="A309" s="4">
        <v>38219</v>
      </c>
      <c r="B309" s="3" t="s">
        <v>3</v>
      </c>
      <c r="C309" s="3">
        <v>173</v>
      </c>
      <c r="D309" s="3">
        <v>68</v>
      </c>
      <c r="E309" s="3" t="s">
        <v>2928</v>
      </c>
      <c r="F309" s="5" t="s">
        <v>1074</v>
      </c>
      <c r="G309" s="3" t="s">
        <v>2929</v>
      </c>
      <c r="H309" s="3" t="s">
        <v>897</v>
      </c>
    </row>
    <row r="310" spans="1:8" ht="15.75" x14ac:dyDescent="0.25">
      <c r="A310" s="4">
        <v>37493</v>
      </c>
      <c r="B310" s="3" t="s">
        <v>1</v>
      </c>
      <c r="C310" s="3">
        <v>155</v>
      </c>
      <c r="D310" s="3">
        <v>45</v>
      </c>
      <c r="E310" s="3" t="s">
        <v>1061</v>
      </c>
      <c r="F310" s="5" t="s">
        <v>1062</v>
      </c>
      <c r="G310" s="3" t="s">
        <v>1063</v>
      </c>
      <c r="H310" s="3" t="s">
        <v>18</v>
      </c>
    </row>
    <row r="311" spans="1:8" ht="15.75" x14ac:dyDescent="0.25">
      <c r="A311" s="4">
        <v>37270</v>
      </c>
      <c r="B311" s="3" t="s">
        <v>2</v>
      </c>
      <c r="C311" s="3">
        <v>158</v>
      </c>
      <c r="D311" s="3">
        <v>56</v>
      </c>
      <c r="E311" s="3" t="s">
        <v>2178</v>
      </c>
      <c r="F311" s="5" t="s">
        <v>1716</v>
      </c>
      <c r="G311" s="3" t="s">
        <v>2179</v>
      </c>
      <c r="H311" s="3" t="s">
        <v>524</v>
      </c>
    </row>
    <row r="312" spans="1:8" ht="15.75" x14ac:dyDescent="0.25">
      <c r="A312" s="4">
        <v>38456</v>
      </c>
      <c r="B312" s="3" t="s">
        <v>0</v>
      </c>
      <c r="C312" s="3">
        <v>175</v>
      </c>
      <c r="D312" s="3">
        <v>60</v>
      </c>
      <c r="E312" s="3" t="s">
        <v>1188</v>
      </c>
      <c r="F312" s="5" t="s">
        <v>1122</v>
      </c>
      <c r="G312" s="3" t="s">
        <v>1189</v>
      </c>
      <c r="H312" s="3" t="s">
        <v>63</v>
      </c>
    </row>
    <row r="313" spans="1:8" ht="15.75" x14ac:dyDescent="0.25">
      <c r="A313" s="4">
        <v>37459</v>
      </c>
      <c r="B313" s="3" t="s">
        <v>4</v>
      </c>
      <c r="C313" s="3">
        <v>163</v>
      </c>
      <c r="D313" s="3">
        <v>54</v>
      </c>
      <c r="E313" s="3" t="s">
        <v>1677</v>
      </c>
      <c r="F313" s="5" t="s">
        <v>1501</v>
      </c>
      <c r="G313" s="3" t="s">
        <v>1678</v>
      </c>
      <c r="H313" s="3" t="s">
        <v>281</v>
      </c>
    </row>
    <row r="314" spans="1:8" ht="15.75" x14ac:dyDescent="0.25">
      <c r="A314" s="4">
        <v>37268</v>
      </c>
      <c r="B314" s="3" t="s">
        <v>7</v>
      </c>
      <c r="C314" s="3">
        <v>152</v>
      </c>
      <c r="D314" s="3">
        <v>84</v>
      </c>
      <c r="E314" s="3" t="s">
        <v>2848</v>
      </c>
      <c r="F314" s="5" t="s">
        <v>1393</v>
      </c>
      <c r="G314" s="3" t="s">
        <v>2849</v>
      </c>
      <c r="H314" s="3" t="s">
        <v>857</v>
      </c>
    </row>
    <row r="315" spans="1:8" ht="15.75" x14ac:dyDescent="0.25">
      <c r="A315" s="4">
        <v>37500</v>
      </c>
      <c r="B315" s="3" t="s">
        <v>3</v>
      </c>
      <c r="C315" s="3">
        <v>160</v>
      </c>
      <c r="D315" s="3">
        <v>90</v>
      </c>
      <c r="E315" s="3" t="s">
        <v>2501</v>
      </c>
      <c r="F315" s="5" t="s">
        <v>1274</v>
      </c>
      <c r="G315" s="3" t="s">
        <v>2502</v>
      </c>
      <c r="H315" s="3" t="s">
        <v>684</v>
      </c>
    </row>
    <row r="316" spans="1:8" ht="15.75" x14ac:dyDescent="0.25">
      <c r="A316" s="4">
        <v>37866</v>
      </c>
      <c r="B316" s="3" t="s">
        <v>0</v>
      </c>
      <c r="C316" s="3">
        <v>175</v>
      </c>
      <c r="D316" s="3">
        <v>58</v>
      </c>
      <c r="E316" s="3" t="s">
        <v>2715</v>
      </c>
      <c r="F316" s="5" t="s">
        <v>1122</v>
      </c>
      <c r="G316" s="3" t="s">
        <v>2716</v>
      </c>
      <c r="H316" s="3" t="s">
        <v>793</v>
      </c>
    </row>
    <row r="317" spans="1:8" ht="15.75" x14ac:dyDescent="0.25">
      <c r="A317" s="4">
        <v>37859</v>
      </c>
      <c r="B317" s="3" t="s">
        <v>1</v>
      </c>
      <c r="C317" s="3">
        <v>162</v>
      </c>
      <c r="D317" s="3">
        <v>86</v>
      </c>
      <c r="E317" s="3" t="s">
        <v>1076</v>
      </c>
      <c r="F317" s="5" t="s">
        <v>1077</v>
      </c>
      <c r="G317" s="3" t="s">
        <v>1078</v>
      </c>
      <c r="H317" s="3" t="s">
        <v>23</v>
      </c>
    </row>
    <row r="318" spans="1:8" ht="15.75" x14ac:dyDescent="0.25">
      <c r="A318" s="4">
        <v>37317</v>
      </c>
      <c r="B318" s="3" t="s">
        <v>6</v>
      </c>
      <c r="C318" s="3">
        <v>179</v>
      </c>
      <c r="D318" s="3">
        <v>69</v>
      </c>
      <c r="E318" s="3" t="s">
        <v>2910</v>
      </c>
      <c r="F318" s="5" t="s">
        <v>1283</v>
      </c>
      <c r="G318" s="3" t="s">
        <v>2911</v>
      </c>
      <c r="H318" s="3" t="s">
        <v>888</v>
      </c>
    </row>
    <row r="319" spans="1:8" ht="15.75" x14ac:dyDescent="0.25">
      <c r="A319" s="4">
        <v>37615</v>
      </c>
      <c r="B319" s="3" t="s">
        <v>2</v>
      </c>
      <c r="C319" s="3">
        <v>151</v>
      </c>
      <c r="D319" s="3">
        <v>58</v>
      </c>
      <c r="E319" s="3" t="s">
        <v>2785</v>
      </c>
      <c r="F319" s="5" t="s">
        <v>1236</v>
      </c>
      <c r="G319" s="3" t="s">
        <v>2786</v>
      </c>
      <c r="H319" s="3" t="s">
        <v>828</v>
      </c>
    </row>
    <row r="320" spans="1:8" ht="15.75" x14ac:dyDescent="0.25">
      <c r="A320" s="4">
        <v>37267</v>
      </c>
      <c r="B320" s="3" t="s">
        <v>3</v>
      </c>
      <c r="C320" s="3">
        <v>153</v>
      </c>
      <c r="D320" s="3">
        <v>47</v>
      </c>
      <c r="E320" s="3" t="s">
        <v>1168</v>
      </c>
      <c r="F320" s="5" t="s">
        <v>1169</v>
      </c>
      <c r="G320" s="3" t="s">
        <v>1170</v>
      </c>
      <c r="H320" s="3" t="s">
        <v>56</v>
      </c>
    </row>
    <row r="321" spans="1:8" ht="15.75" x14ac:dyDescent="0.25">
      <c r="A321" s="4">
        <v>38244</v>
      </c>
      <c r="B321" s="3" t="s">
        <v>7</v>
      </c>
      <c r="C321" s="3">
        <v>151</v>
      </c>
      <c r="D321" s="3">
        <v>50</v>
      </c>
      <c r="E321" s="3" t="s">
        <v>2028</v>
      </c>
      <c r="F321" s="5" t="s">
        <v>1225</v>
      </c>
      <c r="G321" s="3" t="s">
        <v>2029</v>
      </c>
      <c r="H321" s="3" t="s">
        <v>448</v>
      </c>
    </row>
    <row r="322" spans="1:8" ht="15.75" x14ac:dyDescent="0.25">
      <c r="A322" s="4">
        <v>37988</v>
      </c>
      <c r="B322" s="3" t="s">
        <v>6</v>
      </c>
      <c r="C322" s="3">
        <v>158</v>
      </c>
      <c r="D322" s="3">
        <v>95</v>
      </c>
      <c r="E322" s="3" t="s">
        <v>2994</v>
      </c>
      <c r="F322" s="5" t="s">
        <v>1501</v>
      </c>
      <c r="G322" s="3" t="s">
        <v>2995</v>
      </c>
      <c r="H322" s="3" t="s">
        <v>929</v>
      </c>
    </row>
    <row r="323" spans="1:8" ht="15.75" x14ac:dyDescent="0.25">
      <c r="A323" s="4">
        <v>37118</v>
      </c>
      <c r="B323" s="3" t="s">
        <v>7</v>
      </c>
      <c r="C323" s="3">
        <v>169</v>
      </c>
      <c r="D323" s="3">
        <v>83</v>
      </c>
      <c r="E323" s="3" t="s">
        <v>1665</v>
      </c>
      <c r="F323" s="5" t="s">
        <v>1236</v>
      </c>
      <c r="G323" s="3" t="s">
        <v>1666</v>
      </c>
      <c r="H323" s="3" t="s">
        <v>275</v>
      </c>
    </row>
    <row r="324" spans="1:8" ht="15.75" x14ac:dyDescent="0.25">
      <c r="A324" s="4">
        <v>37678</v>
      </c>
      <c r="B324" s="3" t="s">
        <v>4</v>
      </c>
      <c r="C324" s="3">
        <v>168</v>
      </c>
      <c r="D324" s="3">
        <v>55</v>
      </c>
      <c r="E324" s="3" t="s">
        <v>1639</v>
      </c>
      <c r="F324" s="5" t="s">
        <v>1196</v>
      </c>
      <c r="G324" s="3" t="s">
        <v>1640</v>
      </c>
      <c r="H324" s="3" t="s">
        <v>262</v>
      </c>
    </row>
    <row r="325" spans="1:8" ht="15.75" x14ac:dyDescent="0.25">
      <c r="A325" s="4">
        <v>37810</v>
      </c>
      <c r="B325" s="3" t="s">
        <v>5</v>
      </c>
      <c r="C325" s="3">
        <v>162</v>
      </c>
      <c r="D325" s="3">
        <v>46</v>
      </c>
      <c r="E325" s="3" t="s">
        <v>1671</v>
      </c>
      <c r="F325" s="5" t="s">
        <v>1217</v>
      </c>
      <c r="G325" s="3" t="s">
        <v>1672</v>
      </c>
      <c r="H325" s="3" t="s">
        <v>278</v>
      </c>
    </row>
    <row r="326" spans="1:8" ht="15.75" x14ac:dyDescent="0.25">
      <c r="A326" s="4">
        <v>38121</v>
      </c>
      <c r="B326" s="3" t="s">
        <v>1</v>
      </c>
      <c r="C326" s="3">
        <v>157</v>
      </c>
      <c r="D326" s="3">
        <v>47</v>
      </c>
      <c r="E326" s="3" t="s">
        <v>2453</v>
      </c>
      <c r="F326" s="5" t="s">
        <v>1062</v>
      </c>
      <c r="G326" s="3" t="s">
        <v>2454</v>
      </c>
      <c r="H326" s="3" t="s">
        <v>660</v>
      </c>
    </row>
    <row r="327" spans="1:8" ht="15.75" x14ac:dyDescent="0.25">
      <c r="A327" s="4">
        <v>37925</v>
      </c>
      <c r="B327" s="3" t="s">
        <v>7</v>
      </c>
      <c r="C327" s="3">
        <v>174</v>
      </c>
      <c r="D327" s="3">
        <v>66</v>
      </c>
      <c r="E327" s="3" t="s">
        <v>2024</v>
      </c>
      <c r="F327" s="5" t="s">
        <v>1233</v>
      </c>
      <c r="G327" s="3" t="s">
        <v>2025</v>
      </c>
      <c r="H327" s="3" t="s">
        <v>446</v>
      </c>
    </row>
    <row r="328" spans="1:8" ht="15.75" x14ac:dyDescent="0.25">
      <c r="A328" s="4">
        <v>37704</v>
      </c>
      <c r="B328" s="3" t="s">
        <v>4</v>
      </c>
      <c r="C328" s="3">
        <v>167</v>
      </c>
      <c r="D328" s="3">
        <v>80</v>
      </c>
      <c r="E328" s="3" t="s">
        <v>2707</v>
      </c>
      <c r="F328" s="5" t="s">
        <v>1135</v>
      </c>
      <c r="G328" s="3" t="s">
        <v>2708</v>
      </c>
      <c r="H328" s="3" t="s">
        <v>789</v>
      </c>
    </row>
    <row r="329" spans="1:8" ht="15.75" x14ac:dyDescent="0.25">
      <c r="A329" s="4">
        <v>38349</v>
      </c>
      <c r="B329" s="3" t="s">
        <v>3</v>
      </c>
      <c r="C329" s="3">
        <v>176</v>
      </c>
      <c r="D329" s="3">
        <v>92</v>
      </c>
      <c r="E329" s="3" t="s">
        <v>2972</v>
      </c>
      <c r="F329" s="5" t="s">
        <v>1928</v>
      </c>
      <c r="G329" s="3" t="s">
        <v>2973</v>
      </c>
      <c r="H329" s="3" t="s">
        <v>918</v>
      </c>
    </row>
    <row r="330" spans="1:8" ht="15.75" x14ac:dyDescent="0.25">
      <c r="A330" s="4">
        <v>37183</v>
      </c>
      <c r="B330" s="3" t="s">
        <v>3</v>
      </c>
      <c r="C330" s="3">
        <v>175</v>
      </c>
      <c r="D330" s="3">
        <v>80</v>
      </c>
      <c r="E330" s="3" t="s">
        <v>1106</v>
      </c>
      <c r="F330" s="5" t="s">
        <v>1107</v>
      </c>
      <c r="G330" s="3" t="s">
        <v>1108</v>
      </c>
      <c r="H330" s="3" t="s">
        <v>33</v>
      </c>
    </row>
    <row r="331" spans="1:8" ht="15.75" x14ac:dyDescent="0.25">
      <c r="A331" s="4">
        <v>37967</v>
      </c>
      <c r="B331" s="3" t="s">
        <v>2</v>
      </c>
      <c r="C331" s="3">
        <v>178</v>
      </c>
      <c r="D331" s="3">
        <v>56</v>
      </c>
      <c r="E331" s="3" t="s">
        <v>2329</v>
      </c>
      <c r="F331" s="5" t="s">
        <v>1384</v>
      </c>
      <c r="G331" s="3" t="s">
        <v>2330</v>
      </c>
      <c r="H331" s="3" t="s">
        <v>599</v>
      </c>
    </row>
    <row r="332" spans="1:8" ht="15.75" x14ac:dyDescent="0.25">
      <c r="A332" s="4">
        <v>37515</v>
      </c>
      <c r="B332" s="3" t="s">
        <v>4</v>
      </c>
      <c r="C332" s="3">
        <v>169</v>
      </c>
      <c r="D332" s="3">
        <v>86</v>
      </c>
      <c r="E332" s="3" t="s">
        <v>2651</v>
      </c>
      <c r="F332" s="5" t="s">
        <v>1086</v>
      </c>
      <c r="G332" s="3" t="s">
        <v>2652</v>
      </c>
      <c r="H332" s="3" t="s">
        <v>760</v>
      </c>
    </row>
    <row r="333" spans="1:8" ht="15.75" x14ac:dyDescent="0.25">
      <c r="A333" s="4">
        <v>38394</v>
      </c>
      <c r="B333" s="3" t="s">
        <v>0</v>
      </c>
      <c r="C333" s="3">
        <v>176</v>
      </c>
      <c r="D333" s="3">
        <v>91</v>
      </c>
      <c r="E333" s="3" t="s">
        <v>1145</v>
      </c>
      <c r="F333" s="5" t="s">
        <v>1146</v>
      </c>
      <c r="G333" s="3" t="s">
        <v>1147</v>
      </c>
      <c r="H333" s="3" t="s">
        <v>47</v>
      </c>
    </row>
    <row r="334" spans="1:8" ht="15.75" x14ac:dyDescent="0.25">
      <c r="A334" s="4">
        <v>38242</v>
      </c>
      <c r="B334" s="3" t="s">
        <v>3</v>
      </c>
      <c r="C334" s="3">
        <v>165</v>
      </c>
      <c r="D334" s="3">
        <v>62</v>
      </c>
      <c r="E334" s="3" t="s">
        <v>1276</v>
      </c>
      <c r="F334" s="5" t="s">
        <v>1146</v>
      </c>
      <c r="G334" s="3" t="s">
        <v>1277</v>
      </c>
      <c r="H334" s="3" t="s">
        <v>97</v>
      </c>
    </row>
    <row r="335" spans="1:8" ht="15.75" x14ac:dyDescent="0.25">
      <c r="A335" s="4">
        <v>37201</v>
      </c>
      <c r="B335" s="3" t="s">
        <v>7</v>
      </c>
      <c r="C335" s="3">
        <v>177</v>
      </c>
      <c r="D335" s="3">
        <v>89</v>
      </c>
      <c r="E335" s="3" t="s">
        <v>2188</v>
      </c>
      <c r="F335" s="5" t="s">
        <v>1334</v>
      </c>
      <c r="G335" s="3" t="s">
        <v>2189</v>
      </c>
      <c r="H335" s="3" t="s">
        <v>529</v>
      </c>
    </row>
    <row r="336" spans="1:8" ht="15.75" x14ac:dyDescent="0.25">
      <c r="A336" s="4">
        <v>37738</v>
      </c>
      <c r="B336" s="3" t="s">
        <v>0</v>
      </c>
      <c r="C336" s="3">
        <v>155</v>
      </c>
      <c r="D336" s="3">
        <v>45</v>
      </c>
      <c r="E336" s="3" t="s">
        <v>1271</v>
      </c>
      <c r="F336" s="5" t="s">
        <v>1259</v>
      </c>
      <c r="G336" s="3" t="s">
        <v>1272</v>
      </c>
      <c r="H336" s="3" t="s">
        <v>95</v>
      </c>
    </row>
    <row r="337" spans="1:8" ht="15.75" x14ac:dyDescent="0.25">
      <c r="A337" s="4">
        <v>37364</v>
      </c>
      <c r="B337" s="3" t="s">
        <v>6</v>
      </c>
      <c r="C337" s="3">
        <v>172</v>
      </c>
      <c r="D337" s="3">
        <v>76</v>
      </c>
      <c r="E337" s="3" t="s">
        <v>1742</v>
      </c>
      <c r="F337" s="5" t="s">
        <v>1321</v>
      </c>
      <c r="G337" s="3" t="s">
        <v>1743</v>
      </c>
      <c r="H337" s="3" t="s">
        <v>312</v>
      </c>
    </row>
    <row r="338" spans="1:8" ht="15.75" x14ac:dyDescent="0.25">
      <c r="A338" s="4">
        <v>38078</v>
      </c>
      <c r="B338" s="3" t="s">
        <v>5</v>
      </c>
      <c r="C338" s="3">
        <v>161</v>
      </c>
      <c r="D338" s="3">
        <v>73</v>
      </c>
      <c r="E338" s="3" t="s">
        <v>2409</v>
      </c>
      <c r="F338" s="5" t="s">
        <v>1154</v>
      </c>
      <c r="G338" s="3" t="s">
        <v>2410</v>
      </c>
      <c r="H338" s="3" t="s">
        <v>638</v>
      </c>
    </row>
    <row r="339" spans="1:8" ht="15.75" x14ac:dyDescent="0.25">
      <c r="A339" s="4">
        <v>38366</v>
      </c>
      <c r="B339" s="3" t="s">
        <v>6</v>
      </c>
      <c r="C339" s="3">
        <v>167</v>
      </c>
      <c r="D339" s="3">
        <v>55</v>
      </c>
      <c r="E339" s="3" t="s">
        <v>3014</v>
      </c>
      <c r="F339" s="5" t="s">
        <v>1928</v>
      </c>
      <c r="G339" s="3" t="s">
        <v>3015</v>
      </c>
      <c r="H339" s="3" t="s">
        <v>940</v>
      </c>
    </row>
    <row r="340" spans="1:8" ht="15.75" x14ac:dyDescent="0.25">
      <c r="A340" s="4">
        <v>38028</v>
      </c>
      <c r="B340" s="3" t="s">
        <v>6</v>
      </c>
      <c r="C340" s="3">
        <v>171</v>
      </c>
      <c r="D340" s="3">
        <v>73</v>
      </c>
      <c r="E340" s="3" t="s">
        <v>2580</v>
      </c>
      <c r="F340" s="5" t="s">
        <v>1479</v>
      </c>
      <c r="G340" s="3" t="s">
        <v>2581</v>
      </c>
      <c r="H340" s="3" t="s">
        <v>725</v>
      </c>
    </row>
    <row r="341" spans="1:8" ht="15.75" x14ac:dyDescent="0.25">
      <c r="A341" s="4">
        <v>37920</v>
      </c>
      <c r="B341" s="3" t="s">
        <v>0</v>
      </c>
      <c r="C341" s="3">
        <v>164</v>
      </c>
      <c r="D341" s="3">
        <v>80</v>
      </c>
      <c r="E341" s="3" t="s">
        <v>1554</v>
      </c>
      <c r="F341" s="5" t="s">
        <v>1199</v>
      </c>
      <c r="G341" s="3" t="s">
        <v>1555</v>
      </c>
      <c r="H341" s="3" t="s">
        <v>221</v>
      </c>
    </row>
    <row r="342" spans="1:8" ht="15.75" x14ac:dyDescent="0.25">
      <c r="A342" s="4">
        <v>37598</v>
      </c>
      <c r="B342" s="3" t="s">
        <v>2</v>
      </c>
      <c r="C342" s="3">
        <v>157</v>
      </c>
      <c r="D342" s="3">
        <v>88</v>
      </c>
      <c r="E342" s="3" t="s">
        <v>1558</v>
      </c>
      <c r="F342" s="5" t="s">
        <v>1099</v>
      </c>
      <c r="G342" s="3" t="s">
        <v>1559</v>
      </c>
      <c r="H342" s="3" t="s">
        <v>223</v>
      </c>
    </row>
    <row r="343" spans="1:8" ht="15.75" x14ac:dyDescent="0.25">
      <c r="A343" s="4">
        <v>37082</v>
      </c>
      <c r="B343" s="3" t="s">
        <v>5</v>
      </c>
      <c r="C343" s="3">
        <v>168</v>
      </c>
      <c r="D343" s="3">
        <v>64</v>
      </c>
      <c r="E343" s="3" t="s">
        <v>1934</v>
      </c>
      <c r="F343" s="5" t="s">
        <v>1346</v>
      </c>
      <c r="G343" s="3" t="s">
        <v>1935</v>
      </c>
      <c r="H343" s="3" t="s">
        <v>403</v>
      </c>
    </row>
    <row r="344" spans="1:8" ht="15.75" x14ac:dyDescent="0.25">
      <c r="A344" s="4">
        <v>37489</v>
      </c>
      <c r="B344" s="3" t="s">
        <v>4</v>
      </c>
      <c r="C344" s="3">
        <v>179</v>
      </c>
      <c r="D344" s="3">
        <v>73</v>
      </c>
      <c r="E344" s="3" t="s">
        <v>2544</v>
      </c>
      <c r="F344" s="5" t="s">
        <v>1259</v>
      </c>
      <c r="G344" s="3" t="s">
        <v>2545</v>
      </c>
      <c r="H344" s="3" t="s">
        <v>706</v>
      </c>
    </row>
    <row r="345" spans="1:8" ht="15.75" x14ac:dyDescent="0.25">
      <c r="A345" s="4">
        <v>37084</v>
      </c>
      <c r="B345" s="3" t="s">
        <v>6</v>
      </c>
      <c r="C345" s="3">
        <v>156</v>
      </c>
      <c r="D345" s="3">
        <v>78</v>
      </c>
      <c r="E345" s="3" t="s">
        <v>2940</v>
      </c>
      <c r="F345" s="5" t="s">
        <v>1370</v>
      </c>
      <c r="G345" s="3" t="s">
        <v>2941</v>
      </c>
      <c r="H345" s="3" t="s">
        <v>903</v>
      </c>
    </row>
    <row r="346" spans="1:8" ht="15.75" x14ac:dyDescent="0.25">
      <c r="A346" s="4">
        <v>37125</v>
      </c>
      <c r="B346" s="3" t="s">
        <v>6</v>
      </c>
      <c r="C346" s="3">
        <v>164</v>
      </c>
      <c r="D346" s="3">
        <v>76</v>
      </c>
      <c r="E346" s="3" t="s">
        <v>1669</v>
      </c>
      <c r="F346" s="5" t="s">
        <v>1283</v>
      </c>
      <c r="G346" s="3" t="s">
        <v>1670</v>
      </c>
      <c r="H346" s="3" t="s">
        <v>277</v>
      </c>
    </row>
    <row r="347" spans="1:8" ht="15.75" x14ac:dyDescent="0.25">
      <c r="A347" s="4">
        <v>37991</v>
      </c>
      <c r="B347" s="3" t="s">
        <v>2</v>
      </c>
      <c r="C347" s="3">
        <v>175</v>
      </c>
      <c r="D347" s="3">
        <v>49</v>
      </c>
      <c r="E347" s="3" t="s">
        <v>1180</v>
      </c>
      <c r="F347" s="5" t="s">
        <v>1138</v>
      </c>
      <c r="G347" s="3" t="s">
        <v>1181</v>
      </c>
      <c r="H347" s="3" t="s">
        <v>60</v>
      </c>
    </row>
    <row r="348" spans="1:8" ht="15.75" x14ac:dyDescent="0.25">
      <c r="A348" s="4">
        <v>37754</v>
      </c>
      <c r="B348" s="3" t="s">
        <v>5</v>
      </c>
      <c r="C348" s="3">
        <v>163</v>
      </c>
      <c r="D348" s="3">
        <v>76</v>
      </c>
      <c r="E348" s="3" t="s">
        <v>1906</v>
      </c>
      <c r="F348" s="5" t="s">
        <v>1116</v>
      </c>
      <c r="G348" s="3" t="s">
        <v>1907</v>
      </c>
      <c r="H348" s="3" t="s">
        <v>390</v>
      </c>
    </row>
    <row r="349" spans="1:8" ht="15.75" x14ac:dyDescent="0.25">
      <c r="A349" s="4">
        <v>37744</v>
      </c>
      <c r="B349" s="3" t="s">
        <v>1</v>
      </c>
      <c r="C349" s="3">
        <v>154</v>
      </c>
      <c r="D349" s="3">
        <v>49</v>
      </c>
      <c r="E349" s="3" t="s">
        <v>1158</v>
      </c>
      <c r="F349" s="5" t="s">
        <v>1122</v>
      </c>
      <c r="G349" s="3" t="s">
        <v>1159</v>
      </c>
      <c r="H349" s="3" t="s">
        <v>52</v>
      </c>
    </row>
    <row r="350" spans="1:8" ht="15.75" x14ac:dyDescent="0.25">
      <c r="A350" s="4">
        <v>38077</v>
      </c>
      <c r="B350" s="3" t="s">
        <v>6</v>
      </c>
      <c r="C350" s="3">
        <v>164</v>
      </c>
      <c r="D350" s="3">
        <v>78</v>
      </c>
      <c r="E350" s="3" t="s">
        <v>2497</v>
      </c>
      <c r="F350" s="5" t="s">
        <v>1099</v>
      </c>
      <c r="G350" s="3" t="s">
        <v>2498</v>
      </c>
      <c r="H350" s="3" t="s">
        <v>682</v>
      </c>
    </row>
    <row r="351" spans="1:8" ht="15.75" x14ac:dyDescent="0.25">
      <c r="A351" s="4">
        <v>38441</v>
      </c>
      <c r="B351" s="3" t="s">
        <v>6</v>
      </c>
      <c r="C351" s="3">
        <v>164</v>
      </c>
      <c r="D351" s="3">
        <v>83</v>
      </c>
      <c r="E351" s="3" t="s">
        <v>2906</v>
      </c>
      <c r="F351" s="5" t="s">
        <v>1370</v>
      </c>
      <c r="G351" s="3" t="s">
        <v>2907</v>
      </c>
      <c r="H351" s="3" t="s">
        <v>886</v>
      </c>
    </row>
    <row r="352" spans="1:8" ht="15.75" x14ac:dyDescent="0.25">
      <c r="A352" s="4">
        <v>37028</v>
      </c>
      <c r="B352" s="3" t="s">
        <v>6</v>
      </c>
      <c r="C352" s="3">
        <v>178</v>
      </c>
      <c r="D352" s="3">
        <v>70</v>
      </c>
      <c r="E352" s="3" t="s">
        <v>3039</v>
      </c>
      <c r="F352" s="5" t="s">
        <v>1068</v>
      </c>
      <c r="G352" s="3" t="s">
        <v>3040</v>
      </c>
      <c r="H352" s="3" t="s">
        <v>953</v>
      </c>
    </row>
    <row r="353" spans="1:8" ht="15.75" x14ac:dyDescent="0.25">
      <c r="A353" s="4">
        <v>37772</v>
      </c>
      <c r="B353" s="3" t="s">
        <v>5</v>
      </c>
      <c r="C353" s="3">
        <v>164</v>
      </c>
      <c r="D353" s="3">
        <v>47</v>
      </c>
      <c r="E353" s="3" t="s">
        <v>2411</v>
      </c>
      <c r="F353" s="5" t="s">
        <v>1186</v>
      </c>
      <c r="G353" s="3" t="s">
        <v>2412</v>
      </c>
      <c r="H353" s="3" t="s">
        <v>639</v>
      </c>
    </row>
    <row r="354" spans="1:8" ht="15.75" x14ac:dyDescent="0.25">
      <c r="A354" s="4">
        <v>37118</v>
      </c>
      <c r="B354" s="3" t="s">
        <v>2</v>
      </c>
      <c r="C354" s="3">
        <v>154</v>
      </c>
      <c r="D354" s="3">
        <v>72</v>
      </c>
      <c r="E354" s="3" t="s">
        <v>1993</v>
      </c>
      <c r="F354" s="5" t="s">
        <v>1116</v>
      </c>
      <c r="G354" s="3" t="s">
        <v>1994</v>
      </c>
      <c r="H354" s="3" t="s">
        <v>431</v>
      </c>
    </row>
    <row r="355" spans="1:8" ht="15.75" x14ac:dyDescent="0.25">
      <c r="A355" s="4">
        <v>38419</v>
      </c>
      <c r="B355" s="3" t="s">
        <v>5</v>
      </c>
      <c r="C355" s="3">
        <v>158</v>
      </c>
      <c r="D355" s="3">
        <v>56</v>
      </c>
      <c r="E355" s="3" t="s">
        <v>1970</v>
      </c>
      <c r="F355" s="5" t="s">
        <v>1089</v>
      </c>
      <c r="G355" s="3" t="s">
        <v>1971</v>
      </c>
      <c r="H355" s="3" t="s">
        <v>420</v>
      </c>
    </row>
    <row r="356" spans="1:8" ht="15.75" x14ac:dyDescent="0.25">
      <c r="A356" s="4">
        <v>37563</v>
      </c>
      <c r="B356" s="3" t="s">
        <v>3</v>
      </c>
      <c r="C356" s="3">
        <v>179</v>
      </c>
      <c r="D356" s="3">
        <v>54</v>
      </c>
      <c r="E356" s="3" t="s">
        <v>1627</v>
      </c>
      <c r="F356" s="5" t="s">
        <v>1289</v>
      </c>
      <c r="G356" s="3" t="s">
        <v>1628</v>
      </c>
      <c r="H356" s="3" t="s">
        <v>256</v>
      </c>
    </row>
    <row r="357" spans="1:8" ht="15.75" x14ac:dyDescent="0.25">
      <c r="A357" s="4">
        <v>37431</v>
      </c>
      <c r="B357" s="3" t="s">
        <v>6</v>
      </c>
      <c r="C357" s="3">
        <v>169</v>
      </c>
      <c r="D357" s="3">
        <v>94</v>
      </c>
      <c r="E357" s="3" t="s">
        <v>1806</v>
      </c>
      <c r="F357" s="5" t="s">
        <v>1161</v>
      </c>
      <c r="G357" s="3" t="s">
        <v>1807</v>
      </c>
      <c r="H357" s="3" t="s">
        <v>343</v>
      </c>
    </row>
    <row r="358" spans="1:8" ht="15.75" x14ac:dyDescent="0.25">
      <c r="A358" s="4">
        <v>38439</v>
      </c>
      <c r="B358" s="3" t="s">
        <v>5</v>
      </c>
      <c r="C358" s="3">
        <v>171</v>
      </c>
      <c r="D358" s="3">
        <v>85</v>
      </c>
      <c r="E358" s="3" t="s">
        <v>1651</v>
      </c>
      <c r="F358" s="5" t="s">
        <v>1311</v>
      </c>
      <c r="G358" s="3" t="s">
        <v>1652</v>
      </c>
      <c r="H358" s="3" t="s">
        <v>268</v>
      </c>
    </row>
    <row r="359" spans="1:8" ht="15.75" x14ac:dyDescent="0.25">
      <c r="A359" s="4">
        <v>37815</v>
      </c>
      <c r="B359" s="3" t="s">
        <v>3</v>
      </c>
      <c r="C359" s="3">
        <v>173</v>
      </c>
      <c r="D359" s="3">
        <v>86</v>
      </c>
      <c r="E359" s="3" t="s">
        <v>2020</v>
      </c>
      <c r="F359" s="5" t="s">
        <v>1230</v>
      </c>
      <c r="G359" s="3" t="s">
        <v>2021</v>
      </c>
      <c r="H359" s="3" t="s">
        <v>444</v>
      </c>
    </row>
    <row r="360" spans="1:8" ht="15.75" x14ac:dyDescent="0.25">
      <c r="A360" s="4">
        <v>37015</v>
      </c>
      <c r="B360" s="3" t="s">
        <v>1</v>
      </c>
      <c r="C360" s="3">
        <v>154</v>
      </c>
      <c r="D360" s="3">
        <v>62</v>
      </c>
      <c r="E360" s="3" t="s">
        <v>2787</v>
      </c>
      <c r="F360" s="5" t="s">
        <v>1246</v>
      </c>
      <c r="G360" s="3" t="s">
        <v>2788</v>
      </c>
      <c r="H360" s="3" t="s">
        <v>829</v>
      </c>
    </row>
    <row r="361" spans="1:8" ht="15.75" x14ac:dyDescent="0.25">
      <c r="A361" s="4">
        <v>38373</v>
      </c>
      <c r="B361" s="3" t="s">
        <v>4</v>
      </c>
      <c r="C361" s="3">
        <v>151</v>
      </c>
      <c r="D361" s="3">
        <v>78</v>
      </c>
      <c r="E361" s="3" t="s">
        <v>2125</v>
      </c>
      <c r="F361" s="5" t="s">
        <v>1400</v>
      </c>
      <c r="G361" s="3" t="s">
        <v>2126</v>
      </c>
      <c r="H361" s="3" t="s">
        <v>497</v>
      </c>
    </row>
    <row r="362" spans="1:8" ht="15.75" x14ac:dyDescent="0.25">
      <c r="A362" s="4">
        <v>38437</v>
      </c>
      <c r="B362" s="3" t="s">
        <v>5</v>
      </c>
      <c r="C362" s="3">
        <v>156</v>
      </c>
      <c r="D362" s="3">
        <v>48</v>
      </c>
      <c r="E362" s="3" t="s">
        <v>1458</v>
      </c>
      <c r="F362" s="5" t="s">
        <v>1149</v>
      </c>
      <c r="G362" s="3" t="s">
        <v>1459</v>
      </c>
      <c r="H362" s="3" t="s">
        <v>176</v>
      </c>
    </row>
    <row r="363" spans="1:8" ht="15.75" x14ac:dyDescent="0.25">
      <c r="A363" s="4">
        <v>37246</v>
      </c>
      <c r="B363" s="3" t="s">
        <v>3</v>
      </c>
      <c r="C363" s="3">
        <v>151</v>
      </c>
      <c r="D363" s="3">
        <v>93</v>
      </c>
      <c r="E363" s="3" t="s">
        <v>2262</v>
      </c>
      <c r="F363" s="5" t="s">
        <v>1262</v>
      </c>
      <c r="G363" s="3" t="s">
        <v>2263</v>
      </c>
      <c r="H363" s="3" t="s">
        <v>566</v>
      </c>
    </row>
    <row r="364" spans="1:8" ht="15.75" x14ac:dyDescent="0.25">
      <c r="A364" s="4">
        <v>37200</v>
      </c>
      <c r="B364" s="3" t="s">
        <v>7</v>
      </c>
      <c r="C364" s="3">
        <v>154</v>
      </c>
      <c r="D364" s="3">
        <v>50</v>
      </c>
      <c r="E364" s="3" t="s">
        <v>3031</v>
      </c>
      <c r="F364" s="5" t="s">
        <v>1149</v>
      </c>
      <c r="G364" s="3" t="s">
        <v>3032</v>
      </c>
      <c r="H364" s="3" t="s">
        <v>949</v>
      </c>
    </row>
    <row r="365" spans="1:8" ht="15.75" x14ac:dyDescent="0.25">
      <c r="A365" s="4">
        <v>37145</v>
      </c>
      <c r="B365" s="3" t="s">
        <v>5</v>
      </c>
      <c r="C365" s="3">
        <v>178</v>
      </c>
      <c r="D365" s="3">
        <v>91</v>
      </c>
      <c r="E365" s="3" t="s">
        <v>3106</v>
      </c>
      <c r="F365" s="5" t="s">
        <v>1487</v>
      </c>
      <c r="G365" s="3" t="s">
        <v>3107</v>
      </c>
      <c r="H365" s="3" t="s">
        <v>987</v>
      </c>
    </row>
    <row r="366" spans="1:8" ht="15.75" x14ac:dyDescent="0.25">
      <c r="A366" s="4">
        <v>37626</v>
      </c>
      <c r="B366" s="3" t="s">
        <v>2</v>
      </c>
      <c r="C366" s="3">
        <v>176</v>
      </c>
      <c r="D366" s="3">
        <v>65</v>
      </c>
      <c r="E366" s="3" t="s">
        <v>1294</v>
      </c>
      <c r="F366" s="5" t="s">
        <v>1074</v>
      </c>
      <c r="G366" s="3" t="s">
        <v>1295</v>
      </c>
      <c r="H366" s="3" t="s">
        <v>104</v>
      </c>
    </row>
    <row r="367" spans="1:8" ht="15.75" x14ac:dyDescent="0.25">
      <c r="A367" s="4">
        <v>37130</v>
      </c>
      <c r="B367" s="3" t="s">
        <v>2</v>
      </c>
      <c r="C367" s="3">
        <v>151</v>
      </c>
      <c r="D367" s="3">
        <v>69</v>
      </c>
      <c r="E367" s="3" t="s">
        <v>3104</v>
      </c>
      <c r="F367" s="5" t="s">
        <v>1400</v>
      </c>
      <c r="G367" s="3" t="s">
        <v>3105</v>
      </c>
      <c r="H367" s="3" t="s">
        <v>986</v>
      </c>
    </row>
    <row r="368" spans="1:8" ht="15.75" x14ac:dyDescent="0.25">
      <c r="A368" s="4">
        <v>37934</v>
      </c>
      <c r="B368" s="3" t="s">
        <v>2</v>
      </c>
      <c r="C368" s="3">
        <v>157</v>
      </c>
      <c r="D368" s="3">
        <v>81</v>
      </c>
      <c r="E368" s="3" t="s">
        <v>1910</v>
      </c>
      <c r="F368" s="5" t="s">
        <v>1779</v>
      </c>
      <c r="G368" s="3" t="s">
        <v>1911</v>
      </c>
      <c r="H368" s="3" t="s">
        <v>392</v>
      </c>
    </row>
    <row r="369" spans="1:8" ht="15.75" x14ac:dyDescent="0.25">
      <c r="A369" s="4">
        <v>37258</v>
      </c>
      <c r="B369" s="3" t="s">
        <v>6</v>
      </c>
      <c r="C369" s="3">
        <v>174</v>
      </c>
      <c r="D369" s="3">
        <v>47</v>
      </c>
      <c r="E369" s="3" t="s">
        <v>2014</v>
      </c>
      <c r="F369" s="5" t="s">
        <v>1821</v>
      </c>
      <c r="G369" s="3" t="s">
        <v>2015</v>
      </c>
      <c r="H369" s="3" t="s">
        <v>441</v>
      </c>
    </row>
    <row r="370" spans="1:8" ht="15.75" x14ac:dyDescent="0.25">
      <c r="A370" s="4">
        <v>38272</v>
      </c>
      <c r="B370" s="3" t="s">
        <v>0</v>
      </c>
      <c r="C370" s="3">
        <v>175</v>
      </c>
      <c r="D370" s="3">
        <v>93</v>
      </c>
      <c r="E370" s="3" t="s">
        <v>2383</v>
      </c>
      <c r="F370" s="5" t="s">
        <v>1225</v>
      </c>
      <c r="G370" s="3" t="s">
        <v>2384</v>
      </c>
      <c r="H370" s="3" t="s">
        <v>625</v>
      </c>
    </row>
    <row r="371" spans="1:8" ht="15.75" x14ac:dyDescent="0.25">
      <c r="A371" s="4">
        <v>37442</v>
      </c>
      <c r="B371" s="3" t="s">
        <v>1</v>
      </c>
      <c r="C371" s="3">
        <v>163</v>
      </c>
      <c r="D371" s="3">
        <v>45</v>
      </c>
      <c r="E371" s="3" t="s">
        <v>2748</v>
      </c>
      <c r="F371" s="5" t="s">
        <v>1256</v>
      </c>
      <c r="G371" s="3" t="s">
        <v>2749</v>
      </c>
      <c r="H371" s="3" t="s">
        <v>810</v>
      </c>
    </row>
    <row r="372" spans="1:8" ht="15.75" x14ac:dyDescent="0.25">
      <c r="A372" s="4">
        <v>37504</v>
      </c>
      <c r="B372" s="3" t="s">
        <v>7</v>
      </c>
      <c r="C372" s="3">
        <v>156</v>
      </c>
      <c r="D372" s="3">
        <v>95</v>
      </c>
      <c r="E372" s="3" t="s">
        <v>1833</v>
      </c>
      <c r="F372" s="5" t="s">
        <v>1212</v>
      </c>
      <c r="G372" s="3" t="s">
        <v>1834</v>
      </c>
      <c r="H372" s="3" t="s">
        <v>354</v>
      </c>
    </row>
    <row r="373" spans="1:8" ht="15.75" x14ac:dyDescent="0.25">
      <c r="A373" s="4">
        <v>37140</v>
      </c>
      <c r="B373" s="3" t="s">
        <v>3</v>
      </c>
      <c r="C373" s="3">
        <v>178</v>
      </c>
      <c r="D373" s="3">
        <v>91</v>
      </c>
      <c r="E373" s="3" t="s">
        <v>2365</v>
      </c>
      <c r="F373" s="5" t="s">
        <v>1068</v>
      </c>
      <c r="G373" s="3" t="s">
        <v>2366</v>
      </c>
      <c r="H373" s="3" t="s">
        <v>616</v>
      </c>
    </row>
    <row r="374" spans="1:8" ht="15.75" x14ac:dyDescent="0.25">
      <c r="A374" s="4">
        <v>37415</v>
      </c>
      <c r="B374" s="3" t="s">
        <v>7</v>
      </c>
      <c r="C374" s="3">
        <v>171</v>
      </c>
      <c r="D374" s="3">
        <v>63</v>
      </c>
      <c r="E374" s="3" t="s">
        <v>2433</v>
      </c>
      <c r="F374" s="5" t="s">
        <v>1183</v>
      </c>
      <c r="G374" s="3" t="s">
        <v>2434</v>
      </c>
      <c r="H374" s="3" t="s">
        <v>650</v>
      </c>
    </row>
    <row r="375" spans="1:8" ht="15.75" x14ac:dyDescent="0.25">
      <c r="A375" s="4">
        <v>37408</v>
      </c>
      <c r="B375" s="3" t="s">
        <v>6</v>
      </c>
      <c r="C375" s="3">
        <v>176</v>
      </c>
      <c r="D375" s="3">
        <v>80</v>
      </c>
      <c r="E375" s="3" t="s">
        <v>1127</v>
      </c>
      <c r="F375" s="5" t="s">
        <v>1128</v>
      </c>
      <c r="G375" s="3" t="s">
        <v>1129</v>
      </c>
      <c r="H375" s="3" t="s">
        <v>40</v>
      </c>
    </row>
    <row r="376" spans="1:8" ht="15.75" x14ac:dyDescent="0.25">
      <c r="A376" s="4">
        <v>38065</v>
      </c>
      <c r="B376" s="3" t="s">
        <v>5</v>
      </c>
      <c r="C376" s="3">
        <v>151</v>
      </c>
      <c r="D376" s="3">
        <v>83</v>
      </c>
      <c r="E376" s="3" t="s">
        <v>2742</v>
      </c>
      <c r="F376" s="5" t="s">
        <v>1086</v>
      </c>
      <c r="G376" s="3" t="s">
        <v>2743</v>
      </c>
      <c r="H376" s="3" t="s">
        <v>807</v>
      </c>
    </row>
    <row r="377" spans="1:8" ht="15.75" x14ac:dyDescent="0.25">
      <c r="A377" s="4">
        <v>37235</v>
      </c>
      <c r="B377" s="3" t="s">
        <v>1</v>
      </c>
      <c r="C377" s="3">
        <v>156</v>
      </c>
      <c r="D377" s="3">
        <v>86</v>
      </c>
      <c r="E377" s="3" t="s">
        <v>2569</v>
      </c>
      <c r="F377" s="5" t="s">
        <v>1393</v>
      </c>
      <c r="G377" s="3" t="s">
        <v>2570</v>
      </c>
      <c r="H377" s="3" t="s">
        <v>719</v>
      </c>
    </row>
    <row r="378" spans="1:8" ht="15.75" x14ac:dyDescent="0.25">
      <c r="A378" s="4">
        <v>38079</v>
      </c>
      <c r="B378" s="3" t="s">
        <v>0</v>
      </c>
      <c r="C378" s="3">
        <v>180</v>
      </c>
      <c r="D378" s="3">
        <v>80</v>
      </c>
      <c r="E378" s="3" t="s">
        <v>1611</v>
      </c>
      <c r="F378" s="5" t="s">
        <v>1357</v>
      </c>
      <c r="G378" s="3" t="s">
        <v>1612</v>
      </c>
      <c r="H378" s="3" t="s">
        <v>248</v>
      </c>
    </row>
    <row r="379" spans="1:8" ht="15.75" x14ac:dyDescent="0.25">
      <c r="A379" s="4">
        <v>38017</v>
      </c>
      <c r="B379" s="3" t="s">
        <v>3</v>
      </c>
      <c r="C379" s="3">
        <v>160</v>
      </c>
      <c r="D379" s="3">
        <v>60</v>
      </c>
      <c r="E379" s="3" t="s">
        <v>1925</v>
      </c>
      <c r="F379" s="5" t="s">
        <v>1186</v>
      </c>
      <c r="G379" s="3" t="s">
        <v>1926</v>
      </c>
      <c r="H379" s="3" t="s">
        <v>399</v>
      </c>
    </row>
    <row r="380" spans="1:8" ht="15.75" x14ac:dyDescent="0.25">
      <c r="A380" s="4">
        <v>37385</v>
      </c>
      <c r="B380" s="3" t="s">
        <v>5</v>
      </c>
      <c r="C380" s="3">
        <v>156</v>
      </c>
      <c r="D380" s="3">
        <v>85</v>
      </c>
      <c r="E380" s="3" t="s">
        <v>1491</v>
      </c>
      <c r="F380" s="5" t="s">
        <v>1104</v>
      </c>
      <c r="G380" s="3" t="s">
        <v>1492</v>
      </c>
      <c r="H380" s="3" t="s">
        <v>191</v>
      </c>
    </row>
    <row r="381" spans="1:8" ht="15.75" x14ac:dyDescent="0.25">
      <c r="A381" s="4">
        <v>38423</v>
      </c>
      <c r="B381" s="3" t="s">
        <v>1</v>
      </c>
      <c r="C381" s="3">
        <v>159</v>
      </c>
      <c r="D381" s="3">
        <v>75</v>
      </c>
      <c r="E381" s="3" t="s">
        <v>3102</v>
      </c>
      <c r="F381" s="5" t="s">
        <v>1479</v>
      </c>
      <c r="G381" s="3" t="s">
        <v>3103</v>
      </c>
      <c r="H381" s="3" t="s">
        <v>985</v>
      </c>
    </row>
    <row r="382" spans="1:8" ht="15.75" x14ac:dyDescent="0.25">
      <c r="A382" s="4">
        <v>37203</v>
      </c>
      <c r="B382" s="3" t="s">
        <v>2</v>
      </c>
      <c r="C382" s="3">
        <v>168</v>
      </c>
      <c r="D382" s="3">
        <v>58</v>
      </c>
      <c r="E382" s="3" t="s">
        <v>1511</v>
      </c>
      <c r="F382" s="5" t="s">
        <v>1212</v>
      </c>
      <c r="G382" s="3" t="s">
        <v>1512</v>
      </c>
      <c r="H382" s="3" t="s">
        <v>201</v>
      </c>
    </row>
    <row r="383" spans="1:8" ht="15.75" x14ac:dyDescent="0.25">
      <c r="A383" s="4">
        <v>37108</v>
      </c>
      <c r="B383" s="3" t="s">
        <v>2</v>
      </c>
      <c r="C383" s="3">
        <v>176</v>
      </c>
      <c r="D383" s="3">
        <v>82</v>
      </c>
      <c r="E383" s="3" t="s">
        <v>1356</v>
      </c>
      <c r="F383" s="5" t="s">
        <v>1357</v>
      </c>
      <c r="G383" s="3" t="s">
        <v>1358</v>
      </c>
      <c r="H383" s="3" t="s">
        <v>130</v>
      </c>
    </row>
    <row r="384" spans="1:8" ht="15.75" x14ac:dyDescent="0.25">
      <c r="A384" s="4">
        <v>38347</v>
      </c>
      <c r="B384" s="3" t="s">
        <v>2</v>
      </c>
      <c r="C384" s="3">
        <v>161</v>
      </c>
      <c r="D384" s="3">
        <v>51</v>
      </c>
      <c r="E384" s="3" t="s">
        <v>1860</v>
      </c>
      <c r="F384" s="5" t="s">
        <v>1861</v>
      </c>
      <c r="G384" s="3" t="s">
        <v>1862</v>
      </c>
      <c r="H384" s="3" t="s">
        <v>367</v>
      </c>
    </row>
    <row r="385" spans="1:8" ht="15.75" x14ac:dyDescent="0.25">
      <c r="A385" s="4">
        <v>37429</v>
      </c>
      <c r="B385" s="3" t="s">
        <v>4</v>
      </c>
      <c r="C385" s="3">
        <v>153</v>
      </c>
      <c r="D385" s="3">
        <v>89</v>
      </c>
      <c r="E385" s="3" t="s">
        <v>2852</v>
      </c>
      <c r="F385" s="5" t="s">
        <v>1384</v>
      </c>
      <c r="G385" s="3" t="s">
        <v>2853</v>
      </c>
      <c r="H385" s="3" t="s">
        <v>859</v>
      </c>
    </row>
    <row r="386" spans="1:8" ht="15.75" x14ac:dyDescent="0.25">
      <c r="A386" s="4">
        <v>37817</v>
      </c>
      <c r="B386" s="3" t="s">
        <v>6</v>
      </c>
      <c r="C386" s="3">
        <v>163</v>
      </c>
      <c r="D386" s="3">
        <v>55</v>
      </c>
      <c r="E386" s="3" t="s">
        <v>3026</v>
      </c>
      <c r="F386" s="5" t="s">
        <v>1311</v>
      </c>
      <c r="G386" s="3" t="s">
        <v>3027</v>
      </c>
      <c r="H386" s="3" t="s">
        <v>946</v>
      </c>
    </row>
    <row r="387" spans="1:8" ht="15.75" x14ac:dyDescent="0.25">
      <c r="A387" s="4">
        <v>38171</v>
      </c>
      <c r="B387" s="3" t="s">
        <v>4</v>
      </c>
      <c r="C387" s="3">
        <v>168</v>
      </c>
      <c r="D387" s="3">
        <v>86</v>
      </c>
      <c r="E387" s="3" t="s">
        <v>2685</v>
      </c>
      <c r="F387" s="5" t="s">
        <v>1193</v>
      </c>
      <c r="G387" s="3" t="s">
        <v>2686</v>
      </c>
      <c r="H387" s="3" t="s">
        <v>778</v>
      </c>
    </row>
    <row r="388" spans="1:8" ht="15.75" x14ac:dyDescent="0.25">
      <c r="A388" s="4">
        <v>37793</v>
      </c>
      <c r="B388" s="3" t="s">
        <v>6</v>
      </c>
      <c r="C388" s="3">
        <v>167</v>
      </c>
      <c r="D388" s="3">
        <v>76</v>
      </c>
      <c r="E388" s="3" t="s">
        <v>1702</v>
      </c>
      <c r="F388" s="5" t="s">
        <v>1433</v>
      </c>
      <c r="G388" s="3" t="s">
        <v>1703</v>
      </c>
      <c r="H388" s="3" t="s">
        <v>293</v>
      </c>
    </row>
    <row r="389" spans="1:8" ht="15.75" x14ac:dyDescent="0.25">
      <c r="A389" s="4">
        <v>37438</v>
      </c>
      <c r="B389" s="3" t="s">
        <v>6</v>
      </c>
      <c r="C389" s="3">
        <v>158</v>
      </c>
      <c r="D389" s="3">
        <v>89</v>
      </c>
      <c r="E389" s="3" t="s">
        <v>1728</v>
      </c>
      <c r="F389" s="5" t="s">
        <v>1321</v>
      </c>
      <c r="G389" s="3" t="s">
        <v>1729</v>
      </c>
      <c r="H389" s="3" t="s">
        <v>305</v>
      </c>
    </row>
    <row r="390" spans="1:8" ht="15.75" x14ac:dyDescent="0.25">
      <c r="A390" s="4">
        <v>37064</v>
      </c>
      <c r="B390" s="3" t="s">
        <v>1</v>
      </c>
      <c r="C390" s="3">
        <v>180</v>
      </c>
      <c r="D390" s="3">
        <v>49</v>
      </c>
      <c r="E390" s="3" t="s">
        <v>1432</v>
      </c>
      <c r="F390" s="5" t="s">
        <v>1433</v>
      </c>
      <c r="G390" s="3" t="s">
        <v>1434</v>
      </c>
      <c r="H390" s="3" t="s">
        <v>164</v>
      </c>
    </row>
    <row r="391" spans="1:8" ht="15.75" x14ac:dyDescent="0.25">
      <c r="A391" s="4">
        <v>38294</v>
      </c>
      <c r="B391" s="3" t="s">
        <v>2</v>
      </c>
      <c r="C391" s="3">
        <v>174</v>
      </c>
      <c r="D391" s="3">
        <v>94</v>
      </c>
      <c r="E391" s="3" t="s">
        <v>2838</v>
      </c>
      <c r="F391" s="5" t="s">
        <v>1267</v>
      </c>
      <c r="G391" s="3" t="s">
        <v>2839</v>
      </c>
      <c r="H391" s="3" t="s">
        <v>15</v>
      </c>
    </row>
    <row r="392" spans="1:8" ht="15.75" x14ac:dyDescent="0.25">
      <c r="A392" s="4">
        <v>37503</v>
      </c>
      <c r="B392" s="3" t="s">
        <v>1</v>
      </c>
      <c r="C392" s="3">
        <v>150</v>
      </c>
      <c r="D392" s="3">
        <v>81</v>
      </c>
      <c r="E392" s="3" t="s">
        <v>2016</v>
      </c>
      <c r="F392" s="5" t="s">
        <v>1233</v>
      </c>
      <c r="G392" s="3" t="s">
        <v>2017</v>
      </c>
      <c r="H392" s="3" t="s">
        <v>442</v>
      </c>
    </row>
    <row r="393" spans="1:8" ht="15.75" x14ac:dyDescent="0.25">
      <c r="A393" s="4">
        <v>37708</v>
      </c>
      <c r="B393" s="3" t="s">
        <v>1</v>
      </c>
      <c r="C393" s="3">
        <v>162</v>
      </c>
      <c r="D393" s="3">
        <v>63</v>
      </c>
      <c r="E393" s="3" t="s">
        <v>1952</v>
      </c>
      <c r="F393" s="5" t="s">
        <v>1370</v>
      </c>
      <c r="G393" s="3" t="s">
        <v>1953</v>
      </c>
      <c r="H393" s="3" t="s">
        <v>412</v>
      </c>
    </row>
    <row r="394" spans="1:8" ht="15.75" x14ac:dyDescent="0.25">
      <c r="A394" s="4">
        <v>37040</v>
      </c>
      <c r="B394" s="3" t="s">
        <v>4</v>
      </c>
      <c r="C394" s="3">
        <v>164</v>
      </c>
      <c r="D394" s="3">
        <v>74</v>
      </c>
      <c r="E394" s="3" t="s">
        <v>1625</v>
      </c>
      <c r="F394" s="5" t="s">
        <v>1526</v>
      </c>
      <c r="G394" s="3" t="s">
        <v>1626</v>
      </c>
      <c r="H394" s="3" t="s">
        <v>255</v>
      </c>
    </row>
    <row r="395" spans="1:8" ht="15.75" x14ac:dyDescent="0.25">
      <c r="A395" s="4">
        <v>37413</v>
      </c>
      <c r="B395" s="3" t="s">
        <v>4</v>
      </c>
      <c r="C395" s="3">
        <v>156</v>
      </c>
      <c r="D395" s="3">
        <v>53</v>
      </c>
      <c r="E395" s="3" t="s">
        <v>1936</v>
      </c>
      <c r="F395" s="5" t="s">
        <v>1099</v>
      </c>
      <c r="G395" s="3" t="s">
        <v>1937</v>
      </c>
      <c r="H395" s="3" t="s">
        <v>404</v>
      </c>
    </row>
    <row r="396" spans="1:8" ht="15.75" x14ac:dyDescent="0.25">
      <c r="A396" s="4">
        <v>38162</v>
      </c>
      <c r="B396" s="3" t="s">
        <v>6</v>
      </c>
      <c r="C396" s="3">
        <v>169</v>
      </c>
      <c r="D396" s="3">
        <v>88</v>
      </c>
      <c r="E396" s="3" t="s">
        <v>1269</v>
      </c>
      <c r="F396" s="5" t="s">
        <v>1086</v>
      </c>
      <c r="G396" s="3" t="s">
        <v>1270</v>
      </c>
      <c r="H396" s="3" t="s">
        <v>94</v>
      </c>
    </row>
    <row r="397" spans="1:8" ht="15.75" x14ac:dyDescent="0.25">
      <c r="A397" s="4">
        <v>37918</v>
      </c>
      <c r="B397" s="3" t="s">
        <v>2</v>
      </c>
      <c r="C397" s="3">
        <v>155</v>
      </c>
      <c r="D397" s="3">
        <v>48</v>
      </c>
      <c r="E397" s="3" t="s">
        <v>2475</v>
      </c>
      <c r="F397" s="5" t="s">
        <v>1289</v>
      </c>
      <c r="G397" s="3" t="s">
        <v>2476</v>
      </c>
      <c r="H397" s="3" t="s">
        <v>671</v>
      </c>
    </row>
    <row r="398" spans="1:8" ht="15.75" x14ac:dyDescent="0.25">
      <c r="A398" s="4">
        <v>37902</v>
      </c>
      <c r="B398" s="3" t="s">
        <v>6</v>
      </c>
      <c r="C398" s="3">
        <v>157</v>
      </c>
      <c r="D398" s="3">
        <v>79</v>
      </c>
      <c r="E398" s="3" t="s">
        <v>1641</v>
      </c>
      <c r="F398" s="5" t="s">
        <v>1104</v>
      </c>
      <c r="G398" s="3" t="s">
        <v>1642</v>
      </c>
      <c r="H398" s="3" t="s">
        <v>263</v>
      </c>
    </row>
    <row r="399" spans="1:8" ht="15.75" x14ac:dyDescent="0.25">
      <c r="A399" s="4">
        <v>37449</v>
      </c>
      <c r="B399" s="3" t="s">
        <v>7</v>
      </c>
      <c r="C399" s="3">
        <v>167</v>
      </c>
      <c r="D399" s="3">
        <v>45</v>
      </c>
      <c r="E399" s="3" t="s">
        <v>1088</v>
      </c>
      <c r="F399" s="5" t="s">
        <v>1089</v>
      </c>
      <c r="G399" s="3" t="s">
        <v>1090</v>
      </c>
      <c r="H399" s="3" t="s">
        <v>27</v>
      </c>
    </row>
    <row r="400" spans="1:8" ht="15.75" x14ac:dyDescent="0.25">
      <c r="A400" s="4">
        <v>37192</v>
      </c>
      <c r="B400" s="3" t="s">
        <v>4</v>
      </c>
      <c r="C400" s="3">
        <v>162</v>
      </c>
      <c r="D400" s="3">
        <v>46</v>
      </c>
      <c r="E400" s="3" t="s">
        <v>1329</v>
      </c>
      <c r="F400" s="5" t="s">
        <v>1178</v>
      </c>
      <c r="G400" s="3" t="s">
        <v>1330</v>
      </c>
      <c r="H400" s="3" t="s">
        <v>119</v>
      </c>
    </row>
    <row r="401" spans="1:8" ht="15.75" x14ac:dyDescent="0.25">
      <c r="A401" s="4">
        <v>37507</v>
      </c>
      <c r="B401" s="3" t="s">
        <v>1</v>
      </c>
      <c r="C401" s="3">
        <v>171</v>
      </c>
      <c r="D401" s="3">
        <v>83</v>
      </c>
      <c r="E401" s="3" t="s">
        <v>1093</v>
      </c>
      <c r="F401" s="5" t="s">
        <v>1094</v>
      </c>
      <c r="G401" s="3" t="s">
        <v>1095</v>
      </c>
      <c r="H401" s="3" t="s">
        <v>29</v>
      </c>
    </row>
    <row r="402" spans="1:8" ht="15.75" x14ac:dyDescent="0.25">
      <c r="A402" s="4">
        <v>37656</v>
      </c>
      <c r="B402" s="3" t="s">
        <v>7</v>
      </c>
      <c r="C402" s="3">
        <v>151</v>
      </c>
      <c r="D402" s="3">
        <v>88</v>
      </c>
      <c r="E402" s="3" t="s">
        <v>2147</v>
      </c>
      <c r="F402" s="5" t="s">
        <v>1283</v>
      </c>
      <c r="G402" s="3" t="s">
        <v>2148</v>
      </c>
      <c r="H402" s="3" t="s">
        <v>508</v>
      </c>
    </row>
    <row r="403" spans="1:8" ht="15.75" x14ac:dyDescent="0.25">
      <c r="A403" s="4">
        <v>37658</v>
      </c>
      <c r="B403" s="3" t="s">
        <v>3</v>
      </c>
      <c r="C403" s="3">
        <v>172</v>
      </c>
      <c r="D403" s="3">
        <v>52</v>
      </c>
      <c r="E403" s="3" t="s">
        <v>1305</v>
      </c>
      <c r="F403" s="5" t="s">
        <v>1125</v>
      </c>
      <c r="G403" s="3" t="s">
        <v>1306</v>
      </c>
      <c r="H403" s="3" t="s">
        <v>109</v>
      </c>
    </row>
    <row r="404" spans="1:8" ht="15.75" x14ac:dyDescent="0.25">
      <c r="A404" s="4">
        <v>37398</v>
      </c>
      <c r="B404" s="3" t="s">
        <v>6</v>
      </c>
      <c r="C404" s="3">
        <v>178</v>
      </c>
      <c r="D404" s="3">
        <v>49</v>
      </c>
      <c r="E404" s="3" t="s">
        <v>2912</v>
      </c>
      <c r="F404" s="5" t="s">
        <v>1071</v>
      </c>
      <c r="G404" s="3" t="s">
        <v>2913</v>
      </c>
      <c r="H404" s="3" t="s">
        <v>889</v>
      </c>
    </row>
    <row r="405" spans="1:8" ht="15.75" x14ac:dyDescent="0.25">
      <c r="A405" s="4">
        <v>37464</v>
      </c>
      <c r="B405" s="3" t="s">
        <v>1</v>
      </c>
      <c r="C405" s="3">
        <v>165</v>
      </c>
      <c r="D405" s="3">
        <v>49</v>
      </c>
      <c r="E405" s="3" t="s">
        <v>2008</v>
      </c>
      <c r="F405" s="5" t="s">
        <v>1175</v>
      </c>
      <c r="G405" s="3" t="s">
        <v>2009</v>
      </c>
      <c r="H405" s="3" t="s">
        <v>9</v>
      </c>
    </row>
    <row r="406" spans="1:8" ht="15.75" x14ac:dyDescent="0.25">
      <c r="A406" s="4">
        <v>38253</v>
      </c>
      <c r="B406" s="3" t="s">
        <v>3</v>
      </c>
      <c r="C406" s="3">
        <v>168</v>
      </c>
      <c r="D406" s="3">
        <v>87</v>
      </c>
      <c r="E406" s="3" t="s">
        <v>1972</v>
      </c>
      <c r="F406" s="5" t="s">
        <v>1973</v>
      </c>
      <c r="G406" s="3" t="s">
        <v>1974</v>
      </c>
      <c r="H406" s="3" t="s">
        <v>421</v>
      </c>
    </row>
    <row r="407" spans="1:8" ht="15.75" x14ac:dyDescent="0.25">
      <c r="A407" s="4">
        <v>37808</v>
      </c>
      <c r="B407" s="3" t="s">
        <v>3</v>
      </c>
      <c r="C407" s="3">
        <v>174</v>
      </c>
      <c r="D407" s="3">
        <v>86</v>
      </c>
      <c r="E407" s="3" t="s">
        <v>1659</v>
      </c>
      <c r="F407" s="5" t="s">
        <v>1283</v>
      </c>
      <c r="G407" s="3" t="s">
        <v>1660</v>
      </c>
      <c r="H407" s="3" t="s">
        <v>272</v>
      </c>
    </row>
    <row r="408" spans="1:8" ht="15.75" x14ac:dyDescent="0.25">
      <c r="A408" s="4">
        <v>37977</v>
      </c>
      <c r="B408" s="3" t="s">
        <v>0</v>
      </c>
      <c r="C408" s="3">
        <v>173</v>
      </c>
      <c r="D408" s="3">
        <v>75</v>
      </c>
      <c r="E408" s="3" t="s">
        <v>1156</v>
      </c>
      <c r="F408" s="5" t="s">
        <v>1143</v>
      </c>
      <c r="G408" s="3" t="s">
        <v>1157</v>
      </c>
      <c r="H408" s="3" t="s">
        <v>51</v>
      </c>
    </row>
    <row r="409" spans="1:8" ht="15.75" x14ac:dyDescent="0.25">
      <c r="A409" s="4">
        <v>38067</v>
      </c>
      <c r="B409" s="3" t="s">
        <v>2</v>
      </c>
      <c r="C409" s="3">
        <v>151</v>
      </c>
      <c r="D409" s="3">
        <v>93</v>
      </c>
      <c r="E409" s="3" t="s">
        <v>2639</v>
      </c>
      <c r="F409" s="5" t="s">
        <v>1154</v>
      </c>
      <c r="G409" s="3" t="s">
        <v>2640</v>
      </c>
      <c r="H409" s="3" t="s">
        <v>754</v>
      </c>
    </row>
    <row r="410" spans="1:8" ht="15.75" x14ac:dyDescent="0.25">
      <c r="A410" s="4">
        <v>37057</v>
      </c>
      <c r="B410" s="3" t="s">
        <v>0</v>
      </c>
      <c r="C410" s="3">
        <v>169</v>
      </c>
      <c r="D410" s="3">
        <v>87</v>
      </c>
      <c r="E410" s="3" t="s">
        <v>2495</v>
      </c>
      <c r="F410" s="5" t="s">
        <v>1077</v>
      </c>
      <c r="G410" s="3" t="s">
        <v>2496</v>
      </c>
      <c r="H410" s="3" t="s">
        <v>681</v>
      </c>
    </row>
    <row r="411" spans="1:8" ht="15.75" x14ac:dyDescent="0.25">
      <c r="A411" s="4">
        <v>37567</v>
      </c>
      <c r="B411" s="3" t="s">
        <v>1</v>
      </c>
      <c r="C411" s="3">
        <v>150</v>
      </c>
      <c r="D411" s="3">
        <v>85</v>
      </c>
      <c r="E411" s="3" t="s">
        <v>2623</v>
      </c>
      <c r="F411" s="5" t="s">
        <v>1166</v>
      </c>
      <c r="G411" s="3" t="s">
        <v>2624</v>
      </c>
      <c r="H411" s="3" t="s">
        <v>746</v>
      </c>
    </row>
    <row r="412" spans="1:8" ht="15.75" x14ac:dyDescent="0.25">
      <c r="A412" s="4">
        <v>38376</v>
      </c>
      <c r="B412" s="3" t="s">
        <v>4</v>
      </c>
      <c r="C412" s="3">
        <v>160</v>
      </c>
      <c r="D412" s="3">
        <v>65</v>
      </c>
      <c r="E412" s="3" t="s">
        <v>2421</v>
      </c>
      <c r="F412" s="5" t="s">
        <v>1283</v>
      </c>
      <c r="G412" s="3" t="s">
        <v>2422</v>
      </c>
      <c r="H412" s="3" t="s">
        <v>644</v>
      </c>
    </row>
    <row r="413" spans="1:8" ht="15.75" x14ac:dyDescent="0.25">
      <c r="A413" s="4">
        <v>37923</v>
      </c>
      <c r="B413" s="3" t="s">
        <v>2</v>
      </c>
      <c r="C413" s="3">
        <v>151</v>
      </c>
      <c r="D413" s="3">
        <v>94</v>
      </c>
      <c r="E413" s="3" t="s">
        <v>2746</v>
      </c>
      <c r="F413" s="5" t="s">
        <v>1230</v>
      </c>
      <c r="G413" s="3" t="s">
        <v>2747</v>
      </c>
      <c r="H413" s="3" t="s">
        <v>809</v>
      </c>
    </row>
    <row r="414" spans="1:8" ht="15.75" x14ac:dyDescent="0.25">
      <c r="A414" s="4">
        <v>38069</v>
      </c>
      <c r="B414" s="3" t="s">
        <v>7</v>
      </c>
      <c r="C414" s="3">
        <v>174</v>
      </c>
      <c r="D414" s="3">
        <v>49</v>
      </c>
      <c r="E414" s="3" t="s">
        <v>2091</v>
      </c>
      <c r="F414" s="5" t="s">
        <v>1089</v>
      </c>
      <c r="G414" s="3" t="s">
        <v>2092</v>
      </c>
      <c r="H414" s="3" t="s">
        <v>480</v>
      </c>
    </row>
    <row r="415" spans="1:8" ht="15.75" x14ac:dyDescent="0.25">
      <c r="A415" s="4">
        <v>37663</v>
      </c>
      <c r="B415" s="3" t="s">
        <v>3</v>
      </c>
      <c r="C415" s="3">
        <v>168</v>
      </c>
      <c r="D415" s="3">
        <v>80</v>
      </c>
      <c r="E415" s="3" t="s">
        <v>1958</v>
      </c>
      <c r="F415" s="5" t="s">
        <v>1346</v>
      </c>
      <c r="G415" s="3" t="s">
        <v>3009</v>
      </c>
      <c r="H415" s="3" t="s">
        <v>937</v>
      </c>
    </row>
    <row r="416" spans="1:8" ht="15.75" x14ac:dyDescent="0.25">
      <c r="A416" s="4">
        <v>37857</v>
      </c>
      <c r="B416" s="3" t="s">
        <v>0</v>
      </c>
      <c r="C416" s="3">
        <v>151</v>
      </c>
      <c r="D416" s="3">
        <v>85</v>
      </c>
      <c r="E416" s="3" t="s">
        <v>1958</v>
      </c>
      <c r="F416" s="5" t="s">
        <v>1113</v>
      </c>
      <c r="G416" s="3" t="s">
        <v>1959</v>
      </c>
      <c r="H416" s="3" t="s">
        <v>415</v>
      </c>
    </row>
    <row r="417" spans="1:8" ht="15.75" x14ac:dyDescent="0.25">
      <c r="A417" s="4">
        <v>38375</v>
      </c>
      <c r="B417" s="3" t="s">
        <v>3</v>
      </c>
      <c r="C417" s="3">
        <v>167</v>
      </c>
      <c r="D417" s="3">
        <v>73</v>
      </c>
      <c r="E417" s="3" t="s">
        <v>2986</v>
      </c>
      <c r="F417" s="5" t="s">
        <v>1138</v>
      </c>
      <c r="G417" s="3" t="s">
        <v>2987</v>
      </c>
      <c r="H417" s="3" t="s">
        <v>925</v>
      </c>
    </row>
    <row r="418" spans="1:8" ht="15.75" x14ac:dyDescent="0.25">
      <c r="A418" s="4">
        <v>37705</v>
      </c>
      <c r="B418" s="3" t="s">
        <v>2</v>
      </c>
      <c r="C418" s="3">
        <v>172</v>
      </c>
      <c r="D418" s="3">
        <v>48</v>
      </c>
      <c r="E418" s="3" t="s">
        <v>3069</v>
      </c>
      <c r="F418" s="5" t="s">
        <v>1222</v>
      </c>
      <c r="G418" s="3" t="s">
        <v>3070</v>
      </c>
      <c r="H418" s="3" t="s">
        <v>968</v>
      </c>
    </row>
    <row r="419" spans="1:8" ht="15.75" x14ac:dyDescent="0.25">
      <c r="A419" s="4">
        <v>37630</v>
      </c>
      <c r="B419" s="3" t="s">
        <v>3</v>
      </c>
      <c r="C419" s="3">
        <v>152</v>
      </c>
      <c r="D419" s="3">
        <v>63</v>
      </c>
      <c r="E419" s="3" t="s">
        <v>1713</v>
      </c>
      <c r="F419" s="5" t="s">
        <v>1593</v>
      </c>
      <c r="G419" s="3" t="s">
        <v>1714</v>
      </c>
      <c r="H419" s="3" t="s">
        <v>298</v>
      </c>
    </row>
    <row r="420" spans="1:8" ht="15.75" x14ac:dyDescent="0.25">
      <c r="A420" s="4">
        <v>37517</v>
      </c>
      <c r="B420" s="3" t="s">
        <v>0</v>
      </c>
      <c r="C420" s="3">
        <v>172</v>
      </c>
      <c r="D420" s="3">
        <v>55</v>
      </c>
      <c r="E420" s="3" t="s">
        <v>2030</v>
      </c>
      <c r="F420" s="5" t="s">
        <v>1169</v>
      </c>
      <c r="G420" s="3" t="s">
        <v>2031</v>
      </c>
      <c r="H420" s="3" t="s">
        <v>449</v>
      </c>
    </row>
    <row r="421" spans="1:8" ht="15.75" x14ac:dyDescent="0.25">
      <c r="A421" s="4">
        <v>37726</v>
      </c>
      <c r="B421" s="3" t="s">
        <v>3</v>
      </c>
      <c r="C421" s="3">
        <v>166</v>
      </c>
      <c r="D421" s="3">
        <v>63</v>
      </c>
      <c r="E421" s="3" t="s">
        <v>1792</v>
      </c>
      <c r="F421" s="5" t="s">
        <v>1217</v>
      </c>
      <c r="G421" s="3" t="s">
        <v>1793</v>
      </c>
      <c r="H421" s="3" t="s">
        <v>336</v>
      </c>
    </row>
    <row r="422" spans="1:8" ht="15.75" x14ac:dyDescent="0.25">
      <c r="A422" s="4">
        <v>38171</v>
      </c>
      <c r="B422" s="3" t="s">
        <v>4</v>
      </c>
      <c r="C422" s="3">
        <v>177</v>
      </c>
      <c r="D422" s="3">
        <v>74</v>
      </c>
      <c r="E422" s="3" t="s">
        <v>1229</v>
      </c>
      <c r="F422" s="5" t="s">
        <v>1230</v>
      </c>
      <c r="G422" s="3" t="s">
        <v>1231</v>
      </c>
      <c r="H422" s="3" t="s">
        <v>79</v>
      </c>
    </row>
    <row r="423" spans="1:8" ht="15.75" x14ac:dyDescent="0.25">
      <c r="A423" s="4">
        <v>37445</v>
      </c>
      <c r="B423" s="3" t="s">
        <v>5</v>
      </c>
      <c r="C423" s="3">
        <v>155</v>
      </c>
      <c r="D423" s="3">
        <v>92</v>
      </c>
      <c r="E423" s="3" t="s">
        <v>2643</v>
      </c>
      <c r="F423" s="5" t="s">
        <v>1233</v>
      </c>
      <c r="G423" s="3" t="s">
        <v>2644</v>
      </c>
      <c r="H423" s="3" t="s">
        <v>756</v>
      </c>
    </row>
    <row r="424" spans="1:8" ht="15.75" x14ac:dyDescent="0.25">
      <c r="A424" s="4">
        <v>38030</v>
      </c>
      <c r="B424" s="3" t="s">
        <v>7</v>
      </c>
      <c r="C424" s="3">
        <v>163</v>
      </c>
      <c r="D424" s="3">
        <v>48</v>
      </c>
      <c r="E424" s="3" t="s">
        <v>2565</v>
      </c>
      <c r="F424" s="5" t="s">
        <v>1196</v>
      </c>
      <c r="G424" s="3" t="s">
        <v>2566</v>
      </c>
      <c r="H424" s="3" t="s">
        <v>717</v>
      </c>
    </row>
    <row r="425" spans="1:8" ht="15.75" x14ac:dyDescent="0.25">
      <c r="A425" s="4">
        <v>37335</v>
      </c>
      <c r="B425" s="3" t="s">
        <v>0</v>
      </c>
      <c r="C425" s="3">
        <v>153</v>
      </c>
      <c r="D425" s="3">
        <v>70</v>
      </c>
      <c r="E425" s="3" t="s">
        <v>2699</v>
      </c>
      <c r="F425" s="5" t="s">
        <v>1206</v>
      </c>
      <c r="G425" s="3" t="s">
        <v>2700</v>
      </c>
      <c r="H425" s="3" t="s">
        <v>785</v>
      </c>
    </row>
    <row r="426" spans="1:8" ht="15.75" x14ac:dyDescent="0.25">
      <c r="A426" s="4">
        <v>37021</v>
      </c>
      <c r="B426" s="3" t="s">
        <v>2</v>
      </c>
      <c r="C426" s="3">
        <v>153</v>
      </c>
      <c r="D426" s="3">
        <v>65</v>
      </c>
      <c r="E426" s="3" t="s">
        <v>1073</v>
      </c>
      <c r="F426" s="5" t="s">
        <v>1074</v>
      </c>
      <c r="G426" s="3" t="s">
        <v>1075</v>
      </c>
      <c r="H426" s="3" t="s">
        <v>22</v>
      </c>
    </row>
    <row r="427" spans="1:8" ht="15.75" x14ac:dyDescent="0.25">
      <c r="A427" s="4">
        <v>38279</v>
      </c>
      <c r="B427" s="3" t="s">
        <v>3</v>
      </c>
      <c r="C427" s="3">
        <v>178</v>
      </c>
      <c r="D427" s="3">
        <v>64</v>
      </c>
      <c r="E427" s="3" t="s">
        <v>2180</v>
      </c>
      <c r="F427" s="5" t="s">
        <v>1682</v>
      </c>
      <c r="G427" s="3" t="s">
        <v>2181</v>
      </c>
      <c r="H427" s="3" t="s">
        <v>525</v>
      </c>
    </row>
    <row r="428" spans="1:8" ht="15.75" x14ac:dyDescent="0.25">
      <c r="A428" s="4">
        <v>37065</v>
      </c>
      <c r="B428" s="3" t="s">
        <v>2</v>
      </c>
      <c r="C428" s="3">
        <v>172</v>
      </c>
      <c r="D428" s="3">
        <v>94</v>
      </c>
      <c r="E428" s="3" t="s">
        <v>2415</v>
      </c>
      <c r="F428" s="5" t="s">
        <v>1593</v>
      </c>
      <c r="G428" s="3" t="s">
        <v>2416</v>
      </c>
      <c r="H428" s="3" t="s">
        <v>641</v>
      </c>
    </row>
    <row r="429" spans="1:8" ht="15.75" x14ac:dyDescent="0.25">
      <c r="A429" s="4">
        <v>37836</v>
      </c>
      <c r="B429" s="3" t="s">
        <v>0</v>
      </c>
      <c r="C429" s="3">
        <v>154</v>
      </c>
      <c r="D429" s="3">
        <v>85</v>
      </c>
      <c r="E429" s="3" t="s">
        <v>1241</v>
      </c>
      <c r="F429" s="5" t="s">
        <v>1119</v>
      </c>
      <c r="G429" s="3" t="s">
        <v>1242</v>
      </c>
      <c r="H429" s="3" t="s">
        <v>83</v>
      </c>
    </row>
    <row r="430" spans="1:8" ht="15.75" x14ac:dyDescent="0.25">
      <c r="A430" s="4">
        <v>37256</v>
      </c>
      <c r="B430" s="3" t="s">
        <v>7</v>
      </c>
      <c r="C430" s="3">
        <v>172</v>
      </c>
      <c r="D430" s="3">
        <v>48</v>
      </c>
      <c r="E430" s="3" t="s">
        <v>1904</v>
      </c>
      <c r="F430" s="5" t="s">
        <v>1135</v>
      </c>
      <c r="G430" s="3" t="s">
        <v>1905</v>
      </c>
      <c r="H430" s="3" t="s">
        <v>389</v>
      </c>
    </row>
    <row r="431" spans="1:8" ht="15.75" x14ac:dyDescent="0.25">
      <c r="A431" s="4">
        <v>37567</v>
      </c>
      <c r="B431" s="3" t="s">
        <v>7</v>
      </c>
      <c r="C431" s="3">
        <v>177</v>
      </c>
      <c r="D431" s="3">
        <v>68</v>
      </c>
      <c r="E431" s="3" t="s">
        <v>2595</v>
      </c>
      <c r="F431" s="5" t="s">
        <v>1135</v>
      </c>
      <c r="G431" s="3" t="s">
        <v>2596</v>
      </c>
      <c r="H431" s="3" t="s">
        <v>732</v>
      </c>
    </row>
    <row r="432" spans="1:8" ht="15.75" x14ac:dyDescent="0.25">
      <c r="A432" s="4">
        <v>38232</v>
      </c>
      <c r="B432" s="3" t="s">
        <v>6</v>
      </c>
      <c r="C432" s="3">
        <v>159</v>
      </c>
      <c r="D432" s="3">
        <v>46</v>
      </c>
      <c r="E432" s="3" t="s">
        <v>2321</v>
      </c>
      <c r="F432" s="5" t="s">
        <v>1062</v>
      </c>
      <c r="G432" s="3" t="s">
        <v>2322</v>
      </c>
      <c r="H432" s="3" t="s">
        <v>595</v>
      </c>
    </row>
    <row r="433" spans="1:8" ht="15.75" x14ac:dyDescent="0.25">
      <c r="A433" s="4">
        <v>37393</v>
      </c>
      <c r="B433" s="3" t="s">
        <v>0</v>
      </c>
      <c r="C433" s="3">
        <v>160</v>
      </c>
      <c r="D433" s="3">
        <v>47</v>
      </c>
      <c r="E433" s="3" t="s">
        <v>1489</v>
      </c>
      <c r="F433" s="5" t="s">
        <v>1089</v>
      </c>
      <c r="G433" s="3" t="s">
        <v>1490</v>
      </c>
      <c r="H433" s="3" t="s">
        <v>190</v>
      </c>
    </row>
    <row r="434" spans="1:8" ht="15.75" x14ac:dyDescent="0.25">
      <c r="A434" s="4">
        <v>37438</v>
      </c>
      <c r="B434" s="3" t="s">
        <v>3</v>
      </c>
      <c r="C434" s="3">
        <v>159</v>
      </c>
      <c r="D434" s="3">
        <v>89</v>
      </c>
      <c r="E434" s="3" t="s">
        <v>1786</v>
      </c>
      <c r="F434" s="5" t="s">
        <v>1222</v>
      </c>
      <c r="G434" s="3" t="s">
        <v>1787</v>
      </c>
      <c r="H434" s="3" t="s">
        <v>333</v>
      </c>
    </row>
    <row r="435" spans="1:8" ht="15.75" x14ac:dyDescent="0.25">
      <c r="A435" s="4">
        <v>38285</v>
      </c>
      <c r="B435" s="3" t="s">
        <v>5</v>
      </c>
      <c r="C435" s="3">
        <v>155</v>
      </c>
      <c r="D435" s="3">
        <v>61</v>
      </c>
      <c r="E435" s="3" t="s">
        <v>2010</v>
      </c>
      <c r="F435" s="5" t="s">
        <v>1251</v>
      </c>
      <c r="G435" s="3" t="s">
        <v>2011</v>
      </c>
      <c r="H435" s="3" t="s">
        <v>439</v>
      </c>
    </row>
    <row r="436" spans="1:8" ht="15.75" x14ac:dyDescent="0.25">
      <c r="A436" s="4">
        <v>37513</v>
      </c>
      <c r="B436" s="3" t="s">
        <v>2</v>
      </c>
      <c r="C436" s="3">
        <v>153</v>
      </c>
      <c r="D436" s="3">
        <v>84</v>
      </c>
      <c r="E436" s="3" t="s">
        <v>2182</v>
      </c>
      <c r="F436" s="5" t="s">
        <v>1080</v>
      </c>
      <c r="G436" s="3" t="s">
        <v>2183</v>
      </c>
      <c r="H436" s="3" t="s">
        <v>526</v>
      </c>
    </row>
    <row r="437" spans="1:8" ht="15.75" x14ac:dyDescent="0.25">
      <c r="A437" s="4">
        <v>37033</v>
      </c>
      <c r="B437" s="3" t="s">
        <v>4</v>
      </c>
      <c r="C437" s="3">
        <v>162</v>
      </c>
      <c r="D437" s="3">
        <v>87</v>
      </c>
      <c r="E437" s="3" t="s">
        <v>2000</v>
      </c>
      <c r="F437" s="5" t="s">
        <v>1161</v>
      </c>
      <c r="G437" s="3" t="s">
        <v>2001</v>
      </c>
      <c r="H437" s="3" t="s">
        <v>435</v>
      </c>
    </row>
    <row r="438" spans="1:8" ht="15.75" x14ac:dyDescent="0.25">
      <c r="A438" s="4">
        <v>38349</v>
      </c>
      <c r="B438" s="3" t="s">
        <v>2</v>
      </c>
      <c r="C438" s="3">
        <v>167</v>
      </c>
      <c r="D438" s="3">
        <v>47</v>
      </c>
      <c r="E438" s="3" t="s">
        <v>2791</v>
      </c>
      <c r="F438" s="5" t="s">
        <v>1448</v>
      </c>
      <c r="G438" s="3" t="s">
        <v>2792</v>
      </c>
      <c r="H438" s="3" t="s">
        <v>831</v>
      </c>
    </row>
    <row r="439" spans="1:8" ht="15.75" x14ac:dyDescent="0.25">
      <c r="A439" s="4">
        <v>38157</v>
      </c>
      <c r="B439" s="3" t="s">
        <v>6</v>
      </c>
      <c r="C439" s="3">
        <v>173</v>
      </c>
      <c r="D439" s="3">
        <v>63</v>
      </c>
      <c r="E439" s="3" t="s">
        <v>2174</v>
      </c>
      <c r="F439" s="5" t="s">
        <v>1256</v>
      </c>
      <c r="G439" s="3" t="s">
        <v>2175</v>
      </c>
      <c r="H439" s="3" t="s">
        <v>522</v>
      </c>
    </row>
    <row r="440" spans="1:8" ht="15.75" x14ac:dyDescent="0.25">
      <c r="A440" s="4">
        <v>38328</v>
      </c>
      <c r="B440" s="3" t="s">
        <v>1</v>
      </c>
      <c r="C440" s="3">
        <v>178</v>
      </c>
      <c r="D440" s="3">
        <v>87</v>
      </c>
      <c r="E440" s="3" t="s">
        <v>2819</v>
      </c>
      <c r="F440" s="5" t="s">
        <v>1178</v>
      </c>
      <c r="G440" s="3" t="s">
        <v>2820</v>
      </c>
      <c r="H440" s="3" t="s">
        <v>845</v>
      </c>
    </row>
    <row r="441" spans="1:8" ht="15.75" x14ac:dyDescent="0.25">
      <c r="A441" s="4">
        <v>37363</v>
      </c>
      <c r="B441" s="3" t="s">
        <v>1</v>
      </c>
      <c r="C441" s="3">
        <v>179</v>
      </c>
      <c r="D441" s="3">
        <v>50</v>
      </c>
      <c r="E441" s="3" t="s">
        <v>1130</v>
      </c>
      <c r="F441" s="5" t="s">
        <v>1110</v>
      </c>
      <c r="G441" s="3" t="s">
        <v>1131</v>
      </c>
      <c r="H441" s="3" t="s">
        <v>41</v>
      </c>
    </row>
    <row r="442" spans="1:8" ht="15.75" x14ac:dyDescent="0.25">
      <c r="A442" s="4">
        <v>37667</v>
      </c>
      <c r="B442" s="3" t="s">
        <v>6</v>
      </c>
      <c r="C442" s="3">
        <v>151</v>
      </c>
      <c r="D442" s="3">
        <v>59</v>
      </c>
      <c r="E442" s="3" t="s">
        <v>1800</v>
      </c>
      <c r="F442" s="5" t="s">
        <v>1206</v>
      </c>
      <c r="G442" s="3" t="s">
        <v>1801</v>
      </c>
      <c r="H442" s="3" t="s">
        <v>340</v>
      </c>
    </row>
    <row r="443" spans="1:8" ht="15.75" x14ac:dyDescent="0.25">
      <c r="A443" s="4">
        <v>37422</v>
      </c>
      <c r="B443" s="3" t="s">
        <v>6</v>
      </c>
      <c r="C443" s="3">
        <v>150</v>
      </c>
      <c r="D443" s="3">
        <v>68</v>
      </c>
      <c r="E443" s="3" t="s">
        <v>2683</v>
      </c>
      <c r="F443" s="5" t="s">
        <v>1166</v>
      </c>
      <c r="G443" s="3" t="s">
        <v>2684</v>
      </c>
      <c r="H443" s="3" t="s">
        <v>777</v>
      </c>
    </row>
    <row r="444" spans="1:8" ht="15.75" x14ac:dyDescent="0.25">
      <c r="A444" s="4">
        <v>37024</v>
      </c>
      <c r="B444" s="3" t="s">
        <v>3</v>
      </c>
      <c r="C444" s="3">
        <v>163</v>
      </c>
      <c r="D444" s="3">
        <v>53</v>
      </c>
      <c r="E444" s="3" t="s">
        <v>1525</v>
      </c>
      <c r="F444" s="5" t="s">
        <v>1526</v>
      </c>
      <c r="G444" s="3" t="s">
        <v>1527</v>
      </c>
      <c r="H444" s="3" t="s">
        <v>208</v>
      </c>
    </row>
    <row r="445" spans="1:8" ht="15.75" x14ac:dyDescent="0.25">
      <c r="A445" s="4">
        <v>38449</v>
      </c>
      <c r="B445" s="3" t="s">
        <v>4</v>
      </c>
      <c r="C445" s="3">
        <v>171</v>
      </c>
      <c r="D445" s="3">
        <v>94</v>
      </c>
      <c r="E445" s="3" t="s">
        <v>1566</v>
      </c>
      <c r="F445" s="5" t="s">
        <v>1334</v>
      </c>
      <c r="G445" s="3" t="s">
        <v>1567</v>
      </c>
      <c r="H445" s="3" t="s">
        <v>227</v>
      </c>
    </row>
    <row r="446" spans="1:8" ht="15.75" x14ac:dyDescent="0.25">
      <c r="A446" s="4">
        <v>37680</v>
      </c>
      <c r="B446" s="3" t="s">
        <v>7</v>
      </c>
      <c r="C446" s="3">
        <v>175</v>
      </c>
      <c r="D446" s="3">
        <v>57</v>
      </c>
      <c r="E446" s="3" t="s">
        <v>2958</v>
      </c>
      <c r="F446" s="5" t="s">
        <v>1172</v>
      </c>
      <c r="G446" s="3" t="s">
        <v>2959</v>
      </c>
      <c r="H446" s="3" t="s">
        <v>911</v>
      </c>
    </row>
    <row r="447" spans="1:8" ht="15.75" x14ac:dyDescent="0.25">
      <c r="A447" s="4">
        <v>37444</v>
      </c>
      <c r="B447" s="3" t="s">
        <v>5</v>
      </c>
      <c r="C447" s="3">
        <v>171</v>
      </c>
      <c r="D447" s="3">
        <v>49</v>
      </c>
      <c r="E447" s="3" t="s">
        <v>1740</v>
      </c>
      <c r="F447" s="5" t="s">
        <v>1400</v>
      </c>
      <c r="G447" s="3" t="s">
        <v>1741</v>
      </c>
      <c r="H447" s="3" t="s">
        <v>311</v>
      </c>
    </row>
    <row r="448" spans="1:8" ht="15.75" x14ac:dyDescent="0.25">
      <c r="A448" s="4">
        <v>38176</v>
      </c>
      <c r="B448" s="3" t="s">
        <v>7</v>
      </c>
      <c r="C448" s="3">
        <v>161</v>
      </c>
      <c r="D448" s="3">
        <v>49</v>
      </c>
      <c r="E448" s="3" t="s">
        <v>1752</v>
      </c>
      <c r="F448" s="5" t="s">
        <v>1314</v>
      </c>
      <c r="G448" s="3" t="s">
        <v>1753</v>
      </c>
      <c r="H448" s="3" t="s">
        <v>317</v>
      </c>
    </row>
    <row r="449" spans="1:8" ht="15.75" x14ac:dyDescent="0.25">
      <c r="A449" s="4">
        <v>37712</v>
      </c>
      <c r="B449" s="3" t="s">
        <v>4</v>
      </c>
      <c r="C449" s="3">
        <v>168</v>
      </c>
      <c r="D449" s="3">
        <v>82</v>
      </c>
      <c r="E449" s="3" t="s">
        <v>1893</v>
      </c>
      <c r="F449" s="5" t="s">
        <v>1086</v>
      </c>
      <c r="G449" s="3" t="s">
        <v>1894</v>
      </c>
      <c r="H449" s="3" t="s">
        <v>383</v>
      </c>
    </row>
    <row r="450" spans="1:8" ht="15.75" x14ac:dyDescent="0.25">
      <c r="A450" s="4">
        <v>37273</v>
      </c>
      <c r="B450" s="3" t="s">
        <v>3</v>
      </c>
      <c r="C450" s="3">
        <v>159</v>
      </c>
      <c r="D450" s="3">
        <v>53</v>
      </c>
      <c r="E450" s="3" t="s">
        <v>2719</v>
      </c>
      <c r="F450" s="5" t="s">
        <v>1779</v>
      </c>
      <c r="G450" s="3" t="s">
        <v>2720</v>
      </c>
      <c r="H450" s="3" t="s">
        <v>795</v>
      </c>
    </row>
    <row r="451" spans="1:8" ht="15.75" x14ac:dyDescent="0.25">
      <c r="A451" s="4">
        <v>37316</v>
      </c>
      <c r="B451" s="3" t="s">
        <v>4</v>
      </c>
      <c r="C451" s="3">
        <v>179</v>
      </c>
      <c r="D451" s="3">
        <v>66</v>
      </c>
      <c r="E451" s="3" t="s">
        <v>2069</v>
      </c>
      <c r="F451" s="5" t="s">
        <v>1779</v>
      </c>
      <c r="G451" s="3" t="s">
        <v>2070</v>
      </c>
      <c r="H451" s="3" t="s">
        <v>469</v>
      </c>
    </row>
    <row r="452" spans="1:8" ht="15.75" x14ac:dyDescent="0.25">
      <c r="A452" s="4">
        <v>37072</v>
      </c>
      <c r="B452" s="3" t="s">
        <v>4</v>
      </c>
      <c r="C452" s="3">
        <v>168</v>
      </c>
      <c r="D452" s="3">
        <v>52</v>
      </c>
      <c r="E452" s="3" t="s">
        <v>1454</v>
      </c>
      <c r="F452" s="5" t="s">
        <v>1346</v>
      </c>
      <c r="G452" s="3" t="s">
        <v>1455</v>
      </c>
      <c r="H452" s="3" t="s">
        <v>174</v>
      </c>
    </row>
    <row r="453" spans="1:8" ht="15.75" x14ac:dyDescent="0.25">
      <c r="A453" s="4">
        <v>37544</v>
      </c>
      <c r="B453" s="3" t="s">
        <v>7</v>
      </c>
      <c r="C453" s="3">
        <v>160</v>
      </c>
      <c r="D453" s="3">
        <v>56</v>
      </c>
      <c r="E453" s="3" t="s">
        <v>2854</v>
      </c>
      <c r="F453" s="5" t="s">
        <v>1375</v>
      </c>
      <c r="G453" s="3" t="s">
        <v>2855</v>
      </c>
      <c r="H453" s="3" t="s">
        <v>860</v>
      </c>
    </row>
    <row r="454" spans="1:8" ht="15.75" x14ac:dyDescent="0.25">
      <c r="A454" s="4">
        <v>37502</v>
      </c>
      <c r="B454" s="3" t="s">
        <v>3</v>
      </c>
      <c r="C454" s="3">
        <v>172</v>
      </c>
      <c r="D454" s="3">
        <v>81</v>
      </c>
      <c r="E454" s="3" t="s">
        <v>1248</v>
      </c>
      <c r="F454" s="5" t="s">
        <v>1172</v>
      </c>
      <c r="G454" s="3" t="s">
        <v>1249</v>
      </c>
      <c r="H454" s="3" t="s">
        <v>86</v>
      </c>
    </row>
    <row r="455" spans="1:8" ht="15.75" x14ac:dyDescent="0.25">
      <c r="A455" s="4">
        <v>38403</v>
      </c>
      <c r="B455" s="3" t="s">
        <v>2</v>
      </c>
      <c r="C455" s="3">
        <v>177</v>
      </c>
      <c r="D455" s="3">
        <v>85</v>
      </c>
      <c r="E455" s="3" t="s">
        <v>1950</v>
      </c>
      <c r="F455" s="5" t="s">
        <v>1068</v>
      </c>
      <c r="G455" s="3" t="s">
        <v>1951</v>
      </c>
      <c r="H455" s="3" t="s">
        <v>411</v>
      </c>
    </row>
    <row r="456" spans="1:8" ht="15.75" x14ac:dyDescent="0.25">
      <c r="A456" s="4">
        <v>37366</v>
      </c>
      <c r="B456" s="3" t="s">
        <v>4</v>
      </c>
      <c r="C456" s="3">
        <v>170</v>
      </c>
      <c r="D456" s="3">
        <v>78</v>
      </c>
      <c r="E456" s="3" t="s">
        <v>2607</v>
      </c>
      <c r="F456" s="5" t="s">
        <v>1779</v>
      </c>
      <c r="G456" s="3" t="s">
        <v>2608</v>
      </c>
      <c r="H456" s="3" t="s">
        <v>738</v>
      </c>
    </row>
    <row r="457" spans="1:8" ht="15.75" x14ac:dyDescent="0.25">
      <c r="A457" s="4">
        <v>37686</v>
      </c>
      <c r="B457" s="3" t="s">
        <v>7</v>
      </c>
      <c r="C457" s="3">
        <v>159</v>
      </c>
      <c r="D457" s="3">
        <v>62</v>
      </c>
      <c r="E457" s="3" t="s">
        <v>2413</v>
      </c>
      <c r="F457" s="5" t="s">
        <v>1256</v>
      </c>
      <c r="G457" s="3" t="s">
        <v>2414</v>
      </c>
      <c r="H457" s="3" t="s">
        <v>640</v>
      </c>
    </row>
    <row r="458" spans="1:8" ht="15.75" x14ac:dyDescent="0.25">
      <c r="A458" s="4">
        <v>37888</v>
      </c>
      <c r="B458" s="3" t="s">
        <v>2</v>
      </c>
      <c r="C458" s="3">
        <v>150</v>
      </c>
      <c r="D458" s="3">
        <v>79</v>
      </c>
      <c r="E458" s="3" t="s">
        <v>2022</v>
      </c>
      <c r="F458" s="5" t="s">
        <v>1199</v>
      </c>
      <c r="G458" s="3" t="s">
        <v>2023</v>
      </c>
      <c r="H458" s="3" t="s">
        <v>445</v>
      </c>
    </row>
    <row r="459" spans="1:8" ht="15.75" x14ac:dyDescent="0.25">
      <c r="A459" s="4">
        <v>37523</v>
      </c>
      <c r="B459" s="3" t="s">
        <v>1</v>
      </c>
      <c r="C459" s="3">
        <v>160</v>
      </c>
      <c r="D459" s="3">
        <v>67</v>
      </c>
      <c r="E459" s="3" t="s">
        <v>1474</v>
      </c>
      <c r="F459" s="5" t="s">
        <v>1143</v>
      </c>
      <c r="G459" s="3" t="s">
        <v>1475</v>
      </c>
      <c r="H459" s="3" t="s">
        <v>184</v>
      </c>
    </row>
    <row r="460" spans="1:8" ht="15.75" x14ac:dyDescent="0.25">
      <c r="A460" s="4">
        <v>37250</v>
      </c>
      <c r="B460" s="3" t="s">
        <v>2</v>
      </c>
      <c r="C460" s="3">
        <v>176</v>
      </c>
      <c r="D460" s="3">
        <v>45</v>
      </c>
      <c r="E460" s="3" t="s">
        <v>1474</v>
      </c>
      <c r="F460" s="5" t="s">
        <v>1286</v>
      </c>
      <c r="G460" s="3" t="s">
        <v>1901</v>
      </c>
      <c r="H460" s="3" t="s">
        <v>387</v>
      </c>
    </row>
    <row r="461" spans="1:8" ht="15.75" x14ac:dyDescent="0.25">
      <c r="A461" s="4">
        <v>37157</v>
      </c>
      <c r="B461" s="3" t="s">
        <v>2</v>
      </c>
      <c r="C461" s="3">
        <v>172</v>
      </c>
      <c r="D461" s="3">
        <v>95</v>
      </c>
      <c r="E461" s="3" t="s">
        <v>2153</v>
      </c>
      <c r="F461" s="5" t="s">
        <v>1217</v>
      </c>
      <c r="G461" s="3" t="s">
        <v>2154</v>
      </c>
      <c r="H461" s="3" t="s">
        <v>511</v>
      </c>
    </row>
    <row r="462" spans="1:8" ht="15.75" x14ac:dyDescent="0.25">
      <c r="A462" s="4">
        <v>37139</v>
      </c>
      <c r="B462" s="3" t="s">
        <v>0</v>
      </c>
      <c r="C462" s="3">
        <v>166</v>
      </c>
      <c r="D462" s="3">
        <v>90</v>
      </c>
      <c r="E462" s="3" t="s">
        <v>2801</v>
      </c>
      <c r="F462" s="5" t="s">
        <v>1919</v>
      </c>
      <c r="G462" s="3" t="s">
        <v>2802</v>
      </c>
      <c r="H462" s="3" t="s">
        <v>836</v>
      </c>
    </row>
    <row r="463" spans="1:8" ht="15.75" x14ac:dyDescent="0.25">
      <c r="A463" s="4">
        <v>38387</v>
      </c>
      <c r="B463" s="3" t="s">
        <v>2</v>
      </c>
      <c r="C463" s="3">
        <v>178</v>
      </c>
      <c r="D463" s="3">
        <v>54</v>
      </c>
      <c r="E463" s="3" t="s">
        <v>1388</v>
      </c>
      <c r="F463" s="5" t="s">
        <v>1222</v>
      </c>
      <c r="G463" s="3" t="s">
        <v>1497</v>
      </c>
      <c r="H463" s="3" t="s">
        <v>194</v>
      </c>
    </row>
    <row r="464" spans="1:8" ht="15.75" x14ac:dyDescent="0.25">
      <c r="A464" s="4">
        <v>37329</v>
      </c>
      <c r="B464" s="3" t="s">
        <v>4</v>
      </c>
      <c r="C464" s="3">
        <v>156</v>
      </c>
      <c r="D464" s="3">
        <v>84</v>
      </c>
      <c r="E464" s="3" t="s">
        <v>1388</v>
      </c>
      <c r="F464" s="5" t="s">
        <v>1256</v>
      </c>
      <c r="G464" s="3" t="s">
        <v>1389</v>
      </c>
      <c r="H464" s="3" t="s">
        <v>144</v>
      </c>
    </row>
    <row r="465" spans="1:8" ht="15.75" x14ac:dyDescent="0.25">
      <c r="A465" s="4">
        <v>37610</v>
      </c>
      <c r="B465" s="3" t="s">
        <v>7</v>
      </c>
      <c r="C465" s="3">
        <v>166</v>
      </c>
      <c r="D465" s="3">
        <v>78</v>
      </c>
      <c r="E465" s="3" t="s">
        <v>3059</v>
      </c>
      <c r="F465" s="5" t="s">
        <v>1068</v>
      </c>
      <c r="G465" s="3" t="s">
        <v>3060</v>
      </c>
      <c r="H465" s="3" t="s">
        <v>963</v>
      </c>
    </row>
    <row r="466" spans="1:8" ht="15.75" x14ac:dyDescent="0.25">
      <c r="A466" s="4">
        <v>38069</v>
      </c>
      <c r="B466" s="3" t="s">
        <v>4</v>
      </c>
      <c r="C466" s="3">
        <v>153</v>
      </c>
      <c r="D466" s="3">
        <v>92</v>
      </c>
      <c r="E466" s="3" t="s">
        <v>2163</v>
      </c>
      <c r="F466" s="5" t="s">
        <v>1186</v>
      </c>
      <c r="G466" s="3" t="s">
        <v>2164</v>
      </c>
      <c r="H466" s="3" t="s">
        <v>516</v>
      </c>
    </row>
    <row r="467" spans="1:8" ht="15.75" x14ac:dyDescent="0.25">
      <c r="A467" s="4">
        <v>37198</v>
      </c>
      <c r="B467" s="3" t="s">
        <v>4</v>
      </c>
      <c r="C467" s="3">
        <v>174</v>
      </c>
      <c r="D467" s="3">
        <v>78</v>
      </c>
      <c r="E467" s="3" t="s">
        <v>2952</v>
      </c>
      <c r="F467" s="5" t="s">
        <v>1283</v>
      </c>
      <c r="G467" s="3" t="s">
        <v>2953</v>
      </c>
      <c r="H467" s="3" t="s">
        <v>13</v>
      </c>
    </row>
    <row r="468" spans="1:8" ht="15.75" x14ac:dyDescent="0.25">
      <c r="A468" s="4">
        <v>37629</v>
      </c>
      <c r="B468" s="3" t="s">
        <v>6</v>
      </c>
      <c r="C468" s="3">
        <v>180</v>
      </c>
      <c r="D468" s="3">
        <v>53</v>
      </c>
      <c r="E468" s="3" t="s">
        <v>2151</v>
      </c>
      <c r="F468" s="5" t="s">
        <v>1526</v>
      </c>
      <c r="G468" s="3" t="s">
        <v>2152</v>
      </c>
      <c r="H468" s="3" t="s">
        <v>510</v>
      </c>
    </row>
    <row r="469" spans="1:8" ht="15.75" x14ac:dyDescent="0.25">
      <c r="A469" s="4">
        <v>37872</v>
      </c>
      <c r="B469" s="3" t="s">
        <v>3</v>
      </c>
      <c r="C469" s="3">
        <v>150</v>
      </c>
      <c r="D469" s="3">
        <v>46</v>
      </c>
      <c r="E469" s="3" t="s">
        <v>1684</v>
      </c>
      <c r="F469" s="5" t="s">
        <v>1526</v>
      </c>
      <c r="G469" s="3" t="s">
        <v>1685</v>
      </c>
      <c r="H469" s="3" t="s">
        <v>284</v>
      </c>
    </row>
    <row r="470" spans="1:8" ht="15.75" x14ac:dyDescent="0.25">
      <c r="A470" s="4">
        <v>37390</v>
      </c>
      <c r="B470" s="3" t="s">
        <v>6</v>
      </c>
      <c r="C470" s="3">
        <v>153</v>
      </c>
      <c r="D470" s="3">
        <v>49</v>
      </c>
      <c r="E470" s="3" t="s">
        <v>1684</v>
      </c>
      <c r="F470" s="5" t="s">
        <v>1297</v>
      </c>
      <c r="G470" s="3" t="s">
        <v>1771</v>
      </c>
      <c r="H470" s="3" t="s">
        <v>325</v>
      </c>
    </row>
    <row r="471" spans="1:8" ht="15.75" x14ac:dyDescent="0.25">
      <c r="A471" s="4">
        <v>37011</v>
      </c>
      <c r="B471" s="3" t="s">
        <v>3</v>
      </c>
      <c r="C471" s="3">
        <v>168</v>
      </c>
      <c r="D471" s="3">
        <v>54</v>
      </c>
      <c r="E471" s="3" t="s">
        <v>1706</v>
      </c>
      <c r="F471" s="5" t="s">
        <v>1400</v>
      </c>
      <c r="G471" s="3" t="s">
        <v>1707</v>
      </c>
      <c r="H471" s="3" t="s">
        <v>295</v>
      </c>
    </row>
    <row r="472" spans="1:8" ht="15.75" x14ac:dyDescent="0.25">
      <c r="A472" s="4">
        <v>37970</v>
      </c>
      <c r="B472" s="3" t="s">
        <v>6</v>
      </c>
      <c r="C472" s="3">
        <v>172</v>
      </c>
      <c r="D472" s="3">
        <v>49</v>
      </c>
      <c r="E472" s="3" t="s">
        <v>3123</v>
      </c>
      <c r="F472" s="5" t="s">
        <v>1346</v>
      </c>
      <c r="G472" s="3" t="s">
        <v>3124</v>
      </c>
      <c r="H472" s="3" t="s">
        <v>996</v>
      </c>
    </row>
    <row r="473" spans="1:8" ht="15.75" x14ac:dyDescent="0.25">
      <c r="A473" s="4">
        <v>38184</v>
      </c>
      <c r="B473" s="3" t="s">
        <v>4</v>
      </c>
      <c r="C473" s="3">
        <v>176</v>
      </c>
      <c r="D473" s="3">
        <v>55</v>
      </c>
      <c r="E473" s="3" t="s">
        <v>1427</v>
      </c>
      <c r="F473" s="5" t="s">
        <v>1428</v>
      </c>
      <c r="G473" s="3" t="s">
        <v>1429</v>
      </c>
      <c r="H473" s="3" t="s">
        <v>162</v>
      </c>
    </row>
    <row r="474" spans="1:8" ht="15.75" x14ac:dyDescent="0.25">
      <c r="A474" s="4">
        <v>37685</v>
      </c>
      <c r="B474" s="3" t="s">
        <v>7</v>
      </c>
      <c r="C474" s="3">
        <v>157</v>
      </c>
      <c r="D474" s="3">
        <v>89</v>
      </c>
      <c r="E474" s="3" t="s">
        <v>2793</v>
      </c>
      <c r="F474" s="5" t="s">
        <v>1593</v>
      </c>
      <c r="G474" s="3" t="s">
        <v>2794</v>
      </c>
      <c r="H474" s="3" t="s">
        <v>832</v>
      </c>
    </row>
    <row r="475" spans="1:8" ht="15.75" x14ac:dyDescent="0.25">
      <c r="A475" s="4">
        <v>37464</v>
      </c>
      <c r="B475" s="3" t="s">
        <v>2</v>
      </c>
      <c r="C475" s="3">
        <v>173</v>
      </c>
      <c r="D475" s="3">
        <v>77</v>
      </c>
      <c r="E475" s="3" t="s">
        <v>1352</v>
      </c>
      <c r="F475" s="5" t="s">
        <v>1080</v>
      </c>
      <c r="G475" s="3" t="s">
        <v>1353</v>
      </c>
      <c r="H475" s="3" t="s">
        <v>128</v>
      </c>
    </row>
    <row r="476" spans="1:8" ht="15.75" x14ac:dyDescent="0.25">
      <c r="A476" s="4">
        <v>37469</v>
      </c>
      <c r="B476" s="3" t="s">
        <v>5</v>
      </c>
      <c r="C476" s="3">
        <v>165</v>
      </c>
      <c r="D476" s="3">
        <v>71</v>
      </c>
      <c r="E476" s="3" t="s">
        <v>1599</v>
      </c>
      <c r="F476" s="5" t="s">
        <v>1104</v>
      </c>
      <c r="G476" s="3" t="s">
        <v>1600</v>
      </c>
      <c r="H476" s="3" t="s">
        <v>242</v>
      </c>
    </row>
    <row r="477" spans="1:8" ht="15.75" x14ac:dyDescent="0.25">
      <c r="A477" s="4">
        <v>37300</v>
      </c>
      <c r="B477" s="3" t="s">
        <v>1</v>
      </c>
      <c r="C477" s="3">
        <v>155</v>
      </c>
      <c r="D477" s="3">
        <v>82</v>
      </c>
      <c r="E477" s="3" t="s">
        <v>1470</v>
      </c>
      <c r="F477" s="5" t="s">
        <v>1122</v>
      </c>
      <c r="G477" s="3" t="s">
        <v>1471</v>
      </c>
      <c r="H477" s="3" t="s">
        <v>182</v>
      </c>
    </row>
    <row r="478" spans="1:8" ht="15.75" x14ac:dyDescent="0.25">
      <c r="A478" s="4">
        <v>37690</v>
      </c>
      <c r="B478" s="3" t="s">
        <v>4</v>
      </c>
      <c r="C478" s="3">
        <v>158</v>
      </c>
      <c r="D478" s="3">
        <v>64</v>
      </c>
      <c r="E478" s="3" t="s">
        <v>2862</v>
      </c>
      <c r="F478" s="5" t="s">
        <v>1119</v>
      </c>
      <c r="G478" s="3" t="s">
        <v>2863</v>
      </c>
      <c r="H478" s="3" t="s">
        <v>864</v>
      </c>
    </row>
    <row r="479" spans="1:8" ht="15.75" x14ac:dyDescent="0.25">
      <c r="A479" s="4">
        <v>38030</v>
      </c>
      <c r="B479" s="3" t="s">
        <v>3</v>
      </c>
      <c r="C479" s="3">
        <v>161</v>
      </c>
      <c r="D479" s="3">
        <v>54</v>
      </c>
      <c r="E479" s="3" t="s">
        <v>1280</v>
      </c>
      <c r="F479" s="5" t="s">
        <v>1166</v>
      </c>
      <c r="G479" s="3" t="s">
        <v>1281</v>
      </c>
      <c r="H479" s="3" t="s">
        <v>99</v>
      </c>
    </row>
    <row r="480" spans="1:8" ht="15.75" x14ac:dyDescent="0.25">
      <c r="A480" s="4">
        <v>38048</v>
      </c>
      <c r="B480" s="3" t="s">
        <v>6</v>
      </c>
      <c r="C480" s="3">
        <v>165</v>
      </c>
      <c r="D480" s="3">
        <v>75</v>
      </c>
      <c r="E480" s="3" t="s">
        <v>2603</v>
      </c>
      <c r="F480" s="5" t="s">
        <v>1283</v>
      </c>
      <c r="G480" s="3" t="s">
        <v>2604</v>
      </c>
      <c r="H480" s="3" t="s">
        <v>736</v>
      </c>
    </row>
    <row r="481" spans="1:8" ht="15.75" x14ac:dyDescent="0.25">
      <c r="A481" s="4">
        <v>37478</v>
      </c>
      <c r="B481" s="3" t="s">
        <v>6</v>
      </c>
      <c r="C481" s="3">
        <v>180</v>
      </c>
      <c r="D481" s="3">
        <v>84</v>
      </c>
      <c r="E481" s="3" t="s">
        <v>2954</v>
      </c>
      <c r="F481" s="5" t="s">
        <v>1199</v>
      </c>
      <c r="G481" s="3" t="s">
        <v>2955</v>
      </c>
      <c r="H481" s="3" t="s">
        <v>909</v>
      </c>
    </row>
    <row r="482" spans="1:8" ht="15.75" x14ac:dyDescent="0.25">
      <c r="A482" s="4">
        <v>38372</v>
      </c>
      <c r="B482" s="3" t="s">
        <v>0</v>
      </c>
      <c r="C482" s="3">
        <v>162</v>
      </c>
      <c r="D482" s="3">
        <v>68</v>
      </c>
      <c r="E482" s="3" t="s">
        <v>2216</v>
      </c>
      <c r="F482" s="5" t="s">
        <v>1716</v>
      </c>
      <c r="G482" s="3" t="s">
        <v>2217</v>
      </c>
      <c r="H482" s="3" t="s">
        <v>543</v>
      </c>
    </row>
    <row r="483" spans="1:8" ht="15.75" x14ac:dyDescent="0.25">
      <c r="A483" s="4">
        <v>37163</v>
      </c>
      <c r="B483" s="3" t="s">
        <v>6</v>
      </c>
      <c r="C483" s="3">
        <v>179</v>
      </c>
      <c r="D483" s="3">
        <v>92</v>
      </c>
      <c r="E483" s="3" t="s">
        <v>2542</v>
      </c>
      <c r="F483" s="5" t="s">
        <v>1166</v>
      </c>
      <c r="G483" s="3" t="s">
        <v>2543</v>
      </c>
      <c r="H483" s="3" t="s">
        <v>705</v>
      </c>
    </row>
    <row r="484" spans="1:8" ht="15.75" x14ac:dyDescent="0.25">
      <c r="A484" s="4">
        <v>37650</v>
      </c>
      <c r="B484" s="3" t="s">
        <v>7</v>
      </c>
      <c r="C484" s="3">
        <v>171</v>
      </c>
      <c r="D484" s="3">
        <v>87</v>
      </c>
      <c r="E484" s="3" t="s">
        <v>2311</v>
      </c>
      <c r="F484" s="5" t="s">
        <v>1286</v>
      </c>
      <c r="G484" s="3" t="s">
        <v>2312</v>
      </c>
      <c r="H484" s="3" t="s">
        <v>590</v>
      </c>
    </row>
    <row r="485" spans="1:8" ht="15.75" x14ac:dyDescent="0.25">
      <c r="A485" s="4">
        <v>38087</v>
      </c>
      <c r="B485" s="3" t="s">
        <v>0</v>
      </c>
      <c r="C485" s="3">
        <v>150</v>
      </c>
      <c r="D485" s="3">
        <v>59</v>
      </c>
      <c r="E485" s="3" t="s">
        <v>1406</v>
      </c>
      <c r="F485" s="5" t="s">
        <v>1212</v>
      </c>
      <c r="G485" s="3" t="s">
        <v>1407</v>
      </c>
      <c r="H485" s="3" t="s">
        <v>152</v>
      </c>
    </row>
    <row r="486" spans="1:8" ht="15.75" x14ac:dyDescent="0.25">
      <c r="A486" s="4">
        <v>37047</v>
      </c>
      <c r="B486" s="3" t="s">
        <v>6</v>
      </c>
      <c r="C486" s="3">
        <v>172</v>
      </c>
      <c r="D486" s="3">
        <v>85</v>
      </c>
      <c r="E486" s="3" t="s">
        <v>2701</v>
      </c>
      <c r="F486" s="5" t="s">
        <v>1212</v>
      </c>
      <c r="G486" s="3" t="s">
        <v>2702</v>
      </c>
      <c r="H486" s="3" t="s">
        <v>786</v>
      </c>
    </row>
    <row r="487" spans="1:8" ht="15.75" x14ac:dyDescent="0.25">
      <c r="A487" s="4">
        <v>38292</v>
      </c>
      <c r="B487" s="3" t="s">
        <v>3</v>
      </c>
      <c r="C487" s="3">
        <v>150</v>
      </c>
      <c r="D487" s="3">
        <v>83</v>
      </c>
      <c r="E487" s="3" t="s">
        <v>2403</v>
      </c>
      <c r="F487" s="5" t="s">
        <v>1107</v>
      </c>
      <c r="G487" s="3" t="s">
        <v>2404</v>
      </c>
      <c r="H487" s="3" t="s">
        <v>635</v>
      </c>
    </row>
    <row r="488" spans="1:8" ht="15.75" x14ac:dyDescent="0.25">
      <c r="A488" s="4">
        <v>38461</v>
      </c>
      <c r="B488" s="3" t="s">
        <v>3</v>
      </c>
      <c r="C488" s="3">
        <v>168</v>
      </c>
      <c r="D488" s="3">
        <v>74</v>
      </c>
      <c r="E488" s="3" t="s">
        <v>1960</v>
      </c>
      <c r="F488" s="5" t="s">
        <v>1209</v>
      </c>
      <c r="G488" s="3" t="s">
        <v>1961</v>
      </c>
      <c r="H488" s="3" t="s">
        <v>416</v>
      </c>
    </row>
    <row r="489" spans="1:8" ht="15.75" x14ac:dyDescent="0.25">
      <c r="A489" s="4">
        <v>38089</v>
      </c>
      <c r="B489" s="3" t="s">
        <v>6</v>
      </c>
      <c r="C489" s="3">
        <v>171</v>
      </c>
      <c r="D489" s="3">
        <v>57</v>
      </c>
      <c r="E489" s="3" t="s">
        <v>2268</v>
      </c>
      <c r="F489" s="5" t="s">
        <v>1346</v>
      </c>
      <c r="G489" s="3" t="s">
        <v>2269</v>
      </c>
      <c r="H489" s="3" t="s">
        <v>569</v>
      </c>
    </row>
    <row r="490" spans="1:8" ht="15.75" x14ac:dyDescent="0.25">
      <c r="A490" s="4">
        <v>38255</v>
      </c>
      <c r="B490" s="3" t="s">
        <v>5</v>
      </c>
      <c r="C490" s="3">
        <v>179</v>
      </c>
      <c r="D490" s="3">
        <v>79</v>
      </c>
      <c r="E490" s="3" t="s">
        <v>2856</v>
      </c>
      <c r="F490" s="5" t="s">
        <v>1077</v>
      </c>
      <c r="G490" s="3" t="s">
        <v>2857</v>
      </c>
      <c r="H490" s="3" t="s">
        <v>861</v>
      </c>
    </row>
    <row r="491" spans="1:8" ht="15.75" x14ac:dyDescent="0.25">
      <c r="A491" s="4">
        <v>37112</v>
      </c>
      <c r="B491" s="3" t="s">
        <v>2</v>
      </c>
      <c r="C491" s="3">
        <v>177</v>
      </c>
      <c r="D491" s="3">
        <v>47</v>
      </c>
      <c r="E491" s="3" t="s">
        <v>2349</v>
      </c>
      <c r="F491" s="5" t="s">
        <v>1113</v>
      </c>
      <c r="G491" s="3" t="s">
        <v>2350</v>
      </c>
      <c r="H491" s="3" t="s">
        <v>608</v>
      </c>
    </row>
    <row r="492" spans="1:8" ht="15.75" x14ac:dyDescent="0.25">
      <c r="A492" s="4">
        <v>37349</v>
      </c>
      <c r="B492" s="3" t="s">
        <v>5</v>
      </c>
      <c r="C492" s="3">
        <v>157</v>
      </c>
      <c r="D492" s="3">
        <v>76</v>
      </c>
      <c r="E492" s="3" t="s">
        <v>2803</v>
      </c>
      <c r="F492" s="5" t="s">
        <v>1526</v>
      </c>
      <c r="G492" s="3" t="s">
        <v>2804</v>
      </c>
      <c r="H492" s="3" t="s">
        <v>837</v>
      </c>
    </row>
    <row r="493" spans="1:8" ht="15.75" x14ac:dyDescent="0.25">
      <c r="A493" s="4">
        <v>37759</v>
      </c>
      <c r="B493" s="3" t="s">
        <v>5</v>
      </c>
      <c r="C493" s="3">
        <v>172</v>
      </c>
      <c r="D493" s="3">
        <v>91</v>
      </c>
      <c r="E493" s="3" t="s">
        <v>2844</v>
      </c>
      <c r="F493" s="5" t="s">
        <v>1089</v>
      </c>
      <c r="G493" s="3" t="s">
        <v>2845</v>
      </c>
      <c r="H493" s="3" t="s">
        <v>855</v>
      </c>
    </row>
    <row r="494" spans="1:8" ht="15.75" x14ac:dyDescent="0.25">
      <c r="A494" s="4">
        <v>38237</v>
      </c>
      <c r="B494" s="3" t="s">
        <v>1</v>
      </c>
      <c r="C494" s="3">
        <v>176</v>
      </c>
      <c r="D494" s="3">
        <v>93</v>
      </c>
      <c r="E494" s="3" t="s">
        <v>2401</v>
      </c>
      <c r="F494" s="5" t="s">
        <v>1138</v>
      </c>
      <c r="G494" s="3" t="s">
        <v>2402</v>
      </c>
      <c r="H494" s="3" t="s">
        <v>634</v>
      </c>
    </row>
    <row r="495" spans="1:8" ht="15.75" x14ac:dyDescent="0.25">
      <c r="A495" s="4">
        <v>38437</v>
      </c>
      <c r="B495" s="3" t="s">
        <v>1</v>
      </c>
      <c r="C495" s="3">
        <v>159</v>
      </c>
      <c r="D495" s="3">
        <v>76</v>
      </c>
      <c r="E495" s="3" t="s">
        <v>2186</v>
      </c>
      <c r="F495" s="5" t="s">
        <v>1217</v>
      </c>
      <c r="G495" s="3" t="s">
        <v>2187</v>
      </c>
      <c r="H495" s="3" t="s">
        <v>528</v>
      </c>
    </row>
    <row r="496" spans="1:8" ht="15.75" x14ac:dyDescent="0.25">
      <c r="A496" s="4">
        <v>37672</v>
      </c>
      <c r="B496" s="3" t="s">
        <v>2</v>
      </c>
      <c r="C496" s="3">
        <v>156</v>
      </c>
      <c r="D496" s="3">
        <v>90</v>
      </c>
      <c r="E496" s="3" t="s">
        <v>2799</v>
      </c>
      <c r="F496" s="5" t="s">
        <v>1848</v>
      </c>
      <c r="G496" s="3" t="s">
        <v>2800</v>
      </c>
      <c r="H496" s="3" t="s">
        <v>835</v>
      </c>
    </row>
    <row r="497" spans="1:8" ht="15.75" x14ac:dyDescent="0.25">
      <c r="A497" s="4">
        <v>37436</v>
      </c>
      <c r="B497" s="3" t="s">
        <v>6</v>
      </c>
      <c r="C497" s="3">
        <v>155</v>
      </c>
      <c r="D497" s="3">
        <v>58</v>
      </c>
      <c r="E497" s="3" t="s">
        <v>2647</v>
      </c>
      <c r="F497" s="5" t="s">
        <v>1259</v>
      </c>
      <c r="G497" s="3" t="s">
        <v>2648</v>
      </c>
      <c r="H497" s="3" t="s">
        <v>758</v>
      </c>
    </row>
    <row r="498" spans="1:8" ht="15.75" x14ac:dyDescent="0.25">
      <c r="A498" s="4">
        <v>37463</v>
      </c>
      <c r="B498" s="3" t="s">
        <v>6</v>
      </c>
      <c r="C498" s="3">
        <v>171</v>
      </c>
      <c r="D498" s="3">
        <v>76</v>
      </c>
      <c r="E498" s="3" t="s">
        <v>1411</v>
      </c>
      <c r="F498" s="5" t="s">
        <v>1297</v>
      </c>
      <c r="G498" s="3" t="s">
        <v>1412</v>
      </c>
      <c r="H498" s="3" t="s">
        <v>154</v>
      </c>
    </row>
    <row r="499" spans="1:8" ht="15.75" x14ac:dyDescent="0.25">
      <c r="A499" s="4">
        <v>38408</v>
      </c>
      <c r="B499" s="3" t="s">
        <v>0</v>
      </c>
      <c r="C499" s="3">
        <v>157</v>
      </c>
      <c r="D499" s="3">
        <v>65</v>
      </c>
      <c r="E499" s="3" t="s">
        <v>2826</v>
      </c>
      <c r="F499" s="5" t="s">
        <v>1393</v>
      </c>
      <c r="G499" s="3" t="s">
        <v>2827</v>
      </c>
      <c r="H499" s="3" t="s">
        <v>849</v>
      </c>
    </row>
    <row r="500" spans="1:8" ht="15.75" x14ac:dyDescent="0.25">
      <c r="A500" s="4">
        <v>37043</v>
      </c>
      <c r="B500" s="3" t="s">
        <v>1</v>
      </c>
      <c r="C500" s="3">
        <v>153</v>
      </c>
      <c r="D500" s="3">
        <v>81</v>
      </c>
      <c r="E500" s="3" t="s">
        <v>2242</v>
      </c>
      <c r="F500" s="5" t="s">
        <v>1393</v>
      </c>
      <c r="G500" s="3" t="s">
        <v>2243</v>
      </c>
      <c r="H500" s="3" t="s">
        <v>556</v>
      </c>
    </row>
    <row r="501" spans="1:8" ht="15.75" x14ac:dyDescent="0.25">
      <c r="A501" s="4">
        <v>38262</v>
      </c>
      <c r="B501" s="3" t="s">
        <v>3</v>
      </c>
      <c r="C501" s="3">
        <v>160</v>
      </c>
      <c r="D501" s="3">
        <v>50</v>
      </c>
      <c r="E501" s="3" t="s">
        <v>2487</v>
      </c>
      <c r="F501" s="5" t="s">
        <v>1128</v>
      </c>
      <c r="G501" s="3" t="s">
        <v>2488</v>
      </c>
      <c r="H501" s="3" t="s">
        <v>677</v>
      </c>
    </row>
    <row r="502" spans="1:8" ht="15.75" x14ac:dyDescent="0.25">
      <c r="A502" s="4">
        <v>37222</v>
      </c>
      <c r="B502" s="3" t="s">
        <v>2</v>
      </c>
      <c r="C502" s="3">
        <v>153</v>
      </c>
      <c r="D502" s="3">
        <v>58</v>
      </c>
      <c r="E502" s="3" t="s">
        <v>1948</v>
      </c>
      <c r="F502" s="5" t="s">
        <v>1077</v>
      </c>
      <c r="G502" s="3" t="s">
        <v>1949</v>
      </c>
      <c r="H502" s="3" t="s">
        <v>410</v>
      </c>
    </row>
    <row r="503" spans="1:8" ht="15.75" x14ac:dyDescent="0.25">
      <c r="A503" s="4">
        <v>37075</v>
      </c>
      <c r="B503" s="3" t="s">
        <v>1</v>
      </c>
      <c r="C503" s="3">
        <v>151</v>
      </c>
      <c r="D503" s="3">
        <v>70</v>
      </c>
      <c r="E503" s="3" t="s">
        <v>2375</v>
      </c>
      <c r="F503" s="5" t="s">
        <v>1236</v>
      </c>
      <c r="G503" s="3" t="s">
        <v>2376</v>
      </c>
      <c r="H503" s="3" t="s">
        <v>621</v>
      </c>
    </row>
    <row r="504" spans="1:8" ht="15.75" x14ac:dyDescent="0.25">
      <c r="A504" s="4">
        <v>37779</v>
      </c>
      <c r="B504" s="3" t="s">
        <v>4</v>
      </c>
      <c r="C504" s="3">
        <v>151</v>
      </c>
      <c r="D504" s="3">
        <v>88</v>
      </c>
      <c r="E504" s="3" t="s">
        <v>2439</v>
      </c>
      <c r="F504" s="5" t="s">
        <v>1143</v>
      </c>
      <c r="G504" s="3" t="s">
        <v>2440</v>
      </c>
      <c r="H504" s="3" t="s">
        <v>653</v>
      </c>
    </row>
    <row r="505" spans="1:8" ht="15.75" x14ac:dyDescent="0.25">
      <c r="A505" s="4">
        <v>37283</v>
      </c>
      <c r="B505" s="3" t="s">
        <v>1</v>
      </c>
      <c r="C505" s="3">
        <v>180</v>
      </c>
      <c r="D505" s="3">
        <v>46</v>
      </c>
      <c r="E505" s="3" t="s">
        <v>1816</v>
      </c>
      <c r="F505" s="5" t="s">
        <v>1169</v>
      </c>
      <c r="G505" s="3" t="s">
        <v>1817</v>
      </c>
      <c r="H505" s="3" t="s">
        <v>348</v>
      </c>
    </row>
    <row r="506" spans="1:8" ht="15.75" x14ac:dyDescent="0.25">
      <c r="A506" s="4">
        <v>37499</v>
      </c>
      <c r="B506" s="3" t="s">
        <v>1</v>
      </c>
      <c r="C506" s="3">
        <v>163</v>
      </c>
      <c r="D506" s="3">
        <v>57</v>
      </c>
      <c r="E506" s="3" t="s">
        <v>2447</v>
      </c>
      <c r="F506" s="5" t="s">
        <v>1206</v>
      </c>
      <c r="G506" s="3" t="s">
        <v>2448</v>
      </c>
      <c r="H506" s="3" t="s">
        <v>657</v>
      </c>
    </row>
    <row r="507" spans="1:8" ht="15.75" x14ac:dyDescent="0.25">
      <c r="A507" s="4">
        <v>37983</v>
      </c>
      <c r="B507" s="3" t="s">
        <v>7</v>
      </c>
      <c r="C507" s="3">
        <v>178</v>
      </c>
      <c r="D507" s="3">
        <v>79</v>
      </c>
      <c r="E507" s="3" t="s">
        <v>1546</v>
      </c>
      <c r="F507" s="5" t="s">
        <v>1308</v>
      </c>
      <c r="G507" s="3" t="s">
        <v>1547</v>
      </c>
      <c r="H507" s="3" t="s">
        <v>217</v>
      </c>
    </row>
    <row r="508" spans="1:8" ht="15.75" x14ac:dyDescent="0.25">
      <c r="A508" s="4">
        <v>37608</v>
      </c>
      <c r="B508" s="3" t="s">
        <v>5</v>
      </c>
      <c r="C508" s="3">
        <v>176</v>
      </c>
      <c r="D508" s="3">
        <v>72</v>
      </c>
      <c r="E508" s="3" t="s">
        <v>2190</v>
      </c>
      <c r="F508" s="5" t="s">
        <v>1236</v>
      </c>
      <c r="G508" s="3" t="s">
        <v>2191</v>
      </c>
      <c r="H508" s="3" t="s">
        <v>530</v>
      </c>
    </row>
    <row r="509" spans="1:8" ht="15.75" x14ac:dyDescent="0.25">
      <c r="A509" s="4">
        <v>37998</v>
      </c>
      <c r="B509" s="3" t="s">
        <v>7</v>
      </c>
      <c r="C509" s="3">
        <v>153</v>
      </c>
      <c r="D509" s="3">
        <v>48</v>
      </c>
      <c r="E509" s="3" t="s">
        <v>2840</v>
      </c>
      <c r="F509" s="5" t="s">
        <v>1370</v>
      </c>
      <c r="G509" s="3" t="s">
        <v>2841</v>
      </c>
      <c r="H509" s="3" t="s">
        <v>854</v>
      </c>
    </row>
    <row r="510" spans="1:8" ht="15.75" x14ac:dyDescent="0.25">
      <c r="A510" s="4">
        <v>38060</v>
      </c>
      <c r="B510" s="3" t="s">
        <v>3</v>
      </c>
      <c r="C510" s="3">
        <v>168</v>
      </c>
      <c r="D510" s="3">
        <v>49</v>
      </c>
      <c r="E510" s="3" t="s">
        <v>2105</v>
      </c>
      <c r="F510" s="5" t="s">
        <v>1529</v>
      </c>
      <c r="G510" s="3" t="s">
        <v>2106</v>
      </c>
      <c r="H510" s="3" t="s">
        <v>487</v>
      </c>
    </row>
    <row r="511" spans="1:8" ht="15.75" x14ac:dyDescent="0.25">
      <c r="A511" s="4">
        <v>37554</v>
      </c>
      <c r="B511" s="3" t="s">
        <v>6</v>
      </c>
      <c r="C511" s="3">
        <v>166</v>
      </c>
      <c r="D511" s="3">
        <v>48</v>
      </c>
      <c r="E511" s="3" t="s">
        <v>1266</v>
      </c>
      <c r="F511" s="5" t="s">
        <v>1267</v>
      </c>
      <c r="G511" s="3" t="s">
        <v>1268</v>
      </c>
      <c r="H511" s="3" t="s">
        <v>93</v>
      </c>
    </row>
    <row r="512" spans="1:8" ht="15.75" x14ac:dyDescent="0.25">
      <c r="A512" s="4">
        <v>37454</v>
      </c>
      <c r="B512" s="3" t="s">
        <v>0</v>
      </c>
      <c r="C512" s="3">
        <v>167</v>
      </c>
      <c r="D512" s="3">
        <v>52</v>
      </c>
      <c r="E512" s="3" t="s">
        <v>2208</v>
      </c>
      <c r="F512" s="5" t="s">
        <v>1233</v>
      </c>
      <c r="G512" s="3" t="s">
        <v>2209</v>
      </c>
      <c r="H512" s="3" t="s">
        <v>539</v>
      </c>
    </row>
    <row r="513" spans="1:8" ht="15.75" x14ac:dyDescent="0.25">
      <c r="A513" s="4">
        <v>37996</v>
      </c>
      <c r="B513" s="3" t="s">
        <v>5</v>
      </c>
      <c r="C513" s="3">
        <v>150</v>
      </c>
      <c r="D513" s="3">
        <v>86</v>
      </c>
      <c r="E513" s="3" t="s">
        <v>3117</v>
      </c>
      <c r="F513" s="5" t="s">
        <v>1848</v>
      </c>
      <c r="G513" s="3" t="s">
        <v>3118</v>
      </c>
      <c r="H513" s="3" t="s">
        <v>993</v>
      </c>
    </row>
    <row r="514" spans="1:8" ht="15.75" x14ac:dyDescent="0.25">
      <c r="A514" s="4">
        <v>37672</v>
      </c>
      <c r="B514" s="3" t="s">
        <v>2</v>
      </c>
      <c r="C514" s="3">
        <v>176</v>
      </c>
      <c r="D514" s="3">
        <v>72</v>
      </c>
      <c r="E514" s="3" t="s">
        <v>2678</v>
      </c>
      <c r="F514" s="5" t="s">
        <v>1193</v>
      </c>
      <c r="G514" s="3" t="s">
        <v>2679</v>
      </c>
      <c r="H514" s="3" t="s">
        <v>774</v>
      </c>
    </row>
    <row r="515" spans="1:8" ht="15.75" x14ac:dyDescent="0.25">
      <c r="A515" s="4">
        <v>37352</v>
      </c>
      <c r="B515" s="3" t="s">
        <v>2</v>
      </c>
      <c r="C515" s="3">
        <v>166</v>
      </c>
      <c r="D515" s="3">
        <v>61</v>
      </c>
      <c r="E515" s="3" t="s">
        <v>2258</v>
      </c>
      <c r="F515" s="5" t="s">
        <v>1682</v>
      </c>
      <c r="G515" s="3" t="s">
        <v>2259</v>
      </c>
      <c r="H515" s="3" t="s">
        <v>564</v>
      </c>
    </row>
    <row r="516" spans="1:8" ht="15.75" x14ac:dyDescent="0.25">
      <c r="A516" s="4">
        <v>38466</v>
      </c>
      <c r="B516" s="3" t="s">
        <v>6</v>
      </c>
      <c r="C516" s="3">
        <v>159</v>
      </c>
      <c r="D516" s="3">
        <v>71</v>
      </c>
      <c r="E516" s="3" t="s">
        <v>2006</v>
      </c>
      <c r="F516" s="5" t="s">
        <v>1183</v>
      </c>
      <c r="G516" s="3" t="s">
        <v>2007</v>
      </c>
      <c r="H516" s="3" t="s">
        <v>438</v>
      </c>
    </row>
    <row r="517" spans="1:8" ht="15.75" x14ac:dyDescent="0.25">
      <c r="A517" s="4">
        <v>38410</v>
      </c>
      <c r="B517" s="3" t="s">
        <v>1</v>
      </c>
      <c r="C517" s="3">
        <v>179</v>
      </c>
      <c r="D517" s="3">
        <v>72</v>
      </c>
      <c r="E517" s="3" t="s">
        <v>2161</v>
      </c>
      <c r="F517" s="5" t="s">
        <v>1573</v>
      </c>
      <c r="G517" s="3" t="s">
        <v>2162</v>
      </c>
      <c r="H517" s="3" t="s">
        <v>515</v>
      </c>
    </row>
    <row r="518" spans="1:8" ht="15.75" x14ac:dyDescent="0.25">
      <c r="A518" s="4">
        <v>37771</v>
      </c>
      <c r="B518" s="3" t="s">
        <v>3</v>
      </c>
      <c r="C518" s="3">
        <v>176</v>
      </c>
      <c r="D518" s="3">
        <v>87</v>
      </c>
      <c r="E518" s="3" t="s">
        <v>1761</v>
      </c>
      <c r="F518" s="5" t="s">
        <v>1393</v>
      </c>
      <c r="G518" s="3" t="s">
        <v>1762</v>
      </c>
      <c r="H518" s="3" t="s">
        <v>1005</v>
      </c>
    </row>
    <row r="519" spans="1:8" ht="15.75" x14ac:dyDescent="0.25">
      <c r="A519" s="4">
        <v>38246</v>
      </c>
      <c r="B519" s="3" t="s">
        <v>5</v>
      </c>
      <c r="C519" s="3">
        <v>179</v>
      </c>
      <c r="D519" s="3">
        <v>81</v>
      </c>
      <c r="E519" s="3" t="s">
        <v>1718</v>
      </c>
      <c r="F519" s="5" t="s">
        <v>1311</v>
      </c>
      <c r="G519" s="3" t="s">
        <v>1719</v>
      </c>
      <c r="H519" s="3" t="s">
        <v>300</v>
      </c>
    </row>
    <row r="520" spans="1:8" ht="15.75" x14ac:dyDescent="0.25">
      <c r="A520" s="4">
        <v>37271</v>
      </c>
      <c r="B520" s="3" t="s">
        <v>1</v>
      </c>
      <c r="C520" s="3">
        <v>164</v>
      </c>
      <c r="D520" s="3">
        <v>94</v>
      </c>
      <c r="E520" s="3" t="s">
        <v>2399</v>
      </c>
      <c r="F520" s="5" t="s">
        <v>1113</v>
      </c>
      <c r="G520" s="3" t="s">
        <v>2400</v>
      </c>
      <c r="H520" s="3" t="s">
        <v>633</v>
      </c>
    </row>
    <row r="521" spans="1:8" ht="15.75" x14ac:dyDescent="0.25">
      <c r="A521" s="4">
        <v>37443</v>
      </c>
      <c r="B521" s="3" t="s">
        <v>6</v>
      </c>
      <c r="C521" s="3">
        <v>161</v>
      </c>
      <c r="D521" s="3">
        <v>74</v>
      </c>
      <c r="E521" s="3" t="s">
        <v>2212</v>
      </c>
      <c r="F521" s="5" t="s">
        <v>1251</v>
      </c>
      <c r="G521" s="3" t="s">
        <v>2213</v>
      </c>
      <c r="H521" s="3" t="s">
        <v>541</v>
      </c>
    </row>
    <row r="522" spans="1:8" ht="15.75" x14ac:dyDescent="0.25">
      <c r="A522" s="4">
        <v>38456</v>
      </c>
      <c r="B522" s="3" t="s">
        <v>3</v>
      </c>
      <c r="C522" s="3">
        <v>151</v>
      </c>
      <c r="D522" s="3">
        <v>72</v>
      </c>
      <c r="E522" s="3" t="s">
        <v>2641</v>
      </c>
      <c r="F522" s="5" t="s">
        <v>1125</v>
      </c>
      <c r="G522" s="3" t="s">
        <v>2642</v>
      </c>
      <c r="H522" s="3" t="s">
        <v>755</v>
      </c>
    </row>
    <row r="523" spans="1:8" ht="15.75" x14ac:dyDescent="0.25">
      <c r="A523" s="4">
        <v>37397</v>
      </c>
      <c r="B523" s="3" t="s">
        <v>7</v>
      </c>
      <c r="C523" s="3">
        <v>173</v>
      </c>
      <c r="D523" s="3">
        <v>74</v>
      </c>
      <c r="E523" s="3" t="s">
        <v>1115</v>
      </c>
      <c r="F523" s="5" t="s">
        <v>1116</v>
      </c>
      <c r="G523" s="3" t="s">
        <v>1117</v>
      </c>
      <c r="H523" s="3" t="s">
        <v>36</v>
      </c>
    </row>
    <row r="524" spans="1:8" ht="15.75" x14ac:dyDescent="0.25">
      <c r="A524" s="4">
        <v>37918</v>
      </c>
      <c r="B524" s="3" t="s">
        <v>7</v>
      </c>
      <c r="C524" s="3">
        <v>158</v>
      </c>
      <c r="D524" s="3">
        <v>92</v>
      </c>
      <c r="E524" s="3" t="s">
        <v>2427</v>
      </c>
      <c r="F524" s="5" t="s">
        <v>1146</v>
      </c>
      <c r="G524" s="3" t="s">
        <v>2428</v>
      </c>
      <c r="H524" s="3" t="s">
        <v>647</v>
      </c>
    </row>
    <row r="525" spans="1:8" ht="15.75" x14ac:dyDescent="0.25">
      <c r="A525" s="4">
        <v>37552</v>
      </c>
      <c r="B525" s="3" t="s">
        <v>1</v>
      </c>
      <c r="C525" s="3">
        <v>168</v>
      </c>
      <c r="D525" s="3">
        <v>88</v>
      </c>
      <c r="E525" s="3" t="s">
        <v>1278</v>
      </c>
      <c r="F525" s="5" t="s">
        <v>1116</v>
      </c>
      <c r="G525" s="3" t="s">
        <v>1279</v>
      </c>
      <c r="H525" s="3" t="s">
        <v>98</v>
      </c>
    </row>
    <row r="526" spans="1:8" ht="15.75" x14ac:dyDescent="0.25">
      <c r="A526" s="4">
        <v>38394</v>
      </c>
      <c r="B526" s="3" t="s">
        <v>3</v>
      </c>
      <c r="C526" s="3">
        <v>162</v>
      </c>
      <c r="D526" s="3">
        <v>48</v>
      </c>
      <c r="E526" s="3" t="s">
        <v>2247</v>
      </c>
      <c r="F526" s="5" t="s">
        <v>1593</v>
      </c>
      <c r="G526" s="3" t="s">
        <v>2248</v>
      </c>
      <c r="H526" s="3" t="s">
        <v>558</v>
      </c>
    </row>
    <row r="527" spans="1:8" ht="15.75" x14ac:dyDescent="0.25">
      <c r="A527" s="4">
        <v>37799</v>
      </c>
      <c r="B527" s="3" t="s">
        <v>2</v>
      </c>
      <c r="C527" s="3">
        <v>172</v>
      </c>
      <c r="D527" s="3">
        <v>51</v>
      </c>
      <c r="E527" s="3" t="s">
        <v>1079</v>
      </c>
      <c r="F527" s="5" t="s">
        <v>1080</v>
      </c>
      <c r="G527" s="3" t="s">
        <v>1081</v>
      </c>
      <c r="H527" s="3" t="s">
        <v>24</v>
      </c>
    </row>
    <row r="528" spans="1:8" ht="15.75" x14ac:dyDescent="0.25">
      <c r="A528" s="4">
        <v>37637</v>
      </c>
      <c r="B528" s="3" t="s">
        <v>6</v>
      </c>
      <c r="C528" s="3">
        <v>175</v>
      </c>
      <c r="D528" s="3">
        <v>76</v>
      </c>
      <c r="E528" s="3" t="s">
        <v>2222</v>
      </c>
      <c r="F528" s="5" t="s">
        <v>1393</v>
      </c>
      <c r="G528" s="3" t="s">
        <v>2223</v>
      </c>
      <c r="H528" s="3" t="s">
        <v>546</v>
      </c>
    </row>
    <row r="529" spans="1:8" ht="15.75" x14ac:dyDescent="0.25">
      <c r="A529" s="4">
        <v>37609</v>
      </c>
      <c r="B529" s="3" t="s">
        <v>2</v>
      </c>
      <c r="C529" s="3">
        <v>160</v>
      </c>
      <c r="D529" s="3">
        <v>94</v>
      </c>
      <c r="E529" s="3" t="s">
        <v>3096</v>
      </c>
      <c r="F529" s="5" t="s">
        <v>1716</v>
      </c>
      <c r="G529" s="3" t="s">
        <v>3097</v>
      </c>
      <c r="H529" s="3" t="s">
        <v>982</v>
      </c>
    </row>
    <row r="530" spans="1:8" ht="15.75" x14ac:dyDescent="0.25">
      <c r="A530" s="4">
        <v>37845</v>
      </c>
      <c r="B530" s="3" t="s">
        <v>4</v>
      </c>
      <c r="C530" s="3">
        <v>180</v>
      </c>
      <c r="D530" s="3">
        <v>47</v>
      </c>
      <c r="E530" s="3" t="s">
        <v>2034</v>
      </c>
      <c r="F530" s="5" t="s">
        <v>1448</v>
      </c>
      <c r="G530" s="3" t="s">
        <v>2035</v>
      </c>
      <c r="H530" s="3" t="s">
        <v>451</v>
      </c>
    </row>
    <row r="531" spans="1:8" ht="15.75" x14ac:dyDescent="0.25">
      <c r="A531" s="4">
        <v>37515</v>
      </c>
      <c r="B531" s="3" t="s">
        <v>4</v>
      </c>
      <c r="C531" s="3">
        <v>174</v>
      </c>
      <c r="D531" s="3">
        <v>91</v>
      </c>
      <c r="E531" s="3" t="s">
        <v>1313</v>
      </c>
      <c r="F531" s="5" t="s">
        <v>1314</v>
      </c>
      <c r="G531" s="3" t="s">
        <v>1315</v>
      </c>
      <c r="H531" s="3" t="s">
        <v>112</v>
      </c>
    </row>
    <row r="532" spans="1:8" ht="15.75" x14ac:dyDescent="0.25">
      <c r="A532" s="4">
        <v>37034</v>
      </c>
      <c r="B532" s="3" t="s">
        <v>5</v>
      </c>
      <c r="C532" s="3">
        <v>156</v>
      </c>
      <c r="D532" s="3">
        <v>50</v>
      </c>
      <c r="E532" s="3" t="s">
        <v>2337</v>
      </c>
      <c r="F532" s="5" t="s">
        <v>1346</v>
      </c>
      <c r="G532" s="3" t="s">
        <v>2338</v>
      </c>
      <c r="H532" s="3" t="s">
        <v>603</v>
      </c>
    </row>
    <row r="533" spans="1:8" ht="15.75" x14ac:dyDescent="0.25">
      <c r="A533" s="4">
        <v>38140</v>
      </c>
      <c r="B533" s="3" t="s">
        <v>3</v>
      </c>
      <c r="C533" s="3">
        <v>164</v>
      </c>
      <c r="D533" s="3">
        <v>47</v>
      </c>
      <c r="E533" s="3" t="s">
        <v>2337</v>
      </c>
      <c r="F533" s="5" t="s">
        <v>1919</v>
      </c>
      <c r="G533" s="3" t="s">
        <v>2548</v>
      </c>
      <c r="H533" s="3" t="s">
        <v>708</v>
      </c>
    </row>
    <row r="534" spans="1:8" ht="15.75" x14ac:dyDescent="0.25">
      <c r="A534" s="4">
        <v>37305</v>
      </c>
      <c r="B534" s="3" t="s">
        <v>3</v>
      </c>
      <c r="C534" s="3">
        <v>166</v>
      </c>
      <c r="D534" s="3">
        <v>62</v>
      </c>
      <c r="E534" s="3" t="s">
        <v>2563</v>
      </c>
      <c r="F534" s="5" t="s">
        <v>1409</v>
      </c>
      <c r="G534" s="3" t="s">
        <v>2564</v>
      </c>
      <c r="H534" s="3" t="s">
        <v>716</v>
      </c>
    </row>
    <row r="535" spans="1:8" ht="15.75" x14ac:dyDescent="0.25">
      <c r="A535" s="4">
        <v>37142</v>
      </c>
      <c r="B535" s="3" t="s">
        <v>7</v>
      </c>
      <c r="C535" s="3">
        <v>169</v>
      </c>
      <c r="D535" s="3">
        <v>81</v>
      </c>
      <c r="E535" s="3" t="s">
        <v>2127</v>
      </c>
      <c r="F535" s="5" t="s">
        <v>1759</v>
      </c>
      <c r="G535" s="3" t="s">
        <v>2128</v>
      </c>
      <c r="H535" s="3" t="s">
        <v>498</v>
      </c>
    </row>
    <row r="536" spans="1:8" ht="15.75" x14ac:dyDescent="0.25">
      <c r="A536" s="4">
        <v>38420</v>
      </c>
      <c r="B536" s="3" t="s">
        <v>5</v>
      </c>
      <c r="C536" s="3">
        <v>180</v>
      </c>
      <c r="D536" s="3">
        <v>55</v>
      </c>
      <c r="E536" s="3" t="s">
        <v>2276</v>
      </c>
      <c r="F536" s="5" t="s">
        <v>1848</v>
      </c>
      <c r="G536" s="3" t="s">
        <v>2277</v>
      </c>
      <c r="H536" s="3" t="s">
        <v>573</v>
      </c>
    </row>
    <row r="537" spans="1:8" ht="15.75" x14ac:dyDescent="0.25">
      <c r="A537" s="4">
        <v>37341</v>
      </c>
      <c r="B537" s="3" t="s">
        <v>2</v>
      </c>
      <c r="C537" s="3">
        <v>159</v>
      </c>
      <c r="D537" s="3">
        <v>47</v>
      </c>
      <c r="E537" s="3" t="s">
        <v>2445</v>
      </c>
      <c r="F537" s="5" t="s">
        <v>1107</v>
      </c>
      <c r="G537" s="3" t="s">
        <v>2446</v>
      </c>
      <c r="H537" s="3" t="s">
        <v>656</v>
      </c>
    </row>
    <row r="538" spans="1:8" ht="15.75" x14ac:dyDescent="0.25">
      <c r="A538" s="4">
        <v>37987</v>
      </c>
      <c r="B538" s="3" t="s">
        <v>6</v>
      </c>
      <c r="C538" s="3">
        <v>167</v>
      </c>
      <c r="D538" s="3">
        <v>75</v>
      </c>
      <c r="E538" s="3" t="s">
        <v>2676</v>
      </c>
      <c r="F538" s="5" t="s">
        <v>1217</v>
      </c>
      <c r="G538" s="3" t="s">
        <v>2677</v>
      </c>
      <c r="H538" s="3" t="s">
        <v>773</v>
      </c>
    </row>
    <row r="539" spans="1:8" ht="15.75" x14ac:dyDescent="0.25">
      <c r="A539" s="4">
        <v>37254</v>
      </c>
      <c r="B539" s="3" t="s">
        <v>1</v>
      </c>
      <c r="C539" s="3">
        <v>180</v>
      </c>
      <c r="D539" s="3">
        <v>76</v>
      </c>
      <c r="E539" s="3" t="s">
        <v>2073</v>
      </c>
      <c r="F539" s="5" t="s">
        <v>1138</v>
      </c>
      <c r="G539" s="3" t="s">
        <v>2074</v>
      </c>
      <c r="H539" s="3" t="s">
        <v>471</v>
      </c>
    </row>
    <row r="540" spans="1:8" ht="15.75" x14ac:dyDescent="0.25">
      <c r="A540" s="4">
        <v>38185</v>
      </c>
      <c r="B540" s="3" t="s">
        <v>2</v>
      </c>
      <c r="C540" s="3">
        <v>161</v>
      </c>
      <c r="D540" s="3">
        <v>89</v>
      </c>
      <c r="E540" s="3" t="s">
        <v>1528</v>
      </c>
      <c r="F540" s="5" t="s">
        <v>1529</v>
      </c>
      <c r="G540" s="3" t="s">
        <v>1530</v>
      </c>
      <c r="H540" s="3" t="s">
        <v>209</v>
      </c>
    </row>
    <row r="541" spans="1:8" ht="15.75" x14ac:dyDescent="0.25">
      <c r="A541" s="4">
        <v>37447</v>
      </c>
      <c r="B541" s="3" t="s">
        <v>4</v>
      </c>
      <c r="C541" s="3">
        <v>177</v>
      </c>
      <c r="D541" s="3">
        <v>71</v>
      </c>
      <c r="E541" s="3" t="s">
        <v>2313</v>
      </c>
      <c r="F541" s="5" t="s">
        <v>1919</v>
      </c>
      <c r="G541" s="3" t="s">
        <v>2314</v>
      </c>
      <c r="H541" s="3" t="s">
        <v>591</v>
      </c>
    </row>
    <row r="542" spans="1:8" ht="15.75" x14ac:dyDescent="0.25">
      <c r="A542" s="4">
        <v>37433</v>
      </c>
      <c r="B542" s="3" t="s">
        <v>0</v>
      </c>
      <c r="C542" s="3">
        <v>166</v>
      </c>
      <c r="D542" s="3">
        <v>67</v>
      </c>
      <c r="E542" s="3" t="s">
        <v>1657</v>
      </c>
      <c r="F542" s="5" t="s">
        <v>1086</v>
      </c>
      <c r="G542" s="3" t="s">
        <v>1658</v>
      </c>
      <c r="H542" s="3" t="s">
        <v>271</v>
      </c>
    </row>
    <row r="543" spans="1:8" ht="15.75" x14ac:dyDescent="0.25">
      <c r="A543" s="4">
        <v>37423</v>
      </c>
      <c r="B543" s="3" t="s">
        <v>0</v>
      </c>
      <c r="C543" s="3">
        <v>170</v>
      </c>
      <c r="D543" s="3">
        <v>64</v>
      </c>
      <c r="E543" s="3" t="s">
        <v>3043</v>
      </c>
      <c r="F543" s="5" t="s">
        <v>1919</v>
      </c>
      <c r="G543" s="3" t="s">
        <v>3044</v>
      </c>
      <c r="H543" s="3" t="s">
        <v>955</v>
      </c>
    </row>
    <row r="544" spans="1:8" ht="15.75" x14ac:dyDescent="0.25">
      <c r="A544" s="4">
        <v>37613</v>
      </c>
      <c r="B544" s="3" t="s">
        <v>3</v>
      </c>
      <c r="C544" s="3">
        <v>171</v>
      </c>
      <c r="D544" s="3">
        <v>72</v>
      </c>
      <c r="E544" s="3" t="s">
        <v>2032</v>
      </c>
      <c r="F544" s="5" t="s">
        <v>1536</v>
      </c>
      <c r="G544" s="3" t="s">
        <v>2033</v>
      </c>
      <c r="H544" s="3" t="s">
        <v>450</v>
      </c>
    </row>
    <row r="545" spans="1:8" ht="15.75" x14ac:dyDescent="0.25">
      <c r="A545" s="4">
        <v>37611</v>
      </c>
      <c r="B545" s="3" t="s">
        <v>5</v>
      </c>
      <c r="C545" s="3">
        <v>166</v>
      </c>
      <c r="D545" s="3">
        <v>57</v>
      </c>
      <c r="E545" s="3" t="s">
        <v>2071</v>
      </c>
      <c r="F545" s="5" t="s">
        <v>1283</v>
      </c>
      <c r="G545" s="3" t="s">
        <v>2072</v>
      </c>
      <c r="H545" s="3" t="s">
        <v>470</v>
      </c>
    </row>
    <row r="546" spans="1:8" ht="15.75" x14ac:dyDescent="0.25">
      <c r="A546" s="4">
        <v>37710</v>
      </c>
      <c r="B546" s="3" t="s">
        <v>5</v>
      </c>
      <c r="C546" s="3">
        <v>180</v>
      </c>
      <c r="D546" s="3">
        <v>67</v>
      </c>
      <c r="E546" s="3" t="s">
        <v>2513</v>
      </c>
      <c r="F546" s="5" t="s">
        <v>1107</v>
      </c>
      <c r="G546" s="3" t="s">
        <v>2514</v>
      </c>
      <c r="H546" s="3" t="s">
        <v>690</v>
      </c>
    </row>
    <row r="547" spans="1:8" ht="15.75" x14ac:dyDescent="0.25">
      <c r="A547" s="4">
        <v>38234</v>
      </c>
      <c r="B547" s="3" t="s">
        <v>1</v>
      </c>
      <c r="C547" s="3">
        <v>177</v>
      </c>
      <c r="D547" s="3">
        <v>63</v>
      </c>
      <c r="E547" s="3" t="s">
        <v>2918</v>
      </c>
      <c r="F547" s="5" t="s">
        <v>1212</v>
      </c>
      <c r="G547" s="3" t="s">
        <v>2919</v>
      </c>
      <c r="H547" s="3" t="s">
        <v>892</v>
      </c>
    </row>
    <row r="548" spans="1:8" ht="15.75" x14ac:dyDescent="0.25">
      <c r="A548" s="4">
        <v>37840</v>
      </c>
      <c r="B548" s="3" t="s">
        <v>1</v>
      </c>
      <c r="C548" s="3">
        <v>179</v>
      </c>
      <c r="D548" s="3">
        <v>64</v>
      </c>
      <c r="E548" s="3" t="s">
        <v>2904</v>
      </c>
      <c r="F548" s="5" t="s">
        <v>1230</v>
      </c>
      <c r="G548" s="3" t="s">
        <v>2905</v>
      </c>
      <c r="H548" s="3" t="s">
        <v>885</v>
      </c>
    </row>
    <row r="549" spans="1:8" ht="15.75" x14ac:dyDescent="0.25">
      <c r="A549" s="4">
        <v>37953</v>
      </c>
      <c r="B549" s="3" t="s">
        <v>1</v>
      </c>
      <c r="C549" s="3">
        <v>155</v>
      </c>
      <c r="D549" s="3">
        <v>77</v>
      </c>
      <c r="E549" s="3" t="s">
        <v>1776</v>
      </c>
      <c r="F549" s="5" t="s">
        <v>1077</v>
      </c>
      <c r="G549" s="3" t="s">
        <v>1777</v>
      </c>
      <c r="H549" s="3" t="s">
        <v>328</v>
      </c>
    </row>
    <row r="550" spans="1:8" ht="15.75" x14ac:dyDescent="0.25">
      <c r="A550" s="4">
        <v>37754</v>
      </c>
      <c r="B550" s="3" t="s">
        <v>6</v>
      </c>
      <c r="C550" s="3">
        <v>172</v>
      </c>
      <c r="D550" s="3">
        <v>63</v>
      </c>
      <c r="E550" s="3" t="s">
        <v>1310</v>
      </c>
      <c r="F550" s="5" t="s">
        <v>1311</v>
      </c>
      <c r="G550" s="3" t="s">
        <v>1312</v>
      </c>
      <c r="H550" s="3" t="s">
        <v>111</v>
      </c>
    </row>
    <row r="551" spans="1:8" ht="15.75" x14ac:dyDescent="0.25">
      <c r="A551" s="4">
        <v>37615</v>
      </c>
      <c r="B551" s="3" t="s">
        <v>1</v>
      </c>
      <c r="C551" s="3">
        <v>179</v>
      </c>
      <c r="D551" s="3">
        <v>62</v>
      </c>
      <c r="E551" s="3" t="s">
        <v>2605</v>
      </c>
      <c r="F551" s="5" t="s">
        <v>1314</v>
      </c>
      <c r="G551" s="3" t="s">
        <v>2606</v>
      </c>
      <c r="H551" s="3" t="s">
        <v>737</v>
      </c>
    </row>
    <row r="552" spans="1:8" ht="15.75" x14ac:dyDescent="0.25">
      <c r="A552" s="4">
        <v>37301</v>
      </c>
      <c r="B552" s="3" t="s">
        <v>7</v>
      </c>
      <c r="C552" s="3">
        <v>174</v>
      </c>
      <c r="D552" s="3">
        <v>91</v>
      </c>
      <c r="E552" s="3" t="s">
        <v>2435</v>
      </c>
      <c r="F552" s="5" t="s">
        <v>1199</v>
      </c>
      <c r="G552" s="3" t="s">
        <v>2436</v>
      </c>
      <c r="H552" s="3" t="s">
        <v>651</v>
      </c>
    </row>
    <row r="553" spans="1:8" ht="15.75" x14ac:dyDescent="0.25">
      <c r="A553" s="4">
        <v>37820</v>
      </c>
      <c r="B553" s="3" t="s">
        <v>6</v>
      </c>
      <c r="C553" s="3">
        <v>153</v>
      </c>
      <c r="D553" s="3">
        <v>49</v>
      </c>
      <c r="E553" s="3" t="s">
        <v>1708</v>
      </c>
      <c r="F553" s="5" t="s">
        <v>1709</v>
      </c>
      <c r="G553" s="3" t="s">
        <v>1710</v>
      </c>
      <c r="H553" s="3" t="s">
        <v>296</v>
      </c>
    </row>
    <row r="554" spans="1:8" ht="15.75" x14ac:dyDescent="0.25">
      <c r="A554" s="4">
        <v>37741</v>
      </c>
      <c r="B554" s="3" t="s">
        <v>3</v>
      </c>
      <c r="C554" s="3">
        <v>177</v>
      </c>
      <c r="D554" s="3">
        <v>57</v>
      </c>
      <c r="E554" s="3" t="s">
        <v>2192</v>
      </c>
      <c r="F554" s="5" t="s">
        <v>1384</v>
      </c>
      <c r="G554" s="3" t="s">
        <v>2193</v>
      </c>
      <c r="H554" s="3" t="s">
        <v>531</v>
      </c>
    </row>
    <row r="555" spans="1:8" ht="15.75" x14ac:dyDescent="0.25">
      <c r="A555" s="4">
        <v>38435</v>
      </c>
      <c r="B555" s="3" t="s">
        <v>5</v>
      </c>
      <c r="C555" s="3">
        <v>165</v>
      </c>
      <c r="D555" s="3">
        <v>64</v>
      </c>
      <c r="E555" s="3" t="s">
        <v>3078</v>
      </c>
      <c r="F555" s="5" t="s">
        <v>1256</v>
      </c>
      <c r="G555" s="3" t="s">
        <v>3079</v>
      </c>
      <c r="H555" s="3" t="s">
        <v>973</v>
      </c>
    </row>
    <row r="556" spans="1:8" ht="15.75" x14ac:dyDescent="0.25">
      <c r="A556" s="4">
        <v>37757</v>
      </c>
      <c r="B556" s="3" t="s">
        <v>3</v>
      </c>
      <c r="C556" s="3">
        <v>150</v>
      </c>
      <c r="D556" s="3">
        <v>91</v>
      </c>
      <c r="E556" s="3" t="s">
        <v>1667</v>
      </c>
      <c r="F556" s="5" t="s">
        <v>1206</v>
      </c>
      <c r="G556" s="3" t="s">
        <v>1668</v>
      </c>
      <c r="H556" s="3" t="s">
        <v>276</v>
      </c>
    </row>
    <row r="557" spans="1:8" ht="15.75" x14ac:dyDescent="0.25">
      <c r="A557" s="4">
        <v>38270</v>
      </c>
      <c r="B557" s="3" t="s">
        <v>1</v>
      </c>
      <c r="C557" s="3">
        <v>171</v>
      </c>
      <c r="D557" s="3">
        <v>76</v>
      </c>
      <c r="E557" s="3" t="s">
        <v>2395</v>
      </c>
      <c r="F557" s="5" t="s">
        <v>1289</v>
      </c>
      <c r="G557" s="3" t="s">
        <v>2396</v>
      </c>
      <c r="H557" s="3" t="s">
        <v>631</v>
      </c>
    </row>
    <row r="558" spans="1:8" ht="15.75" x14ac:dyDescent="0.25">
      <c r="A558" s="4">
        <v>37885</v>
      </c>
      <c r="B558" s="3" t="s">
        <v>6</v>
      </c>
      <c r="C558" s="3">
        <v>163</v>
      </c>
      <c r="D558" s="3">
        <v>85</v>
      </c>
      <c r="E558" s="3" t="s">
        <v>2703</v>
      </c>
      <c r="F558" s="5" t="s">
        <v>1529</v>
      </c>
      <c r="G558" s="3" t="s">
        <v>2704</v>
      </c>
      <c r="H558" s="3" t="s">
        <v>787</v>
      </c>
    </row>
    <row r="559" spans="1:8" ht="15.75" x14ac:dyDescent="0.25">
      <c r="A559" s="4">
        <v>37387</v>
      </c>
      <c r="B559" s="3" t="s">
        <v>5</v>
      </c>
      <c r="C559" s="3">
        <v>166</v>
      </c>
      <c r="D559" s="3">
        <v>74</v>
      </c>
      <c r="E559" s="3" t="s">
        <v>2507</v>
      </c>
      <c r="F559" s="5" t="s">
        <v>1233</v>
      </c>
      <c r="G559" s="3" t="s">
        <v>2508</v>
      </c>
      <c r="H559" s="3" t="s">
        <v>687</v>
      </c>
    </row>
    <row r="560" spans="1:8" ht="15.75" x14ac:dyDescent="0.25">
      <c r="A560" s="4">
        <v>37112</v>
      </c>
      <c r="B560" s="3" t="s">
        <v>2</v>
      </c>
      <c r="C560" s="3">
        <v>156</v>
      </c>
      <c r="D560" s="3">
        <v>54</v>
      </c>
      <c r="E560" s="3" t="s">
        <v>2319</v>
      </c>
      <c r="F560" s="5" t="s">
        <v>1848</v>
      </c>
      <c r="G560" s="3" t="s">
        <v>2320</v>
      </c>
      <c r="H560" s="3" t="s">
        <v>594</v>
      </c>
    </row>
    <row r="561" spans="1:8" ht="15.75" x14ac:dyDescent="0.25">
      <c r="A561" s="4">
        <v>37972</v>
      </c>
      <c r="B561" s="3" t="s">
        <v>5</v>
      </c>
      <c r="C561" s="3">
        <v>175</v>
      </c>
      <c r="D561" s="3">
        <v>48</v>
      </c>
      <c r="E561" s="3" t="s">
        <v>2004</v>
      </c>
      <c r="F561" s="5" t="s">
        <v>1334</v>
      </c>
      <c r="G561" s="3" t="s">
        <v>2005</v>
      </c>
      <c r="H561" s="3" t="s">
        <v>437</v>
      </c>
    </row>
    <row r="562" spans="1:8" ht="15.75" x14ac:dyDescent="0.25">
      <c r="A562" s="4">
        <v>37605</v>
      </c>
      <c r="B562" s="3" t="s">
        <v>0</v>
      </c>
      <c r="C562" s="3">
        <v>159</v>
      </c>
      <c r="D562" s="3">
        <v>88</v>
      </c>
      <c r="E562" s="3" t="s">
        <v>2519</v>
      </c>
      <c r="F562" s="5" t="s">
        <v>1501</v>
      </c>
      <c r="G562" s="3" t="s">
        <v>2520</v>
      </c>
      <c r="H562" s="3" t="s">
        <v>693</v>
      </c>
    </row>
    <row r="563" spans="1:8" ht="15.75" x14ac:dyDescent="0.25">
      <c r="A563" s="4">
        <v>37752</v>
      </c>
      <c r="B563" s="3" t="s">
        <v>7</v>
      </c>
      <c r="C563" s="3">
        <v>161</v>
      </c>
      <c r="D563" s="3">
        <v>62</v>
      </c>
      <c r="E563" s="3" t="s">
        <v>2109</v>
      </c>
      <c r="F563" s="5" t="s">
        <v>1297</v>
      </c>
      <c r="G563" s="3" t="s">
        <v>2110</v>
      </c>
      <c r="H563" s="3" t="s">
        <v>489</v>
      </c>
    </row>
    <row r="564" spans="1:8" ht="15.75" x14ac:dyDescent="0.25">
      <c r="A564" s="4">
        <v>37851</v>
      </c>
      <c r="B564" s="3" t="s">
        <v>2</v>
      </c>
      <c r="C564" s="3">
        <v>169</v>
      </c>
      <c r="D564" s="3">
        <v>67</v>
      </c>
      <c r="E564" s="3" t="s">
        <v>2218</v>
      </c>
      <c r="F564" s="5" t="s">
        <v>1212</v>
      </c>
      <c r="G564" s="3" t="s">
        <v>2219</v>
      </c>
      <c r="H564" s="3" t="s">
        <v>544</v>
      </c>
    </row>
    <row r="565" spans="1:8" ht="15.75" x14ac:dyDescent="0.25">
      <c r="A565" s="4">
        <v>37533</v>
      </c>
      <c r="B565" s="3" t="s">
        <v>5</v>
      </c>
      <c r="C565" s="3">
        <v>170</v>
      </c>
      <c r="D565" s="3">
        <v>58</v>
      </c>
      <c r="E565" s="3" t="s">
        <v>3010</v>
      </c>
      <c r="F565" s="5" t="s">
        <v>1297</v>
      </c>
      <c r="G565" s="3" t="s">
        <v>3011</v>
      </c>
      <c r="H565" s="3" t="s">
        <v>938</v>
      </c>
    </row>
    <row r="566" spans="1:8" ht="15.75" x14ac:dyDescent="0.25">
      <c r="A566" s="4">
        <v>38072</v>
      </c>
      <c r="B566" s="3" t="s">
        <v>0</v>
      </c>
      <c r="C566" s="3">
        <v>152</v>
      </c>
      <c r="D566" s="3">
        <v>76</v>
      </c>
      <c r="E566" s="3" t="s">
        <v>1643</v>
      </c>
      <c r="F566" s="5" t="s">
        <v>1297</v>
      </c>
      <c r="G566" s="3" t="s">
        <v>1644</v>
      </c>
      <c r="H566" s="3" t="s">
        <v>264</v>
      </c>
    </row>
    <row r="567" spans="1:8" ht="15.75" x14ac:dyDescent="0.25">
      <c r="A567" s="4">
        <v>38223</v>
      </c>
      <c r="B567" s="3" t="s">
        <v>6</v>
      </c>
      <c r="C567" s="3">
        <v>173</v>
      </c>
      <c r="D567" s="3">
        <v>89</v>
      </c>
      <c r="E567" s="3" t="s">
        <v>2924</v>
      </c>
      <c r="F567" s="5" t="s">
        <v>1119</v>
      </c>
      <c r="G567" s="3" t="s">
        <v>2925</v>
      </c>
      <c r="H567" s="3" t="s">
        <v>895</v>
      </c>
    </row>
    <row r="568" spans="1:8" ht="15.75" x14ac:dyDescent="0.25">
      <c r="A568" s="4">
        <v>37667</v>
      </c>
      <c r="B568" s="3" t="s">
        <v>2</v>
      </c>
      <c r="C568" s="3">
        <v>175</v>
      </c>
      <c r="D568" s="3">
        <v>69</v>
      </c>
      <c r="E568" s="3" t="s">
        <v>2671</v>
      </c>
      <c r="F568" s="5" t="s">
        <v>1199</v>
      </c>
      <c r="G568" s="3" t="s">
        <v>2672</v>
      </c>
      <c r="H568" s="3" t="s">
        <v>770</v>
      </c>
    </row>
    <row r="569" spans="1:8" ht="15.75" x14ac:dyDescent="0.25">
      <c r="A569" s="4">
        <v>38229</v>
      </c>
      <c r="B569" s="3" t="s">
        <v>2</v>
      </c>
      <c r="C569" s="3">
        <v>156</v>
      </c>
      <c r="D569" s="3">
        <v>80</v>
      </c>
      <c r="E569" s="3" t="s">
        <v>2732</v>
      </c>
      <c r="F569" s="5" t="s">
        <v>1065</v>
      </c>
      <c r="G569" s="3" t="s">
        <v>2733</v>
      </c>
      <c r="H569" s="3" t="s">
        <v>802</v>
      </c>
    </row>
    <row r="570" spans="1:8" ht="15.75" x14ac:dyDescent="0.25">
      <c r="A570" s="4">
        <v>37415</v>
      </c>
      <c r="B570" s="3" t="s">
        <v>5</v>
      </c>
      <c r="C570" s="3">
        <v>156</v>
      </c>
      <c r="D570" s="3">
        <v>68</v>
      </c>
      <c r="E570" s="3" t="s">
        <v>2198</v>
      </c>
      <c r="F570" s="5" t="s">
        <v>1110</v>
      </c>
      <c r="G570" s="3" t="s">
        <v>2199</v>
      </c>
      <c r="H570" s="3" t="s">
        <v>534</v>
      </c>
    </row>
    <row r="571" spans="1:8" ht="15.75" x14ac:dyDescent="0.25">
      <c r="A571" s="4">
        <v>37474</v>
      </c>
      <c r="B571" s="3" t="s">
        <v>3</v>
      </c>
      <c r="C571" s="3">
        <v>169</v>
      </c>
      <c r="D571" s="3">
        <v>47</v>
      </c>
      <c r="E571" s="3" t="s">
        <v>2984</v>
      </c>
      <c r="F571" s="5" t="s">
        <v>1321</v>
      </c>
      <c r="G571" s="3" t="s">
        <v>2985</v>
      </c>
      <c r="H571" s="3" t="s">
        <v>924</v>
      </c>
    </row>
    <row r="572" spans="1:8" ht="15.75" x14ac:dyDescent="0.25">
      <c r="A572" s="4">
        <v>37951</v>
      </c>
      <c r="B572" s="3" t="s">
        <v>4</v>
      </c>
      <c r="C572" s="3">
        <v>172</v>
      </c>
      <c r="D572" s="3">
        <v>70</v>
      </c>
      <c r="E572" s="3" t="s">
        <v>1758</v>
      </c>
      <c r="F572" s="5" t="s">
        <v>1759</v>
      </c>
      <c r="G572" s="3" t="s">
        <v>1760</v>
      </c>
      <c r="H572" s="3" t="s">
        <v>320</v>
      </c>
    </row>
    <row r="573" spans="1:8" ht="15.75" x14ac:dyDescent="0.25">
      <c r="A573" s="4">
        <v>38299</v>
      </c>
      <c r="B573" s="3" t="s">
        <v>4</v>
      </c>
      <c r="C573" s="3">
        <v>156</v>
      </c>
      <c r="D573" s="3">
        <v>68</v>
      </c>
      <c r="E573" s="3" t="s">
        <v>2063</v>
      </c>
      <c r="F573" s="5" t="s">
        <v>1262</v>
      </c>
      <c r="G573" s="3" t="s">
        <v>2064</v>
      </c>
      <c r="H573" s="3" t="s">
        <v>466</v>
      </c>
    </row>
    <row r="574" spans="1:8" ht="15.75" x14ac:dyDescent="0.25">
      <c r="A574" s="4">
        <v>37153</v>
      </c>
      <c r="B574" s="3" t="s">
        <v>7</v>
      </c>
      <c r="C574" s="3">
        <v>180</v>
      </c>
      <c r="D574" s="3">
        <v>73</v>
      </c>
      <c r="E574" s="3" t="s">
        <v>3053</v>
      </c>
      <c r="F574" s="5" t="s">
        <v>1709</v>
      </c>
      <c r="G574" s="3" t="s">
        <v>3054</v>
      </c>
      <c r="H574" s="3" t="s">
        <v>960</v>
      </c>
    </row>
    <row r="575" spans="1:8" ht="15.75" x14ac:dyDescent="0.25">
      <c r="A575" s="4">
        <v>37129</v>
      </c>
      <c r="B575" s="3" t="s">
        <v>1</v>
      </c>
      <c r="C575" s="3">
        <v>173</v>
      </c>
      <c r="D575" s="3">
        <v>59</v>
      </c>
      <c r="E575" s="3" t="s">
        <v>2771</v>
      </c>
      <c r="F575" s="5" t="s">
        <v>1779</v>
      </c>
      <c r="G575" s="3" t="s">
        <v>2772</v>
      </c>
      <c r="H575" s="3" t="s">
        <v>821</v>
      </c>
    </row>
    <row r="576" spans="1:8" ht="15.75" x14ac:dyDescent="0.25">
      <c r="A576" s="4">
        <v>37644</v>
      </c>
      <c r="B576" s="3" t="s">
        <v>4</v>
      </c>
      <c r="C576" s="3">
        <v>174</v>
      </c>
      <c r="D576" s="3">
        <v>86</v>
      </c>
      <c r="E576" s="3" t="s">
        <v>1507</v>
      </c>
      <c r="F576" s="5" t="s">
        <v>1375</v>
      </c>
      <c r="G576" s="3" t="s">
        <v>1508</v>
      </c>
      <c r="H576" s="3" t="s">
        <v>199</v>
      </c>
    </row>
    <row r="577" spans="1:8" ht="15.75" x14ac:dyDescent="0.25">
      <c r="A577" s="4">
        <v>38319</v>
      </c>
      <c r="B577" s="3" t="s">
        <v>4</v>
      </c>
      <c r="C577" s="3">
        <v>150</v>
      </c>
      <c r="D577" s="3">
        <v>85</v>
      </c>
      <c r="E577" s="3" t="s">
        <v>2309</v>
      </c>
      <c r="F577" s="5" t="s">
        <v>1068</v>
      </c>
      <c r="G577" s="3" t="s">
        <v>2310</v>
      </c>
      <c r="H577" s="3" t="s">
        <v>589</v>
      </c>
    </row>
    <row r="578" spans="1:8" ht="15.75" x14ac:dyDescent="0.25">
      <c r="A578" s="4">
        <v>37157</v>
      </c>
      <c r="B578" s="3" t="s">
        <v>6</v>
      </c>
      <c r="C578" s="3">
        <v>180</v>
      </c>
      <c r="D578" s="3">
        <v>93</v>
      </c>
      <c r="E578" s="3" t="s">
        <v>2752</v>
      </c>
      <c r="F578" s="5" t="s">
        <v>1314</v>
      </c>
      <c r="G578" s="3" t="s">
        <v>2753</v>
      </c>
      <c r="H578" s="3" t="s">
        <v>812</v>
      </c>
    </row>
    <row r="579" spans="1:8" ht="15.75" x14ac:dyDescent="0.25">
      <c r="A579" s="4">
        <v>38336</v>
      </c>
      <c r="B579" s="3" t="s">
        <v>2</v>
      </c>
      <c r="C579" s="3">
        <v>160</v>
      </c>
      <c r="D579" s="3">
        <v>78</v>
      </c>
      <c r="E579" s="3" t="s">
        <v>1495</v>
      </c>
      <c r="F579" s="5" t="s">
        <v>1113</v>
      </c>
      <c r="G579" s="3" t="s">
        <v>1496</v>
      </c>
      <c r="H579" s="3" t="s">
        <v>193</v>
      </c>
    </row>
    <row r="580" spans="1:8" ht="15.75" x14ac:dyDescent="0.25">
      <c r="A580" s="4">
        <v>37836</v>
      </c>
      <c r="B580" s="3" t="s">
        <v>0</v>
      </c>
      <c r="C580" s="3">
        <v>158</v>
      </c>
      <c r="D580" s="3">
        <v>65</v>
      </c>
      <c r="E580" s="3" t="s">
        <v>2079</v>
      </c>
      <c r="F580" s="5" t="s">
        <v>1104</v>
      </c>
      <c r="G580" s="3" t="s">
        <v>2080</v>
      </c>
      <c r="H580" s="3" t="s">
        <v>474</v>
      </c>
    </row>
    <row r="581" spans="1:8" ht="15.75" x14ac:dyDescent="0.25">
      <c r="A581" s="4">
        <v>38331</v>
      </c>
      <c r="B581" s="3" t="s">
        <v>1</v>
      </c>
      <c r="C581" s="3">
        <v>159</v>
      </c>
      <c r="D581" s="3">
        <v>76</v>
      </c>
      <c r="E581" s="3" t="s">
        <v>3129</v>
      </c>
      <c r="F581" s="5" t="s">
        <v>1086</v>
      </c>
      <c r="G581" s="3" t="s">
        <v>3130</v>
      </c>
      <c r="H581" s="3" t="s">
        <v>999</v>
      </c>
    </row>
    <row r="582" spans="1:8" ht="15.75" x14ac:dyDescent="0.25">
      <c r="A582" s="4">
        <v>38440</v>
      </c>
      <c r="B582" s="3" t="s">
        <v>2</v>
      </c>
      <c r="C582" s="3">
        <v>180</v>
      </c>
      <c r="D582" s="3">
        <v>68</v>
      </c>
      <c r="E582" s="3" t="s">
        <v>2613</v>
      </c>
      <c r="F582" s="5" t="s">
        <v>1119</v>
      </c>
      <c r="G582" s="3" t="s">
        <v>2614</v>
      </c>
      <c r="H582" s="3" t="s">
        <v>741</v>
      </c>
    </row>
    <row r="583" spans="1:8" ht="15.75" x14ac:dyDescent="0.25">
      <c r="A583" s="4">
        <v>38450</v>
      </c>
      <c r="B583" s="3" t="s">
        <v>3</v>
      </c>
      <c r="C583" s="3">
        <v>177</v>
      </c>
      <c r="D583" s="3">
        <v>76</v>
      </c>
      <c r="E583" s="3" t="s">
        <v>1938</v>
      </c>
      <c r="F583" s="5" t="s">
        <v>1149</v>
      </c>
      <c r="G583" s="3" t="s">
        <v>1939</v>
      </c>
      <c r="H583" s="3" t="s">
        <v>405</v>
      </c>
    </row>
    <row r="584" spans="1:8" ht="15.75" x14ac:dyDescent="0.25">
      <c r="A584" s="4">
        <v>37447</v>
      </c>
      <c r="B584" s="3" t="s">
        <v>3</v>
      </c>
      <c r="C584" s="3">
        <v>180</v>
      </c>
      <c r="D584" s="3">
        <v>76</v>
      </c>
      <c r="E584" s="3" t="s">
        <v>2946</v>
      </c>
      <c r="F584" s="5" t="s">
        <v>1062</v>
      </c>
      <c r="G584" s="3" t="s">
        <v>2947</v>
      </c>
      <c r="H584" s="3" t="s">
        <v>906</v>
      </c>
    </row>
    <row r="585" spans="1:8" ht="15.75" x14ac:dyDescent="0.25">
      <c r="A585" s="4">
        <v>37295</v>
      </c>
      <c r="B585" s="3" t="s">
        <v>5</v>
      </c>
      <c r="C585" s="3">
        <v>151</v>
      </c>
      <c r="D585" s="3">
        <v>65</v>
      </c>
      <c r="E585" s="3" t="s">
        <v>2868</v>
      </c>
      <c r="F585" s="5" t="s">
        <v>1321</v>
      </c>
      <c r="G585" s="3" t="s">
        <v>2869</v>
      </c>
      <c r="H585" s="3" t="s">
        <v>867</v>
      </c>
    </row>
    <row r="586" spans="1:8" ht="15.75" x14ac:dyDescent="0.25">
      <c r="A586" s="4">
        <v>37100</v>
      </c>
      <c r="B586" s="3" t="s">
        <v>1</v>
      </c>
      <c r="C586" s="3">
        <v>177</v>
      </c>
      <c r="D586" s="3">
        <v>77</v>
      </c>
      <c r="E586" s="3" t="s">
        <v>1359</v>
      </c>
      <c r="F586" s="5" t="s">
        <v>1297</v>
      </c>
      <c r="G586" s="3" t="s">
        <v>1360</v>
      </c>
      <c r="H586" s="3" t="s">
        <v>131</v>
      </c>
    </row>
    <row r="587" spans="1:8" ht="15.75" x14ac:dyDescent="0.25">
      <c r="A587" s="4">
        <v>38369</v>
      </c>
      <c r="B587" s="3" t="s">
        <v>4</v>
      </c>
      <c r="C587" s="3">
        <v>155</v>
      </c>
      <c r="D587" s="3">
        <v>73</v>
      </c>
      <c r="E587" s="3" t="s">
        <v>3045</v>
      </c>
      <c r="F587" s="5" t="s">
        <v>1256</v>
      </c>
      <c r="G587" s="3" t="s">
        <v>3046</v>
      </c>
      <c r="H587" s="3" t="s">
        <v>956</v>
      </c>
    </row>
    <row r="588" spans="1:8" ht="15.75" x14ac:dyDescent="0.25">
      <c r="A588" s="4">
        <v>37905</v>
      </c>
      <c r="B588" s="3" t="s">
        <v>0</v>
      </c>
      <c r="C588" s="3">
        <v>164</v>
      </c>
      <c r="D588" s="3">
        <v>94</v>
      </c>
      <c r="E588" s="3" t="s">
        <v>1916</v>
      </c>
      <c r="F588" s="5" t="s">
        <v>1267</v>
      </c>
      <c r="G588" s="3" t="s">
        <v>1917</v>
      </c>
      <c r="H588" s="3" t="s">
        <v>395</v>
      </c>
    </row>
    <row r="589" spans="1:8" ht="15.75" x14ac:dyDescent="0.25">
      <c r="A589" s="4">
        <v>38229</v>
      </c>
      <c r="B589" s="3" t="s">
        <v>3</v>
      </c>
      <c r="C589" s="3">
        <v>165</v>
      </c>
      <c r="D589" s="3">
        <v>63</v>
      </c>
      <c r="E589" s="3" t="s">
        <v>2284</v>
      </c>
      <c r="F589" s="5" t="s">
        <v>1222</v>
      </c>
      <c r="G589" s="3" t="s">
        <v>2285</v>
      </c>
      <c r="H589" s="3" t="s">
        <v>577</v>
      </c>
    </row>
    <row r="590" spans="1:8" ht="15.75" x14ac:dyDescent="0.25">
      <c r="A590" s="4">
        <v>37547</v>
      </c>
      <c r="B590" s="3" t="s">
        <v>1</v>
      </c>
      <c r="C590" s="3">
        <v>163</v>
      </c>
      <c r="D590" s="3">
        <v>91</v>
      </c>
      <c r="E590" s="3" t="s">
        <v>1621</v>
      </c>
      <c r="F590" s="5" t="s">
        <v>1062</v>
      </c>
      <c r="G590" s="3" t="s">
        <v>1622</v>
      </c>
      <c r="H590" s="3" t="s">
        <v>253</v>
      </c>
    </row>
    <row r="591" spans="1:8" ht="15.75" x14ac:dyDescent="0.25">
      <c r="A591" s="4">
        <v>37419</v>
      </c>
      <c r="B591" s="3" t="s">
        <v>1</v>
      </c>
      <c r="C591" s="3">
        <v>167</v>
      </c>
      <c r="D591" s="3">
        <v>70</v>
      </c>
      <c r="E591" s="3" t="s">
        <v>3082</v>
      </c>
      <c r="F591" s="5" t="s">
        <v>1321</v>
      </c>
      <c r="G591" s="3" t="s">
        <v>3083</v>
      </c>
      <c r="H591" s="3" t="s">
        <v>975</v>
      </c>
    </row>
    <row r="592" spans="1:8" ht="15.75" x14ac:dyDescent="0.25">
      <c r="A592" s="4">
        <v>38050</v>
      </c>
      <c r="B592" s="3" t="s">
        <v>4</v>
      </c>
      <c r="C592" s="3">
        <v>165</v>
      </c>
      <c r="D592" s="3">
        <v>56</v>
      </c>
      <c r="E592" s="3" t="s">
        <v>2661</v>
      </c>
      <c r="F592" s="5" t="s">
        <v>1212</v>
      </c>
      <c r="G592" s="3" t="s">
        <v>2662</v>
      </c>
      <c r="H592" s="3" t="s">
        <v>765</v>
      </c>
    </row>
    <row r="593" spans="1:8" ht="15.75" x14ac:dyDescent="0.25">
      <c r="A593" s="4">
        <v>37572</v>
      </c>
      <c r="B593" s="3" t="s">
        <v>0</v>
      </c>
      <c r="C593" s="3">
        <v>157</v>
      </c>
      <c r="D593" s="3">
        <v>93</v>
      </c>
      <c r="E593" s="3" t="s">
        <v>2584</v>
      </c>
      <c r="F593" s="5" t="s">
        <v>1128</v>
      </c>
      <c r="G593" s="3" t="s">
        <v>2585</v>
      </c>
      <c r="H593" s="3" t="s">
        <v>727</v>
      </c>
    </row>
    <row r="594" spans="1:8" ht="15.75" x14ac:dyDescent="0.25">
      <c r="A594" s="4">
        <v>37590</v>
      </c>
      <c r="B594" s="3" t="s">
        <v>0</v>
      </c>
      <c r="C594" s="3">
        <v>150</v>
      </c>
      <c r="D594" s="3">
        <v>86</v>
      </c>
      <c r="E594" s="3" t="s">
        <v>1730</v>
      </c>
      <c r="F594" s="5" t="s">
        <v>1230</v>
      </c>
      <c r="G594" s="3" t="s">
        <v>1731</v>
      </c>
      <c r="H594" s="3" t="s">
        <v>306</v>
      </c>
    </row>
    <row r="595" spans="1:8" ht="15.75" x14ac:dyDescent="0.25">
      <c r="A595" s="4">
        <v>38337</v>
      </c>
      <c r="B595" s="3" t="s">
        <v>5</v>
      </c>
      <c r="C595" s="3">
        <v>173</v>
      </c>
      <c r="D595" s="3">
        <v>50</v>
      </c>
      <c r="E595" s="3" t="s">
        <v>2367</v>
      </c>
      <c r="F595" s="5" t="s">
        <v>1375</v>
      </c>
      <c r="G595" s="3" t="s">
        <v>2368</v>
      </c>
      <c r="H595" s="3" t="s">
        <v>617</v>
      </c>
    </row>
    <row r="596" spans="1:8" ht="15.75" x14ac:dyDescent="0.25">
      <c r="A596" s="4">
        <v>37222</v>
      </c>
      <c r="B596" s="3" t="s">
        <v>0</v>
      </c>
      <c r="C596" s="3">
        <v>160</v>
      </c>
      <c r="D596" s="3">
        <v>58</v>
      </c>
      <c r="E596" s="3" t="s">
        <v>2884</v>
      </c>
      <c r="F596" s="5" t="s">
        <v>1479</v>
      </c>
      <c r="G596" s="3" t="s">
        <v>2885</v>
      </c>
      <c r="H596" s="3" t="s">
        <v>875</v>
      </c>
    </row>
    <row r="597" spans="1:8" ht="15.75" x14ac:dyDescent="0.25">
      <c r="A597" s="4">
        <v>37741</v>
      </c>
      <c r="B597" s="3" t="s">
        <v>1</v>
      </c>
      <c r="C597" s="3">
        <v>168</v>
      </c>
      <c r="D597" s="3">
        <v>72</v>
      </c>
      <c r="E597" s="3" t="s">
        <v>3115</v>
      </c>
      <c r="F597" s="5" t="s">
        <v>1256</v>
      </c>
      <c r="G597" s="3" t="s">
        <v>3116</v>
      </c>
      <c r="H597" s="3" t="s">
        <v>992</v>
      </c>
    </row>
    <row r="598" spans="1:8" ht="15.75" x14ac:dyDescent="0.25">
      <c r="A598" s="4">
        <v>37449</v>
      </c>
      <c r="B598" s="3" t="s">
        <v>2</v>
      </c>
      <c r="C598" s="3">
        <v>179</v>
      </c>
      <c r="D598" s="3">
        <v>91</v>
      </c>
      <c r="E598" s="3" t="s">
        <v>2282</v>
      </c>
      <c r="F598" s="5" t="s">
        <v>1169</v>
      </c>
      <c r="G598" s="3" t="s">
        <v>2283</v>
      </c>
      <c r="H598" s="3" t="s">
        <v>576</v>
      </c>
    </row>
    <row r="599" spans="1:8" ht="15.75" x14ac:dyDescent="0.25">
      <c r="A599" s="4">
        <v>38148</v>
      </c>
      <c r="B599" s="3" t="s">
        <v>3</v>
      </c>
      <c r="C599" s="3">
        <v>172</v>
      </c>
      <c r="D599" s="3">
        <v>71</v>
      </c>
      <c r="E599" s="3" t="s">
        <v>2461</v>
      </c>
      <c r="F599" s="5" t="s">
        <v>1068</v>
      </c>
      <c r="G599" s="3" t="s">
        <v>2462</v>
      </c>
      <c r="H599" s="3" t="s">
        <v>664</v>
      </c>
    </row>
    <row r="600" spans="1:8" ht="15.75" x14ac:dyDescent="0.25">
      <c r="A600" s="4">
        <v>37593</v>
      </c>
      <c r="B600" s="3" t="s">
        <v>0</v>
      </c>
      <c r="C600" s="3">
        <v>165</v>
      </c>
      <c r="D600" s="3">
        <v>85</v>
      </c>
      <c r="E600" s="3" t="s">
        <v>2538</v>
      </c>
      <c r="F600" s="5" t="s">
        <v>1821</v>
      </c>
      <c r="G600" s="3" t="s">
        <v>2539</v>
      </c>
      <c r="H600" s="3" t="s">
        <v>703</v>
      </c>
    </row>
    <row r="601" spans="1:8" ht="15.75" x14ac:dyDescent="0.25">
      <c r="A601" s="4">
        <v>38176</v>
      </c>
      <c r="B601" s="3" t="s">
        <v>4</v>
      </c>
      <c r="C601" s="3">
        <v>154</v>
      </c>
      <c r="D601" s="3">
        <v>47</v>
      </c>
      <c r="E601" s="3" t="s">
        <v>2914</v>
      </c>
      <c r="F601" s="5" t="s">
        <v>1289</v>
      </c>
      <c r="G601" s="3" t="s">
        <v>2915</v>
      </c>
      <c r="H601" s="3" t="s">
        <v>890</v>
      </c>
    </row>
    <row r="602" spans="1:8" ht="15.75" x14ac:dyDescent="0.25">
      <c r="A602" s="4">
        <v>37347</v>
      </c>
      <c r="B602" s="3" t="s">
        <v>5</v>
      </c>
      <c r="C602" s="3">
        <v>159</v>
      </c>
      <c r="D602" s="3">
        <v>82</v>
      </c>
      <c r="E602" s="3" t="s">
        <v>2908</v>
      </c>
      <c r="F602" s="5" t="s">
        <v>1169</v>
      </c>
      <c r="G602" s="3" t="s">
        <v>2909</v>
      </c>
      <c r="H602" s="3" t="s">
        <v>887</v>
      </c>
    </row>
    <row r="603" spans="1:8" ht="15.75" x14ac:dyDescent="0.25">
      <c r="A603" s="4">
        <v>38454</v>
      </c>
      <c r="B603" s="3" t="s">
        <v>0</v>
      </c>
      <c r="C603" s="3">
        <v>155</v>
      </c>
      <c r="D603" s="3">
        <v>82</v>
      </c>
      <c r="E603" s="3" t="s">
        <v>1160</v>
      </c>
      <c r="F603" s="5" t="s">
        <v>1161</v>
      </c>
      <c r="G603" s="3" t="s">
        <v>1162</v>
      </c>
      <c r="H603" s="3" t="s">
        <v>53</v>
      </c>
    </row>
    <row r="604" spans="1:8" ht="15.75" x14ac:dyDescent="0.25">
      <c r="A604" s="4">
        <v>37213</v>
      </c>
      <c r="B604" s="3" t="s">
        <v>5</v>
      </c>
      <c r="C604" s="3">
        <v>175</v>
      </c>
      <c r="D604" s="3">
        <v>47</v>
      </c>
      <c r="E604" s="3" t="s">
        <v>2916</v>
      </c>
      <c r="F604" s="5" t="s">
        <v>1071</v>
      </c>
      <c r="G604" s="3" t="s">
        <v>2917</v>
      </c>
      <c r="H604" s="3" t="s">
        <v>891</v>
      </c>
    </row>
    <row r="605" spans="1:8" ht="15.75" x14ac:dyDescent="0.25">
      <c r="A605" s="4">
        <v>38460</v>
      </c>
      <c r="B605" s="3" t="s">
        <v>2</v>
      </c>
      <c r="C605" s="3">
        <v>176</v>
      </c>
      <c r="D605" s="3">
        <v>92</v>
      </c>
      <c r="E605" s="3" t="s">
        <v>2738</v>
      </c>
      <c r="F605" s="5" t="s">
        <v>1256</v>
      </c>
      <c r="G605" s="3" t="s">
        <v>2739</v>
      </c>
      <c r="H605" s="3" t="s">
        <v>805</v>
      </c>
    </row>
    <row r="606" spans="1:8" ht="15.75" x14ac:dyDescent="0.25">
      <c r="A606" s="4">
        <v>37982</v>
      </c>
      <c r="B606" s="3" t="s">
        <v>4</v>
      </c>
      <c r="C606" s="3">
        <v>161</v>
      </c>
      <c r="D606" s="3">
        <v>77</v>
      </c>
      <c r="E606" s="3" t="s">
        <v>2249</v>
      </c>
      <c r="F606" s="5" t="s">
        <v>1233</v>
      </c>
      <c r="G606" s="3" t="s">
        <v>2250</v>
      </c>
      <c r="H606" s="3" t="s">
        <v>559</v>
      </c>
    </row>
    <row r="607" spans="1:8" ht="15.75" x14ac:dyDescent="0.25">
      <c r="A607" s="4">
        <v>37400</v>
      </c>
      <c r="B607" s="3" t="s">
        <v>3</v>
      </c>
      <c r="C607" s="3">
        <v>169</v>
      </c>
      <c r="D607" s="3">
        <v>48</v>
      </c>
      <c r="E607" s="3" t="s">
        <v>1579</v>
      </c>
      <c r="F607" s="5" t="s">
        <v>1428</v>
      </c>
      <c r="G607" s="3" t="s">
        <v>1580</v>
      </c>
      <c r="H607" s="3" t="s">
        <v>233</v>
      </c>
    </row>
    <row r="608" spans="1:8" ht="15.75" x14ac:dyDescent="0.25">
      <c r="A608" s="4">
        <v>37112</v>
      </c>
      <c r="B608" s="3" t="s">
        <v>0</v>
      </c>
      <c r="C608" s="3">
        <v>158</v>
      </c>
      <c r="D608" s="3">
        <v>50</v>
      </c>
      <c r="E608" s="3" t="s">
        <v>2371</v>
      </c>
      <c r="F608" s="5" t="s">
        <v>1482</v>
      </c>
      <c r="G608" s="3" t="s">
        <v>2372</v>
      </c>
      <c r="H608" s="3" t="s">
        <v>619</v>
      </c>
    </row>
    <row r="609" spans="1:8" ht="15.75" x14ac:dyDescent="0.25">
      <c r="A609" s="4">
        <v>37924</v>
      </c>
      <c r="B609" s="3" t="s">
        <v>1</v>
      </c>
      <c r="C609" s="3">
        <v>173</v>
      </c>
      <c r="D609" s="3">
        <v>81</v>
      </c>
      <c r="E609" s="3" t="s">
        <v>2645</v>
      </c>
      <c r="F609" s="5" t="s">
        <v>1199</v>
      </c>
      <c r="G609" s="3" t="s">
        <v>2646</v>
      </c>
      <c r="H609" s="3" t="s">
        <v>757</v>
      </c>
    </row>
    <row r="610" spans="1:8" ht="15.75" x14ac:dyDescent="0.25">
      <c r="A610" s="4">
        <v>37902</v>
      </c>
      <c r="B610" s="3" t="s">
        <v>5</v>
      </c>
      <c r="C610" s="3">
        <v>165</v>
      </c>
      <c r="D610" s="3">
        <v>69</v>
      </c>
      <c r="E610" s="3" t="s">
        <v>1142</v>
      </c>
      <c r="F610" s="5" t="s">
        <v>1143</v>
      </c>
      <c r="G610" s="3" t="s">
        <v>1144</v>
      </c>
      <c r="H610" s="3" t="s">
        <v>46</v>
      </c>
    </row>
    <row r="611" spans="1:8" ht="15.75" x14ac:dyDescent="0.25">
      <c r="A611" s="4">
        <v>38092</v>
      </c>
      <c r="B611" s="3" t="s">
        <v>3</v>
      </c>
      <c r="C611" s="3">
        <v>157</v>
      </c>
      <c r="D611" s="3">
        <v>57</v>
      </c>
      <c r="E611" s="3" t="s">
        <v>2633</v>
      </c>
      <c r="F611" s="5" t="s">
        <v>1262</v>
      </c>
      <c r="G611" s="3" t="s">
        <v>2634</v>
      </c>
      <c r="H611" s="3" t="s">
        <v>751</v>
      </c>
    </row>
    <row r="612" spans="1:8" ht="15.75" x14ac:dyDescent="0.25">
      <c r="A612" s="4">
        <v>38212</v>
      </c>
      <c r="B612" s="3" t="s">
        <v>0</v>
      </c>
      <c r="C612" s="3">
        <v>166</v>
      </c>
      <c r="D612" s="3">
        <v>81</v>
      </c>
      <c r="E612" s="3" t="s">
        <v>1132</v>
      </c>
      <c r="F612" s="5" t="s">
        <v>1128</v>
      </c>
      <c r="G612" s="3" t="s">
        <v>1133</v>
      </c>
      <c r="H612" s="3" t="s">
        <v>42</v>
      </c>
    </row>
    <row r="613" spans="1:8" ht="15.75" x14ac:dyDescent="0.25">
      <c r="A613" s="4">
        <v>37705</v>
      </c>
      <c r="B613" s="3" t="s">
        <v>0</v>
      </c>
      <c r="C613" s="3">
        <v>157</v>
      </c>
      <c r="D613" s="3">
        <v>91</v>
      </c>
      <c r="E613" s="3" t="s">
        <v>1637</v>
      </c>
      <c r="F613" s="5" t="s">
        <v>1083</v>
      </c>
      <c r="G613" s="3" t="s">
        <v>1638</v>
      </c>
      <c r="H613" s="3" t="s">
        <v>261</v>
      </c>
    </row>
    <row r="614" spans="1:8" ht="15.75" x14ac:dyDescent="0.25">
      <c r="A614" s="4">
        <v>37476</v>
      </c>
      <c r="B614" s="3" t="s">
        <v>7</v>
      </c>
      <c r="C614" s="3">
        <v>173</v>
      </c>
      <c r="D614" s="3">
        <v>69</v>
      </c>
      <c r="E614" s="3" t="s">
        <v>1258</v>
      </c>
      <c r="F614" s="5" t="s">
        <v>1259</v>
      </c>
      <c r="G614" s="3" t="s">
        <v>1260</v>
      </c>
      <c r="H614" s="3" t="s">
        <v>90</v>
      </c>
    </row>
    <row r="615" spans="1:8" ht="15.75" x14ac:dyDescent="0.25">
      <c r="A615" s="4">
        <v>37690</v>
      </c>
      <c r="B615" s="3" t="s">
        <v>1</v>
      </c>
      <c r="C615" s="3">
        <v>170</v>
      </c>
      <c r="D615" s="3">
        <v>63</v>
      </c>
      <c r="E615" s="3" t="s">
        <v>2768</v>
      </c>
      <c r="F615" s="5" t="s">
        <v>1919</v>
      </c>
      <c r="G615" s="3" t="s">
        <v>2769</v>
      </c>
      <c r="H615" s="3" t="s">
        <v>819</v>
      </c>
    </row>
    <row r="616" spans="1:8" ht="15.75" x14ac:dyDescent="0.25">
      <c r="A616" s="4">
        <v>37653</v>
      </c>
      <c r="B616" s="3" t="s">
        <v>6</v>
      </c>
      <c r="C616" s="3">
        <v>163</v>
      </c>
      <c r="D616" s="3">
        <v>56</v>
      </c>
      <c r="E616" s="3" t="s">
        <v>3049</v>
      </c>
      <c r="F616" s="5" t="s">
        <v>1341</v>
      </c>
      <c r="G616" s="3" t="s">
        <v>3050</v>
      </c>
      <c r="H616" s="3" t="s">
        <v>958</v>
      </c>
    </row>
    <row r="617" spans="1:8" ht="15.75" x14ac:dyDescent="0.25">
      <c r="A617" s="4">
        <v>38274</v>
      </c>
      <c r="B617" s="3" t="s">
        <v>2</v>
      </c>
      <c r="C617" s="3">
        <v>153</v>
      </c>
      <c r="D617" s="3">
        <v>66</v>
      </c>
      <c r="E617" s="3" t="s">
        <v>1419</v>
      </c>
      <c r="F617" s="5" t="s">
        <v>1065</v>
      </c>
      <c r="G617" s="3" t="s">
        <v>1420</v>
      </c>
      <c r="H617" s="3" t="s">
        <v>158</v>
      </c>
    </row>
    <row r="618" spans="1:8" ht="15.75" x14ac:dyDescent="0.25">
      <c r="A618" s="4">
        <v>38406</v>
      </c>
      <c r="B618" s="3" t="s">
        <v>7</v>
      </c>
      <c r="C618" s="3">
        <v>152</v>
      </c>
      <c r="D618" s="3">
        <v>80</v>
      </c>
      <c r="E618" s="3" t="s">
        <v>2425</v>
      </c>
      <c r="F618" s="5" t="s">
        <v>1334</v>
      </c>
      <c r="G618" s="3" t="s">
        <v>2426</v>
      </c>
      <c r="H618" s="3" t="s">
        <v>646</v>
      </c>
    </row>
    <row r="619" spans="1:8" ht="15.75" x14ac:dyDescent="0.25">
      <c r="A619" s="4">
        <v>37838</v>
      </c>
      <c r="B619" s="3" t="s">
        <v>5</v>
      </c>
      <c r="C619" s="3">
        <v>173</v>
      </c>
      <c r="D619" s="3">
        <v>89</v>
      </c>
      <c r="E619" s="3" t="s">
        <v>2515</v>
      </c>
      <c r="F619" s="5" t="s">
        <v>1193</v>
      </c>
      <c r="G619" s="3" t="s">
        <v>2516</v>
      </c>
      <c r="H619" s="3" t="s">
        <v>691</v>
      </c>
    </row>
    <row r="620" spans="1:8" ht="15.75" x14ac:dyDescent="0.25">
      <c r="A620" s="4">
        <v>37530</v>
      </c>
      <c r="B620" s="3" t="s">
        <v>7</v>
      </c>
      <c r="C620" s="3">
        <v>174</v>
      </c>
      <c r="D620" s="3">
        <v>59</v>
      </c>
      <c r="E620" s="3" t="s">
        <v>1930</v>
      </c>
      <c r="F620" s="5" t="s">
        <v>1289</v>
      </c>
      <c r="G620" s="3" t="s">
        <v>1931</v>
      </c>
      <c r="H620" s="3" t="s">
        <v>401</v>
      </c>
    </row>
    <row r="621" spans="1:8" ht="15.75" x14ac:dyDescent="0.25">
      <c r="A621" s="4">
        <v>38272</v>
      </c>
      <c r="B621" s="3" t="s">
        <v>4</v>
      </c>
      <c r="C621" s="3">
        <v>175</v>
      </c>
      <c r="D621" s="3">
        <v>57</v>
      </c>
      <c r="E621" s="3" t="s">
        <v>1681</v>
      </c>
      <c r="F621" s="5" t="s">
        <v>1682</v>
      </c>
      <c r="G621" s="3" t="s">
        <v>1683</v>
      </c>
      <c r="H621" s="3" t="s">
        <v>283</v>
      </c>
    </row>
    <row r="622" spans="1:8" ht="15.75" x14ac:dyDescent="0.25">
      <c r="A622" s="4">
        <v>37328</v>
      </c>
      <c r="B622" s="3" t="s">
        <v>3</v>
      </c>
      <c r="C622" s="3">
        <v>167</v>
      </c>
      <c r="D622" s="3">
        <v>65</v>
      </c>
      <c r="E622" s="3" t="s">
        <v>2437</v>
      </c>
      <c r="F622" s="5" t="s">
        <v>1573</v>
      </c>
      <c r="G622" s="3" t="s">
        <v>2438</v>
      </c>
      <c r="H622" s="3" t="s">
        <v>652</v>
      </c>
    </row>
    <row r="623" spans="1:8" ht="15.75" x14ac:dyDescent="0.25">
      <c r="A623" s="4">
        <v>37749</v>
      </c>
      <c r="B623" s="3" t="s">
        <v>4</v>
      </c>
      <c r="C623" s="3">
        <v>162</v>
      </c>
      <c r="D623" s="3">
        <v>65</v>
      </c>
      <c r="E623" s="3" t="s">
        <v>2437</v>
      </c>
      <c r="F623" s="5" t="s">
        <v>1573</v>
      </c>
      <c r="G623" s="3" t="s">
        <v>2531</v>
      </c>
      <c r="H623" s="3" t="s">
        <v>699</v>
      </c>
    </row>
    <row r="624" spans="1:8" ht="15.75" x14ac:dyDescent="0.25">
      <c r="A624" s="4">
        <v>37907</v>
      </c>
      <c r="B624" s="3" t="s">
        <v>6</v>
      </c>
      <c r="C624" s="3">
        <v>169</v>
      </c>
      <c r="D624" s="3">
        <v>70</v>
      </c>
      <c r="E624" s="3" t="s">
        <v>1568</v>
      </c>
      <c r="F624" s="5" t="s">
        <v>1251</v>
      </c>
      <c r="G624" s="3" t="s">
        <v>1569</v>
      </c>
      <c r="H624" s="3" t="s">
        <v>228</v>
      </c>
    </row>
    <row r="625" spans="1:8" ht="15.75" x14ac:dyDescent="0.25">
      <c r="A625" s="4">
        <v>38148</v>
      </c>
      <c r="B625" s="3" t="s">
        <v>4</v>
      </c>
      <c r="C625" s="3">
        <v>175</v>
      </c>
      <c r="D625" s="3">
        <v>91</v>
      </c>
      <c r="E625" s="3" t="s">
        <v>1692</v>
      </c>
      <c r="F625" s="5" t="s">
        <v>1166</v>
      </c>
      <c r="G625" s="3" t="s">
        <v>1693</v>
      </c>
      <c r="H625" s="3" t="s">
        <v>288</v>
      </c>
    </row>
    <row r="626" spans="1:8" ht="15.75" x14ac:dyDescent="0.25">
      <c r="A626" s="4">
        <v>38221</v>
      </c>
      <c r="B626" s="3" t="s">
        <v>7</v>
      </c>
      <c r="C626" s="3">
        <v>160</v>
      </c>
      <c r="D626" s="3">
        <v>72</v>
      </c>
      <c r="E626" s="3" t="s">
        <v>2674</v>
      </c>
      <c r="F626" s="5" t="s">
        <v>1274</v>
      </c>
      <c r="G626" s="3" t="s">
        <v>2675</v>
      </c>
      <c r="H626" s="3" t="s">
        <v>772</v>
      </c>
    </row>
    <row r="627" spans="1:8" ht="15.75" x14ac:dyDescent="0.25">
      <c r="A627" s="4">
        <v>37053</v>
      </c>
      <c r="B627" s="3" t="s">
        <v>3</v>
      </c>
      <c r="C627" s="3">
        <v>168</v>
      </c>
      <c r="D627" s="3">
        <v>81</v>
      </c>
      <c r="E627" s="3" t="s">
        <v>2057</v>
      </c>
      <c r="F627" s="5" t="s">
        <v>1573</v>
      </c>
      <c r="G627" s="3" t="s">
        <v>2058</v>
      </c>
      <c r="H627" s="3" t="s">
        <v>463</v>
      </c>
    </row>
    <row r="628" spans="1:8" ht="15.75" x14ac:dyDescent="0.25">
      <c r="A628" s="4">
        <v>38404</v>
      </c>
      <c r="B628" s="3" t="s">
        <v>0</v>
      </c>
      <c r="C628" s="3">
        <v>163</v>
      </c>
      <c r="D628" s="3">
        <v>51</v>
      </c>
      <c r="E628" s="3" t="s">
        <v>1174</v>
      </c>
      <c r="F628" s="5" t="s">
        <v>1175</v>
      </c>
      <c r="G628" s="3" t="s">
        <v>1176</v>
      </c>
      <c r="H628" s="3" t="s">
        <v>58</v>
      </c>
    </row>
    <row r="629" spans="1:8" ht="15.75" x14ac:dyDescent="0.25">
      <c r="A629" s="4">
        <v>37246</v>
      </c>
      <c r="B629" s="3" t="s">
        <v>2</v>
      </c>
      <c r="C629" s="3">
        <v>160</v>
      </c>
      <c r="D629" s="3">
        <v>48</v>
      </c>
      <c r="E629" s="3" t="s">
        <v>1581</v>
      </c>
      <c r="F629" s="5" t="s">
        <v>1582</v>
      </c>
      <c r="G629" s="3" t="s">
        <v>1583</v>
      </c>
      <c r="H629" s="3" t="s">
        <v>234</v>
      </c>
    </row>
    <row r="630" spans="1:8" ht="15.75" x14ac:dyDescent="0.25">
      <c r="A630" s="4">
        <v>38412</v>
      </c>
      <c r="B630" s="3" t="s">
        <v>4</v>
      </c>
      <c r="C630" s="3">
        <v>173</v>
      </c>
      <c r="D630" s="3">
        <v>57</v>
      </c>
      <c r="E630" s="3" t="s">
        <v>1812</v>
      </c>
      <c r="F630" s="5" t="s">
        <v>1526</v>
      </c>
      <c r="G630" s="3" t="s">
        <v>1813</v>
      </c>
      <c r="H630" s="3" t="s">
        <v>346</v>
      </c>
    </row>
    <row r="631" spans="1:8" ht="15.75" x14ac:dyDescent="0.25">
      <c r="A631" s="4">
        <v>37900</v>
      </c>
      <c r="B631" s="3" t="s">
        <v>3</v>
      </c>
      <c r="C631" s="3">
        <v>166</v>
      </c>
      <c r="D631" s="3">
        <v>67</v>
      </c>
      <c r="E631" s="3" t="s">
        <v>1392</v>
      </c>
      <c r="F631" s="5" t="s">
        <v>1393</v>
      </c>
      <c r="G631" s="3" t="s">
        <v>1394</v>
      </c>
      <c r="H631" s="3" t="s">
        <v>146</v>
      </c>
    </row>
    <row r="632" spans="1:8" ht="15.75" x14ac:dyDescent="0.25">
      <c r="A632" s="4">
        <v>38416</v>
      </c>
      <c r="B632" s="3" t="s">
        <v>7</v>
      </c>
      <c r="C632" s="3">
        <v>155</v>
      </c>
      <c r="D632" s="3">
        <v>71</v>
      </c>
      <c r="E632" s="3" t="s">
        <v>2930</v>
      </c>
      <c r="F632" s="5" t="s">
        <v>1256</v>
      </c>
      <c r="G632" s="3" t="s">
        <v>2931</v>
      </c>
      <c r="H632" s="3" t="s">
        <v>898</v>
      </c>
    </row>
    <row r="633" spans="1:8" ht="15.75" x14ac:dyDescent="0.25">
      <c r="A633" s="4">
        <v>37920</v>
      </c>
      <c r="B633" s="3" t="s">
        <v>7</v>
      </c>
      <c r="C633" s="3">
        <v>178</v>
      </c>
      <c r="D633" s="3">
        <v>68</v>
      </c>
      <c r="E633" s="3" t="s">
        <v>2473</v>
      </c>
      <c r="F633" s="5" t="s">
        <v>1321</v>
      </c>
      <c r="G633" s="3" t="s">
        <v>2474</v>
      </c>
      <c r="H633" s="3" t="s">
        <v>670</v>
      </c>
    </row>
    <row r="634" spans="1:8" ht="15.75" x14ac:dyDescent="0.25">
      <c r="A634" s="4">
        <v>37897</v>
      </c>
      <c r="B634" s="3" t="s">
        <v>1</v>
      </c>
      <c r="C634" s="3">
        <v>180</v>
      </c>
      <c r="D634" s="3">
        <v>85</v>
      </c>
      <c r="E634" s="3" t="s">
        <v>2665</v>
      </c>
      <c r="F634" s="5" t="s">
        <v>1433</v>
      </c>
      <c r="G634" s="3" t="s">
        <v>2666</v>
      </c>
      <c r="H634" s="3" t="s">
        <v>767</v>
      </c>
    </row>
    <row r="635" spans="1:8" ht="15.75" x14ac:dyDescent="0.25">
      <c r="A635" s="4">
        <v>38130</v>
      </c>
      <c r="B635" s="3" t="s">
        <v>0</v>
      </c>
      <c r="C635" s="3">
        <v>161</v>
      </c>
      <c r="D635" s="3">
        <v>86</v>
      </c>
      <c r="E635" s="3" t="s">
        <v>2511</v>
      </c>
      <c r="F635" s="5" t="s">
        <v>1149</v>
      </c>
      <c r="G635" s="3" t="s">
        <v>2512</v>
      </c>
      <c r="H635" s="3" t="s">
        <v>689</v>
      </c>
    </row>
    <row r="636" spans="1:8" ht="15.75" x14ac:dyDescent="0.25">
      <c r="A636" s="4">
        <v>38009</v>
      </c>
      <c r="B636" s="3" t="s">
        <v>2</v>
      </c>
      <c r="C636" s="3">
        <v>174</v>
      </c>
      <c r="D636" s="3">
        <v>66</v>
      </c>
      <c r="E636" s="3" t="s">
        <v>2305</v>
      </c>
      <c r="F636" s="5" t="s">
        <v>1536</v>
      </c>
      <c r="G636" s="3" t="s">
        <v>2306</v>
      </c>
      <c r="H636" s="3" t="s">
        <v>1007</v>
      </c>
    </row>
    <row r="637" spans="1:8" ht="15.75" x14ac:dyDescent="0.25">
      <c r="A637" s="4">
        <v>37015</v>
      </c>
      <c r="B637" s="3" t="s">
        <v>0</v>
      </c>
      <c r="C637" s="3">
        <v>167</v>
      </c>
      <c r="D637" s="3">
        <v>50</v>
      </c>
      <c r="E637" s="3" t="s">
        <v>2890</v>
      </c>
      <c r="F637" s="5" t="s">
        <v>1125</v>
      </c>
      <c r="G637" s="3" t="s">
        <v>2891</v>
      </c>
      <c r="H637" s="3" t="s">
        <v>878</v>
      </c>
    </row>
    <row r="638" spans="1:8" ht="15.75" x14ac:dyDescent="0.25">
      <c r="A638" s="4">
        <v>38024</v>
      </c>
      <c r="B638" s="3" t="s">
        <v>6</v>
      </c>
      <c r="C638" s="3">
        <v>170</v>
      </c>
      <c r="D638" s="3">
        <v>63</v>
      </c>
      <c r="E638" s="3" t="s">
        <v>1369</v>
      </c>
      <c r="F638" s="5" t="s">
        <v>1370</v>
      </c>
      <c r="G638" s="3" t="s">
        <v>1371</v>
      </c>
      <c r="H638" s="3" t="s">
        <v>136</v>
      </c>
    </row>
    <row r="639" spans="1:8" ht="15.75" x14ac:dyDescent="0.25">
      <c r="A639" s="4">
        <v>37749</v>
      </c>
      <c r="B639" s="3" t="s">
        <v>5</v>
      </c>
      <c r="C639" s="3">
        <v>180</v>
      </c>
      <c r="D639" s="3">
        <v>55</v>
      </c>
      <c r="E639" s="3" t="s">
        <v>1064</v>
      </c>
      <c r="F639" s="5" t="s">
        <v>1065</v>
      </c>
      <c r="G639" s="3" t="s">
        <v>1066</v>
      </c>
      <c r="H639" s="3" t="s">
        <v>19</v>
      </c>
    </row>
    <row r="640" spans="1:8" ht="15.75" x14ac:dyDescent="0.25">
      <c r="A640" s="4">
        <v>38363</v>
      </c>
      <c r="B640" s="3" t="s">
        <v>2</v>
      </c>
      <c r="C640" s="3">
        <v>179</v>
      </c>
      <c r="D640" s="3">
        <v>90</v>
      </c>
      <c r="E640" s="3" t="s">
        <v>1732</v>
      </c>
      <c r="F640" s="5" t="s">
        <v>1183</v>
      </c>
      <c r="G640" s="3" t="s">
        <v>1733</v>
      </c>
      <c r="H640" s="3" t="s">
        <v>307</v>
      </c>
    </row>
    <row r="641" spans="1:8" ht="15.75" x14ac:dyDescent="0.25">
      <c r="A641" s="4">
        <v>37180</v>
      </c>
      <c r="B641" s="3" t="s">
        <v>0</v>
      </c>
      <c r="C641" s="3">
        <v>157</v>
      </c>
      <c r="D641" s="3">
        <v>48</v>
      </c>
      <c r="E641" s="3" t="s">
        <v>1299</v>
      </c>
      <c r="F641" s="5" t="s">
        <v>1251</v>
      </c>
      <c r="G641" s="3" t="s">
        <v>1300</v>
      </c>
      <c r="H641" s="3" t="s">
        <v>106</v>
      </c>
    </row>
    <row r="642" spans="1:8" ht="15.75" x14ac:dyDescent="0.25">
      <c r="A642" s="4">
        <v>37534</v>
      </c>
      <c r="B642" s="3" t="s">
        <v>7</v>
      </c>
      <c r="C642" s="3">
        <v>154</v>
      </c>
      <c r="D642" s="3">
        <v>48</v>
      </c>
      <c r="E642" s="3" t="s">
        <v>3119</v>
      </c>
      <c r="F642" s="5" t="s">
        <v>1297</v>
      </c>
      <c r="G642" s="3" t="s">
        <v>3120</v>
      </c>
      <c r="H642" s="3" t="s">
        <v>994</v>
      </c>
    </row>
    <row r="643" spans="1:8" ht="15.75" x14ac:dyDescent="0.25">
      <c r="A643" s="4">
        <v>37271</v>
      </c>
      <c r="B643" s="3" t="s">
        <v>7</v>
      </c>
      <c r="C643" s="3">
        <v>169</v>
      </c>
      <c r="D643" s="3">
        <v>90</v>
      </c>
      <c r="E643" s="3" t="s">
        <v>1962</v>
      </c>
      <c r="F643" s="5" t="s">
        <v>1169</v>
      </c>
      <c r="G643" s="3" t="s">
        <v>1963</v>
      </c>
      <c r="H643" s="3" t="s">
        <v>417</v>
      </c>
    </row>
    <row r="644" spans="1:8" ht="15.75" x14ac:dyDescent="0.25">
      <c r="A644" s="4">
        <v>38404</v>
      </c>
      <c r="B644" s="3" t="s">
        <v>4</v>
      </c>
      <c r="C644" s="3">
        <v>163</v>
      </c>
      <c r="D644" s="3">
        <v>92</v>
      </c>
      <c r="E644" s="3" t="s">
        <v>2576</v>
      </c>
      <c r="F644" s="5" t="s">
        <v>1166</v>
      </c>
      <c r="G644" s="3" t="s">
        <v>2577</v>
      </c>
      <c r="H644" s="3" t="s">
        <v>723</v>
      </c>
    </row>
    <row r="645" spans="1:8" ht="15.75" x14ac:dyDescent="0.25">
      <c r="A645" s="4">
        <v>37629</v>
      </c>
      <c r="B645" s="3" t="s">
        <v>0</v>
      </c>
      <c r="C645" s="3">
        <v>162</v>
      </c>
      <c r="D645" s="3">
        <v>95</v>
      </c>
      <c r="E645" s="3" t="s">
        <v>1386</v>
      </c>
      <c r="F645" s="5" t="s">
        <v>1138</v>
      </c>
      <c r="G645" s="3" t="s">
        <v>1387</v>
      </c>
      <c r="H645" s="3" t="s">
        <v>143</v>
      </c>
    </row>
    <row r="646" spans="1:8" ht="15.75" x14ac:dyDescent="0.25">
      <c r="A646" s="4">
        <v>38005</v>
      </c>
      <c r="B646" s="3" t="s">
        <v>0</v>
      </c>
      <c r="C646" s="3">
        <v>180</v>
      </c>
      <c r="D646" s="3">
        <v>55</v>
      </c>
      <c r="E646" s="3" t="s">
        <v>1607</v>
      </c>
      <c r="F646" s="5" t="s">
        <v>1582</v>
      </c>
      <c r="G646" s="3" t="s">
        <v>1608</v>
      </c>
      <c r="H646" s="3" t="s">
        <v>246</v>
      </c>
    </row>
    <row r="647" spans="1:8" ht="15.75" x14ac:dyDescent="0.25">
      <c r="A647" s="4">
        <v>38056</v>
      </c>
      <c r="B647" s="3" t="s">
        <v>1</v>
      </c>
      <c r="C647" s="3">
        <v>159</v>
      </c>
      <c r="D647" s="3">
        <v>81</v>
      </c>
      <c r="E647" s="3" t="s">
        <v>2996</v>
      </c>
      <c r="F647" s="5" t="s">
        <v>1573</v>
      </c>
      <c r="G647" s="3" t="s">
        <v>2997</v>
      </c>
      <c r="H647" s="3" t="s">
        <v>930</v>
      </c>
    </row>
    <row r="648" spans="1:8" ht="15.75" x14ac:dyDescent="0.25">
      <c r="A648" s="4">
        <v>37921</v>
      </c>
      <c r="B648" s="3" t="s">
        <v>0</v>
      </c>
      <c r="C648" s="3">
        <v>154</v>
      </c>
      <c r="D648" s="3">
        <v>73</v>
      </c>
      <c r="E648" s="3" t="s">
        <v>2220</v>
      </c>
      <c r="F648" s="5" t="s">
        <v>1759</v>
      </c>
      <c r="G648" s="3" t="s">
        <v>2221</v>
      </c>
      <c r="H648" s="3" t="s">
        <v>545</v>
      </c>
    </row>
    <row r="649" spans="1:8" ht="15.75" x14ac:dyDescent="0.25">
      <c r="A649" s="4">
        <v>37628</v>
      </c>
      <c r="B649" s="3" t="s">
        <v>4</v>
      </c>
      <c r="C649" s="3">
        <v>161</v>
      </c>
      <c r="D649" s="3">
        <v>86</v>
      </c>
      <c r="E649" s="3" t="s">
        <v>1873</v>
      </c>
      <c r="F649" s="5" t="s">
        <v>1099</v>
      </c>
      <c r="G649" s="3" t="s">
        <v>1874</v>
      </c>
      <c r="H649" s="3" t="s">
        <v>373</v>
      </c>
    </row>
    <row r="650" spans="1:8" ht="15.75" x14ac:dyDescent="0.25">
      <c r="A650" s="4">
        <v>37648</v>
      </c>
      <c r="B650" s="3" t="s">
        <v>1</v>
      </c>
      <c r="C650" s="3">
        <v>175</v>
      </c>
      <c r="D650" s="3">
        <v>93</v>
      </c>
      <c r="E650" s="3" t="s">
        <v>1460</v>
      </c>
      <c r="F650" s="5" t="s">
        <v>1128</v>
      </c>
      <c r="G650" s="3" t="s">
        <v>1461</v>
      </c>
      <c r="H650" s="3" t="s">
        <v>177</v>
      </c>
    </row>
    <row r="651" spans="1:8" ht="15.75" x14ac:dyDescent="0.25">
      <c r="A651" s="4">
        <v>37252</v>
      </c>
      <c r="B651" s="3" t="s">
        <v>5</v>
      </c>
      <c r="C651" s="3">
        <v>157</v>
      </c>
      <c r="D651" s="3">
        <v>59</v>
      </c>
      <c r="E651" s="3" t="s">
        <v>1991</v>
      </c>
      <c r="F651" s="5" t="s">
        <v>1357</v>
      </c>
      <c r="G651" s="3" t="s">
        <v>1992</v>
      </c>
      <c r="H651" s="3" t="s">
        <v>430</v>
      </c>
    </row>
    <row r="652" spans="1:8" ht="15.75" x14ac:dyDescent="0.25">
      <c r="A652" s="4">
        <v>37084</v>
      </c>
      <c r="B652" s="3" t="s">
        <v>1</v>
      </c>
      <c r="C652" s="3">
        <v>151</v>
      </c>
      <c r="D652" s="3">
        <v>94</v>
      </c>
      <c r="E652" s="3" t="s">
        <v>1331</v>
      </c>
      <c r="F652" s="5" t="s">
        <v>1107</v>
      </c>
      <c r="G652" s="3" t="s">
        <v>1332</v>
      </c>
      <c r="H652" s="3" t="s">
        <v>120</v>
      </c>
    </row>
    <row r="653" spans="1:8" ht="15.75" x14ac:dyDescent="0.25">
      <c r="A653" s="4">
        <v>37473</v>
      </c>
      <c r="B653" s="3" t="s">
        <v>1</v>
      </c>
      <c r="C653" s="3">
        <v>180</v>
      </c>
      <c r="D653" s="3">
        <v>84</v>
      </c>
      <c r="E653" s="3" t="s">
        <v>1316</v>
      </c>
      <c r="F653" s="5" t="s">
        <v>1089</v>
      </c>
      <c r="G653" s="3" t="s">
        <v>1317</v>
      </c>
      <c r="H653" s="3" t="s">
        <v>113</v>
      </c>
    </row>
    <row r="654" spans="1:8" ht="15.75" x14ac:dyDescent="0.25">
      <c r="A654" s="4">
        <v>37405</v>
      </c>
      <c r="B654" s="3" t="s">
        <v>7</v>
      </c>
      <c r="C654" s="3">
        <v>176</v>
      </c>
      <c r="D654" s="3">
        <v>63</v>
      </c>
      <c r="E654" s="3" t="s">
        <v>1544</v>
      </c>
      <c r="F654" s="5" t="s">
        <v>1267</v>
      </c>
      <c r="G654" s="3" t="s">
        <v>1545</v>
      </c>
      <c r="H654" s="3" t="s">
        <v>216</v>
      </c>
    </row>
    <row r="655" spans="1:8" ht="15.75" x14ac:dyDescent="0.25">
      <c r="A655" s="4">
        <v>38002</v>
      </c>
      <c r="B655" s="3" t="s">
        <v>3</v>
      </c>
      <c r="C655" s="3">
        <v>156</v>
      </c>
      <c r="D655" s="3">
        <v>74</v>
      </c>
      <c r="E655" s="3" t="s">
        <v>3028</v>
      </c>
      <c r="F655" s="5" t="s">
        <v>1110</v>
      </c>
      <c r="G655" s="3" t="s">
        <v>3029</v>
      </c>
      <c r="H655" s="3" t="s">
        <v>947</v>
      </c>
    </row>
    <row r="656" spans="1:8" ht="15.75" x14ac:dyDescent="0.25">
      <c r="A656" s="4">
        <v>37407</v>
      </c>
      <c r="B656" s="3" t="s">
        <v>6</v>
      </c>
      <c r="C656" s="3">
        <v>175</v>
      </c>
      <c r="D656" s="3">
        <v>87</v>
      </c>
      <c r="E656" s="3" t="s">
        <v>1372</v>
      </c>
      <c r="F656" s="5" t="s">
        <v>1161</v>
      </c>
      <c r="G656" s="3" t="s">
        <v>1373</v>
      </c>
      <c r="H656" s="3" t="s">
        <v>137</v>
      </c>
    </row>
    <row r="657" spans="1:8" ht="15.75" x14ac:dyDescent="0.25">
      <c r="A657" s="4">
        <v>37273</v>
      </c>
      <c r="B657" s="3" t="s">
        <v>6</v>
      </c>
      <c r="C657" s="3">
        <v>156</v>
      </c>
      <c r="D657" s="3">
        <v>62</v>
      </c>
      <c r="E657" s="3" t="s">
        <v>2355</v>
      </c>
      <c r="F657" s="5" t="s">
        <v>1928</v>
      </c>
      <c r="G657" s="3" t="s">
        <v>2356</v>
      </c>
      <c r="H657" s="3" t="s">
        <v>611</v>
      </c>
    </row>
    <row r="658" spans="1:8" ht="15.75" x14ac:dyDescent="0.25">
      <c r="A658" s="4">
        <v>37806</v>
      </c>
      <c r="B658" s="3" t="s">
        <v>0</v>
      </c>
      <c r="C658" s="3">
        <v>168</v>
      </c>
      <c r="D658" s="3">
        <v>47</v>
      </c>
      <c r="E658" s="3" t="s">
        <v>2111</v>
      </c>
      <c r="F658" s="5" t="s">
        <v>1094</v>
      </c>
      <c r="G658" s="3" t="s">
        <v>2112</v>
      </c>
      <c r="H658" s="3" t="s">
        <v>490</v>
      </c>
    </row>
    <row r="659" spans="1:8" ht="15.75" x14ac:dyDescent="0.25">
      <c r="A659" s="4">
        <v>37573</v>
      </c>
      <c r="B659" s="3" t="s">
        <v>2</v>
      </c>
      <c r="C659" s="3">
        <v>179</v>
      </c>
      <c r="D659" s="3">
        <v>48</v>
      </c>
      <c r="E659" s="3" t="s">
        <v>1493</v>
      </c>
      <c r="F659" s="5" t="s">
        <v>1286</v>
      </c>
      <c r="G659" s="3" t="s">
        <v>1494</v>
      </c>
      <c r="H659" s="3" t="s">
        <v>192</v>
      </c>
    </row>
    <row r="660" spans="1:8" ht="15.75" x14ac:dyDescent="0.25">
      <c r="A660" s="4">
        <v>37674</v>
      </c>
      <c r="B660" s="3" t="s">
        <v>7</v>
      </c>
      <c r="C660" s="3">
        <v>160</v>
      </c>
      <c r="D660" s="3">
        <v>57</v>
      </c>
      <c r="E660" s="3" t="s">
        <v>1533</v>
      </c>
      <c r="F660" s="5" t="s">
        <v>1448</v>
      </c>
      <c r="G660" s="3" t="s">
        <v>1534</v>
      </c>
      <c r="H660" s="3" t="s">
        <v>211</v>
      </c>
    </row>
    <row r="661" spans="1:8" ht="15.75" x14ac:dyDescent="0.25">
      <c r="A661" s="4">
        <v>37355</v>
      </c>
      <c r="B661" s="3" t="s">
        <v>6</v>
      </c>
      <c r="C661" s="3">
        <v>178</v>
      </c>
      <c r="D661" s="3">
        <v>69</v>
      </c>
      <c r="E661" s="3" t="s">
        <v>1441</v>
      </c>
      <c r="F661" s="5" t="s">
        <v>1154</v>
      </c>
      <c r="G661" s="3" t="s">
        <v>1442</v>
      </c>
      <c r="H661" s="3" t="s">
        <v>168</v>
      </c>
    </row>
    <row r="662" spans="1:8" ht="15.75" x14ac:dyDescent="0.25">
      <c r="A662" s="4">
        <v>37631</v>
      </c>
      <c r="B662" s="3" t="s">
        <v>1</v>
      </c>
      <c r="C662" s="3">
        <v>154</v>
      </c>
      <c r="D662" s="3">
        <v>94</v>
      </c>
      <c r="E662" s="3" t="s">
        <v>2932</v>
      </c>
      <c r="F662" s="5" t="s">
        <v>1375</v>
      </c>
      <c r="G662" s="3" t="s">
        <v>2933</v>
      </c>
      <c r="H662" s="3" t="s">
        <v>899</v>
      </c>
    </row>
    <row r="663" spans="1:8" ht="15.75" x14ac:dyDescent="0.25">
      <c r="A663" s="4">
        <v>38373</v>
      </c>
      <c r="B663" s="3" t="s">
        <v>1</v>
      </c>
      <c r="C663" s="3">
        <v>180</v>
      </c>
      <c r="D663" s="3">
        <v>91</v>
      </c>
      <c r="E663" s="3" t="s">
        <v>2876</v>
      </c>
      <c r="F663" s="5" t="s">
        <v>1116</v>
      </c>
      <c r="G663" s="3" t="s">
        <v>2877</v>
      </c>
      <c r="H663" s="3" t="s">
        <v>871</v>
      </c>
    </row>
    <row r="664" spans="1:8" ht="15.75" x14ac:dyDescent="0.25">
      <c r="A664" s="4">
        <v>38332</v>
      </c>
      <c r="B664" s="3" t="s">
        <v>3</v>
      </c>
      <c r="C664" s="3">
        <v>176</v>
      </c>
      <c r="D664" s="3">
        <v>64</v>
      </c>
      <c r="E664" s="3" t="s">
        <v>2593</v>
      </c>
      <c r="F664" s="5" t="s">
        <v>1573</v>
      </c>
      <c r="G664" s="3" t="s">
        <v>2594</v>
      </c>
      <c r="H664" s="3" t="s">
        <v>731</v>
      </c>
    </row>
    <row r="665" spans="1:8" ht="15.75" x14ac:dyDescent="0.25">
      <c r="A665" s="4">
        <v>37539</v>
      </c>
      <c r="B665" s="3" t="s">
        <v>2</v>
      </c>
      <c r="C665" s="3">
        <v>155</v>
      </c>
      <c r="D665" s="3">
        <v>79</v>
      </c>
      <c r="E665" s="3" t="s">
        <v>2527</v>
      </c>
      <c r="F665" s="5" t="s">
        <v>1083</v>
      </c>
      <c r="G665" s="3" t="s">
        <v>2528</v>
      </c>
      <c r="H665" s="3" t="s">
        <v>697</v>
      </c>
    </row>
    <row r="666" spans="1:8" ht="15.75" x14ac:dyDescent="0.25">
      <c r="A666" s="4">
        <v>37537</v>
      </c>
      <c r="B666" s="3" t="s">
        <v>7</v>
      </c>
      <c r="C666" s="3">
        <v>152</v>
      </c>
      <c r="D666" s="3">
        <v>79</v>
      </c>
      <c r="E666" s="3" t="s">
        <v>1609</v>
      </c>
      <c r="F666" s="5" t="s">
        <v>1083</v>
      </c>
      <c r="G666" s="3" t="s">
        <v>1610</v>
      </c>
      <c r="H666" s="3" t="s">
        <v>247</v>
      </c>
    </row>
    <row r="667" spans="1:8" ht="15.75" x14ac:dyDescent="0.25">
      <c r="A667" s="4">
        <v>37099</v>
      </c>
      <c r="B667" s="3" t="s">
        <v>1</v>
      </c>
      <c r="C667" s="3">
        <v>156</v>
      </c>
      <c r="D667" s="3">
        <v>64</v>
      </c>
      <c r="E667" s="3" t="s">
        <v>1381</v>
      </c>
      <c r="F667" s="5" t="s">
        <v>1183</v>
      </c>
      <c r="G667" s="3" t="s">
        <v>1382</v>
      </c>
      <c r="H667" s="3" t="s">
        <v>141</v>
      </c>
    </row>
    <row r="668" spans="1:8" ht="15.75" x14ac:dyDescent="0.25">
      <c r="A668" s="4">
        <v>37530</v>
      </c>
      <c r="B668" s="3" t="s">
        <v>7</v>
      </c>
      <c r="C668" s="3">
        <v>155</v>
      </c>
      <c r="D668" s="3">
        <v>72</v>
      </c>
      <c r="E668" s="3" t="s">
        <v>3012</v>
      </c>
      <c r="F668" s="5" t="s">
        <v>1062</v>
      </c>
      <c r="G668" s="3" t="s">
        <v>3013</v>
      </c>
      <c r="H668" s="3" t="s">
        <v>939</v>
      </c>
    </row>
    <row r="669" spans="1:8" ht="15.75" x14ac:dyDescent="0.25">
      <c r="A669" s="4">
        <v>37641</v>
      </c>
      <c r="B669" s="3" t="s">
        <v>0</v>
      </c>
      <c r="C669" s="3">
        <v>179</v>
      </c>
      <c r="D669" s="3">
        <v>76</v>
      </c>
      <c r="E669" s="3" t="s">
        <v>3125</v>
      </c>
      <c r="F669" s="5" t="s">
        <v>1183</v>
      </c>
      <c r="G669" s="3" t="s">
        <v>3126</v>
      </c>
      <c r="H669" s="3" t="s">
        <v>997</v>
      </c>
    </row>
    <row r="670" spans="1:8" ht="15.75" x14ac:dyDescent="0.25">
      <c r="A670" s="4">
        <v>37945</v>
      </c>
      <c r="B670" s="3" t="s">
        <v>6</v>
      </c>
      <c r="C670" s="3">
        <v>163</v>
      </c>
      <c r="D670" s="3">
        <v>94</v>
      </c>
      <c r="E670" s="3" t="s">
        <v>2880</v>
      </c>
      <c r="F670" s="5" t="s">
        <v>1209</v>
      </c>
      <c r="G670" s="3" t="s">
        <v>2881</v>
      </c>
      <c r="H670" s="3" t="s">
        <v>873</v>
      </c>
    </row>
    <row r="671" spans="1:8" ht="15.75" x14ac:dyDescent="0.25">
      <c r="A671" s="4">
        <v>37636</v>
      </c>
      <c r="B671" s="3" t="s">
        <v>1</v>
      </c>
      <c r="C671" s="3">
        <v>163</v>
      </c>
      <c r="D671" s="3">
        <v>81</v>
      </c>
      <c r="E671" s="3" t="s">
        <v>1902</v>
      </c>
      <c r="F671" s="5" t="s">
        <v>1116</v>
      </c>
      <c r="G671" s="3" t="s">
        <v>1903</v>
      </c>
      <c r="H671" s="3" t="s">
        <v>388</v>
      </c>
    </row>
    <row r="672" spans="1:8" ht="15.75" x14ac:dyDescent="0.25">
      <c r="A672" s="4">
        <v>37557</v>
      </c>
      <c r="B672" s="3" t="s">
        <v>5</v>
      </c>
      <c r="C672" s="3">
        <v>152</v>
      </c>
      <c r="D672" s="3">
        <v>93</v>
      </c>
      <c r="E672" s="3" t="s">
        <v>1182</v>
      </c>
      <c r="F672" s="5" t="s">
        <v>1183</v>
      </c>
      <c r="G672" s="3" t="s">
        <v>1184</v>
      </c>
      <c r="H672" s="3" t="s">
        <v>61</v>
      </c>
    </row>
    <row r="673" spans="1:8" ht="15.75" x14ac:dyDescent="0.25">
      <c r="A673" s="4">
        <v>37671</v>
      </c>
      <c r="B673" s="3" t="s">
        <v>2</v>
      </c>
      <c r="C673" s="3">
        <v>163</v>
      </c>
      <c r="D673" s="3">
        <v>87</v>
      </c>
      <c r="E673" s="3" t="s">
        <v>1397</v>
      </c>
      <c r="F673" s="5" t="s">
        <v>1259</v>
      </c>
      <c r="G673" s="3" t="s">
        <v>1398</v>
      </c>
      <c r="H673" s="3" t="s">
        <v>148</v>
      </c>
    </row>
    <row r="674" spans="1:8" ht="15.75" x14ac:dyDescent="0.25">
      <c r="A674" s="4">
        <v>37013</v>
      </c>
      <c r="B674" s="3" t="s">
        <v>1</v>
      </c>
      <c r="C674" s="3">
        <v>178</v>
      </c>
      <c r="D674" s="3">
        <v>81</v>
      </c>
      <c r="E674" s="3" t="s">
        <v>1698</v>
      </c>
      <c r="F674" s="5" t="s">
        <v>1222</v>
      </c>
      <c r="G674" s="3" t="s">
        <v>1699</v>
      </c>
      <c r="H674" s="3" t="s">
        <v>291</v>
      </c>
    </row>
    <row r="675" spans="1:8" ht="15.75" x14ac:dyDescent="0.25">
      <c r="A675" s="4">
        <v>37974</v>
      </c>
      <c r="B675" s="3" t="s">
        <v>0</v>
      </c>
      <c r="C675" s="3">
        <v>161</v>
      </c>
      <c r="D675" s="3">
        <v>84</v>
      </c>
      <c r="E675" s="3" t="s">
        <v>1070</v>
      </c>
      <c r="F675" s="5" t="s">
        <v>1071</v>
      </c>
      <c r="G675" s="3" t="s">
        <v>1072</v>
      </c>
      <c r="H675" s="3" t="s">
        <v>21</v>
      </c>
    </row>
    <row r="676" spans="1:8" ht="15.75" x14ac:dyDescent="0.25">
      <c r="A676" s="4">
        <v>38133</v>
      </c>
      <c r="B676" s="3" t="s">
        <v>5</v>
      </c>
      <c r="C676" s="3">
        <v>176</v>
      </c>
      <c r="D676" s="3">
        <v>52</v>
      </c>
      <c r="E676" s="3" t="s">
        <v>2582</v>
      </c>
      <c r="F676" s="5" t="s">
        <v>1308</v>
      </c>
      <c r="G676" s="3" t="s">
        <v>2583</v>
      </c>
      <c r="H676" s="3" t="s">
        <v>726</v>
      </c>
    </row>
    <row r="677" spans="1:8" ht="15.75" x14ac:dyDescent="0.25">
      <c r="A677" s="4">
        <v>38007</v>
      </c>
      <c r="B677" s="3" t="s">
        <v>1</v>
      </c>
      <c r="C677" s="3">
        <v>174</v>
      </c>
      <c r="D677" s="3">
        <v>95</v>
      </c>
      <c r="E677" s="3" t="s">
        <v>1605</v>
      </c>
      <c r="F677" s="5" t="s">
        <v>1122</v>
      </c>
      <c r="G677" s="3" t="s">
        <v>1606</v>
      </c>
      <c r="H677" s="3" t="s">
        <v>245</v>
      </c>
    </row>
    <row r="678" spans="1:8" ht="15.75" x14ac:dyDescent="0.25">
      <c r="A678" s="4">
        <v>38072</v>
      </c>
      <c r="B678" s="3" t="s">
        <v>4</v>
      </c>
      <c r="C678" s="3">
        <v>179</v>
      </c>
      <c r="D678" s="3">
        <v>95</v>
      </c>
      <c r="E678" s="3" t="s">
        <v>1301</v>
      </c>
      <c r="F678" s="5" t="s">
        <v>1077</v>
      </c>
      <c r="G678" s="3" t="s">
        <v>1302</v>
      </c>
      <c r="H678" s="3" t="s">
        <v>107</v>
      </c>
    </row>
    <row r="679" spans="1:8" ht="15.75" x14ac:dyDescent="0.25">
      <c r="A679" s="4">
        <v>37876</v>
      </c>
      <c r="B679" s="3" t="s">
        <v>3</v>
      </c>
      <c r="C679" s="3">
        <v>160</v>
      </c>
      <c r="D679" s="3">
        <v>50</v>
      </c>
      <c r="E679" s="3" t="s">
        <v>1421</v>
      </c>
      <c r="F679" s="5" t="s">
        <v>1225</v>
      </c>
      <c r="G679" s="3" t="s">
        <v>1422</v>
      </c>
      <c r="H679" s="3" t="s">
        <v>159</v>
      </c>
    </row>
    <row r="680" spans="1:8" ht="15.75" x14ac:dyDescent="0.25">
      <c r="A680" s="4">
        <v>38450</v>
      </c>
      <c r="B680" s="3" t="s">
        <v>1</v>
      </c>
      <c r="C680" s="3">
        <v>163</v>
      </c>
      <c r="D680" s="3">
        <v>72</v>
      </c>
      <c r="E680" s="3" t="s">
        <v>2944</v>
      </c>
      <c r="F680" s="5" t="s">
        <v>1433</v>
      </c>
      <c r="G680" s="3" t="s">
        <v>2945</v>
      </c>
      <c r="H680" s="3" t="s">
        <v>905</v>
      </c>
    </row>
    <row r="681" spans="1:8" ht="15.75" x14ac:dyDescent="0.25">
      <c r="A681" s="4">
        <v>37968</v>
      </c>
      <c r="B681" s="3" t="s">
        <v>4</v>
      </c>
      <c r="C681" s="3">
        <v>180</v>
      </c>
      <c r="D681" s="3">
        <v>55</v>
      </c>
      <c r="E681" s="3" t="s">
        <v>3100</v>
      </c>
      <c r="F681" s="5" t="s">
        <v>1448</v>
      </c>
      <c r="G681" s="3" t="s">
        <v>3101</v>
      </c>
      <c r="H681" s="3" t="s">
        <v>984</v>
      </c>
    </row>
    <row r="682" spans="1:8" ht="15.75" x14ac:dyDescent="0.25">
      <c r="A682" s="4">
        <v>37106</v>
      </c>
      <c r="B682" s="3" t="s">
        <v>5</v>
      </c>
      <c r="C682" s="3">
        <v>156</v>
      </c>
      <c r="D682" s="3">
        <v>61</v>
      </c>
      <c r="E682" s="3" t="s">
        <v>2143</v>
      </c>
      <c r="F682" s="5" t="s">
        <v>1080</v>
      </c>
      <c r="G682" s="3" t="s">
        <v>2144</v>
      </c>
      <c r="H682" s="3" t="s">
        <v>506</v>
      </c>
    </row>
    <row r="683" spans="1:8" ht="15.75" x14ac:dyDescent="0.25">
      <c r="A683" s="4">
        <v>37906</v>
      </c>
      <c r="B683" s="3" t="s">
        <v>3</v>
      </c>
      <c r="C683" s="3">
        <v>159</v>
      </c>
      <c r="D683" s="3">
        <v>68</v>
      </c>
      <c r="E683" s="3" t="s">
        <v>2441</v>
      </c>
      <c r="F683" s="5" t="s">
        <v>1217</v>
      </c>
      <c r="G683" s="3" t="s">
        <v>2442</v>
      </c>
      <c r="H683" s="3" t="s">
        <v>654</v>
      </c>
    </row>
    <row r="684" spans="1:8" ht="15.75" x14ac:dyDescent="0.25">
      <c r="A684" s="4">
        <v>37092</v>
      </c>
      <c r="B684" s="3" t="s">
        <v>1</v>
      </c>
      <c r="C684" s="3">
        <v>176</v>
      </c>
      <c r="D684" s="3">
        <v>53</v>
      </c>
      <c r="E684" s="3" t="s">
        <v>2457</v>
      </c>
      <c r="F684" s="5" t="s">
        <v>1206</v>
      </c>
      <c r="G684" s="3" t="s">
        <v>2458</v>
      </c>
      <c r="H684" s="3" t="s">
        <v>662</v>
      </c>
    </row>
    <row r="685" spans="1:8" ht="15.75" x14ac:dyDescent="0.25">
      <c r="A685" s="4">
        <v>37886</v>
      </c>
      <c r="B685" s="3" t="s">
        <v>1</v>
      </c>
      <c r="C685" s="3">
        <v>174</v>
      </c>
      <c r="D685" s="3">
        <v>53</v>
      </c>
      <c r="E685" s="3" t="s">
        <v>2369</v>
      </c>
      <c r="F685" s="5" t="s">
        <v>1314</v>
      </c>
      <c r="G685" s="3" t="s">
        <v>2370</v>
      </c>
      <c r="H685" s="3" t="s">
        <v>618</v>
      </c>
    </row>
    <row r="686" spans="1:8" ht="15.75" x14ac:dyDescent="0.25">
      <c r="A686" s="4">
        <v>37650</v>
      </c>
      <c r="B686" s="3" t="s">
        <v>3</v>
      </c>
      <c r="C686" s="3">
        <v>170</v>
      </c>
      <c r="D686" s="3">
        <v>73</v>
      </c>
      <c r="E686" s="3" t="s">
        <v>2293</v>
      </c>
      <c r="F686" s="5" t="s">
        <v>1779</v>
      </c>
      <c r="G686" s="3" t="s">
        <v>2294</v>
      </c>
      <c r="H686" s="3" t="s">
        <v>582</v>
      </c>
    </row>
    <row r="687" spans="1:8" ht="15.75" x14ac:dyDescent="0.25">
      <c r="A687" s="4">
        <v>37037</v>
      </c>
      <c r="B687" s="3" t="s">
        <v>2</v>
      </c>
      <c r="C687" s="3">
        <v>180</v>
      </c>
      <c r="D687" s="3">
        <v>80</v>
      </c>
      <c r="E687" s="3" t="s">
        <v>2303</v>
      </c>
      <c r="F687" s="5" t="s">
        <v>1821</v>
      </c>
      <c r="G687" s="3" t="s">
        <v>2304</v>
      </c>
      <c r="H687" s="3" t="s">
        <v>587</v>
      </c>
    </row>
    <row r="688" spans="1:8" ht="15.75" x14ac:dyDescent="0.25">
      <c r="A688" s="4">
        <v>37707</v>
      </c>
      <c r="B688" s="3" t="s">
        <v>2</v>
      </c>
      <c r="C688" s="3">
        <v>178</v>
      </c>
      <c r="D688" s="3">
        <v>63</v>
      </c>
      <c r="E688" s="3" t="s">
        <v>2956</v>
      </c>
      <c r="F688" s="5" t="s">
        <v>1501</v>
      </c>
      <c r="G688" s="3" t="s">
        <v>2957</v>
      </c>
      <c r="H688" s="3" t="s">
        <v>910</v>
      </c>
    </row>
    <row r="689" spans="1:8" ht="15.75" x14ac:dyDescent="0.25">
      <c r="A689" s="4">
        <v>38302</v>
      </c>
      <c r="B689" s="3" t="s">
        <v>4</v>
      </c>
      <c r="C689" s="3">
        <v>179</v>
      </c>
      <c r="D689" s="3">
        <v>66</v>
      </c>
      <c r="E689" s="3" t="s">
        <v>2176</v>
      </c>
      <c r="F689" s="5" t="s">
        <v>1107</v>
      </c>
      <c r="G689" s="3" t="s">
        <v>2177</v>
      </c>
      <c r="H689" s="3" t="s">
        <v>523</v>
      </c>
    </row>
    <row r="690" spans="1:8" ht="15.75" x14ac:dyDescent="0.25">
      <c r="A690" s="4">
        <v>37896</v>
      </c>
      <c r="B690" s="3" t="s">
        <v>6</v>
      </c>
      <c r="C690" s="3">
        <v>150</v>
      </c>
      <c r="D690" s="3">
        <v>63</v>
      </c>
      <c r="E690" s="3" t="s">
        <v>1208</v>
      </c>
      <c r="F690" s="5" t="s">
        <v>1209</v>
      </c>
      <c r="G690" s="3" t="s">
        <v>1210</v>
      </c>
      <c r="H690" s="3" t="s">
        <v>71</v>
      </c>
    </row>
    <row r="691" spans="1:8" ht="15.75" x14ac:dyDescent="0.25">
      <c r="A691" s="4">
        <v>38394</v>
      </c>
      <c r="B691" s="3" t="s">
        <v>0</v>
      </c>
      <c r="C691" s="3">
        <v>167</v>
      </c>
      <c r="D691" s="3">
        <v>91</v>
      </c>
      <c r="E691" s="3" t="s">
        <v>1804</v>
      </c>
      <c r="F691" s="5" t="s">
        <v>1178</v>
      </c>
      <c r="G691" s="3" t="s">
        <v>1805</v>
      </c>
      <c r="H691" s="3" t="s">
        <v>342</v>
      </c>
    </row>
    <row r="692" spans="1:8" ht="15.75" x14ac:dyDescent="0.25">
      <c r="A692" s="4">
        <v>37858</v>
      </c>
      <c r="B692" s="3" t="s">
        <v>1</v>
      </c>
      <c r="C692" s="3">
        <v>180</v>
      </c>
      <c r="D692" s="3">
        <v>84</v>
      </c>
      <c r="E692" s="3" t="s">
        <v>1977</v>
      </c>
      <c r="F692" s="5" t="s">
        <v>1479</v>
      </c>
      <c r="G692" s="3" t="s">
        <v>1978</v>
      </c>
      <c r="H692" s="3" t="s">
        <v>423</v>
      </c>
    </row>
    <row r="693" spans="1:8" ht="15.75" x14ac:dyDescent="0.25">
      <c r="A693" s="4">
        <v>37083</v>
      </c>
      <c r="B693" s="3" t="s">
        <v>0</v>
      </c>
      <c r="C693" s="3">
        <v>162</v>
      </c>
      <c r="D693" s="3">
        <v>46</v>
      </c>
      <c r="E693" s="3" t="s">
        <v>1977</v>
      </c>
      <c r="F693" s="5" t="s">
        <v>1861</v>
      </c>
      <c r="G693" s="3" t="s">
        <v>1999</v>
      </c>
      <c r="H693" s="3" t="s">
        <v>434</v>
      </c>
    </row>
    <row r="694" spans="1:8" ht="15.75" x14ac:dyDescent="0.25">
      <c r="A694" s="4">
        <v>37125</v>
      </c>
      <c r="B694" s="3" t="s">
        <v>6</v>
      </c>
      <c r="C694" s="3">
        <v>158</v>
      </c>
      <c r="D694" s="3">
        <v>64</v>
      </c>
      <c r="E694" s="3" t="s">
        <v>1726</v>
      </c>
      <c r="F694" s="5" t="s">
        <v>1062</v>
      </c>
      <c r="G694" s="3" t="s">
        <v>1727</v>
      </c>
      <c r="H694" s="3" t="s">
        <v>304</v>
      </c>
    </row>
    <row r="695" spans="1:8" ht="15.75" x14ac:dyDescent="0.25">
      <c r="A695" s="4">
        <v>37038</v>
      </c>
      <c r="B695" s="3" t="s">
        <v>4</v>
      </c>
      <c r="C695" s="3">
        <v>157</v>
      </c>
      <c r="D695" s="3">
        <v>54</v>
      </c>
      <c r="E695" s="3" t="s">
        <v>3098</v>
      </c>
      <c r="F695" s="5" t="s">
        <v>1080</v>
      </c>
      <c r="G695" s="3" t="s">
        <v>3099</v>
      </c>
      <c r="H695" s="3" t="s">
        <v>983</v>
      </c>
    </row>
    <row r="696" spans="1:8" ht="15.75" x14ac:dyDescent="0.25">
      <c r="A696" s="4">
        <v>37817</v>
      </c>
      <c r="B696" s="3" t="s">
        <v>0</v>
      </c>
      <c r="C696" s="3">
        <v>163</v>
      </c>
      <c r="D696" s="3">
        <v>64</v>
      </c>
      <c r="E696" s="3" t="s">
        <v>1810</v>
      </c>
      <c r="F696" s="5" t="s">
        <v>1128</v>
      </c>
      <c r="G696" s="3" t="s">
        <v>1811</v>
      </c>
      <c r="H696" s="3" t="s">
        <v>345</v>
      </c>
    </row>
    <row r="697" spans="1:8" ht="15.75" x14ac:dyDescent="0.25">
      <c r="A697" s="4">
        <v>37927</v>
      </c>
      <c r="B697" s="3" t="s">
        <v>0</v>
      </c>
      <c r="C697" s="3">
        <v>173</v>
      </c>
      <c r="D697" s="3">
        <v>76</v>
      </c>
      <c r="E697" s="3" t="s">
        <v>3004</v>
      </c>
      <c r="F697" s="5" t="s">
        <v>1262</v>
      </c>
      <c r="G697" s="3" t="s">
        <v>3005</v>
      </c>
      <c r="H697" s="3" t="s">
        <v>934</v>
      </c>
    </row>
    <row r="698" spans="1:8" ht="15.75" x14ac:dyDescent="0.25">
      <c r="A698" s="4">
        <v>37050</v>
      </c>
      <c r="B698" s="3" t="s">
        <v>4</v>
      </c>
      <c r="C698" s="3">
        <v>179</v>
      </c>
      <c r="D698" s="3">
        <v>83</v>
      </c>
      <c r="E698" s="3" t="s">
        <v>1603</v>
      </c>
      <c r="F698" s="5" t="s">
        <v>1062</v>
      </c>
      <c r="G698" s="3" t="s">
        <v>1604</v>
      </c>
      <c r="H698" s="3" t="s">
        <v>244</v>
      </c>
    </row>
    <row r="699" spans="1:8" ht="15.75" x14ac:dyDescent="0.25">
      <c r="A699" s="4">
        <v>38468</v>
      </c>
      <c r="B699" s="3" t="s">
        <v>6</v>
      </c>
      <c r="C699" s="3">
        <v>177</v>
      </c>
      <c r="D699" s="3">
        <v>90</v>
      </c>
      <c r="E699" s="3" t="s">
        <v>3110</v>
      </c>
      <c r="F699" s="5" t="s">
        <v>1107</v>
      </c>
      <c r="G699" s="3" t="s">
        <v>3111</v>
      </c>
      <c r="H699" s="3" t="s">
        <v>989</v>
      </c>
    </row>
    <row r="700" spans="1:8" ht="15.75" x14ac:dyDescent="0.25">
      <c r="A700" s="4">
        <v>38120</v>
      </c>
      <c r="B700" s="3" t="s">
        <v>7</v>
      </c>
      <c r="C700" s="3">
        <v>178</v>
      </c>
      <c r="D700" s="3">
        <v>89</v>
      </c>
      <c r="E700" s="3" t="s">
        <v>2813</v>
      </c>
      <c r="F700" s="5" t="s">
        <v>1314</v>
      </c>
      <c r="G700" s="3" t="s">
        <v>2814</v>
      </c>
      <c r="H700" s="3" t="s">
        <v>842</v>
      </c>
    </row>
    <row r="701" spans="1:8" ht="15.75" x14ac:dyDescent="0.25">
      <c r="A701" s="4">
        <v>37197</v>
      </c>
      <c r="B701" s="3" t="s">
        <v>3</v>
      </c>
      <c r="C701" s="3">
        <v>162</v>
      </c>
      <c r="D701" s="3">
        <v>72</v>
      </c>
      <c r="E701" s="3" t="s">
        <v>2866</v>
      </c>
      <c r="F701" s="5" t="s">
        <v>1125</v>
      </c>
      <c r="G701" s="3" t="s">
        <v>2867</v>
      </c>
      <c r="H701" s="3" t="s">
        <v>866</v>
      </c>
    </row>
    <row r="702" spans="1:8" ht="15.75" x14ac:dyDescent="0.25">
      <c r="A702" s="4">
        <v>37998</v>
      </c>
      <c r="B702" s="3" t="s">
        <v>0</v>
      </c>
      <c r="C702" s="3">
        <v>168</v>
      </c>
      <c r="D702" s="3">
        <v>56</v>
      </c>
      <c r="E702" s="3" t="s">
        <v>2762</v>
      </c>
      <c r="F702" s="5" t="s">
        <v>1062</v>
      </c>
      <c r="G702" s="3" t="s">
        <v>2763</v>
      </c>
      <c r="H702" s="3" t="s">
        <v>817</v>
      </c>
    </row>
    <row r="703" spans="1:8" ht="15.75" x14ac:dyDescent="0.25">
      <c r="A703" s="4">
        <v>37881</v>
      </c>
      <c r="B703" s="3" t="s">
        <v>4</v>
      </c>
      <c r="C703" s="3">
        <v>157</v>
      </c>
      <c r="D703" s="3">
        <v>95</v>
      </c>
      <c r="E703" s="3" t="s">
        <v>1261</v>
      </c>
      <c r="F703" s="5" t="s">
        <v>1262</v>
      </c>
      <c r="G703" s="3" t="s">
        <v>1263</v>
      </c>
      <c r="H703" s="3" t="s">
        <v>91</v>
      </c>
    </row>
    <row r="704" spans="1:8" ht="15.75" x14ac:dyDescent="0.25">
      <c r="A704" s="4">
        <v>37508</v>
      </c>
      <c r="B704" s="3" t="s">
        <v>4</v>
      </c>
      <c r="C704" s="3">
        <v>176</v>
      </c>
      <c r="D704" s="3">
        <v>89</v>
      </c>
      <c r="E704" s="3" t="s">
        <v>2373</v>
      </c>
      <c r="F704" s="5" t="s">
        <v>1239</v>
      </c>
      <c r="G704" s="3" t="s">
        <v>2374</v>
      </c>
      <c r="H704" s="3" t="s">
        <v>620</v>
      </c>
    </row>
    <row r="705" spans="1:8" ht="15.75" x14ac:dyDescent="0.25">
      <c r="A705" s="4">
        <v>37647</v>
      </c>
      <c r="B705" s="3" t="s">
        <v>6</v>
      </c>
      <c r="C705" s="3">
        <v>170</v>
      </c>
      <c r="D705" s="3">
        <v>81</v>
      </c>
      <c r="E705" s="3" t="s">
        <v>3084</v>
      </c>
      <c r="F705" s="5" t="s">
        <v>1138</v>
      </c>
      <c r="G705" s="3" t="s">
        <v>3085</v>
      </c>
      <c r="H705" s="3" t="s">
        <v>976</v>
      </c>
    </row>
    <row r="706" spans="1:8" ht="15.75" x14ac:dyDescent="0.25">
      <c r="A706" s="4">
        <v>38419</v>
      </c>
      <c r="B706" s="3" t="s">
        <v>4</v>
      </c>
      <c r="C706" s="3">
        <v>155</v>
      </c>
      <c r="D706" s="3">
        <v>93</v>
      </c>
      <c r="E706" s="3" t="s">
        <v>1586</v>
      </c>
      <c r="F706" s="5" t="s">
        <v>1286</v>
      </c>
      <c r="G706" s="3" t="s">
        <v>1587</v>
      </c>
      <c r="H706" s="3" t="s">
        <v>236</v>
      </c>
    </row>
    <row r="707" spans="1:8" ht="15.75" x14ac:dyDescent="0.25">
      <c r="A707" s="4">
        <v>37447</v>
      </c>
      <c r="B707" s="3" t="s">
        <v>2</v>
      </c>
      <c r="C707" s="3">
        <v>168</v>
      </c>
      <c r="D707" s="3">
        <v>64</v>
      </c>
      <c r="E707" s="3" t="s">
        <v>3002</v>
      </c>
      <c r="F707" s="5" t="s">
        <v>1217</v>
      </c>
      <c r="G707" s="3" t="s">
        <v>3003</v>
      </c>
      <c r="H707" s="3" t="s">
        <v>933</v>
      </c>
    </row>
    <row r="708" spans="1:8" ht="15.75" x14ac:dyDescent="0.25">
      <c r="A708" s="4">
        <v>37582</v>
      </c>
      <c r="B708" s="3" t="s">
        <v>4</v>
      </c>
      <c r="C708" s="3">
        <v>154</v>
      </c>
      <c r="D708" s="3">
        <v>87</v>
      </c>
      <c r="E708" s="3" t="s">
        <v>2936</v>
      </c>
      <c r="F708" s="5" t="s">
        <v>1089</v>
      </c>
      <c r="G708" s="3" t="s">
        <v>2937</v>
      </c>
      <c r="H708" s="3" t="s">
        <v>901</v>
      </c>
    </row>
    <row r="709" spans="1:8" ht="15.75" x14ac:dyDescent="0.25">
      <c r="A709" s="4">
        <v>37464</v>
      </c>
      <c r="B709" s="3" t="s">
        <v>1</v>
      </c>
      <c r="C709" s="3">
        <v>156</v>
      </c>
      <c r="D709" s="3">
        <v>87</v>
      </c>
      <c r="E709" s="3" t="s">
        <v>2950</v>
      </c>
      <c r="F709" s="5" t="s">
        <v>1259</v>
      </c>
      <c r="G709" s="3" t="s">
        <v>2951</v>
      </c>
      <c r="H709" s="3" t="s">
        <v>908</v>
      </c>
    </row>
    <row r="710" spans="1:8" ht="15.75" x14ac:dyDescent="0.25">
      <c r="A710" s="4">
        <v>37860</v>
      </c>
      <c r="B710" s="3" t="s">
        <v>1</v>
      </c>
      <c r="C710" s="3">
        <v>158</v>
      </c>
      <c r="D710" s="3">
        <v>70</v>
      </c>
      <c r="E710" s="3" t="s">
        <v>2391</v>
      </c>
      <c r="F710" s="5" t="s">
        <v>1593</v>
      </c>
      <c r="G710" s="3" t="s">
        <v>2392</v>
      </c>
      <c r="H710" s="3" t="s">
        <v>629</v>
      </c>
    </row>
    <row r="711" spans="1:8" ht="15.75" x14ac:dyDescent="0.25">
      <c r="A711" s="4">
        <v>37919</v>
      </c>
      <c r="B711" s="3" t="s">
        <v>4</v>
      </c>
      <c r="C711" s="3">
        <v>172</v>
      </c>
      <c r="D711" s="3">
        <v>56</v>
      </c>
      <c r="E711" s="3" t="s">
        <v>1408</v>
      </c>
      <c r="F711" s="5" t="s">
        <v>1409</v>
      </c>
      <c r="G711" s="3" t="s">
        <v>1410</v>
      </c>
      <c r="H711" s="3" t="s">
        <v>153</v>
      </c>
    </row>
    <row r="712" spans="1:8" ht="15.75" x14ac:dyDescent="0.25">
      <c r="A712" s="4">
        <v>37064</v>
      </c>
      <c r="B712" s="3" t="s">
        <v>5</v>
      </c>
      <c r="C712" s="3">
        <v>153</v>
      </c>
      <c r="D712" s="3">
        <v>53</v>
      </c>
      <c r="E712" s="3" t="s">
        <v>1374</v>
      </c>
      <c r="F712" s="5" t="s">
        <v>1375</v>
      </c>
      <c r="G712" s="3" t="s">
        <v>1376</v>
      </c>
      <c r="H712" s="3" t="s">
        <v>138</v>
      </c>
    </row>
    <row r="713" spans="1:8" ht="15.75" x14ac:dyDescent="0.25">
      <c r="A713" s="4">
        <v>37964</v>
      </c>
      <c r="B713" s="3" t="s">
        <v>6</v>
      </c>
      <c r="C713" s="3">
        <v>174</v>
      </c>
      <c r="D713" s="3">
        <v>49</v>
      </c>
      <c r="E713" s="3" t="s">
        <v>1374</v>
      </c>
      <c r="F713" s="5" t="s">
        <v>1311</v>
      </c>
      <c r="G713" s="3" t="s">
        <v>2288</v>
      </c>
      <c r="H713" s="3" t="s">
        <v>579</v>
      </c>
    </row>
    <row r="714" spans="1:8" ht="15.75" x14ac:dyDescent="0.25">
      <c r="A714" s="4">
        <v>37375</v>
      </c>
      <c r="B714" s="3" t="s">
        <v>7</v>
      </c>
      <c r="C714" s="3">
        <v>180</v>
      </c>
      <c r="D714" s="3">
        <v>68</v>
      </c>
      <c r="E714" s="3" t="s">
        <v>2858</v>
      </c>
      <c r="F714" s="5" t="s">
        <v>1487</v>
      </c>
      <c r="G714" s="3" t="s">
        <v>2859</v>
      </c>
      <c r="H714" s="3" t="s">
        <v>862</v>
      </c>
    </row>
    <row r="715" spans="1:8" ht="15.75" x14ac:dyDescent="0.25">
      <c r="A715" s="4">
        <v>38433</v>
      </c>
      <c r="B715" s="3" t="s">
        <v>4</v>
      </c>
      <c r="C715" s="3">
        <v>180</v>
      </c>
      <c r="D715" s="3">
        <v>73</v>
      </c>
      <c r="E715" s="3" t="s">
        <v>2095</v>
      </c>
      <c r="F715" s="5" t="s">
        <v>1138</v>
      </c>
      <c r="G715" s="3" t="s">
        <v>2096</v>
      </c>
      <c r="H715" s="3" t="s">
        <v>482</v>
      </c>
    </row>
    <row r="716" spans="1:8" ht="15.75" x14ac:dyDescent="0.25">
      <c r="A716" s="4">
        <v>37728</v>
      </c>
      <c r="B716" s="3" t="s">
        <v>7</v>
      </c>
      <c r="C716" s="3">
        <v>175</v>
      </c>
      <c r="D716" s="3">
        <v>77</v>
      </c>
      <c r="E716" s="3" t="s">
        <v>1195</v>
      </c>
      <c r="F716" s="5" t="s">
        <v>1196</v>
      </c>
      <c r="G716" s="3" t="s">
        <v>1197</v>
      </c>
      <c r="H716" s="3" t="s">
        <v>66</v>
      </c>
    </row>
    <row r="717" spans="1:8" ht="15.75" x14ac:dyDescent="0.25">
      <c r="A717" s="4">
        <v>37517</v>
      </c>
      <c r="B717" s="3" t="s">
        <v>0</v>
      </c>
      <c r="C717" s="3">
        <v>158</v>
      </c>
      <c r="D717" s="3">
        <v>62</v>
      </c>
      <c r="E717" s="3" t="s">
        <v>2629</v>
      </c>
      <c r="F717" s="5" t="s">
        <v>1094</v>
      </c>
      <c r="G717" s="3" t="s">
        <v>2630</v>
      </c>
      <c r="H717" s="3" t="s">
        <v>749</v>
      </c>
    </row>
    <row r="718" spans="1:8" ht="15.75" x14ac:dyDescent="0.25">
      <c r="A718" s="4">
        <v>38070</v>
      </c>
      <c r="B718" s="3" t="s">
        <v>4</v>
      </c>
      <c r="C718" s="3">
        <v>178</v>
      </c>
      <c r="D718" s="3">
        <v>49</v>
      </c>
      <c r="E718" s="3" t="s">
        <v>1214</v>
      </c>
      <c r="F718" s="5" t="s">
        <v>1212</v>
      </c>
      <c r="G718" s="3" t="s">
        <v>1215</v>
      </c>
      <c r="H718" s="3" t="s">
        <v>73</v>
      </c>
    </row>
    <row r="719" spans="1:8" ht="15.75" x14ac:dyDescent="0.25">
      <c r="A719" s="4">
        <v>38339</v>
      </c>
      <c r="B719" s="3" t="s">
        <v>6</v>
      </c>
      <c r="C719" s="3">
        <v>180</v>
      </c>
      <c r="D719" s="3">
        <v>61</v>
      </c>
      <c r="E719" s="3" t="s">
        <v>2379</v>
      </c>
      <c r="F719" s="5" t="s">
        <v>1308</v>
      </c>
      <c r="G719" s="3" t="s">
        <v>2821</v>
      </c>
      <c r="H719" s="3" t="s">
        <v>846</v>
      </c>
    </row>
    <row r="720" spans="1:8" ht="15.75" x14ac:dyDescent="0.25">
      <c r="A720" s="4">
        <v>37464</v>
      </c>
      <c r="B720" s="3" t="s">
        <v>0</v>
      </c>
      <c r="C720" s="3">
        <v>163</v>
      </c>
      <c r="D720" s="3">
        <v>50</v>
      </c>
      <c r="E720" s="3" t="s">
        <v>2379</v>
      </c>
      <c r="F720" s="5" t="s">
        <v>1861</v>
      </c>
      <c r="G720" s="3" t="s">
        <v>2380</v>
      </c>
      <c r="H720" s="3" t="s">
        <v>623</v>
      </c>
    </row>
    <row r="721" spans="1:8" ht="15.75" x14ac:dyDescent="0.25">
      <c r="A721" s="4">
        <v>38273</v>
      </c>
      <c r="B721" s="3" t="s">
        <v>7</v>
      </c>
      <c r="C721" s="3">
        <v>180</v>
      </c>
      <c r="D721" s="3">
        <v>84</v>
      </c>
      <c r="E721" s="3" t="s">
        <v>2521</v>
      </c>
      <c r="F721" s="5" t="s">
        <v>1274</v>
      </c>
      <c r="G721" s="3" t="s">
        <v>2522</v>
      </c>
      <c r="H721" s="3" t="s">
        <v>694</v>
      </c>
    </row>
    <row r="722" spans="1:8" ht="15.75" x14ac:dyDescent="0.25">
      <c r="A722" s="4">
        <v>37549</v>
      </c>
      <c r="B722" s="3" t="s">
        <v>1</v>
      </c>
      <c r="C722" s="3">
        <v>169</v>
      </c>
      <c r="D722" s="3">
        <v>51</v>
      </c>
      <c r="E722" s="3" t="s">
        <v>2149</v>
      </c>
      <c r="F722" s="5" t="s">
        <v>1308</v>
      </c>
      <c r="G722" s="3" t="s">
        <v>2150</v>
      </c>
      <c r="H722" s="3" t="s">
        <v>509</v>
      </c>
    </row>
    <row r="723" spans="1:8" ht="15.75" x14ac:dyDescent="0.25">
      <c r="A723" s="4">
        <v>38045</v>
      </c>
      <c r="B723" s="3" t="s">
        <v>1</v>
      </c>
      <c r="C723" s="3">
        <v>179</v>
      </c>
      <c r="D723" s="3">
        <v>50</v>
      </c>
      <c r="E723" s="3" t="s">
        <v>1827</v>
      </c>
      <c r="F723" s="5" t="s">
        <v>1536</v>
      </c>
      <c r="G723" s="3" t="s">
        <v>1828</v>
      </c>
      <c r="H723" s="3" t="s">
        <v>351</v>
      </c>
    </row>
    <row r="724" spans="1:8" ht="15.75" x14ac:dyDescent="0.25">
      <c r="A724" s="4">
        <v>38411</v>
      </c>
      <c r="B724" s="3" t="s">
        <v>4</v>
      </c>
      <c r="C724" s="3">
        <v>173</v>
      </c>
      <c r="D724" s="3">
        <v>76</v>
      </c>
      <c r="E724" s="3" t="s">
        <v>1923</v>
      </c>
      <c r="F724" s="5" t="s">
        <v>1308</v>
      </c>
      <c r="G724" s="3" t="s">
        <v>1924</v>
      </c>
      <c r="H724" s="3" t="s">
        <v>398</v>
      </c>
    </row>
    <row r="725" spans="1:8" ht="15.75" x14ac:dyDescent="0.25">
      <c r="A725" s="4">
        <v>37073</v>
      </c>
      <c r="B725" s="3" t="s">
        <v>3</v>
      </c>
      <c r="C725" s="3">
        <v>167</v>
      </c>
      <c r="D725" s="3">
        <v>66</v>
      </c>
      <c r="E725" s="3" t="s">
        <v>2850</v>
      </c>
      <c r="F725" s="5" t="s">
        <v>1482</v>
      </c>
      <c r="G725" s="3" t="s">
        <v>2851</v>
      </c>
      <c r="H725" s="3" t="s">
        <v>858</v>
      </c>
    </row>
    <row r="726" spans="1:8" ht="15.75" x14ac:dyDescent="0.25">
      <c r="A726" s="4">
        <v>37447</v>
      </c>
      <c r="B726" s="3" t="s">
        <v>4</v>
      </c>
      <c r="C726" s="3">
        <v>177</v>
      </c>
      <c r="D726" s="3">
        <v>87</v>
      </c>
      <c r="E726" s="3" t="s">
        <v>1869</v>
      </c>
      <c r="F726" s="5" t="s">
        <v>1086</v>
      </c>
      <c r="G726" s="3" t="s">
        <v>1870</v>
      </c>
      <c r="H726" s="3" t="s">
        <v>371</v>
      </c>
    </row>
    <row r="727" spans="1:8" ht="15.75" x14ac:dyDescent="0.25">
      <c r="A727" s="4">
        <v>37022</v>
      </c>
      <c r="B727" s="3" t="s">
        <v>6</v>
      </c>
      <c r="C727" s="3">
        <v>161</v>
      </c>
      <c r="D727" s="3">
        <v>58</v>
      </c>
      <c r="E727" s="3" t="s">
        <v>2236</v>
      </c>
      <c r="F727" s="5" t="s">
        <v>1193</v>
      </c>
      <c r="G727" s="3" t="s">
        <v>2237</v>
      </c>
      <c r="H727" s="3" t="s">
        <v>553</v>
      </c>
    </row>
    <row r="728" spans="1:8" ht="15.75" x14ac:dyDescent="0.25">
      <c r="A728" s="4">
        <v>37515</v>
      </c>
      <c r="B728" s="3" t="s">
        <v>1</v>
      </c>
      <c r="C728" s="3">
        <v>161</v>
      </c>
      <c r="D728" s="3">
        <v>62</v>
      </c>
      <c r="E728" s="3" t="s">
        <v>2297</v>
      </c>
      <c r="F728" s="5" t="s">
        <v>1065</v>
      </c>
      <c r="G728" s="3" t="s">
        <v>2298</v>
      </c>
      <c r="H728" s="3" t="s">
        <v>584</v>
      </c>
    </row>
    <row r="729" spans="1:8" ht="15.75" x14ac:dyDescent="0.25">
      <c r="A729" s="4">
        <v>37453</v>
      </c>
      <c r="B729" s="3" t="s">
        <v>7</v>
      </c>
      <c r="C729" s="3">
        <v>175</v>
      </c>
      <c r="D729" s="3">
        <v>86</v>
      </c>
      <c r="E729" s="3" t="s">
        <v>1845</v>
      </c>
      <c r="F729" s="5" t="s">
        <v>1779</v>
      </c>
      <c r="G729" s="3" t="s">
        <v>1846</v>
      </c>
      <c r="H729" s="3" t="s">
        <v>360</v>
      </c>
    </row>
    <row r="730" spans="1:8" ht="15.75" x14ac:dyDescent="0.25">
      <c r="A730" s="4">
        <v>38330</v>
      </c>
      <c r="B730" s="3" t="s">
        <v>1</v>
      </c>
      <c r="C730" s="3">
        <v>174</v>
      </c>
      <c r="D730" s="3">
        <v>76</v>
      </c>
      <c r="E730" s="3" t="s">
        <v>2894</v>
      </c>
      <c r="F730" s="5" t="s">
        <v>1346</v>
      </c>
      <c r="G730" s="3" t="s">
        <v>2895</v>
      </c>
      <c r="H730" s="3" t="s">
        <v>880</v>
      </c>
    </row>
    <row r="731" spans="1:8" ht="15.75" x14ac:dyDescent="0.25">
      <c r="A731" s="4">
        <v>37502</v>
      </c>
      <c r="B731" s="3" t="s">
        <v>0</v>
      </c>
      <c r="C731" s="3">
        <v>173</v>
      </c>
      <c r="D731" s="3">
        <v>62</v>
      </c>
      <c r="E731" s="3" t="s">
        <v>1788</v>
      </c>
      <c r="F731" s="5" t="s">
        <v>1196</v>
      </c>
      <c r="G731" s="3" t="s">
        <v>1789</v>
      </c>
      <c r="H731" s="3" t="s">
        <v>334</v>
      </c>
    </row>
    <row r="732" spans="1:8" ht="15.75" x14ac:dyDescent="0.25">
      <c r="A732" s="4">
        <v>38375</v>
      </c>
      <c r="B732" s="3" t="s">
        <v>3</v>
      </c>
      <c r="C732" s="3">
        <v>177</v>
      </c>
      <c r="D732" s="3">
        <v>69</v>
      </c>
      <c r="E732" s="3" t="s">
        <v>2323</v>
      </c>
      <c r="F732" s="5" t="s">
        <v>1274</v>
      </c>
      <c r="G732" s="3" t="s">
        <v>2324</v>
      </c>
      <c r="H732" s="3" t="s">
        <v>596</v>
      </c>
    </row>
    <row r="733" spans="1:8" ht="15.75" x14ac:dyDescent="0.25">
      <c r="A733" s="4">
        <v>37677</v>
      </c>
      <c r="B733" s="3" t="s">
        <v>5</v>
      </c>
      <c r="C733" s="3">
        <v>155</v>
      </c>
      <c r="D733" s="3">
        <v>71</v>
      </c>
      <c r="E733" s="3" t="s">
        <v>1979</v>
      </c>
      <c r="F733" s="5" t="s">
        <v>1225</v>
      </c>
      <c r="G733" s="3" t="s">
        <v>1980</v>
      </c>
      <c r="H733" s="3" t="s">
        <v>424</v>
      </c>
    </row>
    <row r="734" spans="1:8" ht="15.75" x14ac:dyDescent="0.25">
      <c r="A734" s="4">
        <v>37156</v>
      </c>
      <c r="B734" s="3" t="s">
        <v>1</v>
      </c>
      <c r="C734" s="3">
        <v>180</v>
      </c>
      <c r="D734" s="3">
        <v>79</v>
      </c>
      <c r="E734" s="3" t="s">
        <v>1165</v>
      </c>
      <c r="F734" s="5" t="s">
        <v>1166</v>
      </c>
      <c r="G734" s="3" t="s">
        <v>1167</v>
      </c>
      <c r="H734" s="3" t="s">
        <v>55</v>
      </c>
    </row>
    <row r="735" spans="1:8" ht="15.75" x14ac:dyDescent="0.25">
      <c r="A735" s="4">
        <v>37123</v>
      </c>
      <c r="B735" s="3" t="s">
        <v>2</v>
      </c>
      <c r="C735" s="3">
        <v>155</v>
      </c>
      <c r="D735" s="3">
        <v>80</v>
      </c>
      <c r="E735" s="3" t="s">
        <v>1754</v>
      </c>
      <c r="F735" s="5" t="s">
        <v>1125</v>
      </c>
      <c r="G735" s="3" t="s">
        <v>1755</v>
      </c>
      <c r="H735" s="3" t="s">
        <v>318</v>
      </c>
    </row>
    <row r="736" spans="1:8" ht="15.75" x14ac:dyDescent="0.25">
      <c r="A736" s="4">
        <v>37147</v>
      </c>
      <c r="B736" s="3" t="s">
        <v>6</v>
      </c>
      <c r="C736" s="3">
        <v>178</v>
      </c>
      <c r="D736" s="3">
        <v>59</v>
      </c>
      <c r="E736" s="3" t="s">
        <v>1327</v>
      </c>
      <c r="F736" s="5" t="s">
        <v>1289</v>
      </c>
      <c r="G736" s="3" t="s">
        <v>1328</v>
      </c>
      <c r="H736" s="3" t="s">
        <v>118</v>
      </c>
    </row>
    <row r="737" spans="1:8" ht="15.75" x14ac:dyDescent="0.25">
      <c r="A737" s="4">
        <v>37077</v>
      </c>
      <c r="B737" s="3" t="s">
        <v>5</v>
      </c>
      <c r="C737" s="3">
        <v>159</v>
      </c>
      <c r="D737" s="3">
        <v>83</v>
      </c>
      <c r="E737" s="3" t="s">
        <v>1413</v>
      </c>
      <c r="F737" s="5" t="s">
        <v>1357</v>
      </c>
      <c r="G737" s="3" t="s">
        <v>1414</v>
      </c>
      <c r="H737" s="3" t="s">
        <v>155</v>
      </c>
    </row>
    <row r="738" spans="1:8" ht="15.75" x14ac:dyDescent="0.25">
      <c r="A738" s="4">
        <v>37917</v>
      </c>
      <c r="B738" s="3" t="s">
        <v>2</v>
      </c>
      <c r="C738" s="3">
        <v>175</v>
      </c>
      <c r="D738" s="3">
        <v>45</v>
      </c>
      <c r="E738" s="3" t="s">
        <v>2341</v>
      </c>
      <c r="F738" s="5" t="s">
        <v>1099</v>
      </c>
      <c r="G738" s="3" t="s">
        <v>2342</v>
      </c>
      <c r="H738" s="3" t="s">
        <v>14</v>
      </c>
    </row>
    <row r="739" spans="1:8" ht="15.75" x14ac:dyDescent="0.25">
      <c r="A739" s="4">
        <v>37834</v>
      </c>
      <c r="B739" s="3" t="s">
        <v>1</v>
      </c>
      <c r="C739" s="3">
        <v>164</v>
      </c>
      <c r="D739" s="3">
        <v>72</v>
      </c>
      <c r="E739" s="3" t="s">
        <v>2591</v>
      </c>
      <c r="F739" s="5" t="s">
        <v>1138</v>
      </c>
      <c r="G739" s="3" t="s">
        <v>2592</v>
      </c>
      <c r="H739" s="3" t="s">
        <v>730</v>
      </c>
    </row>
    <row r="740" spans="1:8" ht="15.75" x14ac:dyDescent="0.25">
      <c r="A740" s="4">
        <v>38042</v>
      </c>
      <c r="B740" s="3" t="s">
        <v>7</v>
      </c>
      <c r="C740" s="3">
        <v>168</v>
      </c>
      <c r="D740" s="3">
        <v>45</v>
      </c>
      <c r="E740" s="3" t="s">
        <v>2599</v>
      </c>
      <c r="F740" s="5" t="s">
        <v>1217</v>
      </c>
      <c r="G740" s="3" t="s">
        <v>2600</v>
      </c>
      <c r="H740" s="3" t="s">
        <v>734</v>
      </c>
    </row>
    <row r="741" spans="1:8" ht="15.75" x14ac:dyDescent="0.25">
      <c r="A741" s="4">
        <v>38042</v>
      </c>
      <c r="B741" s="3" t="s">
        <v>5</v>
      </c>
      <c r="C741" s="3">
        <v>174</v>
      </c>
      <c r="D741" s="3">
        <v>52</v>
      </c>
      <c r="E741" s="3" t="s">
        <v>1661</v>
      </c>
      <c r="F741" s="5" t="s">
        <v>1193</v>
      </c>
      <c r="G741" s="3" t="s">
        <v>1662</v>
      </c>
      <c r="H741" s="3" t="s">
        <v>273</v>
      </c>
    </row>
    <row r="742" spans="1:8" ht="15.75" x14ac:dyDescent="0.25">
      <c r="A742" s="4">
        <v>37529</v>
      </c>
      <c r="B742" s="3" t="s">
        <v>3</v>
      </c>
      <c r="C742" s="3">
        <v>173</v>
      </c>
      <c r="D742" s="3">
        <v>67</v>
      </c>
      <c r="E742" s="3" t="s">
        <v>1661</v>
      </c>
      <c r="F742" s="5" t="s">
        <v>1110</v>
      </c>
      <c r="G742" s="3" t="s">
        <v>2721</v>
      </c>
      <c r="H742" s="3" t="s">
        <v>796</v>
      </c>
    </row>
    <row r="743" spans="1:8" ht="15.75" x14ac:dyDescent="0.25">
      <c r="A743" s="4">
        <v>38012</v>
      </c>
      <c r="B743" s="3" t="s">
        <v>3</v>
      </c>
      <c r="C743" s="3">
        <v>155</v>
      </c>
      <c r="D743" s="3">
        <v>53</v>
      </c>
      <c r="E743" s="3" t="s">
        <v>1472</v>
      </c>
      <c r="F743" s="5" t="s">
        <v>1230</v>
      </c>
      <c r="G743" s="3" t="s">
        <v>1473</v>
      </c>
      <c r="H743" s="3" t="s">
        <v>183</v>
      </c>
    </row>
    <row r="744" spans="1:8" ht="15.75" x14ac:dyDescent="0.25">
      <c r="A744" s="4">
        <v>37098</v>
      </c>
      <c r="B744" s="3" t="s">
        <v>6</v>
      </c>
      <c r="C744" s="3">
        <v>172</v>
      </c>
      <c r="D744" s="3">
        <v>49</v>
      </c>
      <c r="E744" s="3" t="s">
        <v>1238</v>
      </c>
      <c r="F744" s="5" t="s">
        <v>1239</v>
      </c>
      <c r="G744" s="3" t="s">
        <v>1240</v>
      </c>
      <c r="H744" s="3" t="s">
        <v>82</v>
      </c>
    </row>
    <row r="745" spans="1:8" ht="15.75" x14ac:dyDescent="0.25">
      <c r="A745" s="4">
        <v>37016</v>
      </c>
      <c r="B745" s="3" t="s">
        <v>5</v>
      </c>
      <c r="C745" s="3">
        <v>176</v>
      </c>
      <c r="D745" s="3">
        <v>61</v>
      </c>
      <c r="E745" s="3" t="s">
        <v>1192</v>
      </c>
      <c r="F745" s="5" t="s">
        <v>1193</v>
      </c>
      <c r="G745" s="3" t="s">
        <v>1194</v>
      </c>
      <c r="H745" s="3" t="s">
        <v>65</v>
      </c>
    </row>
    <row r="746" spans="1:8" ht="15.75" x14ac:dyDescent="0.25">
      <c r="A746" s="4">
        <v>38092</v>
      </c>
      <c r="B746" s="3" t="s">
        <v>5</v>
      </c>
      <c r="C746" s="3">
        <v>171</v>
      </c>
      <c r="D746" s="3">
        <v>62</v>
      </c>
      <c r="E746" s="3" t="s">
        <v>1997</v>
      </c>
      <c r="F746" s="5" t="s">
        <v>1262</v>
      </c>
      <c r="G746" s="3" t="s">
        <v>1998</v>
      </c>
      <c r="H746" s="3" t="s">
        <v>433</v>
      </c>
    </row>
    <row r="747" spans="1:8" ht="15.75" x14ac:dyDescent="0.25">
      <c r="A747" s="4">
        <v>37388</v>
      </c>
      <c r="B747" s="3" t="s">
        <v>5</v>
      </c>
      <c r="C747" s="3">
        <v>154</v>
      </c>
      <c r="D747" s="3">
        <v>80</v>
      </c>
      <c r="E747" s="3" t="s">
        <v>1216</v>
      </c>
      <c r="F747" s="5" t="s">
        <v>1217</v>
      </c>
      <c r="G747" s="3" t="s">
        <v>1218</v>
      </c>
      <c r="H747" s="3" t="s">
        <v>74</v>
      </c>
    </row>
    <row r="748" spans="1:8" ht="15.75" x14ac:dyDescent="0.25">
      <c r="A748" s="4">
        <v>37240</v>
      </c>
      <c r="B748" s="3" t="s">
        <v>3</v>
      </c>
      <c r="C748" s="3">
        <v>160</v>
      </c>
      <c r="D748" s="3">
        <v>50</v>
      </c>
      <c r="E748" s="3" t="s">
        <v>2266</v>
      </c>
      <c r="F748" s="5" t="s">
        <v>1341</v>
      </c>
      <c r="G748" s="3" t="s">
        <v>2267</v>
      </c>
      <c r="H748" s="3" t="s">
        <v>568</v>
      </c>
    </row>
    <row r="749" spans="1:8" ht="15.75" x14ac:dyDescent="0.25">
      <c r="A749" s="4">
        <v>38035</v>
      </c>
      <c r="B749" s="3" t="s">
        <v>3</v>
      </c>
      <c r="C749" s="3">
        <v>152</v>
      </c>
      <c r="D749" s="3">
        <v>82</v>
      </c>
      <c r="E749" s="3" t="s">
        <v>2253</v>
      </c>
      <c r="F749" s="5" t="s">
        <v>1292</v>
      </c>
      <c r="G749" s="3" t="s">
        <v>2254</v>
      </c>
      <c r="H749" s="3" t="s">
        <v>561</v>
      </c>
    </row>
    <row r="750" spans="1:8" ht="15.75" x14ac:dyDescent="0.25">
      <c r="A750" s="4">
        <v>37259</v>
      </c>
      <c r="B750" s="3" t="s">
        <v>2</v>
      </c>
      <c r="C750" s="3">
        <v>155</v>
      </c>
      <c r="D750" s="3">
        <v>82</v>
      </c>
      <c r="E750" s="3" t="s">
        <v>2872</v>
      </c>
      <c r="F750" s="5" t="s">
        <v>1196</v>
      </c>
      <c r="G750" s="3" t="s">
        <v>2873</v>
      </c>
      <c r="H750" s="3" t="s">
        <v>869</v>
      </c>
    </row>
    <row r="751" spans="1:8" ht="15.75" x14ac:dyDescent="0.25">
      <c r="A751" s="4">
        <v>38077</v>
      </c>
      <c r="B751" s="3" t="s">
        <v>5</v>
      </c>
      <c r="C751" s="3">
        <v>154</v>
      </c>
      <c r="D751" s="3">
        <v>61</v>
      </c>
      <c r="E751" s="3" t="s">
        <v>1415</v>
      </c>
      <c r="F751" s="5" t="s">
        <v>1175</v>
      </c>
      <c r="G751" s="3" t="s">
        <v>1416</v>
      </c>
      <c r="H751" s="3" t="s">
        <v>156</v>
      </c>
    </row>
    <row r="752" spans="1:8" ht="15.75" x14ac:dyDescent="0.25">
      <c r="A752" s="4">
        <v>38303</v>
      </c>
      <c r="B752" s="3" t="s">
        <v>0</v>
      </c>
      <c r="C752" s="3">
        <v>158</v>
      </c>
      <c r="D752" s="3">
        <v>66</v>
      </c>
      <c r="E752" s="3" t="s">
        <v>2333</v>
      </c>
      <c r="F752" s="5" t="s">
        <v>1759</v>
      </c>
      <c r="G752" s="3" t="s">
        <v>2334</v>
      </c>
      <c r="H752" s="3" t="s">
        <v>601</v>
      </c>
    </row>
    <row r="753" spans="1:8" ht="15.75" x14ac:dyDescent="0.25">
      <c r="A753" s="4">
        <v>37357</v>
      </c>
      <c r="B753" s="3" t="s">
        <v>0</v>
      </c>
      <c r="C753" s="3">
        <v>173</v>
      </c>
      <c r="D753" s="3">
        <v>61</v>
      </c>
      <c r="E753" s="3" t="s">
        <v>1944</v>
      </c>
      <c r="F753" s="5" t="s">
        <v>1209</v>
      </c>
      <c r="G753" s="3" t="s">
        <v>1945</v>
      </c>
      <c r="H753" s="3" t="s">
        <v>408</v>
      </c>
    </row>
    <row r="754" spans="1:8" ht="15.75" x14ac:dyDescent="0.25">
      <c r="A754" s="4">
        <v>37592</v>
      </c>
      <c r="B754" s="3" t="s">
        <v>5</v>
      </c>
      <c r="C754" s="3">
        <v>161</v>
      </c>
      <c r="D754" s="3">
        <v>48</v>
      </c>
      <c r="E754" s="3" t="s">
        <v>1675</v>
      </c>
      <c r="F754" s="5" t="s">
        <v>1166</v>
      </c>
      <c r="G754" s="3" t="s">
        <v>1676</v>
      </c>
      <c r="H754" s="3" t="s">
        <v>280</v>
      </c>
    </row>
    <row r="755" spans="1:8" ht="15.75" x14ac:dyDescent="0.25">
      <c r="A755" s="4">
        <v>37545</v>
      </c>
      <c r="B755" s="3" t="s">
        <v>2</v>
      </c>
      <c r="C755" s="3">
        <v>152</v>
      </c>
      <c r="D755" s="3">
        <v>55</v>
      </c>
      <c r="E755" s="3" t="s">
        <v>2155</v>
      </c>
      <c r="F755" s="5" t="s">
        <v>1529</v>
      </c>
      <c r="G755" s="3" t="s">
        <v>2156</v>
      </c>
      <c r="H755" s="3" t="s">
        <v>512</v>
      </c>
    </row>
    <row r="756" spans="1:8" ht="15.75" x14ac:dyDescent="0.25">
      <c r="A756" s="4">
        <v>38425</v>
      </c>
      <c r="B756" s="3" t="s">
        <v>1</v>
      </c>
      <c r="C756" s="3">
        <v>167</v>
      </c>
      <c r="D756" s="3">
        <v>94</v>
      </c>
      <c r="E756" s="3" t="s">
        <v>2942</v>
      </c>
      <c r="F756" s="5" t="s">
        <v>1928</v>
      </c>
      <c r="G756" s="3" t="s">
        <v>2943</v>
      </c>
      <c r="H756" s="3" t="s">
        <v>904</v>
      </c>
    </row>
    <row r="757" spans="1:8" ht="15.75" x14ac:dyDescent="0.25">
      <c r="A757" s="4">
        <v>37638</v>
      </c>
      <c r="B757" s="3" t="s">
        <v>3</v>
      </c>
      <c r="C757" s="3">
        <v>157</v>
      </c>
      <c r="D757" s="3">
        <v>83</v>
      </c>
      <c r="E757" s="3" t="s">
        <v>1118</v>
      </c>
      <c r="F757" s="5" t="s">
        <v>1119</v>
      </c>
      <c r="G757" s="3" t="s">
        <v>1120</v>
      </c>
      <c r="H757" s="3" t="s">
        <v>37</v>
      </c>
    </row>
    <row r="758" spans="1:8" ht="15.75" x14ac:dyDescent="0.25">
      <c r="A758" s="4">
        <v>37119</v>
      </c>
      <c r="B758" s="3" t="s">
        <v>3</v>
      </c>
      <c r="C758" s="3">
        <v>174</v>
      </c>
      <c r="D758" s="3">
        <v>93</v>
      </c>
      <c r="E758" s="3" t="s">
        <v>1379</v>
      </c>
      <c r="F758" s="5" t="s">
        <v>1149</v>
      </c>
      <c r="G758" s="3" t="s">
        <v>1380</v>
      </c>
      <c r="H758" s="3" t="s">
        <v>140</v>
      </c>
    </row>
    <row r="759" spans="1:8" ht="15.75" x14ac:dyDescent="0.25">
      <c r="A759" s="4">
        <v>37117</v>
      </c>
      <c r="B759" s="3" t="s">
        <v>6</v>
      </c>
      <c r="C759" s="3">
        <v>170</v>
      </c>
      <c r="D759" s="3">
        <v>48</v>
      </c>
      <c r="E759" s="3" t="s">
        <v>2121</v>
      </c>
      <c r="F759" s="5" t="s">
        <v>1138</v>
      </c>
      <c r="G759" s="3" t="s">
        <v>2122</v>
      </c>
      <c r="H759" s="3" t="s">
        <v>495</v>
      </c>
    </row>
    <row r="760" spans="1:8" ht="15.75" x14ac:dyDescent="0.25">
      <c r="A760" s="4">
        <v>37637</v>
      </c>
      <c r="B760" s="3" t="s">
        <v>7</v>
      </c>
      <c r="C760" s="3">
        <v>173</v>
      </c>
      <c r="D760" s="3">
        <v>64</v>
      </c>
      <c r="E760" s="3" t="s">
        <v>2627</v>
      </c>
      <c r="F760" s="5" t="s">
        <v>1149</v>
      </c>
      <c r="G760" s="3" t="s">
        <v>2628</v>
      </c>
      <c r="H760" s="3" t="s">
        <v>748</v>
      </c>
    </row>
    <row r="761" spans="1:8" ht="15.75" x14ac:dyDescent="0.25">
      <c r="A761" s="4">
        <v>38301</v>
      </c>
      <c r="B761" s="3" t="s">
        <v>0</v>
      </c>
      <c r="C761" s="3">
        <v>157</v>
      </c>
      <c r="D761" s="3">
        <v>65</v>
      </c>
      <c r="E761" s="3" t="s">
        <v>2505</v>
      </c>
      <c r="F761" s="5" t="s">
        <v>1183</v>
      </c>
      <c r="G761" s="3" t="s">
        <v>2506</v>
      </c>
      <c r="H761" s="3" t="s">
        <v>686</v>
      </c>
    </row>
    <row r="762" spans="1:8" ht="15.75" x14ac:dyDescent="0.25">
      <c r="A762" s="4">
        <v>37324</v>
      </c>
      <c r="B762" s="3" t="s">
        <v>5</v>
      </c>
      <c r="C762" s="3">
        <v>167</v>
      </c>
      <c r="D762" s="3">
        <v>82</v>
      </c>
      <c r="E762" s="3" t="s">
        <v>2874</v>
      </c>
      <c r="F762" s="5" t="s">
        <v>1482</v>
      </c>
      <c r="G762" s="3" t="s">
        <v>2875</v>
      </c>
      <c r="H762" s="3" t="s">
        <v>870</v>
      </c>
    </row>
    <row r="763" spans="1:8" ht="15.75" x14ac:dyDescent="0.25">
      <c r="A763" s="4">
        <v>37988</v>
      </c>
      <c r="B763" s="3" t="s">
        <v>7</v>
      </c>
      <c r="C763" s="3">
        <v>177</v>
      </c>
      <c r="D763" s="3">
        <v>67</v>
      </c>
      <c r="E763" s="3" t="s">
        <v>2691</v>
      </c>
      <c r="F763" s="5" t="s">
        <v>2245</v>
      </c>
      <c r="G763" s="3" t="s">
        <v>2692</v>
      </c>
      <c r="H763" s="3" t="s">
        <v>781</v>
      </c>
    </row>
    <row r="764" spans="1:8" ht="15.75" x14ac:dyDescent="0.25">
      <c r="A764" s="4">
        <v>37037</v>
      </c>
      <c r="B764" s="3" t="s">
        <v>4</v>
      </c>
      <c r="C764" s="3">
        <v>163</v>
      </c>
      <c r="D764" s="3">
        <v>56</v>
      </c>
      <c r="E764" s="3" t="s">
        <v>1134</v>
      </c>
      <c r="F764" s="5" t="s">
        <v>1135</v>
      </c>
      <c r="G764" s="3" t="s">
        <v>1136</v>
      </c>
      <c r="H764" s="3" t="s">
        <v>43</v>
      </c>
    </row>
    <row r="765" spans="1:8" ht="15.75" x14ac:dyDescent="0.25">
      <c r="A765" s="4">
        <v>37898</v>
      </c>
      <c r="B765" s="3" t="s">
        <v>3</v>
      </c>
      <c r="C765" s="3">
        <v>150</v>
      </c>
      <c r="D765" s="3">
        <v>71</v>
      </c>
      <c r="E765" s="3" t="s">
        <v>1577</v>
      </c>
      <c r="F765" s="5" t="s">
        <v>1230</v>
      </c>
      <c r="G765" s="3" t="s">
        <v>1578</v>
      </c>
      <c r="H765" s="3" t="s">
        <v>232</v>
      </c>
    </row>
    <row r="766" spans="1:8" ht="15.75" x14ac:dyDescent="0.25">
      <c r="A766" s="4">
        <v>37574</v>
      </c>
      <c r="B766" s="3" t="s">
        <v>2</v>
      </c>
      <c r="C766" s="3">
        <v>165</v>
      </c>
      <c r="D766" s="3">
        <v>57</v>
      </c>
      <c r="E766" s="3" t="s">
        <v>2491</v>
      </c>
      <c r="F766" s="5" t="s">
        <v>1154</v>
      </c>
      <c r="G766" s="3" t="s">
        <v>2492</v>
      </c>
      <c r="H766" s="3" t="s">
        <v>679</v>
      </c>
    </row>
    <row r="767" spans="1:8" ht="15.75" x14ac:dyDescent="0.25">
      <c r="A767" s="4">
        <v>37531</v>
      </c>
      <c r="B767" s="3" t="s">
        <v>4</v>
      </c>
      <c r="C767" s="3">
        <v>166</v>
      </c>
      <c r="D767" s="3">
        <v>80</v>
      </c>
      <c r="E767" s="3" t="s">
        <v>2980</v>
      </c>
      <c r="F767" s="5" t="s">
        <v>1199</v>
      </c>
      <c r="G767" s="3" t="s">
        <v>2981</v>
      </c>
      <c r="H767" s="3" t="s">
        <v>922</v>
      </c>
    </row>
    <row r="768" spans="1:8" ht="15.75" x14ac:dyDescent="0.25">
      <c r="A768" s="4">
        <v>38339</v>
      </c>
      <c r="B768" s="3" t="s">
        <v>4</v>
      </c>
      <c r="C768" s="3">
        <v>152</v>
      </c>
      <c r="D768" s="3">
        <v>66</v>
      </c>
      <c r="E768" s="3" t="s">
        <v>1365</v>
      </c>
      <c r="F768" s="5" t="s">
        <v>1256</v>
      </c>
      <c r="G768" s="3" t="s">
        <v>1366</v>
      </c>
      <c r="H768" s="3" t="s">
        <v>134</v>
      </c>
    </row>
    <row r="769" spans="1:8" ht="15.75" x14ac:dyDescent="0.25">
      <c r="A769" s="4">
        <v>38359</v>
      </c>
      <c r="B769" s="3" t="s">
        <v>2</v>
      </c>
      <c r="C769" s="3">
        <v>176</v>
      </c>
      <c r="D769" s="3">
        <v>71</v>
      </c>
      <c r="E769" s="3" t="s">
        <v>3075</v>
      </c>
      <c r="F769" s="5" t="s">
        <v>1149</v>
      </c>
      <c r="G769" s="3" t="s">
        <v>3076</v>
      </c>
      <c r="H769" s="3" t="s">
        <v>971</v>
      </c>
    </row>
    <row r="770" spans="1:8" ht="15.75" x14ac:dyDescent="0.25">
      <c r="A770" s="4">
        <v>37259</v>
      </c>
      <c r="B770" s="3" t="s">
        <v>0</v>
      </c>
      <c r="C770" s="3">
        <v>167</v>
      </c>
      <c r="D770" s="3">
        <v>67</v>
      </c>
      <c r="E770" s="3" t="s">
        <v>2693</v>
      </c>
      <c r="F770" s="5" t="s">
        <v>1482</v>
      </c>
      <c r="G770" s="3" t="s">
        <v>2694</v>
      </c>
      <c r="H770" s="3" t="s">
        <v>782</v>
      </c>
    </row>
    <row r="771" spans="1:8" ht="15.75" x14ac:dyDescent="0.25">
      <c r="A771" s="4">
        <v>38440</v>
      </c>
      <c r="B771" s="3" t="s">
        <v>2</v>
      </c>
      <c r="C771" s="3">
        <v>152</v>
      </c>
      <c r="D771" s="3">
        <v>77</v>
      </c>
      <c r="E771" s="3" t="s">
        <v>3065</v>
      </c>
      <c r="F771" s="5" t="s">
        <v>1154</v>
      </c>
      <c r="G771" s="3" t="s">
        <v>3066</v>
      </c>
      <c r="H771" s="3" t="s">
        <v>966</v>
      </c>
    </row>
    <row r="772" spans="1:8" ht="15.75" x14ac:dyDescent="0.25">
      <c r="A772" s="4">
        <v>37316</v>
      </c>
      <c r="B772" s="3" t="s">
        <v>5</v>
      </c>
      <c r="C772" s="3">
        <v>170</v>
      </c>
      <c r="D772" s="3">
        <v>54</v>
      </c>
      <c r="E772" s="3" t="s">
        <v>2264</v>
      </c>
      <c r="F772" s="5" t="s">
        <v>1178</v>
      </c>
      <c r="G772" s="3" t="s">
        <v>2265</v>
      </c>
      <c r="H772" s="3" t="s">
        <v>567</v>
      </c>
    </row>
    <row r="773" spans="1:8" ht="15.75" x14ac:dyDescent="0.25">
      <c r="A773" s="4">
        <v>37409</v>
      </c>
      <c r="B773" s="3" t="s">
        <v>1</v>
      </c>
      <c r="C773" s="3">
        <v>154</v>
      </c>
      <c r="D773" s="3">
        <v>75</v>
      </c>
      <c r="E773" s="3" t="s">
        <v>2431</v>
      </c>
      <c r="F773" s="5" t="s">
        <v>1582</v>
      </c>
      <c r="G773" s="3" t="s">
        <v>2432</v>
      </c>
      <c r="H773" s="3" t="s">
        <v>649</v>
      </c>
    </row>
    <row r="774" spans="1:8" ht="15.75" x14ac:dyDescent="0.25">
      <c r="A774" s="4">
        <v>37479</v>
      </c>
      <c r="B774" s="3" t="s">
        <v>6</v>
      </c>
      <c r="C774" s="3">
        <v>158</v>
      </c>
      <c r="D774" s="3">
        <v>45</v>
      </c>
      <c r="E774" s="3" t="s">
        <v>2093</v>
      </c>
      <c r="F774" s="5" t="s">
        <v>1308</v>
      </c>
      <c r="G774" s="3" t="s">
        <v>2094</v>
      </c>
      <c r="H774" s="3" t="s">
        <v>481</v>
      </c>
    </row>
    <row r="775" spans="1:8" ht="15.75" x14ac:dyDescent="0.25">
      <c r="A775" s="4">
        <v>37967</v>
      </c>
      <c r="B775" s="3" t="s">
        <v>5</v>
      </c>
      <c r="C775" s="3">
        <v>159</v>
      </c>
      <c r="D775" s="3">
        <v>62</v>
      </c>
      <c r="E775" s="3" t="s">
        <v>2343</v>
      </c>
      <c r="F775" s="5" t="s">
        <v>1256</v>
      </c>
      <c r="G775" s="3" t="s">
        <v>2344</v>
      </c>
      <c r="H775" s="3" t="s">
        <v>605</v>
      </c>
    </row>
    <row r="776" spans="1:8" ht="15.75" x14ac:dyDescent="0.25">
      <c r="A776" s="4">
        <v>38323</v>
      </c>
      <c r="B776" s="3" t="s">
        <v>0</v>
      </c>
      <c r="C776" s="3">
        <v>150</v>
      </c>
      <c r="D776" s="3">
        <v>70</v>
      </c>
      <c r="E776" s="3" t="s">
        <v>2667</v>
      </c>
      <c r="F776" s="5" t="s">
        <v>1501</v>
      </c>
      <c r="G776" s="3" t="s">
        <v>2668</v>
      </c>
      <c r="H776" s="3" t="s">
        <v>768</v>
      </c>
    </row>
    <row r="777" spans="1:8" ht="15.75" x14ac:dyDescent="0.25">
      <c r="A777" s="4">
        <v>38187</v>
      </c>
      <c r="B777" s="3" t="s">
        <v>5</v>
      </c>
      <c r="C777" s="3">
        <v>177</v>
      </c>
      <c r="D777" s="3">
        <v>48</v>
      </c>
      <c r="E777" s="3" t="s">
        <v>2206</v>
      </c>
      <c r="F777" s="5" t="s">
        <v>1308</v>
      </c>
      <c r="G777" s="3" t="s">
        <v>2207</v>
      </c>
      <c r="H777" s="3" t="s">
        <v>538</v>
      </c>
    </row>
    <row r="778" spans="1:8" ht="15.75" x14ac:dyDescent="0.25">
      <c r="A778" s="4">
        <v>37179</v>
      </c>
      <c r="B778" s="3" t="s">
        <v>6</v>
      </c>
      <c r="C778" s="3">
        <v>158</v>
      </c>
      <c r="D778" s="3">
        <v>53</v>
      </c>
      <c r="E778" s="3" t="s">
        <v>1552</v>
      </c>
      <c r="F778" s="5" t="s">
        <v>1334</v>
      </c>
      <c r="G778" s="3" t="s">
        <v>1553</v>
      </c>
      <c r="H778" s="3" t="s">
        <v>220</v>
      </c>
    </row>
    <row r="779" spans="1:8" ht="15.75" x14ac:dyDescent="0.25">
      <c r="A779" s="4">
        <v>38078</v>
      </c>
      <c r="B779" s="3" t="s">
        <v>4</v>
      </c>
      <c r="C779" s="3">
        <v>154</v>
      </c>
      <c r="D779" s="3">
        <v>93</v>
      </c>
      <c r="E779" s="3" t="s">
        <v>2117</v>
      </c>
      <c r="F779" s="5" t="s">
        <v>1222</v>
      </c>
      <c r="G779" s="3" t="s">
        <v>2118</v>
      </c>
      <c r="H779" s="3" t="s">
        <v>493</v>
      </c>
    </row>
    <row r="780" spans="1:8" ht="15.75" x14ac:dyDescent="0.25">
      <c r="A780" s="4">
        <v>38238</v>
      </c>
      <c r="B780" s="3" t="s">
        <v>7</v>
      </c>
      <c r="C780" s="3">
        <v>157</v>
      </c>
      <c r="D780" s="3">
        <v>72</v>
      </c>
      <c r="E780" s="3" t="s">
        <v>2546</v>
      </c>
      <c r="F780" s="5" t="s">
        <v>1482</v>
      </c>
      <c r="G780" s="3" t="s">
        <v>2547</v>
      </c>
      <c r="H780" s="3" t="s">
        <v>707</v>
      </c>
    </row>
    <row r="781" spans="1:8" ht="15.75" x14ac:dyDescent="0.25">
      <c r="A781" s="4">
        <v>37957</v>
      </c>
      <c r="B781" s="3" t="s">
        <v>0</v>
      </c>
      <c r="C781" s="3">
        <v>160</v>
      </c>
      <c r="D781" s="3">
        <v>73</v>
      </c>
      <c r="E781" s="3" t="s">
        <v>1891</v>
      </c>
      <c r="F781" s="5" t="s">
        <v>1274</v>
      </c>
      <c r="G781" s="3" t="s">
        <v>1892</v>
      </c>
      <c r="H781" s="3" t="s">
        <v>382</v>
      </c>
    </row>
    <row r="782" spans="1:8" ht="15.75" x14ac:dyDescent="0.25">
      <c r="A782" s="4">
        <v>37380</v>
      </c>
      <c r="B782" s="3" t="s">
        <v>7</v>
      </c>
      <c r="C782" s="3">
        <v>173</v>
      </c>
      <c r="D782" s="3">
        <v>93</v>
      </c>
      <c r="E782" s="3" t="s">
        <v>2659</v>
      </c>
      <c r="F782" s="5" t="s">
        <v>1110</v>
      </c>
      <c r="G782" s="3" t="s">
        <v>2660</v>
      </c>
      <c r="H782" s="3" t="s">
        <v>764</v>
      </c>
    </row>
    <row r="783" spans="1:8" ht="15.75" x14ac:dyDescent="0.25">
      <c r="A783" s="4">
        <v>37873</v>
      </c>
      <c r="B783" s="3" t="s">
        <v>6</v>
      </c>
      <c r="C783" s="3">
        <v>151</v>
      </c>
      <c r="D783" s="3">
        <v>48</v>
      </c>
      <c r="E783" s="3" t="s">
        <v>2077</v>
      </c>
      <c r="F783" s="5" t="s">
        <v>1149</v>
      </c>
      <c r="G783" s="3" t="s">
        <v>2078</v>
      </c>
      <c r="H783" s="3" t="s">
        <v>473</v>
      </c>
    </row>
    <row r="784" spans="1:8" ht="15.75" x14ac:dyDescent="0.25">
      <c r="A784" s="4">
        <v>37321</v>
      </c>
      <c r="B784" s="3" t="s">
        <v>7</v>
      </c>
      <c r="C784" s="3">
        <v>177</v>
      </c>
      <c r="D784" s="3">
        <v>66</v>
      </c>
      <c r="E784" s="3" t="s">
        <v>2860</v>
      </c>
      <c r="F784" s="5" t="s">
        <v>1346</v>
      </c>
      <c r="G784" s="3" t="s">
        <v>2861</v>
      </c>
      <c r="H784" s="3" t="s">
        <v>863</v>
      </c>
    </row>
    <row r="785" spans="1:8" ht="15.75" x14ac:dyDescent="0.25">
      <c r="A785" s="4">
        <v>37701</v>
      </c>
      <c r="B785" s="3" t="s">
        <v>3</v>
      </c>
      <c r="C785" s="3">
        <v>160</v>
      </c>
      <c r="D785" s="3">
        <v>69</v>
      </c>
      <c r="E785" s="3" t="s">
        <v>2990</v>
      </c>
      <c r="F785" s="5" t="s">
        <v>1146</v>
      </c>
      <c r="G785" s="3" t="s">
        <v>2991</v>
      </c>
      <c r="H785" s="3" t="s">
        <v>927</v>
      </c>
    </row>
    <row r="786" spans="1:8" ht="15.75" x14ac:dyDescent="0.25">
      <c r="A786" s="4">
        <v>38260</v>
      </c>
      <c r="B786" s="3" t="s">
        <v>2</v>
      </c>
      <c r="C786" s="3">
        <v>167</v>
      </c>
      <c r="D786" s="3">
        <v>72</v>
      </c>
      <c r="E786" s="3" t="s">
        <v>2280</v>
      </c>
      <c r="F786" s="5" t="s">
        <v>1482</v>
      </c>
      <c r="G786" s="3" t="s">
        <v>2281</v>
      </c>
      <c r="H786" s="3" t="s">
        <v>575</v>
      </c>
    </row>
    <row r="787" spans="1:8" ht="15.75" x14ac:dyDescent="0.25">
      <c r="A787" s="4">
        <v>37528</v>
      </c>
      <c r="B787" s="3" t="s">
        <v>7</v>
      </c>
      <c r="C787" s="3">
        <v>160</v>
      </c>
      <c r="D787" s="3">
        <v>63</v>
      </c>
      <c r="E787" s="3" t="s">
        <v>2553</v>
      </c>
      <c r="F787" s="5" t="s">
        <v>1128</v>
      </c>
      <c r="G787" s="3" t="s">
        <v>2554</v>
      </c>
      <c r="H787" s="3" t="s">
        <v>711</v>
      </c>
    </row>
    <row r="788" spans="1:8" ht="15.75" x14ac:dyDescent="0.25">
      <c r="A788" s="4">
        <v>37983</v>
      </c>
      <c r="B788" s="3" t="s">
        <v>6</v>
      </c>
      <c r="C788" s="3">
        <v>152</v>
      </c>
      <c r="D788" s="3">
        <v>89</v>
      </c>
      <c r="E788" s="3" t="s">
        <v>2553</v>
      </c>
      <c r="F788" s="5" t="s">
        <v>1206</v>
      </c>
      <c r="G788" s="3" t="s">
        <v>3112</v>
      </c>
      <c r="H788" s="3" t="s">
        <v>990</v>
      </c>
    </row>
    <row r="789" spans="1:8" ht="15.75" x14ac:dyDescent="0.25">
      <c r="A789" s="4">
        <v>38168</v>
      </c>
      <c r="B789" s="3" t="s">
        <v>2</v>
      </c>
      <c r="C789" s="3">
        <v>162</v>
      </c>
      <c r="D789" s="3">
        <v>47</v>
      </c>
      <c r="E789" s="3" t="s">
        <v>2938</v>
      </c>
      <c r="F789" s="5" t="s">
        <v>1848</v>
      </c>
      <c r="G789" s="3" t="s">
        <v>2939</v>
      </c>
      <c r="H789" s="3" t="s">
        <v>902</v>
      </c>
    </row>
    <row r="790" spans="1:8" ht="15.75" x14ac:dyDescent="0.25">
      <c r="A790" s="4">
        <v>37119</v>
      </c>
      <c r="B790" s="3" t="s">
        <v>7</v>
      </c>
      <c r="C790" s="3">
        <v>179</v>
      </c>
      <c r="D790" s="3">
        <v>74</v>
      </c>
      <c r="E790" s="3" t="s">
        <v>1484</v>
      </c>
      <c r="F790" s="5" t="s">
        <v>1314</v>
      </c>
      <c r="G790" s="3" t="s">
        <v>1485</v>
      </c>
      <c r="H790" s="3" t="s">
        <v>188</v>
      </c>
    </row>
    <row r="791" spans="1:8" ht="15.75" x14ac:dyDescent="0.25">
      <c r="A791" s="4">
        <v>37626</v>
      </c>
      <c r="B791" s="3" t="s">
        <v>3</v>
      </c>
      <c r="C791" s="3">
        <v>153</v>
      </c>
      <c r="D791" s="3">
        <v>81</v>
      </c>
      <c r="E791" s="3" t="s">
        <v>2103</v>
      </c>
      <c r="F791" s="5" t="s">
        <v>1283</v>
      </c>
      <c r="G791" s="3" t="s">
        <v>2104</v>
      </c>
      <c r="H791" s="3" t="s">
        <v>486</v>
      </c>
    </row>
    <row r="792" spans="1:8" ht="15.75" x14ac:dyDescent="0.25">
      <c r="A792" s="4">
        <v>37464</v>
      </c>
      <c r="B792" s="3" t="s">
        <v>0</v>
      </c>
      <c r="C792" s="3">
        <v>155</v>
      </c>
      <c r="D792" s="3">
        <v>89</v>
      </c>
      <c r="E792" s="3" t="s">
        <v>2870</v>
      </c>
      <c r="F792" s="5" t="s">
        <v>1821</v>
      </c>
      <c r="G792" s="3" t="s">
        <v>2871</v>
      </c>
      <c r="H792" s="3" t="s">
        <v>868</v>
      </c>
    </row>
    <row r="793" spans="1:8" ht="15.75" x14ac:dyDescent="0.25">
      <c r="A793" s="4">
        <v>37102</v>
      </c>
      <c r="B793" s="3" t="s">
        <v>1</v>
      </c>
      <c r="C793" s="3">
        <v>180</v>
      </c>
      <c r="D793" s="3">
        <v>56</v>
      </c>
      <c r="E793" s="3" t="s">
        <v>1437</v>
      </c>
      <c r="F793" s="5" t="s">
        <v>1116</v>
      </c>
      <c r="G793" s="3" t="s">
        <v>1438</v>
      </c>
      <c r="H793" s="3" t="s">
        <v>166</v>
      </c>
    </row>
    <row r="794" spans="1:8" ht="15.75" x14ac:dyDescent="0.25">
      <c r="A794" s="4">
        <v>37736</v>
      </c>
      <c r="B794" s="3" t="s">
        <v>1</v>
      </c>
      <c r="C794" s="3">
        <v>152</v>
      </c>
      <c r="D794" s="3">
        <v>94</v>
      </c>
      <c r="E794" s="3" t="s">
        <v>3073</v>
      </c>
      <c r="F794" s="5" t="s">
        <v>1501</v>
      </c>
      <c r="G794" s="3" t="s">
        <v>3074</v>
      </c>
      <c r="H794" s="3" t="s">
        <v>970</v>
      </c>
    </row>
    <row r="795" spans="1:8" ht="15.75" x14ac:dyDescent="0.25">
      <c r="A795" s="4">
        <v>38437</v>
      </c>
      <c r="B795" s="3" t="s">
        <v>7</v>
      </c>
      <c r="C795" s="3">
        <v>175</v>
      </c>
      <c r="D795" s="3">
        <v>49</v>
      </c>
      <c r="E795" s="3" t="s">
        <v>2824</v>
      </c>
      <c r="F795" s="5" t="s">
        <v>1308</v>
      </c>
      <c r="G795" s="3" t="s">
        <v>2825</v>
      </c>
      <c r="H795" s="3" t="s">
        <v>848</v>
      </c>
    </row>
    <row r="796" spans="1:8" ht="15.75" x14ac:dyDescent="0.25">
      <c r="A796" s="4">
        <v>38158</v>
      </c>
      <c r="B796" s="3" t="s">
        <v>0</v>
      </c>
      <c r="C796" s="3">
        <v>155</v>
      </c>
      <c r="D796" s="3">
        <v>61</v>
      </c>
      <c r="E796" s="3" t="s">
        <v>1531</v>
      </c>
      <c r="F796" s="5" t="s">
        <v>1225</v>
      </c>
      <c r="G796" s="3" t="s">
        <v>1532</v>
      </c>
      <c r="H796" s="3" t="s">
        <v>210</v>
      </c>
    </row>
    <row r="797" spans="1:8" ht="15.75" x14ac:dyDescent="0.25">
      <c r="A797" s="4">
        <v>37776</v>
      </c>
      <c r="B797" s="3" t="s">
        <v>2</v>
      </c>
      <c r="C797" s="3">
        <v>171</v>
      </c>
      <c r="D797" s="3">
        <v>57</v>
      </c>
      <c r="E797" s="3" t="s">
        <v>1456</v>
      </c>
      <c r="F797" s="5" t="s">
        <v>1077</v>
      </c>
      <c r="G797" s="3" t="s">
        <v>1457</v>
      </c>
      <c r="H797" s="3" t="s">
        <v>175</v>
      </c>
    </row>
    <row r="798" spans="1:8" ht="15.75" x14ac:dyDescent="0.25">
      <c r="A798" s="4">
        <v>37754</v>
      </c>
      <c r="B798" s="3" t="s">
        <v>1</v>
      </c>
      <c r="C798" s="3">
        <v>169</v>
      </c>
      <c r="D798" s="3">
        <v>62</v>
      </c>
      <c r="E798" s="3" t="s">
        <v>2463</v>
      </c>
      <c r="F798" s="5" t="s">
        <v>1297</v>
      </c>
      <c r="G798" s="3" t="s">
        <v>2464</v>
      </c>
      <c r="H798" s="3" t="s">
        <v>665</v>
      </c>
    </row>
    <row r="799" spans="1:8" ht="15.75" x14ac:dyDescent="0.25">
      <c r="A799" s="4">
        <v>37552</v>
      </c>
      <c r="B799" s="3" t="s">
        <v>0</v>
      </c>
      <c r="C799" s="3">
        <v>160</v>
      </c>
      <c r="D799" s="3">
        <v>51</v>
      </c>
      <c r="E799" s="3" t="s">
        <v>1748</v>
      </c>
      <c r="F799" s="5" t="s">
        <v>1341</v>
      </c>
      <c r="G799" s="3" t="s">
        <v>1749</v>
      </c>
      <c r="H799" s="3" t="s">
        <v>315</v>
      </c>
    </row>
    <row r="800" spans="1:8" ht="15.75" x14ac:dyDescent="0.25">
      <c r="A800" s="4">
        <v>37424</v>
      </c>
      <c r="B800" s="3" t="s">
        <v>2</v>
      </c>
      <c r="C800" s="3">
        <v>158</v>
      </c>
      <c r="D800" s="3">
        <v>73</v>
      </c>
      <c r="E800" s="3" t="s">
        <v>1989</v>
      </c>
      <c r="F800" s="5" t="s">
        <v>1175</v>
      </c>
      <c r="G800" s="3" t="s">
        <v>1990</v>
      </c>
      <c r="H800" s="3" t="s">
        <v>429</v>
      </c>
    </row>
    <row r="801" spans="1:8" ht="15.75" x14ac:dyDescent="0.25">
      <c r="A801" s="4">
        <v>38291</v>
      </c>
      <c r="B801" s="3" t="s">
        <v>3</v>
      </c>
      <c r="C801" s="3">
        <v>167</v>
      </c>
      <c r="D801" s="3">
        <v>60</v>
      </c>
      <c r="E801" s="3" t="s">
        <v>1750</v>
      </c>
      <c r="F801" s="5" t="s">
        <v>1321</v>
      </c>
      <c r="G801" s="3" t="s">
        <v>1751</v>
      </c>
      <c r="H801" s="3" t="s">
        <v>316</v>
      </c>
    </row>
    <row r="802" spans="1:8" ht="15.75" x14ac:dyDescent="0.25">
      <c r="A802" s="4">
        <v>38253</v>
      </c>
      <c r="B802" s="3" t="s">
        <v>5</v>
      </c>
      <c r="C802" s="3">
        <v>178</v>
      </c>
      <c r="D802" s="3">
        <v>51</v>
      </c>
      <c r="E802" s="3" t="s">
        <v>3127</v>
      </c>
      <c r="F802" s="5" t="s">
        <v>1099</v>
      </c>
      <c r="G802" s="3" t="s">
        <v>3128</v>
      </c>
      <c r="H802" s="3" t="s">
        <v>998</v>
      </c>
    </row>
    <row r="803" spans="1:8" ht="15.75" x14ac:dyDescent="0.25">
      <c r="A803" s="4">
        <v>37012</v>
      </c>
      <c r="B803" s="3" t="s">
        <v>0</v>
      </c>
      <c r="C803" s="3">
        <v>177</v>
      </c>
      <c r="D803" s="3">
        <v>87</v>
      </c>
      <c r="E803" s="3" t="s">
        <v>1466</v>
      </c>
      <c r="F803" s="5" t="s">
        <v>1384</v>
      </c>
      <c r="G803" s="3" t="s">
        <v>1467</v>
      </c>
      <c r="H803" s="3" t="s">
        <v>180</v>
      </c>
    </row>
    <row r="804" spans="1:8" ht="15.75" x14ac:dyDescent="0.25">
      <c r="A804" s="4">
        <v>37556</v>
      </c>
      <c r="B804" s="3" t="s">
        <v>6</v>
      </c>
      <c r="C804" s="3">
        <v>171</v>
      </c>
      <c r="D804" s="3">
        <v>83</v>
      </c>
      <c r="E804" s="3" t="s">
        <v>2493</v>
      </c>
      <c r="F804" s="5" t="s">
        <v>1074</v>
      </c>
      <c r="G804" s="3" t="s">
        <v>2494</v>
      </c>
      <c r="H804" s="3" t="s">
        <v>680</v>
      </c>
    </row>
    <row r="805" spans="1:8" ht="15.75" x14ac:dyDescent="0.25">
      <c r="A805" s="4">
        <v>37481</v>
      </c>
      <c r="B805" s="3" t="s">
        <v>7</v>
      </c>
      <c r="C805" s="3">
        <v>161</v>
      </c>
      <c r="D805" s="3">
        <v>57</v>
      </c>
      <c r="E805" s="3" t="s">
        <v>2357</v>
      </c>
      <c r="F805" s="5" t="s">
        <v>1099</v>
      </c>
      <c r="G805" s="3" t="s">
        <v>2358</v>
      </c>
      <c r="H805" s="3" t="s">
        <v>612</v>
      </c>
    </row>
    <row r="806" spans="1:8" ht="15.75" x14ac:dyDescent="0.25">
      <c r="A806" s="4">
        <v>38039</v>
      </c>
      <c r="B806" s="3" t="s">
        <v>4</v>
      </c>
      <c r="C806" s="3">
        <v>152</v>
      </c>
      <c r="D806" s="3">
        <v>93</v>
      </c>
      <c r="E806" s="3" t="s">
        <v>1340</v>
      </c>
      <c r="F806" s="5" t="s">
        <v>1341</v>
      </c>
      <c r="G806" s="3" t="s">
        <v>1342</v>
      </c>
      <c r="H806" s="3" t="s">
        <v>123</v>
      </c>
    </row>
    <row r="807" spans="1:8" ht="15.75" x14ac:dyDescent="0.25">
      <c r="A807" s="4">
        <v>37601</v>
      </c>
      <c r="B807" s="3" t="s">
        <v>3</v>
      </c>
      <c r="C807" s="3">
        <v>168</v>
      </c>
      <c r="D807" s="3">
        <v>88</v>
      </c>
      <c r="E807" s="3" t="s">
        <v>1548</v>
      </c>
      <c r="F807" s="5" t="s">
        <v>1172</v>
      </c>
      <c r="G807" s="3" t="s">
        <v>1549</v>
      </c>
      <c r="H807" s="3" t="s">
        <v>218</v>
      </c>
    </row>
    <row r="808" spans="1:8" ht="15.75" x14ac:dyDescent="0.25">
      <c r="A808" s="4">
        <v>37139</v>
      </c>
      <c r="B808" s="3" t="s">
        <v>7</v>
      </c>
      <c r="C808" s="3">
        <v>166</v>
      </c>
      <c r="D808" s="3">
        <v>60</v>
      </c>
      <c r="E808" s="3" t="s">
        <v>2405</v>
      </c>
      <c r="F808" s="5" t="s">
        <v>1428</v>
      </c>
      <c r="G808" s="3" t="s">
        <v>2406</v>
      </c>
      <c r="H808" s="3" t="s">
        <v>636</v>
      </c>
    </row>
    <row r="809" spans="1:8" ht="15.75" x14ac:dyDescent="0.25">
      <c r="A809" s="4">
        <v>38014</v>
      </c>
      <c r="B809" s="3" t="s">
        <v>3</v>
      </c>
      <c r="C809" s="3">
        <v>163</v>
      </c>
      <c r="D809" s="3">
        <v>87</v>
      </c>
      <c r="E809" s="3" t="s">
        <v>1417</v>
      </c>
      <c r="F809" s="5" t="s">
        <v>1125</v>
      </c>
      <c r="G809" s="3" t="s">
        <v>1418</v>
      </c>
      <c r="H809" s="3" t="s">
        <v>157</v>
      </c>
    </row>
    <row r="810" spans="1:8" ht="15.75" x14ac:dyDescent="0.25">
      <c r="A810" s="4">
        <v>37865</v>
      </c>
      <c r="B810" s="3" t="s">
        <v>0</v>
      </c>
      <c r="C810" s="3">
        <v>167</v>
      </c>
      <c r="D810" s="3">
        <v>56</v>
      </c>
      <c r="E810" s="3" t="s">
        <v>1399</v>
      </c>
      <c r="F810" s="5" t="s">
        <v>1400</v>
      </c>
      <c r="G810" s="3" t="s">
        <v>1401</v>
      </c>
      <c r="H810" s="3" t="s">
        <v>149</v>
      </c>
    </row>
    <row r="811" spans="1:8" ht="15.75" x14ac:dyDescent="0.25">
      <c r="A811" s="4">
        <v>38443</v>
      </c>
      <c r="B811" s="3" t="s">
        <v>1</v>
      </c>
      <c r="C811" s="3">
        <v>174</v>
      </c>
      <c r="D811" s="3">
        <v>51</v>
      </c>
      <c r="E811" s="3" t="s">
        <v>1354</v>
      </c>
      <c r="F811" s="5" t="s">
        <v>1274</v>
      </c>
      <c r="G811" s="3" t="s">
        <v>1355</v>
      </c>
      <c r="H811" s="3" t="s">
        <v>129</v>
      </c>
    </row>
    <row r="812" spans="1:8" ht="15.75" x14ac:dyDescent="0.25">
      <c r="A812" s="4">
        <v>37691</v>
      </c>
      <c r="B812" s="3" t="s">
        <v>0</v>
      </c>
      <c r="C812" s="3">
        <v>156</v>
      </c>
      <c r="D812" s="3">
        <v>65</v>
      </c>
      <c r="E812" s="3" t="s">
        <v>2137</v>
      </c>
      <c r="F812" s="5" t="s">
        <v>1482</v>
      </c>
      <c r="G812" s="3" t="s">
        <v>2138</v>
      </c>
      <c r="H812" s="3" t="s">
        <v>503</v>
      </c>
    </row>
    <row r="813" spans="1:8" ht="15.75" x14ac:dyDescent="0.25">
      <c r="A813" s="4">
        <v>38226</v>
      </c>
      <c r="B813" s="3" t="s">
        <v>4</v>
      </c>
      <c r="C813" s="3">
        <v>158</v>
      </c>
      <c r="D813" s="3">
        <v>65</v>
      </c>
      <c r="E813" s="3" t="s">
        <v>1503</v>
      </c>
      <c r="F813" s="5" t="s">
        <v>1116</v>
      </c>
      <c r="G813" s="3" t="s">
        <v>1504</v>
      </c>
      <c r="H813" s="3" t="s">
        <v>197</v>
      </c>
    </row>
    <row r="814" spans="1:8" ht="15.75" x14ac:dyDescent="0.25">
      <c r="A814" s="4">
        <v>37453</v>
      </c>
      <c r="B814" s="3" t="s">
        <v>5</v>
      </c>
      <c r="C814" s="3">
        <v>165</v>
      </c>
      <c r="D814" s="3">
        <v>64</v>
      </c>
      <c r="E814" s="3" t="s">
        <v>1645</v>
      </c>
      <c r="F814" s="5" t="s">
        <v>1065</v>
      </c>
      <c r="G814" s="3" t="s">
        <v>1646</v>
      </c>
      <c r="H814" s="3" t="s">
        <v>265</v>
      </c>
    </row>
    <row r="815" spans="1:8" ht="15.75" x14ac:dyDescent="0.25">
      <c r="A815" s="4">
        <v>38051</v>
      </c>
      <c r="B815" s="3" t="s">
        <v>0</v>
      </c>
      <c r="C815" s="3">
        <v>155</v>
      </c>
      <c r="D815" s="3">
        <v>59</v>
      </c>
      <c r="E815" s="3" t="s">
        <v>2361</v>
      </c>
      <c r="F815" s="5" t="s">
        <v>1186</v>
      </c>
      <c r="G815" s="3" t="s">
        <v>2362</v>
      </c>
      <c r="H815" s="3" t="s">
        <v>614</v>
      </c>
    </row>
    <row r="816" spans="1:8" ht="15.75" x14ac:dyDescent="0.25">
      <c r="A816" s="4">
        <v>37921</v>
      </c>
      <c r="B816" s="3" t="s">
        <v>4</v>
      </c>
      <c r="C816" s="3">
        <v>168</v>
      </c>
      <c r="D816" s="3">
        <v>67</v>
      </c>
      <c r="E816" s="3" t="s">
        <v>2882</v>
      </c>
      <c r="F816" s="5" t="s">
        <v>1161</v>
      </c>
      <c r="G816" s="3" t="s">
        <v>2883</v>
      </c>
      <c r="H816" s="3" t="s">
        <v>874</v>
      </c>
    </row>
    <row r="817" spans="1:8" ht="15.75" x14ac:dyDescent="0.25">
      <c r="A817" s="4">
        <v>37882</v>
      </c>
      <c r="B817" s="3" t="s">
        <v>3</v>
      </c>
      <c r="C817" s="3">
        <v>161</v>
      </c>
      <c r="D817" s="3">
        <v>91</v>
      </c>
      <c r="E817" s="3" t="s">
        <v>2485</v>
      </c>
      <c r="F817" s="5" t="s">
        <v>1251</v>
      </c>
      <c r="G817" s="3" t="s">
        <v>2486</v>
      </c>
      <c r="H817" s="3" t="s">
        <v>676</v>
      </c>
    </row>
    <row r="818" spans="1:8" ht="15.75" x14ac:dyDescent="0.25">
      <c r="A818" s="4">
        <v>38130</v>
      </c>
      <c r="B818" s="3" t="s">
        <v>3</v>
      </c>
      <c r="C818" s="3">
        <v>163</v>
      </c>
      <c r="D818" s="3">
        <v>55</v>
      </c>
      <c r="E818" s="3" t="s">
        <v>2635</v>
      </c>
      <c r="F818" s="5" t="s">
        <v>1138</v>
      </c>
      <c r="G818" s="3" t="s">
        <v>2636</v>
      </c>
      <c r="H818" s="3" t="s">
        <v>752</v>
      </c>
    </row>
    <row r="819" spans="1:8" ht="15.75" x14ac:dyDescent="0.25">
      <c r="A819" s="4">
        <v>37041</v>
      </c>
      <c r="B819" s="3" t="s">
        <v>6</v>
      </c>
      <c r="C819" s="3">
        <v>153</v>
      </c>
      <c r="D819" s="3">
        <v>52</v>
      </c>
      <c r="E819" s="3" t="s">
        <v>2469</v>
      </c>
      <c r="F819" s="5" t="s">
        <v>1222</v>
      </c>
      <c r="G819" s="3" t="s">
        <v>2470</v>
      </c>
      <c r="H819" s="3" t="s">
        <v>668</v>
      </c>
    </row>
    <row r="820" spans="1:8" ht="15.75" x14ac:dyDescent="0.25">
      <c r="A820" s="4">
        <v>37538</v>
      </c>
      <c r="B820" s="3" t="s">
        <v>6</v>
      </c>
      <c r="C820" s="3">
        <v>155</v>
      </c>
      <c r="D820" s="3">
        <v>68</v>
      </c>
      <c r="E820" s="3" t="s">
        <v>1500</v>
      </c>
      <c r="F820" s="5" t="s">
        <v>1501</v>
      </c>
      <c r="G820" s="3" t="s">
        <v>1502</v>
      </c>
      <c r="H820" s="3" t="s">
        <v>196</v>
      </c>
    </row>
    <row r="821" spans="1:8" ht="15.75" x14ac:dyDescent="0.25">
      <c r="A821" s="4">
        <v>38109</v>
      </c>
      <c r="B821" s="3" t="s">
        <v>5</v>
      </c>
      <c r="C821" s="3">
        <v>167</v>
      </c>
      <c r="D821" s="3">
        <v>92</v>
      </c>
      <c r="E821" s="3" t="s">
        <v>2471</v>
      </c>
      <c r="F821" s="5" t="s">
        <v>1196</v>
      </c>
      <c r="G821" s="3" t="s">
        <v>2472</v>
      </c>
      <c r="H821" s="3" t="s">
        <v>669</v>
      </c>
    </row>
    <row r="822" spans="1:8" ht="15.75" x14ac:dyDescent="0.25">
      <c r="A822" s="4">
        <v>37900</v>
      </c>
      <c r="B822" s="3" t="s">
        <v>6</v>
      </c>
      <c r="C822" s="3">
        <v>162</v>
      </c>
      <c r="D822" s="3">
        <v>57</v>
      </c>
      <c r="E822" s="3" t="s">
        <v>2529</v>
      </c>
      <c r="F822" s="5" t="s">
        <v>1107</v>
      </c>
      <c r="G822" s="3" t="s">
        <v>2530</v>
      </c>
      <c r="H822" s="3" t="s">
        <v>698</v>
      </c>
    </row>
    <row r="823" spans="1:8" ht="15.75" x14ac:dyDescent="0.25">
      <c r="A823" s="4">
        <v>38359</v>
      </c>
      <c r="B823" s="3" t="s">
        <v>1</v>
      </c>
      <c r="C823" s="3">
        <v>161</v>
      </c>
      <c r="D823" s="3">
        <v>64</v>
      </c>
      <c r="E823" s="3" t="s">
        <v>1865</v>
      </c>
      <c r="F823" s="5" t="s">
        <v>1143</v>
      </c>
      <c r="G823" s="3" t="s">
        <v>1866</v>
      </c>
      <c r="H823" s="3" t="s">
        <v>369</v>
      </c>
    </row>
    <row r="824" spans="1:8" ht="15.75" x14ac:dyDescent="0.25">
      <c r="A824" s="4">
        <v>37295</v>
      </c>
      <c r="B824" s="3" t="s">
        <v>5</v>
      </c>
      <c r="C824" s="3">
        <v>155</v>
      </c>
      <c r="D824" s="3">
        <v>85</v>
      </c>
      <c r="E824" s="3" t="s">
        <v>2139</v>
      </c>
      <c r="F824" s="5" t="s">
        <v>1311</v>
      </c>
      <c r="G824" s="3" t="s">
        <v>2140</v>
      </c>
      <c r="H824" s="3" t="s">
        <v>504</v>
      </c>
    </row>
    <row r="825" spans="1:8" ht="15.75" x14ac:dyDescent="0.25">
      <c r="A825" s="4">
        <v>37597</v>
      </c>
      <c r="B825" s="3" t="s">
        <v>7</v>
      </c>
      <c r="C825" s="3">
        <v>151</v>
      </c>
      <c r="D825" s="3">
        <v>65</v>
      </c>
      <c r="E825" s="3" t="s">
        <v>3108</v>
      </c>
      <c r="F825" s="5" t="s">
        <v>1138</v>
      </c>
      <c r="G825" s="3" t="s">
        <v>3109</v>
      </c>
      <c r="H825" s="3" t="s">
        <v>988</v>
      </c>
    </row>
    <row r="826" spans="1:8" ht="15.75" x14ac:dyDescent="0.25">
      <c r="A826" s="4">
        <v>37662</v>
      </c>
      <c r="B826" s="3" t="s">
        <v>0</v>
      </c>
      <c r="C826" s="3">
        <v>159</v>
      </c>
      <c r="D826" s="3">
        <v>58</v>
      </c>
      <c r="E826" s="3" t="s">
        <v>1556</v>
      </c>
      <c r="F826" s="5" t="s">
        <v>1122</v>
      </c>
      <c r="G826" s="3" t="s">
        <v>1557</v>
      </c>
      <c r="H826" s="3" t="s">
        <v>222</v>
      </c>
    </row>
    <row r="827" spans="1:8" ht="15.75" x14ac:dyDescent="0.25">
      <c r="A827" s="4">
        <v>37859</v>
      </c>
      <c r="B827" s="3" t="s">
        <v>5</v>
      </c>
      <c r="C827" s="3">
        <v>173</v>
      </c>
      <c r="D827" s="3">
        <v>68</v>
      </c>
      <c r="E827" s="3" t="s">
        <v>1767</v>
      </c>
      <c r="F827" s="5" t="s">
        <v>1246</v>
      </c>
      <c r="G827" s="3" t="s">
        <v>3077</v>
      </c>
      <c r="H827" s="3" t="s">
        <v>972</v>
      </c>
    </row>
    <row r="828" spans="1:8" ht="15.75" x14ac:dyDescent="0.25">
      <c r="A828" s="4">
        <v>37855</v>
      </c>
      <c r="B828" s="3" t="s">
        <v>1</v>
      </c>
      <c r="C828" s="3">
        <v>162</v>
      </c>
      <c r="D828" s="3">
        <v>46</v>
      </c>
      <c r="E828" s="3" t="s">
        <v>1767</v>
      </c>
      <c r="F828" s="5" t="s">
        <v>1759</v>
      </c>
      <c r="G828" s="3" t="s">
        <v>1768</v>
      </c>
      <c r="H828" s="3" t="s">
        <v>323</v>
      </c>
    </row>
    <row r="829" spans="1:8" ht="15.75" x14ac:dyDescent="0.25">
      <c r="A829" s="4">
        <v>38007</v>
      </c>
      <c r="B829" s="3" t="s">
        <v>3</v>
      </c>
      <c r="C829" s="3">
        <v>156</v>
      </c>
      <c r="D829" s="3">
        <v>94</v>
      </c>
      <c r="E829" s="3" t="s">
        <v>2347</v>
      </c>
      <c r="F829" s="5" t="s">
        <v>1283</v>
      </c>
      <c r="G829" s="3" t="s">
        <v>2348</v>
      </c>
      <c r="H829" s="3" t="s">
        <v>607</v>
      </c>
    </row>
    <row r="830" spans="1:8" ht="15.75" x14ac:dyDescent="0.25">
      <c r="A830" s="4">
        <v>38134</v>
      </c>
      <c r="B830" s="3" t="s">
        <v>4</v>
      </c>
      <c r="C830" s="3">
        <v>153</v>
      </c>
      <c r="D830" s="3">
        <v>66</v>
      </c>
      <c r="E830" s="3" t="s">
        <v>2423</v>
      </c>
      <c r="F830" s="5" t="s">
        <v>1821</v>
      </c>
      <c r="G830" s="3" t="s">
        <v>2424</v>
      </c>
      <c r="H830" s="3" t="s">
        <v>645</v>
      </c>
    </row>
    <row r="831" spans="1:8" ht="15.75" x14ac:dyDescent="0.25">
      <c r="A831" s="4">
        <v>37784</v>
      </c>
      <c r="B831" s="3" t="s">
        <v>3</v>
      </c>
      <c r="C831" s="3">
        <v>150</v>
      </c>
      <c r="D831" s="3">
        <v>75</v>
      </c>
      <c r="E831" s="3" t="s">
        <v>1163</v>
      </c>
      <c r="F831" s="5" t="s">
        <v>1080</v>
      </c>
      <c r="G831" s="3" t="s">
        <v>1164</v>
      </c>
      <c r="H831" s="3" t="s">
        <v>54</v>
      </c>
    </row>
    <row r="832" spans="1:8" ht="15.75" x14ac:dyDescent="0.25">
      <c r="A832" s="4">
        <v>37506</v>
      </c>
      <c r="B832" s="3" t="s">
        <v>6</v>
      </c>
      <c r="C832" s="3">
        <v>155</v>
      </c>
      <c r="D832" s="3">
        <v>69</v>
      </c>
      <c r="E832" s="3" t="s">
        <v>2339</v>
      </c>
      <c r="F832" s="5" t="s">
        <v>1068</v>
      </c>
      <c r="G832" s="3" t="s">
        <v>2340</v>
      </c>
      <c r="H832" s="3" t="s">
        <v>604</v>
      </c>
    </row>
    <row r="833" spans="1:8" ht="15.75" x14ac:dyDescent="0.25">
      <c r="A833" s="4">
        <v>37870</v>
      </c>
      <c r="B833" s="3" t="s">
        <v>6</v>
      </c>
      <c r="C833" s="3">
        <v>177</v>
      </c>
      <c r="D833" s="3">
        <v>69</v>
      </c>
      <c r="E833" s="3" t="s">
        <v>2133</v>
      </c>
      <c r="F833" s="5" t="s">
        <v>1409</v>
      </c>
      <c r="G833" s="3" t="s">
        <v>2134</v>
      </c>
      <c r="H833" s="3" t="s">
        <v>501</v>
      </c>
    </row>
    <row r="834" spans="1:8" ht="15.75" x14ac:dyDescent="0.25">
      <c r="A834" s="4">
        <v>37540</v>
      </c>
      <c r="B834" s="3" t="s">
        <v>6</v>
      </c>
      <c r="C834" s="3">
        <v>170</v>
      </c>
      <c r="D834" s="3">
        <v>63</v>
      </c>
      <c r="E834" s="3" t="s">
        <v>1899</v>
      </c>
      <c r="F834" s="5" t="s">
        <v>1077</v>
      </c>
      <c r="G834" s="3" t="s">
        <v>1900</v>
      </c>
      <c r="H834" s="3" t="s">
        <v>386</v>
      </c>
    </row>
    <row r="835" spans="1:8" ht="15.75" x14ac:dyDescent="0.25">
      <c r="A835" s="4">
        <v>37711</v>
      </c>
      <c r="B835" s="3" t="s">
        <v>6</v>
      </c>
      <c r="C835" s="3">
        <v>175</v>
      </c>
      <c r="D835" s="3">
        <v>84</v>
      </c>
      <c r="E835" s="3" t="s">
        <v>2834</v>
      </c>
      <c r="F835" s="5" t="s">
        <v>1175</v>
      </c>
      <c r="G835" s="3" t="s">
        <v>2835</v>
      </c>
      <c r="H835" s="3" t="s">
        <v>852</v>
      </c>
    </row>
    <row r="836" spans="1:8" ht="15.75" x14ac:dyDescent="0.25">
      <c r="A836" s="4">
        <v>37469</v>
      </c>
      <c r="B836" s="3" t="s">
        <v>7</v>
      </c>
      <c r="C836" s="3">
        <v>173</v>
      </c>
      <c r="D836" s="3">
        <v>60</v>
      </c>
      <c r="E836" s="3" t="s">
        <v>2256</v>
      </c>
      <c r="F836" s="5" t="s">
        <v>1169</v>
      </c>
      <c r="G836" s="3" t="s">
        <v>2257</v>
      </c>
      <c r="H836" s="3" t="s">
        <v>563</v>
      </c>
    </row>
    <row r="837" spans="1:8" ht="15.75" x14ac:dyDescent="0.25">
      <c r="A837" s="4">
        <v>37121</v>
      </c>
      <c r="B837" s="3" t="s">
        <v>5</v>
      </c>
      <c r="C837" s="3">
        <v>176</v>
      </c>
      <c r="D837" s="3">
        <v>48</v>
      </c>
      <c r="E837" s="3" t="s">
        <v>2970</v>
      </c>
      <c r="F837" s="5" t="s">
        <v>1089</v>
      </c>
      <c r="G837" s="3" t="s">
        <v>2971</v>
      </c>
      <c r="H837" s="3" t="s">
        <v>917</v>
      </c>
    </row>
    <row r="838" spans="1:8" ht="15.75" x14ac:dyDescent="0.25">
      <c r="A838" s="4">
        <v>38152</v>
      </c>
      <c r="B838" s="3" t="s">
        <v>6</v>
      </c>
      <c r="C838" s="3">
        <v>159</v>
      </c>
      <c r="D838" s="3">
        <v>47</v>
      </c>
      <c r="E838" s="3" t="s">
        <v>1985</v>
      </c>
      <c r="F838" s="5" t="s">
        <v>1251</v>
      </c>
      <c r="G838" s="3" t="s">
        <v>1986</v>
      </c>
      <c r="H838" s="3" t="s">
        <v>427</v>
      </c>
    </row>
    <row r="839" spans="1:8" ht="15.75" x14ac:dyDescent="0.25">
      <c r="A839" s="4">
        <v>38293</v>
      </c>
      <c r="B839" s="3" t="s">
        <v>2</v>
      </c>
      <c r="C839" s="3">
        <v>162</v>
      </c>
      <c r="D839" s="3">
        <v>84</v>
      </c>
      <c r="E839" s="3" t="s">
        <v>2842</v>
      </c>
      <c r="F839" s="5" t="s">
        <v>1110</v>
      </c>
      <c r="G839" s="3" t="s">
        <v>2843</v>
      </c>
      <c r="H839" s="3" t="s">
        <v>11</v>
      </c>
    </row>
    <row r="840" spans="1:8" ht="15.75" x14ac:dyDescent="0.25">
      <c r="A840" s="4">
        <v>37026</v>
      </c>
      <c r="B840" s="3" t="s">
        <v>1</v>
      </c>
      <c r="C840" s="3">
        <v>172</v>
      </c>
      <c r="D840" s="3">
        <v>68</v>
      </c>
      <c r="E840" s="3" t="s">
        <v>2920</v>
      </c>
      <c r="F840" s="5" t="s">
        <v>1154</v>
      </c>
      <c r="G840" s="3" t="s">
        <v>2921</v>
      </c>
      <c r="H840" s="3" t="s">
        <v>893</v>
      </c>
    </row>
    <row r="841" spans="1:8" ht="15.75" x14ac:dyDescent="0.25">
      <c r="A841" s="4">
        <v>37349</v>
      </c>
      <c r="B841" s="3" t="s">
        <v>1</v>
      </c>
      <c r="C841" s="3">
        <v>171</v>
      </c>
      <c r="D841" s="3">
        <v>90</v>
      </c>
      <c r="E841" s="3" t="s">
        <v>1912</v>
      </c>
      <c r="F841" s="5" t="s">
        <v>1193</v>
      </c>
      <c r="G841" s="3" t="s">
        <v>1913</v>
      </c>
      <c r="H841" s="3" t="s">
        <v>393</v>
      </c>
    </row>
    <row r="842" spans="1:8" ht="15.75" x14ac:dyDescent="0.25">
      <c r="A842" s="4">
        <v>37738</v>
      </c>
      <c r="B842" s="3" t="s">
        <v>3</v>
      </c>
      <c r="C842" s="3">
        <v>167</v>
      </c>
      <c r="D842" s="3">
        <v>78</v>
      </c>
      <c r="E842" s="3" t="s">
        <v>2119</v>
      </c>
      <c r="F842" s="5" t="s">
        <v>1308</v>
      </c>
      <c r="G842" s="3" t="s">
        <v>2120</v>
      </c>
      <c r="H842" s="3" t="s">
        <v>494</v>
      </c>
    </row>
    <row r="843" spans="1:8" ht="15.75" x14ac:dyDescent="0.25">
      <c r="A843" s="4">
        <v>37771</v>
      </c>
      <c r="B843" s="3" t="s">
        <v>5</v>
      </c>
      <c r="C843" s="3">
        <v>168</v>
      </c>
      <c r="D843" s="3">
        <v>51</v>
      </c>
      <c r="E843" s="3" t="s">
        <v>1255</v>
      </c>
      <c r="F843" s="5" t="s">
        <v>1256</v>
      </c>
      <c r="G843" s="3" t="s">
        <v>1257</v>
      </c>
      <c r="H843" s="3" t="s">
        <v>89</v>
      </c>
    </row>
    <row r="844" spans="1:8" ht="15.75" x14ac:dyDescent="0.25">
      <c r="A844" s="4">
        <v>38127</v>
      </c>
      <c r="B844" s="3" t="s">
        <v>1</v>
      </c>
      <c r="C844" s="3">
        <v>155</v>
      </c>
      <c r="D844" s="3">
        <v>56</v>
      </c>
      <c r="E844" s="3" t="s">
        <v>1201</v>
      </c>
      <c r="F844" s="5" t="s">
        <v>1166</v>
      </c>
      <c r="G844" s="3" t="s">
        <v>1202</v>
      </c>
      <c r="H844" s="3" t="s">
        <v>68</v>
      </c>
    </row>
    <row r="845" spans="1:8" ht="15.75" x14ac:dyDescent="0.25">
      <c r="A845" s="4">
        <v>37184</v>
      </c>
      <c r="B845" s="3" t="s">
        <v>6</v>
      </c>
      <c r="C845" s="3">
        <v>156</v>
      </c>
      <c r="D845" s="3">
        <v>54</v>
      </c>
      <c r="E845" s="3" t="s">
        <v>3035</v>
      </c>
      <c r="F845" s="5" t="s">
        <v>1286</v>
      </c>
      <c r="G845" s="3" t="s">
        <v>3036</v>
      </c>
      <c r="H845" s="3" t="s">
        <v>951</v>
      </c>
    </row>
    <row r="846" spans="1:8" ht="15.75" x14ac:dyDescent="0.25">
      <c r="A846" s="4">
        <v>38283</v>
      </c>
      <c r="B846" s="3" t="s">
        <v>5</v>
      </c>
      <c r="C846" s="3">
        <v>180</v>
      </c>
      <c r="D846" s="3">
        <v>76</v>
      </c>
      <c r="E846" s="3" t="s">
        <v>1203</v>
      </c>
      <c r="F846" s="5" t="s">
        <v>1074</v>
      </c>
      <c r="G846" s="3" t="s">
        <v>1204</v>
      </c>
      <c r="H846" s="3" t="s">
        <v>69</v>
      </c>
    </row>
    <row r="847" spans="1:8" ht="15.75" x14ac:dyDescent="0.25">
      <c r="A847" s="4">
        <v>37931</v>
      </c>
      <c r="B847" s="3" t="s">
        <v>4</v>
      </c>
      <c r="C847" s="3">
        <v>175</v>
      </c>
      <c r="D847" s="3">
        <v>73</v>
      </c>
      <c r="E847" s="3" t="s">
        <v>3080</v>
      </c>
      <c r="F847" s="5" t="s">
        <v>1080</v>
      </c>
      <c r="G847" s="3" t="s">
        <v>3081</v>
      </c>
      <c r="H847" s="3" t="s">
        <v>974</v>
      </c>
    </row>
    <row r="848" spans="1:8" ht="15.75" x14ac:dyDescent="0.25">
      <c r="A848" s="4">
        <v>38306</v>
      </c>
      <c r="B848" s="3" t="s">
        <v>7</v>
      </c>
      <c r="C848" s="3">
        <v>176</v>
      </c>
      <c r="D848" s="3">
        <v>75</v>
      </c>
      <c r="E848" s="3" t="s">
        <v>3113</v>
      </c>
      <c r="F848" s="5" t="s">
        <v>1236</v>
      </c>
      <c r="G848" s="3" t="s">
        <v>3114</v>
      </c>
      <c r="H848" s="3" t="s">
        <v>991</v>
      </c>
    </row>
    <row r="849" spans="1:8" ht="15.75" x14ac:dyDescent="0.25">
      <c r="A849" s="4">
        <v>38433</v>
      </c>
      <c r="B849" s="3" t="s">
        <v>2</v>
      </c>
      <c r="C849" s="3">
        <v>178</v>
      </c>
      <c r="D849" s="3">
        <v>69</v>
      </c>
      <c r="E849" s="3" t="s">
        <v>2113</v>
      </c>
      <c r="F849" s="5" t="s">
        <v>1370</v>
      </c>
      <c r="G849" s="3" t="s">
        <v>2114</v>
      </c>
      <c r="H849" s="3" t="s">
        <v>491</v>
      </c>
    </row>
    <row r="850" spans="1:8" ht="15.75" x14ac:dyDescent="0.25">
      <c r="A850" s="4">
        <v>37771</v>
      </c>
      <c r="B850" s="3" t="s">
        <v>5</v>
      </c>
      <c r="C850" s="3">
        <v>166</v>
      </c>
      <c r="D850" s="3">
        <v>76</v>
      </c>
      <c r="E850" s="3" t="s">
        <v>2775</v>
      </c>
      <c r="F850" s="5" t="s">
        <v>1104</v>
      </c>
      <c r="G850" s="3" t="s">
        <v>2776</v>
      </c>
      <c r="H850" s="3" t="s">
        <v>823</v>
      </c>
    </row>
    <row r="851" spans="1:8" ht="15.75" x14ac:dyDescent="0.25">
      <c r="A851" s="4">
        <v>37634</v>
      </c>
      <c r="B851" s="3" t="s">
        <v>1</v>
      </c>
      <c r="C851" s="3">
        <v>153</v>
      </c>
      <c r="D851" s="3">
        <v>76</v>
      </c>
      <c r="E851" s="3" t="s">
        <v>1338</v>
      </c>
      <c r="F851" s="5" t="s">
        <v>1119</v>
      </c>
      <c r="G851" s="3" t="s">
        <v>1339</v>
      </c>
      <c r="H851" s="3" t="s">
        <v>122</v>
      </c>
    </row>
    <row r="852" spans="1:8" ht="15.75" x14ac:dyDescent="0.25">
      <c r="A852" s="4">
        <v>37676</v>
      </c>
      <c r="B852" s="3" t="s">
        <v>1</v>
      </c>
      <c r="C852" s="3">
        <v>161</v>
      </c>
      <c r="D852" s="3">
        <v>51</v>
      </c>
      <c r="E852" s="3" t="s">
        <v>2750</v>
      </c>
      <c r="F852" s="5" t="s">
        <v>1341</v>
      </c>
      <c r="G852" s="3" t="s">
        <v>2751</v>
      </c>
      <c r="H852" s="3" t="s">
        <v>811</v>
      </c>
    </row>
    <row r="853" spans="1:8" ht="15.75" x14ac:dyDescent="0.25">
      <c r="A853" s="4">
        <v>37571</v>
      </c>
      <c r="B853" s="3" t="s">
        <v>2</v>
      </c>
      <c r="C853" s="3">
        <v>161</v>
      </c>
      <c r="D853" s="3">
        <v>81</v>
      </c>
      <c r="E853" s="3" t="s">
        <v>1769</v>
      </c>
      <c r="F853" s="5" t="s">
        <v>1357</v>
      </c>
      <c r="G853" s="3" t="s">
        <v>1770</v>
      </c>
      <c r="H853" s="3" t="s">
        <v>324</v>
      </c>
    </row>
    <row r="854" spans="1:8" ht="15.75" x14ac:dyDescent="0.25">
      <c r="A854" s="4">
        <v>37166</v>
      </c>
      <c r="B854" s="3" t="s">
        <v>4</v>
      </c>
      <c r="C854" s="3">
        <v>170</v>
      </c>
      <c r="D854" s="3">
        <v>56</v>
      </c>
      <c r="E854" s="3" t="s">
        <v>2459</v>
      </c>
      <c r="F854" s="5" t="s">
        <v>1206</v>
      </c>
      <c r="G854" s="3" t="s">
        <v>2460</v>
      </c>
      <c r="H854" s="3" t="s">
        <v>663</v>
      </c>
    </row>
    <row r="855" spans="1:8" ht="15.75" x14ac:dyDescent="0.25">
      <c r="A855" s="4">
        <v>37196</v>
      </c>
      <c r="B855" s="3" t="s">
        <v>6</v>
      </c>
      <c r="C855" s="3">
        <v>174</v>
      </c>
      <c r="D855" s="3">
        <v>45</v>
      </c>
      <c r="E855" s="3" t="s">
        <v>2295</v>
      </c>
      <c r="F855" s="5" t="s">
        <v>1199</v>
      </c>
      <c r="G855" s="3" t="s">
        <v>2296</v>
      </c>
      <c r="H855" s="3" t="s">
        <v>583</v>
      </c>
    </row>
    <row r="856" spans="1:8" ht="15.75" x14ac:dyDescent="0.25">
      <c r="A856" s="4">
        <v>38176</v>
      </c>
      <c r="B856" s="3" t="s">
        <v>1</v>
      </c>
      <c r="C856" s="3">
        <v>153</v>
      </c>
      <c r="D856" s="3">
        <v>75</v>
      </c>
      <c r="E856" s="3" t="s">
        <v>2172</v>
      </c>
      <c r="F856" s="5" t="s">
        <v>1297</v>
      </c>
      <c r="G856" s="3" t="s">
        <v>2173</v>
      </c>
      <c r="H856" s="3" t="s">
        <v>521</v>
      </c>
    </row>
    <row r="857" spans="1:8" ht="15.75" x14ac:dyDescent="0.25">
      <c r="A857" s="4">
        <v>38415</v>
      </c>
      <c r="B857" s="3" t="s">
        <v>5</v>
      </c>
      <c r="C857" s="3">
        <v>164</v>
      </c>
      <c r="D857" s="3">
        <v>60</v>
      </c>
      <c r="E857" s="3" t="s">
        <v>1430</v>
      </c>
      <c r="F857" s="5" t="s">
        <v>1209</v>
      </c>
      <c r="G857" s="3" t="s">
        <v>1431</v>
      </c>
      <c r="H857" s="3" t="s">
        <v>163</v>
      </c>
    </row>
    <row r="858" spans="1:8" ht="15.75" x14ac:dyDescent="0.25">
      <c r="A858" s="4">
        <v>37142</v>
      </c>
      <c r="B858" s="3" t="s">
        <v>5</v>
      </c>
      <c r="C858" s="3">
        <v>177</v>
      </c>
      <c r="D858" s="3">
        <v>80</v>
      </c>
      <c r="E858" s="3" t="s">
        <v>1519</v>
      </c>
      <c r="F858" s="5" t="s">
        <v>1259</v>
      </c>
      <c r="G858" s="3" t="s">
        <v>1520</v>
      </c>
      <c r="H858" s="3" t="s">
        <v>205</v>
      </c>
    </row>
    <row r="859" spans="1:8" ht="15.75" x14ac:dyDescent="0.25">
      <c r="A859" s="4">
        <v>37045</v>
      </c>
      <c r="B859" s="3" t="s">
        <v>1</v>
      </c>
      <c r="C859" s="3">
        <v>152</v>
      </c>
      <c r="D859" s="3">
        <v>63</v>
      </c>
      <c r="E859" s="3" t="s">
        <v>1519</v>
      </c>
      <c r="F859" s="5" t="s">
        <v>1274</v>
      </c>
      <c r="G859" s="3" t="s">
        <v>2586</v>
      </c>
      <c r="H859" s="3" t="s">
        <v>728</v>
      </c>
    </row>
    <row r="860" spans="1:8" ht="15.75" x14ac:dyDescent="0.25">
      <c r="A860" s="4">
        <v>37335</v>
      </c>
      <c r="B860" s="3" t="s">
        <v>1</v>
      </c>
      <c r="C860" s="3">
        <v>166</v>
      </c>
      <c r="D860" s="3">
        <v>95</v>
      </c>
      <c r="E860" s="3" t="s">
        <v>2363</v>
      </c>
      <c r="F860" s="5" t="s">
        <v>1501</v>
      </c>
      <c r="G860" s="3" t="s">
        <v>2364</v>
      </c>
      <c r="H860" s="3" t="s">
        <v>615</v>
      </c>
    </row>
    <row r="861" spans="1:8" ht="15.75" x14ac:dyDescent="0.25">
      <c r="A861" s="4">
        <v>38096</v>
      </c>
      <c r="B861" s="3" t="s">
        <v>0</v>
      </c>
      <c r="C861" s="3">
        <v>150</v>
      </c>
      <c r="D861" s="3">
        <v>83</v>
      </c>
      <c r="E861" s="3" t="s">
        <v>1211</v>
      </c>
      <c r="F861" s="5" t="s">
        <v>1212</v>
      </c>
      <c r="G861" s="3" t="s">
        <v>1213</v>
      </c>
      <c r="H861" s="3" t="s">
        <v>72</v>
      </c>
    </row>
    <row r="862" spans="1:8" ht="15.75" x14ac:dyDescent="0.25">
      <c r="A862" s="4">
        <v>37781</v>
      </c>
      <c r="B862" s="3" t="s">
        <v>1</v>
      </c>
      <c r="C862" s="3">
        <v>165</v>
      </c>
      <c r="D862" s="3">
        <v>61</v>
      </c>
      <c r="E862" s="3" t="s">
        <v>1981</v>
      </c>
      <c r="F862" s="5" t="s">
        <v>1286</v>
      </c>
      <c r="G862" s="3" t="s">
        <v>1982</v>
      </c>
      <c r="H862" s="3" t="s">
        <v>425</v>
      </c>
    </row>
    <row r="863" spans="1:8" ht="15.75" x14ac:dyDescent="0.25">
      <c r="A863" s="4">
        <v>38125</v>
      </c>
      <c r="B863" s="3" t="s">
        <v>7</v>
      </c>
      <c r="C863" s="3">
        <v>171</v>
      </c>
      <c r="D863" s="3">
        <v>61</v>
      </c>
      <c r="E863" s="3" t="s">
        <v>2385</v>
      </c>
      <c r="F863" s="5" t="s">
        <v>1206</v>
      </c>
      <c r="G863" s="3" t="s">
        <v>2386</v>
      </c>
      <c r="H863" s="3" t="s">
        <v>626</v>
      </c>
    </row>
    <row r="864" spans="1:8" ht="15.75" x14ac:dyDescent="0.25">
      <c r="A864" s="4">
        <v>38444</v>
      </c>
      <c r="B864" s="3" t="s">
        <v>5</v>
      </c>
      <c r="C864" s="3">
        <v>180</v>
      </c>
      <c r="D864" s="3">
        <v>86</v>
      </c>
      <c r="E864" s="3" t="s">
        <v>1597</v>
      </c>
      <c r="F864" s="5" t="s">
        <v>1077</v>
      </c>
      <c r="G864" s="3" t="s">
        <v>1598</v>
      </c>
      <c r="H864" s="3" t="s">
        <v>241</v>
      </c>
    </row>
    <row r="865" spans="1:8" ht="15.75" x14ac:dyDescent="0.25">
      <c r="A865" s="4">
        <v>38185</v>
      </c>
      <c r="B865" s="3" t="s">
        <v>3</v>
      </c>
      <c r="C865" s="3">
        <v>171</v>
      </c>
      <c r="D865" s="3">
        <v>58</v>
      </c>
      <c r="E865" s="3" t="s">
        <v>1597</v>
      </c>
      <c r="F865" s="5" t="s">
        <v>1267</v>
      </c>
      <c r="G865" s="3" t="s">
        <v>2052</v>
      </c>
      <c r="H865" s="3" t="s">
        <v>460</v>
      </c>
    </row>
    <row r="866" spans="1:8" ht="15.75" x14ac:dyDescent="0.25">
      <c r="A866" s="4">
        <v>38455</v>
      </c>
      <c r="B866" s="3" t="s">
        <v>7</v>
      </c>
      <c r="C866" s="3">
        <v>153</v>
      </c>
      <c r="D866" s="3">
        <v>51</v>
      </c>
      <c r="E866" s="3" t="s">
        <v>1655</v>
      </c>
      <c r="F866" s="5" t="s">
        <v>1357</v>
      </c>
      <c r="G866" s="3" t="s">
        <v>1656</v>
      </c>
      <c r="H866" s="3" t="s">
        <v>270</v>
      </c>
    </row>
    <row r="867" spans="1:8" ht="15.75" x14ac:dyDescent="0.25">
      <c r="A867" s="4">
        <v>38200</v>
      </c>
      <c r="B867" s="3" t="s">
        <v>3</v>
      </c>
      <c r="C867" s="3">
        <v>176</v>
      </c>
      <c r="D867" s="3">
        <v>50</v>
      </c>
      <c r="E867" s="3" t="s">
        <v>1296</v>
      </c>
      <c r="F867" s="5" t="s">
        <v>1297</v>
      </c>
      <c r="G867" s="3" t="s">
        <v>1298</v>
      </c>
      <c r="H867" s="3" t="s">
        <v>105</v>
      </c>
    </row>
    <row r="868" spans="1:8" ht="15.75" x14ac:dyDescent="0.25">
      <c r="A868" s="4">
        <v>37912</v>
      </c>
      <c r="B868" s="3" t="s">
        <v>0</v>
      </c>
      <c r="C868" s="3">
        <v>178</v>
      </c>
      <c r="D868" s="3">
        <v>81</v>
      </c>
      <c r="E868" s="3" t="s">
        <v>2479</v>
      </c>
      <c r="F868" s="5" t="s">
        <v>1222</v>
      </c>
      <c r="G868" s="3" t="s">
        <v>2480</v>
      </c>
      <c r="H868" s="3" t="s">
        <v>673</v>
      </c>
    </row>
    <row r="869" spans="1:8" ht="15.75" x14ac:dyDescent="0.25">
      <c r="A869" s="4">
        <v>37718</v>
      </c>
      <c r="B869" s="3" t="s">
        <v>1</v>
      </c>
      <c r="C869" s="3">
        <v>152</v>
      </c>
      <c r="D869" s="3">
        <v>92</v>
      </c>
      <c r="E869" s="3" t="s">
        <v>2157</v>
      </c>
      <c r="F869" s="5" t="s">
        <v>1428</v>
      </c>
      <c r="G869" s="3" t="s">
        <v>2158</v>
      </c>
      <c r="H869" s="3" t="s">
        <v>513</v>
      </c>
    </row>
    <row r="870" spans="1:8" ht="15.75" x14ac:dyDescent="0.25">
      <c r="A870" s="4">
        <v>38258</v>
      </c>
      <c r="B870" s="3" t="s">
        <v>1</v>
      </c>
      <c r="C870" s="3">
        <v>150</v>
      </c>
      <c r="D870" s="3">
        <v>80</v>
      </c>
      <c r="E870" s="3" t="s">
        <v>2301</v>
      </c>
      <c r="F870" s="5" t="s">
        <v>1166</v>
      </c>
      <c r="G870" s="3" t="s">
        <v>2302</v>
      </c>
      <c r="H870" s="3" t="s">
        <v>586</v>
      </c>
    </row>
    <row r="871" spans="1:8" ht="15.75" x14ac:dyDescent="0.25">
      <c r="A871" s="4">
        <v>37266</v>
      </c>
      <c r="B871" s="3" t="s">
        <v>4</v>
      </c>
      <c r="C871" s="3">
        <v>165</v>
      </c>
      <c r="D871" s="3">
        <v>61</v>
      </c>
      <c r="E871" s="3" t="s">
        <v>1983</v>
      </c>
      <c r="F871" s="5" t="s">
        <v>1384</v>
      </c>
      <c r="G871" s="3" t="s">
        <v>1984</v>
      </c>
      <c r="H871" s="3" t="s">
        <v>426</v>
      </c>
    </row>
    <row r="872" spans="1:8" ht="15.75" x14ac:dyDescent="0.25">
      <c r="A872" s="4">
        <v>38434</v>
      </c>
      <c r="B872" s="3" t="s">
        <v>1</v>
      </c>
      <c r="C872" s="3">
        <v>171</v>
      </c>
      <c r="D872" s="3">
        <v>48</v>
      </c>
      <c r="E872" s="3" t="s">
        <v>1318</v>
      </c>
      <c r="F872" s="5" t="s">
        <v>1086</v>
      </c>
      <c r="G872" s="3" t="s">
        <v>1319</v>
      </c>
      <c r="H872" s="3" t="s">
        <v>114</v>
      </c>
    </row>
    <row r="873" spans="1:8" ht="15.75" x14ac:dyDescent="0.25">
      <c r="A873" s="4">
        <v>37915</v>
      </c>
      <c r="B873" s="3" t="s">
        <v>2</v>
      </c>
      <c r="C873" s="3">
        <v>152</v>
      </c>
      <c r="D873" s="3">
        <v>92</v>
      </c>
      <c r="E873" s="3" t="s">
        <v>1763</v>
      </c>
      <c r="F873" s="5" t="s">
        <v>1433</v>
      </c>
      <c r="G873" s="3" t="s">
        <v>1764</v>
      </c>
      <c r="H873" s="3" t="s">
        <v>321</v>
      </c>
    </row>
    <row r="874" spans="1:8" ht="15.75" x14ac:dyDescent="0.25">
      <c r="A874" s="4">
        <v>38363</v>
      </c>
      <c r="B874" s="3" t="s">
        <v>6</v>
      </c>
      <c r="C874" s="3">
        <v>172</v>
      </c>
      <c r="D874" s="3">
        <v>83</v>
      </c>
      <c r="E874" s="3" t="s">
        <v>3071</v>
      </c>
      <c r="F874" s="5" t="s">
        <v>1821</v>
      </c>
      <c r="G874" s="3" t="s">
        <v>3072</v>
      </c>
      <c r="H874" s="3" t="s">
        <v>969</v>
      </c>
    </row>
    <row r="875" spans="1:8" ht="15.75" x14ac:dyDescent="0.25">
      <c r="A875" s="4">
        <v>37323</v>
      </c>
      <c r="B875" s="3" t="s">
        <v>1</v>
      </c>
      <c r="C875" s="3">
        <v>156</v>
      </c>
      <c r="D875" s="3">
        <v>95</v>
      </c>
      <c r="E875" s="3" t="s">
        <v>3024</v>
      </c>
      <c r="F875" s="5" t="s">
        <v>1122</v>
      </c>
      <c r="G875" s="3" t="s">
        <v>3025</v>
      </c>
      <c r="H875" s="3" t="s">
        <v>945</v>
      </c>
    </row>
    <row r="876" spans="1:8" ht="15.75" x14ac:dyDescent="0.25">
      <c r="A876" s="4">
        <v>37012</v>
      </c>
      <c r="B876" s="3" t="s">
        <v>4</v>
      </c>
      <c r="C876" s="3">
        <v>180</v>
      </c>
      <c r="D876" s="3">
        <v>61</v>
      </c>
      <c r="E876" s="3" t="s">
        <v>2315</v>
      </c>
      <c r="F876" s="5" t="s">
        <v>1125</v>
      </c>
      <c r="G876" s="3" t="s">
        <v>2316</v>
      </c>
      <c r="H876" s="3" t="s">
        <v>592</v>
      </c>
    </row>
    <row r="877" spans="1:8" ht="15.75" x14ac:dyDescent="0.25">
      <c r="A877" s="4">
        <v>37572</v>
      </c>
      <c r="B877" s="3" t="s">
        <v>2</v>
      </c>
      <c r="C877" s="3">
        <v>175</v>
      </c>
      <c r="D877" s="3">
        <v>77</v>
      </c>
      <c r="E877" s="3" t="s">
        <v>2974</v>
      </c>
      <c r="F877" s="5" t="s">
        <v>1135</v>
      </c>
      <c r="G877" s="3" t="s">
        <v>2975</v>
      </c>
      <c r="H877" s="3" t="s">
        <v>919</v>
      </c>
    </row>
    <row r="878" spans="1:8" ht="15.75" x14ac:dyDescent="0.25">
      <c r="A878" s="4">
        <v>38153</v>
      </c>
      <c r="B878" s="3" t="s">
        <v>1</v>
      </c>
      <c r="C878" s="3">
        <v>172</v>
      </c>
      <c r="D878" s="3">
        <v>66</v>
      </c>
      <c r="E878" s="3" t="s">
        <v>1854</v>
      </c>
      <c r="F878" s="5" t="s">
        <v>1080</v>
      </c>
      <c r="G878" s="3" t="s">
        <v>1855</v>
      </c>
      <c r="H878" s="3" t="s">
        <v>364</v>
      </c>
    </row>
    <row r="879" spans="1:8" ht="15.75" x14ac:dyDescent="0.25">
      <c r="A879" s="4">
        <v>38316</v>
      </c>
      <c r="B879" s="3" t="s">
        <v>0</v>
      </c>
      <c r="C879" s="3">
        <v>175</v>
      </c>
      <c r="D879" s="3">
        <v>87</v>
      </c>
      <c r="E879" s="3" t="s">
        <v>2291</v>
      </c>
      <c r="F879" s="5" t="s">
        <v>1146</v>
      </c>
      <c r="G879" s="3" t="s">
        <v>2292</v>
      </c>
      <c r="H879" s="3" t="s">
        <v>581</v>
      </c>
    </row>
    <row r="880" spans="1:8" ht="15.75" x14ac:dyDescent="0.25">
      <c r="A880" s="4">
        <v>37641</v>
      </c>
      <c r="B880" s="3" t="s">
        <v>2</v>
      </c>
      <c r="C880" s="3">
        <v>159</v>
      </c>
      <c r="D880" s="3">
        <v>73</v>
      </c>
      <c r="E880" s="3" t="s">
        <v>3090</v>
      </c>
      <c r="F880" s="5" t="s">
        <v>1071</v>
      </c>
      <c r="G880" s="3" t="s">
        <v>3091</v>
      </c>
      <c r="H880" s="3" t="s">
        <v>979</v>
      </c>
    </row>
    <row r="881" spans="1:8" ht="15.75" x14ac:dyDescent="0.25">
      <c r="A881" s="4">
        <v>37090</v>
      </c>
      <c r="B881" s="3" t="s">
        <v>7</v>
      </c>
      <c r="C881" s="3">
        <v>159</v>
      </c>
      <c r="D881" s="3">
        <v>89</v>
      </c>
      <c r="E881" s="3" t="s">
        <v>1435</v>
      </c>
      <c r="F881" s="5" t="s">
        <v>1149</v>
      </c>
      <c r="G881" s="3" t="s">
        <v>1436</v>
      </c>
      <c r="H881" s="3" t="s">
        <v>165</v>
      </c>
    </row>
    <row r="882" spans="1:8" ht="15.75" x14ac:dyDescent="0.25">
      <c r="A882" s="4">
        <v>38175</v>
      </c>
      <c r="B882" s="3" t="s">
        <v>3</v>
      </c>
      <c r="C882" s="3">
        <v>155</v>
      </c>
      <c r="D882" s="3">
        <v>76</v>
      </c>
      <c r="E882" s="3" t="s">
        <v>1688</v>
      </c>
      <c r="F882" s="5" t="s">
        <v>1062</v>
      </c>
      <c r="G882" s="3" t="s">
        <v>1689</v>
      </c>
      <c r="H882" s="3" t="s">
        <v>286</v>
      </c>
    </row>
    <row r="883" spans="1:8" ht="15.75" x14ac:dyDescent="0.25">
      <c r="A883" s="4">
        <v>37883</v>
      </c>
      <c r="B883" s="3" t="s">
        <v>2</v>
      </c>
      <c r="C883" s="3">
        <v>169</v>
      </c>
      <c r="D883" s="3">
        <v>83</v>
      </c>
      <c r="E883" s="3" t="s">
        <v>1564</v>
      </c>
      <c r="F883" s="5" t="s">
        <v>1086</v>
      </c>
      <c r="G883" s="3" t="s">
        <v>1565</v>
      </c>
      <c r="H883" s="3" t="s">
        <v>226</v>
      </c>
    </row>
    <row r="884" spans="1:8" ht="15.75" x14ac:dyDescent="0.25">
      <c r="A884" s="4">
        <v>37230</v>
      </c>
      <c r="B884" s="3" t="s">
        <v>2</v>
      </c>
      <c r="C884" s="3">
        <v>155</v>
      </c>
      <c r="D884" s="3">
        <v>74</v>
      </c>
      <c r="E884" s="3" t="s">
        <v>1333</v>
      </c>
      <c r="F884" s="5" t="s">
        <v>1334</v>
      </c>
      <c r="G884" s="3" t="s">
        <v>1335</v>
      </c>
      <c r="H884" s="3" t="s">
        <v>121</v>
      </c>
    </row>
    <row r="885" spans="1:8" ht="15.75" x14ac:dyDescent="0.25">
      <c r="A885" s="4">
        <v>37171</v>
      </c>
      <c r="B885" s="3" t="s">
        <v>2</v>
      </c>
      <c r="C885" s="3">
        <v>167</v>
      </c>
      <c r="D885" s="3">
        <v>89</v>
      </c>
      <c r="E885" s="3" t="s">
        <v>1835</v>
      </c>
      <c r="F885" s="5" t="s">
        <v>1267</v>
      </c>
      <c r="G885" s="3" t="s">
        <v>1836</v>
      </c>
      <c r="H885" s="3" t="s">
        <v>355</v>
      </c>
    </row>
    <row r="886" spans="1:8" ht="15.75" x14ac:dyDescent="0.25">
      <c r="A886" s="4">
        <v>37137</v>
      </c>
      <c r="B886" s="3" t="s">
        <v>2</v>
      </c>
      <c r="C886" s="3">
        <v>162</v>
      </c>
      <c r="D886" s="3">
        <v>46</v>
      </c>
      <c r="E886" s="3" t="s">
        <v>2621</v>
      </c>
      <c r="F886" s="5" t="s">
        <v>1529</v>
      </c>
      <c r="G886" s="3" t="s">
        <v>2622</v>
      </c>
      <c r="H886" s="3" t="s">
        <v>745</v>
      </c>
    </row>
    <row r="887" spans="1:8" ht="15.75" x14ac:dyDescent="0.25">
      <c r="A887" s="4">
        <v>37246</v>
      </c>
      <c r="B887" s="3" t="s">
        <v>5</v>
      </c>
      <c r="C887" s="3">
        <v>159</v>
      </c>
      <c r="D887" s="3">
        <v>53</v>
      </c>
      <c r="E887" s="3" t="s">
        <v>2611</v>
      </c>
      <c r="F887" s="5" t="s">
        <v>1821</v>
      </c>
      <c r="G887" s="3" t="s">
        <v>2612</v>
      </c>
      <c r="H887" s="3" t="s">
        <v>740</v>
      </c>
    </row>
    <row r="888" spans="1:8" ht="15.75" x14ac:dyDescent="0.25">
      <c r="A888" s="4">
        <v>37681</v>
      </c>
      <c r="B888" s="3" t="s">
        <v>5</v>
      </c>
      <c r="C888" s="3">
        <v>162</v>
      </c>
      <c r="D888" s="3">
        <v>49</v>
      </c>
      <c r="E888" s="3" t="s">
        <v>2797</v>
      </c>
      <c r="F888" s="5" t="s">
        <v>1186</v>
      </c>
      <c r="G888" s="3" t="s">
        <v>2798</v>
      </c>
      <c r="H888" s="3" t="s">
        <v>834</v>
      </c>
    </row>
    <row r="889" spans="1:8" ht="15.75" x14ac:dyDescent="0.25">
      <c r="A889" s="4">
        <v>37933</v>
      </c>
      <c r="B889" s="3" t="s">
        <v>5</v>
      </c>
      <c r="C889" s="3">
        <v>166</v>
      </c>
      <c r="D889" s="3">
        <v>85</v>
      </c>
      <c r="E889" s="3" t="s">
        <v>1462</v>
      </c>
      <c r="F889" s="5" t="s">
        <v>1196</v>
      </c>
      <c r="G889" s="3" t="s">
        <v>1463</v>
      </c>
      <c r="H889" s="3" t="s">
        <v>178</v>
      </c>
    </row>
    <row r="890" spans="1:8" ht="15.75" x14ac:dyDescent="0.25">
      <c r="A890" s="4">
        <v>38176</v>
      </c>
      <c r="B890" s="3" t="s">
        <v>7</v>
      </c>
      <c r="C890" s="3">
        <v>154</v>
      </c>
      <c r="D890" s="3">
        <v>68</v>
      </c>
      <c r="E890" s="3" t="s">
        <v>1772</v>
      </c>
      <c r="F890" s="5" t="s">
        <v>1297</v>
      </c>
      <c r="G890" s="3" t="s">
        <v>1773</v>
      </c>
      <c r="H890" s="3" t="s">
        <v>326</v>
      </c>
    </row>
    <row r="891" spans="1:8" ht="15.75" x14ac:dyDescent="0.25">
      <c r="A891" s="4">
        <v>37828</v>
      </c>
      <c r="B891" s="3" t="s">
        <v>4</v>
      </c>
      <c r="C891" s="3">
        <v>169</v>
      </c>
      <c r="D891" s="3">
        <v>95</v>
      </c>
      <c r="E891" s="3" t="s">
        <v>2278</v>
      </c>
      <c r="F891" s="5" t="s">
        <v>1370</v>
      </c>
      <c r="G891" s="3" t="s">
        <v>2279</v>
      </c>
      <c r="H891" s="3" t="s">
        <v>574</v>
      </c>
    </row>
    <row r="892" spans="1:8" ht="15.75" x14ac:dyDescent="0.25">
      <c r="A892" s="4">
        <v>37357</v>
      </c>
      <c r="B892" s="3" t="s">
        <v>3</v>
      </c>
      <c r="C892" s="3">
        <v>157</v>
      </c>
      <c r="D892" s="3">
        <v>56</v>
      </c>
      <c r="E892" s="3" t="s">
        <v>3055</v>
      </c>
      <c r="F892" s="5" t="s">
        <v>1779</v>
      </c>
      <c r="G892" s="3" t="s">
        <v>3056</v>
      </c>
      <c r="H892" s="3" t="s">
        <v>961</v>
      </c>
    </row>
    <row r="893" spans="1:8" ht="15.75" x14ac:dyDescent="0.25">
      <c r="A893" s="4">
        <v>37497</v>
      </c>
      <c r="B893" s="3" t="s">
        <v>0</v>
      </c>
      <c r="C893" s="3">
        <v>151</v>
      </c>
      <c r="D893" s="3">
        <v>87</v>
      </c>
      <c r="E893" s="3" t="s">
        <v>2226</v>
      </c>
      <c r="F893" s="5" t="s">
        <v>1346</v>
      </c>
      <c r="G893" s="3" t="s">
        <v>2227</v>
      </c>
      <c r="H893" s="3" t="s">
        <v>548</v>
      </c>
    </row>
    <row r="894" spans="1:8" ht="15.75" x14ac:dyDescent="0.25">
      <c r="A894" s="4">
        <v>37488</v>
      </c>
      <c r="B894" s="3" t="s">
        <v>3</v>
      </c>
      <c r="C894" s="3">
        <v>175</v>
      </c>
      <c r="D894" s="3">
        <v>53</v>
      </c>
      <c r="E894" s="3" t="s">
        <v>1590</v>
      </c>
      <c r="F894" s="5" t="s">
        <v>1308</v>
      </c>
      <c r="G894" s="3" t="s">
        <v>1591</v>
      </c>
      <c r="H894" s="3" t="s">
        <v>238</v>
      </c>
    </row>
    <row r="895" spans="1:8" ht="15.75" x14ac:dyDescent="0.25">
      <c r="A895" s="4">
        <v>38238</v>
      </c>
      <c r="B895" s="3" t="s">
        <v>3</v>
      </c>
      <c r="C895" s="3">
        <v>179</v>
      </c>
      <c r="D895" s="3">
        <v>67</v>
      </c>
      <c r="E895" s="3" t="s">
        <v>1734</v>
      </c>
      <c r="F895" s="5" t="s">
        <v>1283</v>
      </c>
      <c r="G895" s="3" t="s">
        <v>1735</v>
      </c>
      <c r="H895" s="3" t="s">
        <v>308</v>
      </c>
    </row>
    <row r="896" spans="1:8" ht="15.75" x14ac:dyDescent="0.25">
      <c r="A896" s="4">
        <v>37290</v>
      </c>
      <c r="B896" s="3" t="s">
        <v>3</v>
      </c>
      <c r="C896" s="3">
        <v>156</v>
      </c>
      <c r="D896" s="3">
        <v>76</v>
      </c>
      <c r="E896" s="3" t="s">
        <v>2107</v>
      </c>
      <c r="F896" s="5" t="s">
        <v>1169</v>
      </c>
      <c r="G896" s="3" t="s">
        <v>2108</v>
      </c>
      <c r="H896" s="3" t="s">
        <v>488</v>
      </c>
    </row>
    <row r="897" spans="1:8" ht="15.75" x14ac:dyDescent="0.25">
      <c r="A897" s="4">
        <v>38073</v>
      </c>
      <c r="B897" s="3" t="s">
        <v>5</v>
      </c>
      <c r="C897" s="3">
        <v>152</v>
      </c>
      <c r="D897" s="3">
        <v>95</v>
      </c>
      <c r="E897" s="3" t="s">
        <v>1404</v>
      </c>
      <c r="F897" s="5" t="s">
        <v>1086</v>
      </c>
      <c r="G897" s="3" t="s">
        <v>1405</v>
      </c>
      <c r="H897" s="3" t="s">
        <v>151</v>
      </c>
    </row>
    <row r="898" spans="1:8" ht="15.75" x14ac:dyDescent="0.25">
      <c r="A898" s="4">
        <v>37202</v>
      </c>
      <c r="B898" s="3" t="s">
        <v>5</v>
      </c>
      <c r="C898" s="3">
        <v>155</v>
      </c>
      <c r="D898" s="3">
        <v>82</v>
      </c>
      <c r="E898" s="3" t="s">
        <v>2523</v>
      </c>
      <c r="F898" s="5" t="s">
        <v>1217</v>
      </c>
      <c r="G898" s="3" t="s">
        <v>2524</v>
      </c>
      <c r="H898" s="3" t="s">
        <v>695</v>
      </c>
    </row>
    <row r="899" spans="1:8" ht="15.75" x14ac:dyDescent="0.25">
      <c r="A899" s="4">
        <v>37668</v>
      </c>
      <c r="B899" s="3" t="s">
        <v>3</v>
      </c>
      <c r="C899" s="3">
        <v>158</v>
      </c>
      <c r="D899" s="3">
        <v>79</v>
      </c>
      <c r="E899" s="3" t="s">
        <v>1486</v>
      </c>
      <c r="F899" s="5" t="s">
        <v>1487</v>
      </c>
      <c r="G899" s="3" t="s">
        <v>1488</v>
      </c>
      <c r="H899" s="3" t="s">
        <v>189</v>
      </c>
    </row>
    <row r="900" spans="1:8" ht="15.75" x14ac:dyDescent="0.25">
      <c r="A900" s="4">
        <v>37344</v>
      </c>
      <c r="B900" s="3" t="s">
        <v>2</v>
      </c>
      <c r="C900" s="3">
        <v>164</v>
      </c>
      <c r="D900" s="3">
        <v>63</v>
      </c>
      <c r="E900" s="3" t="s">
        <v>1673</v>
      </c>
      <c r="F900" s="5" t="s">
        <v>1199</v>
      </c>
      <c r="G900" s="3" t="s">
        <v>1674</v>
      </c>
      <c r="H900" s="3" t="s">
        <v>279</v>
      </c>
    </row>
    <row r="901" spans="1:8" ht="15.75" x14ac:dyDescent="0.25">
      <c r="A901" s="4">
        <v>37694</v>
      </c>
      <c r="B901" s="3" t="s">
        <v>0</v>
      </c>
      <c r="C901" s="3">
        <v>157</v>
      </c>
      <c r="D901" s="3">
        <v>61</v>
      </c>
      <c r="E901" s="3" t="s">
        <v>2888</v>
      </c>
      <c r="F901" s="5" t="s">
        <v>1071</v>
      </c>
      <c r="G901" s="3" t="s">
        <v>2889</v>
      </c>
      <c r="H901" s="3" t="s">
        <v>877</v>
      </c>
    </row>
    <row r="902" spans="1:8" ht="15.75" x14ac:dyDescent="0.25">
      <c r="A902" s="4">
        <v>38188</v>
      </c>
      <c r="B902" s="3" t="s">
        <v>3</v>
      </c>
      <c r="C902" s="3">
        <v>158</v>
      </c>
      <c r="D902" s="3">
        <v>91</v>
      </c>
      <c r="E902" s="3" t="s">
        <v>2002</v>
      </c>
      <c r="F902" s="5" t="s">
        <v>1267</v>
      </c>
      <c r="G902" s="3" t="s">
        <v>2003</v>
      </c>
      <c r="H902" s="3" t="s">
        <v>436</v>
      </c>
    </row>
    <row r="903" spans="1:8" ht="15.75" x14ac:dyDescent="0.25">
      <c r="A903" s="4">
        <v>38251</v>
      </c>
      <c r="B903" s="3" t="s">
        <v>2</v>
      </c>
      <c r="C903" s="3">
        <v>169</v>
      </c>
      <c r="D903" s="3">
        <v>79</v>
      </c>
      <c r="E903" s="3" t="s">
        <v>2926</v>
      </c>
      <c r="F903" s="5" t="s">
        <v>1068</v>
      </c>
      <c r="G903" s="3" t="s">
        <v>2927</v>
      </c>
      <c r="H903" s="3" t="s">
        <v>896</v>
      </c>
    </row>
    <row r="904" spans="1:8" ht="15.75" x14ac:dyDescent="0.25">
      <c r="A904" s="4">
        <v>37749</v>
      </c>
      <c r="B904" s="3" t="s">
        <v>5</v>
      </c>
      <c r="C904" s="3">
        <v>161</v>
      </c>
      <c r="D904" s="3">
        <v>81</v>
      </c>
      <c r="E904" s="3" t="s">
        <v>2018</v>
      </c>
      <c r="F904" s="5" t="s">
        <v>1487</v>
      </c>
      <c r="G904" s="3" t="s">
        <v>2019</v>
      </c>
      <c r="H904" s="3" t="s">
        <v>443</v>
      </c>
    </row>
    <row r="905" spans="1:8" ht="15.75" x14ac:dyDescent="0.25">
      <c r="A905" s="4">
        <v>37542</v>
      </c>
      <c r="B905" s="3" t="s">
        <v>4</v>
      </c>
      <c r="C905" s="3">
        <v>167</v>
      </c>
      <c r="D905" s="3">
        <v>72</v>
      </c>
      <c r="E905" s="3" t="s">
        <v>2892</v>
      </c>
      <c r="F905" s="5" t="s">
        <v>1119</v>
      </c>
      <c r="G905" s="3" t="s">
        <v>2893</v>
      </c>
      <c r="H905" s="3" t="s">
        <v>879</v>
      </c>
    </row>
    <row r="906" spans="1:8" ht="15.75" x14ac:dyDescent="0.25">
      <c r="A906" s="4">
        <v>37865</v>
      </c>
      <c r="B906" s="3" t="s">
        <v>4</v>
      </c>
      <c r="C906" s="3">
        <v>178</v>
      </c>
      <c r="D906" s="3">
        <v>55</v>
      </c>
      <c r="E906" s="3" t="s">
        <v>2099</v>
      </c>
      <c r="F906" s="5" t="s">
        <v>1143</v>
      </c>
      <c r="G906" s="3" t="s">
        <v>2100</v>
      </c>
      <c r="H906" s="3" t="s">
        <v>484</v>
      </c>
    </row>
    <row r="907" spans="1:8" ht="15.75" x14ac:dyDescent="0.25">
      <c r="A907" s="4">
        <v>37802</v>
      </c>
      <c r="B907" s="3" t="s">
        <v>4</v>
      </c>
      <c r="C907" s="3">
        <v>154</v>
      </c>
      <c r="D907" s="3">
        <v>60</v>
      </c>
      <c r="E907" s="3" t="s">
        <v>1623</v>
      </c>
      <c r="F907" s="5" t="s">
        <v>1297</v>
      </c>
      <c r="G907" s="3" t="s">
        <v>1624</v>
      </c>
      <c r="H907" s="3" t="s">
        <v>254</v>
      </c>
    </row>
    <row r="908" spans="1:8" ht="15.75" x14ac:dyDescent="0.25">
      <c r="A908" s="4">
        <v>38054</v>
      </c>
      <c r="B908" s="3" t="s">
        <v>2</v>
      </c>
      <c r="C908" s="3">
        <v>157</v>
      </c>
      <c r="D908" s="3">
        <v>63</v>
      </c>
      <c r="E908" s="3" t="s">
        <v>1987</v>
      </c>
      <c r="F908" s="5" t="s">
        <v>1448</v>
      </c>
      <c r="G908" s="3" t="s">
        <v>1988</v>
      </c>
      <c r="H908" s="3" t="s">
        <v>428</v>
      </c>
    </row>
    <row r="909" spans="1:8" ht="15.75" x14ac:dyDescent="0.25">
      <c r="A909" s="4">
        <v>38010</v>
      </c>
      <c r="B909" s="3" t="s">
        <v>3</v>
      </c>
      <c r="C909" s="3">
        <v>153</v>
      </c>
      <c r="D909" s="3">
        <v>45</v>
      </c>
      <c r="E909" s="3" t="s">
        <v>1820</v>
      </c>
      <c r="F909" s="5" t="s">
        <v>1821</v>
      </c>
      <c r="G909" s="3" t="s">
        <v>1822</v>
      </c>
      <c r="H909" s="3" t="s">
        <v>17</v>
      </c>
    </row>
    <row r="910" spans="1:8" ht="15.75" x14ac:dyDescent="0.25">
      <c r="A910" s="4">
        <v>38066</v>
      </c>
      <c r="B910" s="3" t="s">
        <v>6</v>
      </c>
      <c r="C910" s="3">
        <v>166</v>
      </c>
      <c r="D910" s="3">
        <v>50</v>
      </c>
      <c r="E910" s="3" t="s">
        <v>1820</v>
      </c>
      <c r="F910" s="5" t="s">
        <v>1487</v>
      </c>
      <c r="G910" s="3" t="s">
        <v>3030</v>
      </c>
      <c r="H910" s="3" t="s">
        <v>948</v>
      </c>
    </row>
    <row r="911" spans="1:8" ht="15.75" x14ac:dyDescent="0.25">
      <c r="A911" s="4">
        <v>38341</v>
      </c>
      <c r="B911" s="3" t="s">
        <v>6</v>
      </c>
      <c r="C911" s="3">
        <v>177</v>
      </c>
      <c r="D911" s="3">
        <v>70</v>
      </c>
      <c r="E911" s="3" t="s">
        <v>1679</v>
      </c>
      <c r="F911" s="5" t="s">
        <v>1292</v>
      </c>
      <c r="G911" s="3" t="s">
        <v>1680</v>
      </c>
      <c r="H911" s="3" t="s">
        <v>282</v>
      </c>
    </row>
    <row r="912" spans="1:8" ht="15.75" x14ac:dyDescent="0.25">
      <c r="A912" s="4">
        <v>37342</v>
      </c>
      <c r="B912" s="3" t="s">
        <v>5</v>
      </c>
      <c r="C912" s="3">
        <v>162</v>
      </c>
      <c r="D912" s="3">
        <v>94</v>
      </c>
      <c r="E912" s="3" t="s">
        <v>1613</v>
      </c>
      <c r="F912" s="5" t="s">
        <v>1175</v>
      </c>
      <c r="G912" s="3" t="s">
        <v>1614</v>
      </c>
      <c r="H912" s="3" t="s">
        <v>249</v>
      </c>
    </row>
    <row r="913" spans="1:8" ht="15.75" x14ac:dyDescent="0.25">
      <c r="A913" s="4">
        <v>37739</v>
      </c>
      <c r="B913" s="3" t="s">
        <v>6</v>
      </c>
      <c r="C913" s="3">
        <v>159</v>
      </c>
      <c r="D913" s="3">
        <v>77</v>
      </c>
      <c r="E913" s="3" t="s">
        <v>1177</v>
      </c>
      <c r="F913" s="5" t="s">
        <v>1178</v>
      </c>
      <c r="G913" s="3" t="s">
        <v>1179</v>
      </c>
      <c r="H913" s="3" t="s">
        <v>59</v>
      </c>
    </row>
    <row r="914" spans="1:8" ht="15.75" x14ac:dyDescent="0.25">
      <c r="A914" s="4">
        <v>37333</v>
      </c>
      <c r="B914" s="3" t="s">
        <v>0</v>
      </c>
      <c r="C914" s="3">
        <v>171</v>
      </c>
      <c r="D914" s="3">
        <v>65</v>
      </c>
      <c r="E914" s="3" t="s">
        <v>2053</v>
      </c>
      <c r="F914" s="5" t="s">
        <v>1186</v>
      </c>
      <c r="G914" s="3" t="s">
        <v>2054</v>
      </c>
      <c r="H914" s="3" t="s">
        <v>461</v>
      </c>
    </row>
    <row r="915" spans="1:8" ht="15.75" x14ac:dyDescent="0.25">
      <c r="A915" s="4">
        <v>37714</v>
      </c>
      <c r="B915" s="3" t="s">
        <v>1</v>
      </c>
      <c r="C915" s="3">
        <v>158</v>
      </c>
      <c r="D915" s="3">
        <v>79</v>
      </c>
      <c r="E915" s="3" t="s">
        <v>1307</v>
      </c>
      <c r="F915" s="5" t="s">
        <v>1308</v>
      </c>
      <c r="G915" s="3" t="s">
        <v>1309</v>
      </c>
      <c r="H915" s="3" t="s">
        <v>110</v>
      </c>
    </row>
    <row r="916" spans="1:8" ht="15.75" x14ac:dyDescent="0.25">
      <c r="A916" s="4">
        <v>38053</v>
      </c>
      <c r="B916" s="3" t="s">
        <v>0</v>
      </c>
      <c r="C916" s="3">
        <v>173</v>
      </c>
      <c r="D916" s="3">
        <v>65</v>
      </c>
      <c r="E916" s="3" t="s">
        <v>2773</v>
      </c>
      <c r="F916" s="5" t="s">
        <v>1122</v>
      </c>
      <c r="G916" s="3" t="s">
        <v>2774</v>
      </c>
      <c r="H916" s="3" t="s">
        <v>822</v>
      </c>
    </row>
    <row r="917" spans="1:8" ht="15.75" x14ac:dyDescent="0.25">
      <c r="A917" s="4">
        <v>37333</v>
      </c>
      <c r="B917" s="3" t="s">
        <v>3</v>
      </c>
      <c r="C917" s="3">
        <v>180</v>
      </c>
      <c r="D917" s="3">
        <v>55</v>
      </c>
      <c r="E917" s="3" t="s">
        <v>1885</v>
      </c>
      <c r="F917" s="5" t="s">
        <v>1346</v>
      </c>
      <c r="G917" s="3" t="s">
        <v>1886</v>
      </c>
      <c r="H917" s="3" t="s">
        <v>379</v>
      </c>
    </row>
    <row r="918" spans="1:8" ht="15.75" x14ac:dyDescent="0.25">
      <c r="A918" s="4">
        <v>37958</v>
      </c>
      <c r="B918" s="3" t="s">
        <v>2</v>
      </c>
      <c r="C918" s="3">
        <v>156</v>
      </c>
      <c r="D918" s="3">
        <v>68</v>
      </c>
      <c r="E918" s="3" t="s">
        <v>1852</v>
      </c>
      <c r="F918" s="5" t="s">
        <v>1709</v>
      </c>
      <c r="G918" s="3" t="s">
        <v>1853</v>
      </c>
      <c r="H918" s="3" t="s">
        <v>363</v>
      </c>
    </row>
    <row r="919" spans="1:8" ht="15.75" x14ac:dyDescent="0.25">
      <c r="A919" s="4">
        <v>37878</v>
      </c>
      <c r="B919" s="3" t="s">
        <v>4</v>
      </c>
      <c r="C919" s="3">
        <v>179</v>
      </c>
      <c r="D919" s="3">
        <v>55</v>
      </c>
      <c r="E919" s="3" t="s">
        <v>2477</v>
      </c>
      <c r="F919" s="5" t="s">
        <v>1428</v>
      </c>
      <c r="G919" s="3" t="s">
        <v>2478</v>
      </c>
      <c r="H919" s="3" t="s">
        <v>672</v>
      </c>
    </row>
    <row r="920" spans="1:8" ht="15.75" x14ac:dyDescent="0.25">
      <c r="A920" s="4">
        <v>38331</v>
      </c>
      <c r="B920" s="3" t="s">
        <v>6</v>
      </c>
      <c r="C920" s="3">
        <v>161</v>
      </c>
      <c r="D920" s="3">
        <v>55</v>
      </c>
      <c r="E920" s="3" t="s">
        <v>2978</v>
      </c>
      <c r="F920" s="5" t="s">
        <v>1716</v>
      </c>
      <c r="G920" s="3" t="s">
        <v>2979</v>
      </c>
      <c r="H920" s="3" t="s">
        <v>921</v>
      </c>
    </row>
    <row r="921" spans="1:8" ht="15.75" x14ac:dyDescent="0.25">
      <c r="A921" s="4">
        <v>37835</v>
      </c>
      <c r="B921" s="3" t="s">
        <v>1</v>
      </c>
      <c r="C921" s="3">
        <v>173</v>
      </c>
      <c r="D921" s="3">
        <v>84</v>
      </c>
      <c r="E921" s="3" t="s">
        <v>2204</v>
      </c>
      <c r="F921" s="5" t="s">
        <v>1143</v>
      </c>
      <c r="G921" s="3" t="s">
        <v>2205</v>
      </c>
      <c r="H921" s="3" t="s">
        <v>537</v>
      </c>
    </row>
    <row r="922" spans="1:8" ht="15.75" x14ac:dyDescent="0.25">
      <c r="A922" s="4">
        <v>37449</v>
      </c>
      <c r="B922" s="3" t="s">
        <v>5</v>
      </c>
      <c r="C922" s="3">
        <v>173</v>
      </c>
      <c r="D922" s="3">
        <v>62</v>
      </c>
      <c r="E922" s="3" t="s">
        <v>2317</v>
      </c>
      <c r="F922" s="5" t="s">
        <v>1346</v>
      </c>
      <c r="G922" s="3" t="s">
        <v>2318</v>
      </c>
      <c r="H922" s="3" t="s">
        <v>593</v>
      </c>
    </row>
    <row r="923" spans="1:8" ht="15.75" x14ac:dyDescent="0.25">
      <c r="A923" s="4">
        <v>37726</v>
      </c>
      <c r="B923" s="3" t="s">
        <v>0</v>
      </c>
      <c r="C923" s="3">
        <v>179</v>
      </c>
      <c r="D923" s="3">
        <v>45</v>
      </c>
      <c r="E923" s="3" t="s">
        <v>2351</v>
      </c>
      <c r="F923" s="5" t="s">
        <v>1146</v>
      </c>
      <c r="G923" s="3" t="s">
        <v>2352</v>
      </c>
      <c r="H923" s="3" t="s">
        <v>609</v>
      </c>
    </row>
    <row r="924" spans="1:8" ht="15.75" x14ac:dyDescent="0.25">
      <c r="A924" s="4">
        <v>37815</v>
      </c>
      <c r="B924" s="3" t="s">
        <v>3</v>
      </c>
      <c r="C924" s="3">
        <v>165</v>
      </c>
      <c r="D924" s="3">
        <v>82</v>
      </c>
      <c r="E924" s="3" t="s">
        <v>1839</v>
      </c>
      <c r="F924" s="5" t="s">
        <v>1526</v>
      </c>
      <c r="G924" s="3" t="s">
        <v>1840</v>
      </c>
      <c r="H924" s="3" t="s">
        <v>357</v>
      </c>
    </row>
    <row r="925" spans="1:8" ht="15.75" x14ac:dyDescent="0.25">
      <c r="A925" s="4">
        <v>37023</v>
      </c>
      <c r="B925" s="3" t="s">
        <v>7</v>
      </c>
      <c r="C925" s="3">
        <v>165</v>
      </c>
      <c r="D925" s="3">
        <v>56</v>
      </c>
      <c r="E925" s="3" t="s">
        <v>1224</v>
      </c>
      <c r="F925" s="5" t="s">
        <v>1225</v>
      </c>
      <c r="G925" s="3" t="s">
        <v>1226</v>
      </c>
      <c r="H925" s="3" t="s">
        <v>77</v>
      </c>
    </row>
    <row r="926" spans="1:8" ht="15.75" x14ac:dyDescent="0.25">
      <c r="A926" s="4">
        <v>38353</v>
      </c>
      <c r="B926" s="3" t="s">
        <v>5</v>
      </c>
      <c r="C926" s="3">
        <v>176</v>
      </c>
      <c r="D926" s="3">
        <v>65</v>
      </c>
      <c r="E926" s="3" t="s">
        <v>2200</v>
      </c>
      <c r="F926" s="5" t="s">
        <v>1146</v>
      </c>
      <c r="G926" s="3" t="s">
        <v>2201</v>
      </c>
      <c r="H926" s="3" t="s">
        <v>535</v>
      </c>
    </row>
    <row r="927" spans="1:8" ht="15.75" x14ac:dyDescent="0.25">
      <c r="A927" s="4">
        <v>38118</v>
      </c>
      <c r="B927" s="3" t="s">
        <v>2</v>
      </c>
      <c r="C927" s="3">
        <v>167</v>
      </c>
      <c r="D927" s="3">
        <v>46</v>
      </c>
      <c r="E927" s="3" t="s">
        <v>2335</v>
      </c>
      <c r="F927" s="5" t="s">
        <v>1206</v>
      </c>
      <c r="G927" s="3" t="s">
        <v>2336</v>
      </c>
      <c r="H927" s="3" t="s">
        <v>602</v>
      </c>
    </row>
    <row r="928" spans="1:8" ht="15.75" x14ac:dyDescent="0.25">
      <c r="A928" s="4">
        <v>37502</v>
      </c>
      <c r="B928" s="3" t="s">
        <v>6</v>
      </c>
      <c r="C928" s="3">
        <v>172</v>
      </c>
      <c r="D928" s="3">
        <v>74</v>
      </c>
      <c r="E928" s="3" t="s">
        <v>2962</v>
      </c>
      <c r="F928" s="5" t="s">
        <v>1308</v>
      </c>
      <c r="G928" s="3" t="s">
        <v>2963</v>
      </c>
      <c r="H928" s="3" t="s">
        <v>913</v>
      </c>
    </row>
    <row r="929" spans="1:8" ht="15.75" x14ac:dyDescent="0.25">
      <c r="A929" s="4">
        <v>37986</v>
      </c>
      <c r="B929" s="3" t="s">
        <v>0</v>
      </c>
      <c r="C929" s="3">
        <v>176</v>
      </c>
      <c r="D929" s="3">
        <v>49</v>
      </c>
      <c r="E929" s="3" t="s">
        <v>2758</v>
      </c>
      <c r="F929" s="5" t="s">
        <v>1400</v>
      </c>
      <c r="G929" s="3" t="s">
        <v>2759</v>
      </c>
      <c r="H929" s="3" t="s">
        <v>815</v>
      </c>
    </row>
    <row r="930" spans="1:8" ht="15.75" x14ac:dyDescent="0.25">
      <c r="A930" s="4">
        <v>37871</v>
      </c>
      <c r="B930" s="3" t="s">
        <v>1</v>
      </c>
      <c r="C930" s="3">
        <v>168</v>
      </c>
      <c r="D930" s="3">
        <v>69</v>
      </c>
      <c r="E930" s="3" t="s">
        <v>2131</v>
      </c>
      <c r="F930" s="5" t="s">
        <v>1262</v>
      </c>
      <c r="G930" s="3" t="s">
        <v>2132</v>
      </c>
      <c r="H930" s="3" t="s">
        <v>500</v>
      </c>
    </row>
    <row r="931" spans="1:8" ht="15.75" x14ac:dyDescent="0.25">
      <c r="A931" s="4">
        <v>38171</v>
      </c>
      <c r="B931" s="3" t="s">
        <v>4</v>
      </c>
      <c r="C931" s="3">
        <v>176</v>
      </c>
      <c r="D931" s="3">
        <v>87</v>
      </c>
      <c r="E931" s="3" t="s">
        <v>1875</v>
      </c>
      <c r="F931" s="5" t="s">
        <v>1529</v>
      </c>
      <c r="G931" s="3" t="s">
        <v>1876</v>
      </c>
      <c r="H931" s="3" t="s">
        <v>374</v>
      </c>
    </row>
    <row r="932" spans="1:8" ht="15.75" x14ac:dyDescent="0.25">
      <c r="A932" s="4">
        <v>37743</v>
      </c>
      <c r="B932" s="3" t="s">
        <v>1</v>
      </c>
      <c r="C932" s="3">
        <v>180</v>
      </c>
      <c r="D932" s="3">
        <v>84</v>
      </c>
      <c r="E932" s="3" t="s">
        <v>2756</v>
      </c>
      <c r="F932" s="5" t="s">
        <v>1122</v>
      </c>
      <c r="G932" s="3" t="s">
        <v>2757</v>
      </c>
      <c r="H932" s="3" t="s">
        <v>814</v>
      </c>
    </row>
    <row r="933" spans="1:8" ht="15.75" x14ac:dyDescent="0.25">
      <c r="A933" s="4">
        <v>37543</v>
      </c>
      <c r="B933" s="3" t="s">
        <v>0</v>
      </c>
      <c r="C933" s="3">
        <v>154</v>
      </c>
      <c r="D933" s="3">
        <v>60</v>
      </c>
      <c r="E933" s="3" t="s">
        <v>3067</v>
      </c>
      <c r="F933" s="5" t="s">
        <v>1212</v>
      </c>
      <c r="G933" s="3" t="s">
        <v>3068</v>
      </c>
      <c r="H933" s="3" t="s">
        <v>967</v>
      </c>
    </row>
    <row r="934" spans="1:8" ht="15.75" x14ac:dyDescent="0.25">
      <c r="A934" s="4">
        <v>37243</v>
      </c>
      <c r="B934" s="3" t="s">
        <v>2</v>
      </c>
      <c r="C934" s="3">
        <v>180</v>
      </c>
      <c r="D934" s="3">
        <v>67</v>
      </c>
      <c r="E934" s="3" t="s">
        <v>2129</v>
      </c>
      <c r="F934" s="5" t="s">
        <v>1172</v>
      </c>
      <c r="G934" s="3" t="s">
        <v>2130</v>
      </c>
      <c r="H934" s="3" t="s">
        <v>499</v>
      </c>
    </row>
    <row r="935" spans="1:8" ht="15.75" x14ac:dyDescent="0.25">
      <c r="A935" s="4">
        <v>37408</v>
      </c>
      <c r="B935" s="3" t="s">
        <v>5</v>
      </c>
      <c r="C935" s="3">
        <v>167</v>
      </c>
      <c r="D935" s="3">
        <v>91</v>
      </c>
      <c r="E935" s="3" t="s">
        <v>2734</v>
      </c>
      <c r="F935" s="5" t="s">
        <v>1065</v>
      </c>
      <c r="G935" s="3" t="s">
        <v>2735</v>
      </c>
      <c r="H935" s="3" t="s">
        <v>803</v>
      </c>
    </row>
    <row r="936" spans="1:8" ht="15.75" x14ac:dyDescent="0.25">
      <c r="A936" s="4">
        <v>37300</v>
      </c>
      <c r="B936" s="3" t="s">
        <v>1</v>
      </c>
      <c r="C936" s="3">
        <v>176</v>
      </c>
      <c r="D936" s="3">
        <v>91</v>
      </c>
      <c r="E936" s="3" t="s">
        <v>1445</v>
      </c>
      <c r="F936" s="5" t="s">
        <v>1071</v>
      </c>
      <c r="G936" s="3" t="s">
        <v>1446</v>
      </c>
      <c r="H936" s="3" t="s">
        <v>170</v>
      </c>
    </row>
    <row r="937" spans="1:8" ht="15.75" x14ac:dyDescent="0.25">
      <c r="A937" s="4">
        <v>37463</v>
      </c>
      <c r="B937" s="3" t="s">
        <v>7</v>
      </c>
      <c r="C937" s="3">
        <v>167</v>
      </c>
      <c r="D937" s="3">
        <v>78</v>
      </c>
      <c r="E937" s="3" t="s">
        <v>2964</v>
      </c>
      <c r="F937" s="5" t="s">
        <v>1175</v>
      </c>
      <c r="G937" s="3" t="s">
        <v>2965</v>
      </c>
      <c r="H937" s="3" t="s">
        <v>914</v>
      </c>
    </row>
    <row r="938" spans="1:8" ht="15.75" x14ac:dyDescent="0.25">
      <c r="A938" s="4">
        <v>37162</v>
      </c>
      <c r="B938" s="3" t="s">
        <v>2</v>
      </c>
      <c r="C938" s="3">
        <v>150</v>
      </c>
      <c r="D938" s="3">
        <v>50</v>
      </c>
      <c r="E938" s="3" t="s">
        <v>1694</v>
      </c>
      <c r="F938" s="5" t="s">
        <v>1346</v>
      </c>
      <c r="G938" s="3" t="s">
        <v>1695</v>
      </c>
      <c r="H938" s="3" t="s">
        <v>289</v>
      </c>
    </row>
    <row r="939" spans="1:8" ht="15.75" x14ac:dyDescent="0.25">
      <c r="A939" s="4">
        <v>37907</v>
      </c>
      <c r="B939" s="3" t="s">
        <v>1</v>
      </c>
      <c r="C939" s="3">
        <v>177</v>
      </c>
      <c r="D939" s="3">
        <v>66</v>
      </c>
      <c r="E939" s="3" t="s">
        <v>2331</v>
      </c>
      <c r="F939" s="5" t="s">
        <v>1212</v>
      </c>
      <c r="G939" s="3" t="s">
        <v>2332</v>
      </c>
      <c r="H939" s="3" t="s">
        <v>600</v>
      </c>
    </row>
    <row r="940" spans="1:8" ht="15.75" x14ac:dyDescent="0.25">
      <c r="A940" s="4">
        <v>37973</v>
      </c>
      <c r="B940" s="3" t="s">
        <v>5</v>
      </c>
      <c r="C940" s="3">
        <v>162</v>
      </c>
      <c r="D940" s="3">
        <v>82</v>
      </c>
      <c r="E940" s="3" t="s">
        <v>1085</v>
      </c>
      <c r="F940" s="5" t="s">
        <v>1086</v>
      </c>
      <c r="G940" s="3" t="s">
        <v>1087</v>
      </c>
      <c r="H940" s="3" t="s">
        <v>26</v>
      </c>
    </row>
    <row r="941" spans="1:8" ht="15.75" x14ac:dyDescent="0.25">
      <c r="A941" s="4">
        <v>38005</v>
      </c>
      <c r="B941" s="3" t="s">
        <v>5</v>
      </c>
      <c r="C941" s="3">
        <v>158</v>
      </c>
      <c r="D941" s="3">
        <v>82</v>
      </c>
      <c r="E941" s="3" t="s">
        <v>1098</v>
      </c>
      <c r="F941" s="5" t="s">
        <v>1099</v>
      </c>
      <c r="G941" s="3" t="s">
        <v>1100</v>
      </c>
      <c r="H941" s="3" t="s">
        <v>30</v>
      </c>
    </row>
    <row r="942" spans="1:8" ht="15.75" x14ac:dyDescent="0.25">
      <c r="A942" s="4">
        <v>37085</v>
      </c>
      <c r="B942" s="3" t="s">
        <v>1</v>
      </c>
      <c r="C942" s="3">
        <v>153</v>
      </c>
      <c r="D942" s="3">
        <v>76</v>
      </c>
      <c r="E942" s="3" t="s">
        <v>3033</v>
      </c>
      <c r="F942" s="5" t="s">
        <v>1289</v>
      </c>
      <c r="G942" s="3" t="s">
        <v>3034</v>
      </c>
      <c r="H942" s="3" t="s">
        <v>950</v>
      </c>
    </row>
    <row r="943" spans="1:8" ht="15.75" x14ac:dyDescent="0.25">
      <c r="A943" s="4">
        <v>37122</v>
      </c>
      <c r="B943" s="3" t="s">
        <v>7</v>
      </c>
      <c r="C943" s="3">
        <v>169</v>
      </c>
      <c r="D943" s="3">
        <v>70</v>
      </c>
      <c r="E943" s="3" t="s">
        <v>2483</v>
      </c>
      <c r="F943" s="5" t="s">
        <v>1166</v>
      </c>
      <c r="G943" s="3" t="s">
        <v>2484</v>
      </c>
      <c r="H943" s="3" t="s">
        <v>675</v>
      </c>
    </row>
    <row r="944" spans="1:8" ht="15.75" x14ac:dyDescent="0.25">
      <c r="A944" s="4">
        <v>37683</v>
      </c>
      <c r="B944" s="3" t="s">
        <v>4</v>
      </c>
      <c r="C944" s="3">
        <v>153</v>
      </c>
      <c r="D944" s="3">
        <v>69</v>
      </c>
      <c r="E944" s="3" t="s">
        <v>3020</v>
      </c>
      <c r="F944" s="5" t="s">
        <v>1119</v>
      </c>
      <c r="G944" s="3" t="s">
        <v>3021</v>
      </c>
      <c r="H944" s="3" t="s">
        <v>943</v>
      </c>
    </row>
    <row r="945" spans="1:8" ht="15.75" x14ac:dyDescent="0.25">
      <c r="A945" s="4">
        <v>37050</v>
      </c>
      <c r="B945" s="3" t="s">
        <v>2</v>
      </c>
      <c r="C945" s="3">
        <v>168</v>
      </c>
      <c r="D945" s="3">
        <v>73</v>
      </c>
      <c r="E945" s="3" t="s">
        <v>3006</v>
      </c>
      <c r="F945" s="5" t="s">
        <v>1071</v>
      </c>
      <c r="G945" s="3" t="s">
        <v>3007</v>
      </c>
      <c r="H945" s="3" t="s">
        <v>935</v>
      </c>
    </row>
    <row r="946" spans="1:8" ht="15.75" x14ac:dyDescent="0.25">
      <c r="A946" s="4">
        <v>38006</v>
      </c>
      <c r="B946" s="3" t="s">
        <v>3</v>
      </c>
      <c r="C946" s="3">
        <v>155</v>
      </c>
      <c r="D946" s="3">
        <v>62</v>
      </c>
      <c r="E946" s="3" t="s">
        <v>2202</v>
      </c>
      <c r="F946" s="5" t="s">
        <v>1146</v>
      </c>
      <c r="G946" s="3" t="s">
        <v>2203</v>
      </c>
      <c r="H946" s="3" t="s">
        <v>536</v>
      </c>
    </row>
    <row r="947" spans="1:8" ht="15.75" x14ac:dyDescent="0.25">
      <c r="A947" s="4">
        <v>37596</v>
      </c>
      <c r="B947" s="3" t="s">
        <v>5</v>
      </c>
      <c r="C947" s="3">
        <v>176</v>
      </c>
      <c r="D947" s="3">
        <v>90</v>
      </c>
      <c r="E947" s="3" t="s">
        <v>1109</v>
      </c>
      <c r="F947" s="5" t="s">
        <v>1110</v>
      </c>
      <c r="G947" s="3" t="s">
        <v>1111</v>
      </c>
      <c r="H947" s="3" t="s">
        <v>34</v>
      </c>
    </row>
    <row r="948" spans="1:8" ht="15.75" x14ac:dyDescent="0.25">
      <c r="A948" s="4">
        <v>37219</v>
      </c>
      <c r="B948" s="3" t="s">
        <v>2</v>
      </c>
      <c r="C948" s="3">
        <v>155</v>
      </c>
      <c r="D948" s="3">
        <v>49</v>
      </c>
      <c r="E948" s="3" t="s">
        <v>1151</v>
      </c>
      <c r="F948" s="5" t="s">
        <v>1143</v>
      </c>
      <c r="G948" s="3" t="s">
        <v>1152</v>
      </c>
      <c r="H948" s="3" t="s">
        <v>49</v>
      </c>
    </row>
    <row r="949" spans="1:8" ht="15.75" x14ac:dyDescent="0.25">
      <c r="A949" s="4">
        <v>37962</v>
      </c>
      <c r="B949" s="3" t="s">
        <v>7</v>
      </c>
      <c r="C949" s="3">
        <v>151</v>
      </c>
      <c r="D949" s="3">
        <v>50</v>
      </c>
      <c r="E949" s="3" t="s">
        <v>1291</v>
      </c>
      <c r="F949" s="5" t="s">
        <v>1292</v>
      </c>
      <c r="G949" s="3" t="s">
        <v>1293</v>
      </c>
      <c r="H949" s="3" t="s">
        <v>103</v>
      </c>
    </row>
    <row r="950" spans="1:8" ht="15.75" x14ac:dyDescent="0.25">
      <c r="A950" s="4">
        <v>37549</v>
      </c>
      <c r="B950" s="3" t="s">
        <v>4</v>
      </c>
      <c r="C950" s="3">
        <v>177</v>
      </c>
      <c r="D950" s="3">
        <v>57</v>
      </c>
      <c r="E950" s="3" t="s">
        <v>1096</v>
      </c>
      <c r="F950" s="5" t="s">
        <v>1068</v>
      </c>
      <c r="G950" s="3" t="s">
        <v>1097</v>
      </c>
      <c r="H950" s="3" t="s">
        <v>1003</v>
      </c>
    </row>
    <row r="951" spans="1:8" ht="15.75" x14ac:dyDescent="0.25">
      <c r="A951" s="4">
        <v>38374</v>
      </c>
      <c r="B951" s="3" t="s">
        <v>5</v>
      </c>
      <c r="C951" s="3">
        <v>165</v>
      </c>
      <c r="D951" s="3">
        <v>57</v>
      </c>
      <c r="E951" s="3" t="s">
        <v>1383</v>
      </c>
      <c r="F951" s="5" t="s">
        <v>1384</v>
      </c>
      <c r="G951" s="3" t="s">
        <v>1385</v>
      </c>
      <c r="H951" s="3" t="s">
        <v>142</v>
      </c>
    </row>
    <row r="952" spans="1:8" ht="15.75" x14ac:dyDescent="0.25">
      <c r="A952" s="4">
        <v>37815</v>
      </c>
      <c r="B952" s="3" t="s">
        <v>1</v>
      </c>
      <c r="C952" s="3">
        <v>176</v>
      </c>
      <c r="D952" s="3">
        <v>84</v>
      </c>
      <c r="E952" s="3" t="s">
        <v>2534</v>
      </c>
      <c r="F952" s="5" t="s">
        <v>1482</v>
      </c>
      <c r="G952" s="3" t="s">
        <v>2535</v>
      </c>
      <c r="H952" s="3" t="s">
        <v>701</v>
      </c>
    </row>
    <row r="953" spans="1:8" ht="15.75" x14ac:dyDescent="0.25">
      <c r="A953" s="4">
        <v>38358</v>
      </c>
      <c r="B953" s="3" t="s">
        <v>0</v>
      </c>
      <c r="C953" s="3">
        <v>177</v>
      </c>
      <c r="D953" s="3">
        <v>62</v>
      </c>
      <c r="E953" s="3" t="s">
        <v>2631</v>
      </c>
      <c r="F953" s="5" t="s">
        <v>1138</v>
      </c>
      <c r="G953" s="3" t="s">
        <v>2632</v>
      </c>
      <c r="H953" s="3" t="s">
        <v>750</v>
      </c>
    </row>
    <row r="954" spans="1:8" ht="15.75" x14ac:dyDescent="0.25">
      <c r="A954" s="4">
        <v>37109</v>
      </c>
      <c r="B954" s="3" t="s">
        <v>5</v>
      </c>
      <c r="C954" s="3">
        <v>178</v>
      </c>
      <c r="D954" s="3">
        <v>73</v>
      </c>
      <c r="E954" s="3" t="s">
        <v>2141</v>
      </c>
      <c r="F954" s="5" t="s">
        <v>1409</v>
      </c>
      <c r="G954" s="3" t="s">
        <v>2142</v>
      </c>
      <c r="H954" s="3" t="s">
        <v>505</v>
      </c>
    </row>
    <row r="955" spans="1:8" ht="15.75" x14ac:dyDescent="0.25">
      <c r="A955" s="4">
        <v>37101</v>
      </c>
      <c r="B955" s="3" t="s">
        <v>4</v>
      </c>
      <c r="C955" s="3">
        <v>150</v>
      </c>
      <c r="D955" s="3">
        <v>84</v>
      </c>
      <c r="E955" s="3" t="s">
        <v>1478</v>
      </c>
      <c r="F955" s="5" t="s">
        <v>1479</v>
      </c>
      <c r="G955" s="3" t="s">
        <v>1480</v>
      </c>
      <c r="H955" s="3" t="s">
        <v>186</v>
      </c>
    </row>
    <row r="956" spans="1:8" ht="15.75" x14ac:dyDescent="0.25">
      <c r="A956" s="4">
        <v>37344</v>
      </c>
      <c r="B956" s="3" t="s">
        <v>1</v>
      </c>
      <c r="C956" s="3">
        <v>170</v>
      </c>
      <c r="D956" s="3">
        <v>74</v>
      </c>
      <c r="E956" s="3" t="s">
        <v>1736</v>
      </c>
      <c r="F956" s="5" t="s">
        <v>1479</v>
      </c>
      <c r="G956" s="3" t="s">
        <v>1737</v>
      </c>
      <c r="H956" s="3" t="s">
        <v>309</v>
      </c>
    </row>
    <row r="957" spans="1:8" ht="15.75" x14ac:dyDescent="0.25">
      <c r="A957" s="4">
        <v>37515</v>
      </c>
      <c r="B957" s="3" t="s">
        <v>2</v>
      </c>
      <c r="C957" s="3">
        <v>179</v>
      </c>
      <c r="D957" s="3">
        <v>95</v>
      </c>
      <c r="E957" s="3" t="s">
        <v>1774</v>
      </c>
      <c r="F957" s="5" t="s">
        <v>1166</v>
      </c>
      <c r="G957" s="3" t="s">
        <v>1775</v>
      </c>
      <c r="H957" s="3" t="s">
        <v>327</v>
      </c>
    </row>
    <row r="958" spans="1:8" ht="15.75" x14ac:dyDescent="0.25">
      <c r="A958" s="4">
        <v>37967</v>
      </c>
      <c r="B958" s="3" t="s">
        <v>3</v>
      </c>
      <c r="C958" s="3">
        <v>175</v>
      </c>
      <c r="D958" s="3">
        <v>47</v>
      </c>
      <c r="E958" s="3" t="s">
        <v>2740</v>
      </c>
      <c r="F958" s="5" t="s">
        <v>1346</v>
      </c>
      <c r="G958" s="3" t="s">
        <v>2741</v>
      </c>
      <c r="H958" s="3" t="s">
        <v>806</v>
      </c>
    </row>
    <row r="959" spans="1:8" ht="15.75" x14ac:dyDescent="0.25">
      <c r="A959" s="4">
        <v>38226</v>
      </c>
      <c r="B959" s="3" t="s">
        <v>5</v>
      </c>
      <c r="C959" s="3">
        <v>158</v>
      </c>
      <c r="D959" s="3">
        <v>84</v>
      </c>
      <c r="E959" s="3" t="s">
        <v>1633</v>
      </c>
      <c r="F959" s="5" t="s">
        <v>1071</v>
      </c>
      <c r="G959" s="3" t="s">
        <v>1634</v>
      </c>
      <c r="H959" s="3" t="s">
        <v>259</v>
      </c>
    </row>
    <row r="960" spans="1:8" ht="15.75" x14ac:dyDescent="0.25">
      <c r="A960" s="4">
        <v>38340</v>
      </c>
      <c r="B960" s="3" t="s">
        <v>0</v>
      </c>
      <c r="C960" s="3">
        <v>168</v>
      </c>
      <c r="D960" s="3">
        <v>95</v>
      </c>
      <c r="E960" s="3" t="s">
        <v>1245</v>
      </c>
      <c r="F960" s="5" t="s">
        <v>1246</v>
      </c>
      <c r="G960" s="3" t="s">
        <v>1247</v>
      </c>
      <c r="H960" s="3" t="s">
        <v>85</v>
      </c>
    </row>
    <row r="961" spans="1:8" ht="15.75" x14ac:dyDescent="0.25">
      <c r="A961" s="4">
        <v>38449</v>
      </c>
      <c r="B961" s="3" t="s">
        <v>4</v>
      </c>
      <c r="C961" s="3">
        <v>150</v>
      </c>
      <c r="D961" s="3">
        <v>81</v>
      </c>
      <c r="E961" s="3" t="s">
        <v>2589</v>
      </c>
      <c r="F961" s="5" t="s">
        <v>1193</v>
      </c>
      <c r="G961" s="3" t="s">
        <v>2590</v>
      </c>
      <c r="H961" s="3" t="s">
        <v>1004</v>
      </c>
    </row>
    <row r="962" spans="1:8" ht="15.75" x14ac:dyDescent="0.25">
      <c r="A962" s="4">
        <v>37235</v>
      </c>
      <c r="B962" s="3" t="s">
        <v>6</v>
      </c>
      <c r="C962" s="3">
        <v>154</v>
      </c>
      <c r="D962" s="3">
        <v>71</v>
      </c>
      <c r="E962" s="3" t="s">
        <v>2509</v>
      </c>
      <c r="F962" s="5" t="s">
        <v>1482</v>
      </c>
      <c r="G962" s="3" t="s">
        <v>2510</v>
      </c>
      <c r="H962" s="3" t="s">
        <v>688</v>
      </c>
    </row>
    <row r="963" spans="1:8" ht="15.75" x14ac:dyDescent="0.25">
      <c r="A963" s="4">
        <v>37139</v>
      </c>
      <c r="B963" s="3" t="s">
        <v>3</v>
      </c>
      <c r="C963" s="3">
        <v>157</v>
      </c>
      <c r="D963" s="3">
        <v>72</v>
      </c>
      <c r="E963" s="3" t="s">
        <v>3092</v>
      </c>
      <c r="F963" s="5" t="s">
        <v>2245</v>
      </c>
      <c r="G963" s="3" t="s">
        <v>3093</v>
      </c>
      <c r="H963" s="3" t="s">
        <v>980</v>
      </c>
    </row>
    <row r="964" spans="1:8" ht="15.75" x14ac:dyDescent="0.25">
      <c r="A964" s="4">
        <v>37018</v>
      </c>
      <c r="B964" s="3" t="s">
        <v>6</v>
      </c>
      <c r="C964" s="3">
        <v>178</v>
      </c>
      <c r="D964" s="3">
        <v>82</v>
      </c>
      <c r="E964" s="3" t="s">
        <v>2036</v>
      </c>
      <c r="F964" s="5" t="s">
        <v>1779</v>
      </c>
      <c r="G964" s="3" t="s">
        <v>2037</v>
      </c>
      <c r="H964" s="3" t="s">
        <v>452</v>
      </c>
    </row>
    <row r="965" spans="1:8" ht="15.75" x14ac:dyDescent="0.25">
      <c r="A965" s="4">
        <v>38086</v>
      </c>
      <c r="B965" s="3" t="s">
        <v>3</v>
      </c>
      <c r="C965" s="3">
        <v>151</v>
      </c>
      <c r="D965" s="3">
        <v>95</v>
      </c>
      <c r="E965" s="3" t="s">
        <v>2744</v>
      </c>
      <c r="F965" s="5" t="s">
        <v>1217</v>
      </c>
      <c r="G965" s="3" t="s">
        <v>2745</v>
      </c>
      <c r="H965" s="3" t="s">
        <v>808</v>
      </c>
    </row>
    <row r="966" spans="1:8" ht="15.75" x14ac:dyDescent="0.25">
      <c r="A966" s="4">
        <v>37274</v>
      </c>
      <c r="B966" s="3" t="s">
        <v>2</v>
      </c>
      <c r="C966" s="3">
        <v>164</v>
      </c>
      <c r="D966" s="3">
        <v>75</v>
      </c>
      <c r="E966" s="3" t="s">
        <v>2934</v>
      </c>
      <c r="F966" s="5" t="s">
        <v>1409</v>
      </c>
      <c r="G966" s="3" t="s">
        <v>2935</v>
      </c>
      <c r="H966" s="3" t="s">
        <v>900</v>
      </c>
    </row>
    <row r="967" spans="1:8" ht="15.75" x14ac:dyDescent="0.25">
      <c r="A967" s="4">
        <v>38273</v>
      </c>
      <c r="B967" s="3" t="s">
        <v>4</v>
      </c>
      <c r="C967" s="3">
        <v>163</v>
      </c>
      <c r="D967" s="3">
        <v>89</v>
      </c>
      <c r="E967" s="3" t="s">
        <v>1887</v>
      </c>
      <c r="F967" s="5" t="s">
        <v>1230</v>
      </c>
      <c r="G967" s="3" t="s">
        <v>1888</v>
      </c>
      <c r="H967" s="3" t="s">
        <v>380</v>
      </c>
    </row>
    <row r="968" spans="1:8" ht="15.75" x14ac:dyDescent="0.25">
      <c r="A968" s="4">
        <v>37186</v>
      </c>
      <c r="B968" s="3" t="s">
        <v>0</v>
      </c>
      <c r="C968" s="3">
        <v>167</v>
      </c>
      <c r="D968" s="3">
        <v>51</v>
      </c>
      <c r="E968" s="3" t="s">
        <v>1715</v>
      </c>
      <c r="F968" s="5" t="s">
        <v>1716</v>
      </c>
      <c r="G968" s="3" t="s">
        <v>1717</v>
      </c>
      <c r="H968" s="3" t="s">
        <v>299</v>
      </c>
    </row>
    <row r="969" spans="1:8" ht="15.75" x14ac:dyDescent="0.25">
      <c r="A969" s="4">
        <v>37891</v>
      </c>
      <c r="B969" s="3" t="s">
        <v>4</v>
      </c>
      <c r="C969" s="3">
        <v>156</v>
      </c>
      <c r="D969" s="3">
        <v>63</v>
      </c>
      <c r="E969" s="3" t="s">
        <v>2992</v>
      </c>
      <c r="F969" s="5" t="s">
        <v>1593</v>
      </c>
      <c r="G969" s="3" t="s">
        <v>2993</v>
      </c>
      <c r="H969" s="3" t="s">
        <v>928</v>
      </c>
    </row>
    <row r="970" spans="1:8" ht="15.75" x14ac:dyDescent="0.25">
      <c r="A970" s="4">
        <v>37384</v>
      </c>
      <c r="B970" s="3" t="s">
        <v>5</v>
      </c>
      <c r="C970" s="3">
        <v>165</v>
      </c>
      <c r="D970" s="3">
        <v>53</v>
      </c>
      <c r="E970" s="3" t="s">
        <v>1509</v>
      </c>
      <c r="F970" s="5" t="s">
        <v>1233</v>
      </c>
      <c r="G970" s="3" t="s">
        <v>1510</v>
      </c>
      <c r="H970" s="3" t="s">
        <v>200</v>
      </c>
    </row>
    <row r="971" spans="1:8" ht="15.75" x14ac:dyDescent="0.25">
      <c r="A971" s="4">
        <v>37672</v>
      </c>
      <c r="B971" s="3" t="s">
        <v>2</v>
      </c>
      <c r="C971" s="3">
        <v>171</v>
      </c>
      <c r="D971" s="3">
        <v>59</v>
      </c>
      <c r="E971" s="3" t="s">
        <v>2948</v>
      </c>
      <c r="F971" s="5" t="s">
        <v>1077</v>
      </c>
      <c r="G971" s="3" t="s">
        <v>2949</v>
      </c>
      <c r="H971" s="3" t="s">
        <v>907</v>
      </c>
    </row>
    <row r="972" spans="1:8" ht="15.75" x14ac:dyDescent="0.25">
      <c r="A972" s="4">
        <v>38221</v>
      </c>
      <c r="B972" s="3" t="s">
        <v>4</v>
      </c>
      <c r="C972" s="3">
        <v>157</v>
      </c>
      <c r="D972" s="3">
        <v>48</v>
      </c>
      <c r="E972" s="3" t="s">
        <v>1814</v>
      </c>
      <c r="F972" s="5" t="s">
        <v>1262</v>
      </c>
      <c r="G972" s="3" t="s">
        <v>1815</v>
      </c>
      <c r="H972" s="3" t="s">
        <v>347</v>
      </c>
    </row>
    <row r="973" spans="1:8" ht="15.75" x14ac:dyDescent="0.25">
      <c r="A973" s="4">
        <v>37113</v>
      </c>
      <c r="B973" s="3" t="s">
        <v>6</v>
      </c>
      <c r="C973" s="3">
        <v>179</v>
      </c>
      <c r="D973" s="3">
        <v>57</v>
      </c>
      <c r="E973" s="3" t="s">
        <v>2717</v>
      </c>
      <c r="F973" s="5" t="s">
        <v>1089</v>
      </c>
      <c r="G973" s="3" t="s">
        <v>2718</v>
      </c>
      <c r="H973" s="3" t="s">
        <v>794</v>
      </c>
    </row>
    <row r="974" spans="1:8" ht="15.75" x14ac:dyDescent="0.25">
      <c r="A974" s="4">
        <v>37238</v>
      </c>
      <c r="B974" s="3" t="s">
        <v>0</v>
      </c>
      <c r="C974" s="3">
        <v>154</v>
      </c>
      <c r="D974" s="3">
        <v>73</v>
      </c>
      <c r="E974" s="3" t="s">
        <v>2089</v>
      </c>
      <c r="F974" s="5" t="s">
        <v>1246</v>
      </c>
      <c r="G974" s="3" t="s">
        <v>2090</v>
      </c>
      <c r="H974" s="3" t="s">
        <v>479</v>
      </c>
    </row>
    <row r="975" spans="1:8" ht="15.75" x14ac:dyDescent="0.25">
      <c r="A975" s="4">
        <v>37558</v>
      </c>
      <c r="B975" s="3" t="s">
        <v>6</v>
      </c>
      <c r="C975" s="3">
        <v>179</v>
      </c>
      <c r="D975" s="3">
        <v>68</v>
      </c>
      <c r="E975" s="3" t="s">
        <v>3094</v>
      </c>
      <c r="F975" s="5" t="s">
        <v>1262</v>
      </c>
      <c r="G975" s="3" t="s">
        <v>3095</v>
      </c>
      <c r="H975" s="3" t="s">
        <v>981</v>
      </c>
    </row>
    <row r="976" spans="1:8" ht="15.75" x14ac:dyDescent="0.25">
      <c r="A976" s="4">
        <v>37086</v>
      </c>
      <c r="B976" s="3" t="s">
        <v>2</v>
      </c>
      <c r="C976" s="3">
        <v>180</v>
      </c>
      <c r="D976" s="3">
        <v>91</v>
      </c>
      <c r="E976" s="3" t="s">
        <v>1711</v>
      </c>
      <c r="F976" s="5" t="s">
        <v>1289</v>
      </c>
      <c r="G976" s="3" t="s">
        <v>1712</v>
      </c>
      <c r="H976" s="3" t="s">
        <v>297</v>
      </c>
    </row>
    <row r="977" spans="1:8" ht="15.75" x14ac:dyDescent="0.25">
      <c r="A977" s="4">
        <v>37069</v>
      </c>
      <c r="B977" s="3" t="s">
        <v>5</v>
      </c>
      <c r="C977" s="3">
        <v>165</v>
      </c>
      <c r="D977" s="3">
        <v>71</v>
      </c>
      <c r="E977" s="3" t="s">
        <v>3051</v>
      </c>
      <c r="F977" s="5" t="s">
        <v>1169</v>
      </c>
      <c r="G977" s="3" t="s">
        <v>3052</v>
      </c>
      <c r="H977" s="3" t="s">
        <v>959</v>
      </c>
    </row>
    <row r="978" spans="1:8" ht="15.75" x14ac:dyDescent="0.25">
      <c r="A978" s="4">
        <v>37536</v>
      </c>
      <c r="B978" s="3" t="s">
        <v>2</v>
      </c>
      <c r="C978" s="3">
        <v>173</v>
      </c>
      <c r="D978" s="3">
        <v>50</v>
      </c>
      <c r="E978" s="3" t="s">
        <v>2274</v>
      </c>
      <c r="F978" s="5" t="s">
        <v>1314</v>
      </c>
      <c r="G978" s="3" t="s">
        <v>2275</v>
      </c>
      <c r="H978" s="3" t="s">
        <v>572</v>
      </c>
    </row>
    <row r="979" spans="1:8" ht="15.75" x14ac:dyDescent="0.25">
      <c r="A979" s="4">
        <v>38331</v>
      </c>
      <c r="B979" s="3" t="s">
        <v>3</v>
      </c>
      <c r="C979" s="3">
        <v>160</v>
      </c>
      <c r="D979" s="3">
        <v>74</v>
      </c>
      <c r="E979" s="3" t="s">
        <v>1653</v>
      </c>
      <c r="F979" s="5" t="s">
        <v>1135</v>
      </c>
      <c r="G979" s="3" t="s">
        <v>1654</v>
      </c>
      <c r="H979" s="3" t="s">
        <v>269</v>
      </c>
    </row>
    <row r="980" spans="1:8" ht="15.75" x14ac:dyDescent="0.25">
      <c r="A980" s="4">
        <v>38079</v>
      </c>
      <c r="B980" s="3" t="s">
        <v>1</v>
      </c>
      <c r="C980" s="3">
        <v>161</v>
      </c>
      <c r="D980" s="3">
        <v>65</v>
      </c>
      <c r="E980" s="3" t="s">
        <v>1538</v>
      </c>
      <c r="F980" s="5" t="s">
        <v>1077</v>
      </c>
      <c r="G980" s="3" t="s">
        <v>1785</v>
      </c>
      <c r="H980" s="3" t="s">
        <v>332</v>
      </c>
    </row>
    <row r="981" spans="1:8" ht="15.75" x14ac:dyDescent="0.25">
      <c r="A981" s="4">
        <v>38076</v>
      </c>
      <c r="B981" s="3" t="s">
        <v>4</v>
      </c>
      <c r="C981" s="3">
        <v>152</v>
      </c>
      <c r="D981" s="3">
        <v>78</v>
      </c>
      <c r="E981" s="3" t="s">
        <v>1538</v>
      </c>
      <c r="F981" s="5" t="s">
        <v>1297</v>
      </c>
      <c r="G981" s="3" t="s">
        <v>1539</v>
      </c>
      <c r="H981" s="3" t="s">
        <v>213</v>
      </c>
    </row>
    <row r="982" spans="1:8" ht="15.75" x14ac:dyDescent="0.25">
      <c r="A982" s="4">
        <v>37441</v>
      </c>
      <c r="B982" s="3" t="s">
        <v>5</v>
      </c>
      <c r="C982" s="3">
        <v>155</v>
      </c>
      <c r="D982" s="3">
        <v>78</v>
      </c>
      <c r="E982" s="3" t="s">
        <v>2417</v>
      </c>
      <c r="F982" s="5" t="s">
        <v>1861</v>
      </c>
      <c r="G982" s="3" t="s">
        <v>2418</v>
      </c>
      <c r="H982" s="3" t="s">
        <v>642</v>
      </c>
    </row>
    <row r="983" spans="1:8" ht="15.75" x14ac:dyDescent="0.25">
      <c r="A983" s="4">
        <v>37270</v>
      </c>
      <c r="B983" s="3" t="s">
        <v>4</v>
      </c>
      <c r="C983" s="3">
        <v>154</v>
      </c>
      <c r="D983" s="3">
        <v>50</v>
      </c>
      <c r="E983" s="3" t="s">
        <v>2988</v>
      </c>
      <c r="F983" s="5" t="s">
        <v>1861</v>
      </c>
      <c r="G983" s="3" t="s">
        <v>2989</v>
      </c>
      <c r="H983" s="3" t="s">
        <v>926</v>
      </c>
    </row>
    <row r="984" spans="1:8" ht="15.75" x14ac:dyDescent="0.25">
      <c r="A984" s="4">
        <v>37964</v>
      </c>
      <c r="B984" s="3" t="s">
        <v>1</v>
      </c>
      <c r="C984" s="3">
        <v>163</v>
      </c>
      <c r="D984" s="3">
        <v>81</v>
      </c>
      <c r="E984" s="3" t="s">
        <v>1867</v>
      </c>
      <c r="F984" s="5" t="s">
        <v>1166</v>
      </c>
      <c r="G984" s="3" t="s">
        <v>1868</v>
      </c>
      <c r="H984" s="3" t="s">
        <v>370</v>
      </c>
    </row>
    <row r="985" spans="1:8" ht="15.75" x14ac:dyDescent="0.25">
      <c r="A985" s="4">
        <v>37326</v>
      </c>
      <c r="B985" s="3" t="s">
        <v>7</v>
      </c>
      <c r="C985" s="3">
        <v>162</v>
      </c>
      <c r="D985" s="3">
        <v>94</v>
      </c>
      <c r="E985" s="3" t="s">
        <v>2251</v>
      </c>
      <c r="F985" s="5" t="s">
        <v>1433</v>
      </c>
      <c r="G985" s="3" t="s">
        <v>2252</v>
      </c>
      <c r="H985" s="3" t="s">
        <v>560</v>
      </c>
    </row>
    <row r="986" spans="1:8" ht="15.75" x14ac:dyDescent="0.25">
      <c r="A986" s="4">
        <v>38325</v>
      </c>
      <c r="B986" s="3" t="s">
        <v>4</v>
      </c>
      <c r="C986" s="3">
        <v>169</v>
      </c>
      <c r="D986" s="3">
        <v>53</v>
      </c>
      <c r="E986" s="3" t="s">
        <v>1940</v>
      </c>
      <c r="F986" s="5" t="s">
        <v>1848</v>
      </c>
      <c r="G986" s="3" t="s">
        <v>1941</v>
      </c>
      <c r="H986" s="3" t="s">
        <v>406</v>
      </c>
    </row>
    <row r="987" spans="1:8" ht="15.75" x14ac:dyDescent="0.25">
      <c r="A987" s="4">
        <v>37556</v>
      </c>
      <c r="B987" s="3" t="s">
        <v>6</v>
      </c>
      <c r="C987" s="3">
        <v>167</v>
      </c>
      <c r="D987" s="3">
        <v>55</v>
      </c>
      <c r="E987" s="3" t="s">
        <v>1540</v>
      </c>
      <c r="F987" s="5" t="s">
        <v>1062</v>
      </c>
      <c r="G987" s="3" t="s">
        <v>1541</v>
      </c>
      <c r="H987" s="3" t="s">
        <v>214</v>
      </c>
    </row>
    <row r="988" spans="1:8" ht="15.75" x14ac:dyDescent="0.25">
      <c r="A988" s="4">
        <v>37114</v>
      </c>
      <c r="B988" s="3" t="s">
        <v>1</v>
      </c>
      <c r="C988" s="3">
        <v>172</v>
      </c>
      <c r="D988" s="3">
        <v>90</v>
      </c>
      <c r="E988" s="3" t="s">
        <v>2194</v>
      </c>
      <c r="F988" s="5" t="s">
        <v>1292</v>
      </c>
      <c r="G988" s="3" t="s">
        <v>2195</v>
      </c>
      <c r="H988" s="3" t="s">
        <v>532</v>
      </c>
    </row>
    <row r="989" spans="1:8" ht="15.75" x14ac:dyDescent="0.25">
      <c r="A989" s="4">
        <v>37903</v>
      </c>
      <c r="B989" s="3" t="s">
        <v>0</v>
      </c>
      <c r="C989" s="3">
        <v>158</v>
      </c>
      <c r="D989" s="3">
        <v>50</v>
      </c>
      <c r="E989" s="3" t="s">
        <v>2230</v>
      </c>
      <c r="F989" s="5" t="s">
        <v>1274</v>
      </c>
      <c r="G989" s="3" t="s">
        <v>2231</v>
      </c>
      <c r="H989" s="3" t="s">
        <v>550</v>
      </c>
    </row>
    <row r="990" spans="1:8" ht="15.75" x14ac:dyDescent="0.25">
      <c r="A990" s="4">
        <v>37288</v>
      </c>
      <c r="B990" s="3" t="s">
        <v>1</v>
      </c>
      <c r="C990" s="3">
        <v>166</v>
      </c>
      <c r="D990" s="3">
        <v>69</v>
      </c>
      <c r="E990" s="3" t="s">
        <v>2597</v>
      </c>
      <c r="F990" s="5" t="s">
        <v>1716</v>
      </c>
      <c r="G990" s="3" t="s">
        <v>2598</v>
      </c>
      <c r="H990" s="3" t="s">
        <v>733</v>
      </c>
    </row>
    <row r="991" spans="1:8" ht="15.75" x14ac:dyDescent="0.25">
      <c r="A991" s="4">
        <v>37969</v>
      </c>
      <c r="B991" s="3" t="s">
        <v>3</v>
      </c>
      <c r="C991" s="3">
        <v>180</v>
      </c>
      <c r="D991" s="3">
        <v>70</v>
      </c>
      <c r="E991" s="3" t="s">
        <v>2574</v>
      </c>
      <c r="F991" s="5" t="s">
        <v>1779</v>
      </c>
      <c r="G991" s="3" t="s">
        <v>2575</v>
      </c>
      <c r="H991" s="3" t="s">
        <v>722</v>
      </c>
    </row>
    <row r="992" spans="1:8" ht="15.75" x14ac:dyDescent="0.25">
      <c r="A992" s="4">
        <v>37910</v>
      </c>
      <c r="B992" s="3" t="s">
        <v>0</v>
      </c>
      <c r="C992" s="3">
        <v>158</v>
      </c>
      <c r="D992" s="3">
        <v>63</v>
      </c>
      <c r="E992" s="3" t="s">
        <v>1995</v>
      </c>
      <c r="F992" s="5" t="s">
        <v>1286</v>
      </c>
      <c r="G992" s="3" t="s">
        <v>1996</v>
      </c>
      <c r="H992" s="3" t="s">
        <v>432</v>
      </c>
    </row>
    <row r="993" spans="1:8" ht="15.75" x14ac:dyDescent="0.25">
      <c r="A993" s="4">
        <v>37960</v>
      </c>
      <c r="B993" s="3" t="s">
        <v>0</v>
      </c>
      <c r="C993" s="3">
        <v>174</v>
      </c>
      <c r="D993" s="3">
        <v>61</v>
      </c>
      <c r="E993" s="3" t="s">
        <v>1535</v>
      </c>
      <c r="F993" s="5" t="s">
        <v>1536</v>
      </c>
      <c r="G993" s="3" t="s">
        <v>1537</v>
      </c>
      <c r="H993" s="3" t="s">
        <v>212</v>
      </c>
    </row>
    <row r="994" spans="1:8" ht="15.75" x14ac:dyDescent="0.25">
      <c r="A994" s="4">
        <v>37927</v>
      </c>
      <c r="B994" s="3" t="s">
        <v>6</v>
      </c>
      <c r="C994" s="3">
        <v>178</v>
      </c>
      <c r="D994" s="3">
        <v>86</v>
      </c>
      <c r="E994" s="3" t="s">
        <v>1336</v>
      </c>
      <c r="F994" s="5" t="s">
        <v>1068</v>
      </c>
      <c r="G994" s="3" t="s">
        <v>1337</v>
      </c>
      <c r="H994" s="3" t="s">
        <v>1006</v>
      </c>
    </row>
    <row r="995" spans="1:8" ht="15.75" x14ac:dyDescent="0.25">
      <c r="A995" s="4">
        <v>37102</v>
      </c>
      <c r="B995" s="3" t="s">
        <v>5</v>
      </c>
      <c r="C995" s="3">
        <v>176</v>
      </c>
      <c r="D995" s="3">
        <v>60</v>
      </c>
      <c r="E995" s="3" t="s">
        <v>1205</v>
      </c>
      <c r="F995" s="5" t="s">
        <v>1206</v>
      </c>
      <c r="G995" s="3" t="s">
        <v>1207</v>
      </c>
      <c r="H995" s="3" t="s">
        <v>70</v>
      </c>
    </row>
    <row r="996" spans="1:8" ht="15.75" x14ac:dyDescent="0.25">
      <c r="A996" s="4">
        <v>38163</v>
      </c>
      <c r="B996" s="3" t="s">
        <v>7</v>
      </c>
      <c r="C996" s="3">
        <v>172</v>
      </c>
      <c r="D996" s="3">
        <v>54</v>
      </c>
      <c r="E996" s="3" t="s">
        <v>2689</v>
      </c>
      <c r="F996" s="5" t="s">
        <v>1239</v>
      </c>
      <c r="G996" s="3" t="s">
        <v>2690</v>
      </c>
      <c r="H996" s="3" t="s">
        <v>780</v>
      </c>
    </row>
    <row r="997" spans="1:8" ht="15.75" x14ac:dyDescent="0.25">
      <c r="A997" s="4">
        <v>37761</v>
      </c>
      <c r="B997" s="3" t="s">
        <v>4</v>
      </c>
      <c r="C997" s="3">
        <v>158</v>
      </c>
      <c r="D997" s="3">
        <v>74</v>
      </c>
      <c r="E997" s="3" t="s">
        <v>1140</v>
      </c>
      <c r="F997" s="5" t="s">
        <v>1104</v>
      </c>
      <c r="G997" s="3" t="s">
        <v>1141</v>
      </c>
      <c r="H997" s="3" t="s">
        <v>45</v>
      </c>
    </row>
    <row r="998" spans="1:8" ht="15.75" x14ac:dyDescent="0.25">
      <c r="A998" s="4">
        <v>38203</v>
      </c>
      <c r="B998" s="3" t="s">
        <v>2</v>
      </c>
      <c r="C998" s="3">
        <v>172</v>
      </c>
      <c r="D998" s="3">
        <v>64</v>
      </c>
      <c r="E998" s="3" t="s">
        <v>1783</v>
      </c>
      <c r="F998" s="5" t="s">
        <v>1393</v>
      </c>
      <c r="G998" s="3" t="s">
        <v>1784</v>
      </c>
      <c r="H998" s="3" t="s">
        <v>331</v>
      </c>
    </row>
    <row r="999" spans="1:8" ht="15.75" x14ac:dyDescent="0.25">
      <c r="A999" s="4">
        <v>38141</v>
      </c>
      <c r="B999" s="3" t="s">
        <v>0</v>
      </c>
      <c r="C999" s="3">
        <v>168</v>
      </c>
      <c r="D999" s="3">
        <v>77</v>
      </c>
      <c r="E999" s="3" t="s">
        <v>1619</v>
      </c>
      <c r="F999" s="5" t="s">
        <v>1113</v>
      </c>
      <c r="G999" s="3" t="s">
        <v>1620</v>
      </c>
      <c r="H999" s="3" t="s">
        <v>252</v>
      </c>
    </row>
    <row r="1000" spans="1:8" ht="15.75" x14ac:dyDescent="0.25">
      <c r="A1000" s="4">
        <v>38105</v>
      </c>
      <c r="B1000" s="3" t="s">
        <v>2</v>
      </c>
      <c r="C1000" s="3">
        <v>171</v>
      </c>
      <c r="D1000" s="3">
        <v>80</v>
      </c>
      <c r="E1000" s="3" t="s">
        <v>2443</v>
      </c>
      <c r="F1000" s="5" t="s">
        <v>1154</v>
      </c>
      <c r="G1000" s="3" t="s">
        <v>2444</v>
      </c>
      <c r="H1000" s="3" t="s">
        <v>655</v>
      </c>
    </row>
    <row r="1001" spans="1:8" ht="15.75" x14ac:dyDescent="0.25">
      <c r="A1001" s="4">
        <v>38004</v>
      </c>
      <c r="B1001" s="3" t="s">
        <v>2</v>
      </c>
      <c r="C1001" s="3">
        <v>150</v>
      </c>
      <c r="D1001" s="3">
        <v>64</v>
      </c>
      <c r="E1001" s="3" t="s">
        <v>1103</v>
      </c>
      <c r="F1001" s="5" t="s">
        <v>1104</v>
      </c>
      <c r="G1001" s="3" t="s">
        <v>1105</v>
      </c>
      <c r="H1001" s="3" t="s">
        <v>32</v>
      </c>
    </row>
  </sheetData>
  <sheetProtection algorithmName="SHA-512" hashValue="bVzA98KKFCSJyuEFAIurXo8Yocvds0YMnLuvLf54cMu0O6qzI1V71/LiJLhTEJwYq7KDVwSDacv/KSePG72QBg==" saltValue="WqAA5taKkPPBVWMIw2HNo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70B2-54DD-4EAE-A87B-849FDFBD6112}">
  <dimension ref="A1:I501"/>
  <sheetViews>
    <sheetView zoomScale="104" zoomScaleNormal="200" workbookViewId="0">
      <selection activeCell="D29" sqref="D29"/>
    </sheetView>
  </sheetViews>
  <sheetFormatPr defaultColWidth="8.85546875" defaultRowHeight="15.75" x14ac:dyDescent="0.25"/>
  <cols>
    <col min="1" max="1" width="6.42578125" bestFit="1" customWidth="1"/>
    <col min="2" max="2" width="14.85546875" style="3" bestFit="1" customWidth="1"/>
    <col min="3" max="3" width="6" bestFit="1" customWidth="1"/>
    <col min="4" max="4" width="7.140625" bestFit="1" customWidth="1"/>
    <col min="5" max="5" width="11.5703125" bestFit="1" customWidth="1"/>
    <col min="6" max="6" width="13.28515625" bestFit="1" customWidth="1"/>
  </cols>
  <sheetData>
    <row r="1" spans="1:9" x14ac:dyDescent="0.25">
      <c r="A1" s="6" t="s">
        <v>1028</v>
      </c>
      <c r="B1" s="3" t="s">
        <v>3137</v>
      </c>
      <c r="C1" t="s">
        <v>3138</v>
      </c>
    </row>
    <row r="2" spans="1:9" x14ac:dyDescent="0.25">
      <c r="A2" t="s">
        <v>1549</v>
      </c>
      <c r="B2" s="4">
        <v>44863</v>
      </c>
      <c r="D2" s="8" t="s">
        <v>3139</v>
      </c>
      <c r="E2" s="8" t="s">
        <v>1009</v>
      </c>
      <c r="F2" s="8" t="s">
        <v>1054</v>
      </c>
      <c r="I2">
        <f>COUNTIFS($B$2:$B$1001,"&gt;=01/09/2022",$N$2:$N$1001,"&lt;=30/09/2022")</f>
        <v>0</v>
      </c>
    </row>
    <row r="3" spans="1:9" x14ac:dyDescent="0.25">
      <c r="A3" t="s">
        <v>2076</v>
      </c>
      <c r="B3" s="4">
        <v>44771</v>
      </c>
      <c r="D3" s="9">
        <v>1</v>
      </c>
      <c r="E3" s="9" t="s">
        <v>1015</v>
      </c>
      <c r="F3" s="9" t="s">
        <v>1029</v>
      </c>
    </row>
    <row r="4" spans="1:9" x14ac:dyDescent="0.25">
      <c r="A4" t="s">
        <v>2009</v>
      </c>
      <c r="B4" s="4">
        <v>44771</v>
      </c>
      <c r="D4" s="9">
        <v>10</v>
      </c>
      <c r="E4" s="9" t="s">
        <v>1014</v>
      </c>
      <c r="F4" s="9" t="s">
        <v>1030</v>
      </c>
    </row>
    <row r="5" spans="1:9" x14ac:dyDescent="0.25">
      <c r="A5" t="s">
        <v>2442</v>
      </c>
      <c r="B5" s="4">
        <v>44802</v>
      </c>
      <c r="D5" s="9">
        <v>100</v>
      </c>
      <c r="E5" s="9" t="s">
        <v>1012</v>
      </c>
      <c r="F5" s="9" t="s">
        <v>1031</v>
      </c>
    </row>
    <row r="6" spans="1:9" x14ac:dyDescent="0.25">
      <c r="A6" t="s">
        <v>2524</v>
      </c>
      <c r="B6" s="4">
        <v>44795</v>
      </c>
      <c r="D6" s="9">
        <v>1000</v>
      </c>
      <c r="E6" s="9" t="s">
        <v>1013</v>
      </c>
      <c r="F6" s="9" t="s">
        <v>1032</v>
      </c>
    </row>
    <row r="7" spans="1:9" x14ac:dyDescent="0.25">
      <c r="A7" t="s">
        <v>2058</v>
      </c>
      <c r="B7" s="4">
        <v>44755</v>
      </c>
      <c r="D7" s="9">
        <v>98</v>
      </c>
      <c r="E7" s="9" t="s">
        <v>1010</v>
      </c>
      <c r="F7" s="9" t="s">
        <v>1033</v>
      </c>
    </row>
    <row r="8" spans="1:9" x14ac:dyDescent="0.25">
      <c r="A8" t="s">
        <v>2847</v>
      </c>
      <c r="B8" s="4">
        <v>44811</v>
      </c>
      <c r="D8" s="9">
        <v>908</v>
      </c>
      <c r="E8" s="9" t="s">
        <v>1011</v>
      </c>
      <c r="F8" s="9" t="s">
        <v>1034</v>
      </c>
    </row>
    <row r="9" spans="1:9" x14ac:dyDescent="0.25">
      <c r="A9" t="s">
        <v>3011</v>
      </c>
      <c r="B9" s="4">
        <v>44753</v>
      </c>
    </row>
    <row r="10" spans="1:9" x14ac:dyDescent="0.25">
      <c r="A10" t="s">
        <v>1832</v>
      </c>
      <c r="B10" s="4">
        <v>44861</v>
      </c>
    </row>
    <row r="11" spans="1:9" x14ac:dyDescent="0.25">
      <c r="A11" t="s">
        <v>2871</v>
      </c>
      <c r="B11" s="4">
        <v>44814</v>
      </c>
    </row>
    <row r="12" spans="1:9" x14ac:dyDescent="0.25">
      <c r="A12" t="s">
        <v>2816</v>
      </c>
      <c r="B12" s="4">
        <v>44807</v>
      </c>
    </row>
    <row r="13" spans="1:9" x14ac:dyDescent="0.25">
      <c r="A13" t="s">
        <v>2753</v>
      </c>
      <c r="B13" s="4">
        <v>44858</v>
      </c>
    </row>
    <row r="14" spans="1:9" x14ac:dyDescent="0.25">
      <c r="A14" t="s">
        <v>1797</v>
      </c>
      <c r="B14" s="4">
        <v>44857</v>
      </c>
    </row>
    <row r="15" spans="1:9" x14ac:dyDescent="0.25">
      <c r="A15" t="s">
        <v>1555</v>
      </c>
      <c r="B15" s="4">
        <v>44871</v>
      </c>
    </row>
    <row r="16" spans="1:9" x14ac:dyDescent="0.25">
      <c r="A16" t="s">
        <v>1888</v>
      </c>
      <c r="B16" s="4">
        <v>44812</v>
      </c>
    </row>
    <row r="17" spans="1:2" x14ac:dyDescent="0.25">
      <c r="A17" t="s">
        <v>2364</v>
      </c>
      <c r="B17" s="4">
        <v>44855</v>
      </c>
    </row>
    <row r="18" spans="1:2" x14ac:dyDescent="0.25">
      <c r="A18" t="s">
        <v>3097</v>
      </c>
      <c r="B18" s="4">
        <v>44786</v>
      </c>
    </row>
    <row r="19" spans="1:2" x14ac:dyDescent="0.25">
      <c r="A19" t="s">
        <v>2743</v>
      </c>
      <c r="B19" s="4">
        <v>44827</v>
      </c>
    </row>
    <row r="20" spans="1:2" x14ac:dyDescent="0.25">
      <c r="A20" t="s">
        <v>1317</v>
      </c>
      <c r="B20" s="4">
        <v>44834</v>
      </c>
    </row>
    <row r="21" spans="1:2" x14ac:dyDescent="0.25">
      <c r="A21" t="s">
        <v>3044</v>
      </c>
      <c r="B21" s="4">
        <v>44898</v>
      </c>
    </row>
    <row r="22" spans="1:2" x14ac:dyDescent="0.25">
      <c r="A22" t="s">
        <v>2531</v>
      </c>
      <c r="B22" s="4">
        <v>44865</v>
      </c>
    </row>
    <row r="23" spans="1:2" x14ac:dyDescent="0.25">
      <c r="A23" t="s">
        <v>2831</v>
      </c>
      <c r="B23" s="4">
        <v>44770</v>
      </c>
    </row>
    <row r="24" spans="1:2" x14ac:dyDescent="0.25">
      <c r="A24" t="s">
        <v>2812</v>
      </c>
      <c r="B24" s="4">
        <v>44871</v>
      </c>
    </row>
    <row r="25" spans="1:2" x14ac:dyDescent="0.25">
      <c r="A25" t="s">
        <v>2070</v>
      </c>
      <c r="B25" s="4">
        <v>44789</v>
      </c>
    </row>
    <row r="26" spans="1:2" x14ac:dyDescent="0.25">
      <c r="A26" t="s">
        <v>3076</v>
      </c>
      <c r="B26" s="4">
        <v>44883</v>
      </c>
    </row>
    <row r="27" spans="1:2" x14ac:dyDescent="0.25">
      <c r="A27" t="s">
        <v>1949</v>
      </c>
      <c r="B27" s="4">
        <v>44781</v>
      </c>
    </row>
    <row r="28" spans="1:2" x14ac:dyDescent="0.25">
      <c r="A28" t="s">
        <v>1344</v>
      </c>
      <c r="B28" s="4">
        <v>44775</v>
      </c>
    </row>
    <row r="29" spans="1:2" x14ac:dyDescent="0.25">
      <c r="A29" t="s">
        <v>2452</v>
      </c>
      <c r="B29" s="4">
        <v>44761</v>
      </c>
    </row>
    <row r="30" spans="1:2" x14ac:dyDescent="0.25">
      <c r="A30" t="s">
        <v>2921</v>
      </c>
      <c r="B30" s="4">
        <v>44896</v>
      </c>
    </row>
    <row r="31" spans="1:2" x14ac:dyDescent="0.25">
      <c r="A31" t="s">
        <v>1971</v>
      </c>
      <c r="B31" s="4">
        <v>44842</v>
      </c>
    </row>
    <row r="32" spans="1:2" x14ac:dyDescent="0.25">
      <c r="A32" t="s">
        <v>1202</v>
      </c>
      <c r="B32" s="4">
        <v>44890</v>
      </c>
    </row>
    <row r="33" spans="1:2" x14ac:dyDescent="0.25">
      <c r="A33" t="s">
        <v>2973</v>
      </c>
      <c r="B33" s="4">
        <v>44818</v>
      </c>
    </row>
    <row r="34" spans="1:2" x14ac:dyDescent="0.25">
      <c r="A34" t="s">
        <v>2749</v>
      </c>
      <c r="B34" s="4">
        <v>44887</v>
      </c>
    </row>
    <row r="35" spans="1:2" x14ac:dyDescent="0.25">
      <c r="A35" t="s">
        <v>1440</v>
      </c>
      <c r="B35" s="4">
        <v>44846</v>
      </c>
    </row>
    <row r="36" spans="1:2" x14ac:dyDescent="0.25">
      <c r="A36" t="s">
        <v>3036</v>
      </c>
      <c r="B36" s="4">
        <v>44850</v>
      </c>
    </row>
    <row r="37" spans="1:2" x14ac:dyDescent="0.25">
      <c r="A37" t="s">
        <v>1444</v>
      </c>
      <c r="B37" s="4">
        <v>44767</v>
      </c>
    </row>
    <row r="38" spans="1:2" x14ac:dyDescent="0.25">
      <c r="A38" t="s">
        <v>2778</v>
      </c>
      <c r="B38" s="4">
        <v>44888</v>
      </c>
    </row>
    <row r="39" spans="1:2" x14ac:dyDescent="0.25">
      <c r="A39" t="s">
        <v>1295</v>
      </c>
      <c r="B39" s="4">
        <v>44817</v>
      </c>
    </row>
    <row r="40" spans="1:2" x14ac:dyDescent="0.25">
      <c r="A40" t="s">
        <v>1133</v>
      </c>
      <c r="B40" s="4">
        <v>44852</v>
      </c>
    </row>
    <row r="41" spans="1:2" x14ac:dyDescent="0.25">
      <c r="A41" t="s">
        <v>1164</v>
      </c>
      <c r="B41" s="4">
        <v>44784</v>
      </c>
    </row>
    <row r="42" spans="1:2" x14ac:dyDescent="0.25">
      <c r="A42" t="s">
        <v>1986</v>
      </c>
      <c r="B42" s="4">
        <v>44830</v>
      </c>
    </row>
    <row r="43" spans="1:2" x14ac:dyDescent="0.25">
      <c r="A43" t="s">
        <v>2558</v>
      </c>
      <c r="B43" s="4">
        <v>44828</v>
      </c>
    </row>
    <row r="44" spans="1:2" x14ac:dyDescent="0.25">
      <c r="A44" t="s">
        <v>1882</v>
      </c>
      <c r="B44" s="4">
        <v>44881</v>
      </c>
    </row>
    <row r="45" spans="1:2" x14ac:dyDescent="0.25">
      <c r="A45" t="s">
        <v>2374</v>
      </c>
      <c r="B45" s="4">
        <v>44889</v>
      </c>
    </row>
    <row r="46" spans="1:2" x14ac:dyDescent="0.25">
      <c r="A46" t="s">
        <v>3013</v>
      </c>
      <c r="B46" s="4">
        <v>44760</v>
      </c>
    </row>
    <row r="47" spans="1:2" x14ac:dyDescent="0.25">
      <c r="A47" t="s">
        <v>2043</v>
      </c>
      <c r="B47" s="4">
        <v>44867</v>
      </c>
    </row>
    <row r="48" spans="1:2" x14ac:dyDescent="0.25">
      <c r="A48" t="s">
        <v>2170</v>
      </c>
      <c r="B48" s="4">
        <v>44753</v>
      </c>
    </row>
    <row r="49" spans="1:2" x14ac:dyDescent="0.25">
      <c r="A49" t="s">
        <v>1396</v>
      </c>
      <c r="B49" s="4">
        <v>44889</v>
      </c>
    </row>
    <row r="50" spans="1:2" x14ac:dyDescent="0.25">
      <c r="A50" t="s">
        <v>2839</v>
      </c>
      <c r="B50" s="4">
        <v>44831</v>
      </c>
    </row>
    <row r="51" spans="1:2" x14ac:dyDescent="0.25">
      <c r="A51" t="s">
        <v>1630</v>
      </c>
      <c r="B51" s="4">
        <v>44807</v>
      </c>
    </row>
    <row r="52" spans="1:2" x14ac:dyDescent="0.25">
      <c r="A52" t="s">
        <v>2761</v>
      </c>
      <c r="B52" s="4">
        <v>44766</v>
      </c>
    </row>
    <row r="53" spans="1:2" x14ac:dyDescent="0.25">
      <c r="A53" t="s">
        <v>1632</v>
      </c>
      <c r="B53" s="4">
        <v>44764</v>
      </c>
    </row>
    <row r="54" spans="1:2" x14ac:dyDescent="0.25">
      <c r="A54" t="s">
        <v>3034</v>
      </c>
      <c r="B54" s="4">
        <v>44800</v>
      </c>
    </row>
    <row r="55" spans="1:2" x14ac:dyDescent="0.25">
      <c r="A55" t="s">
        <v>2610</v>
      </c>
      <c r="B55" s="4">
        <v>44874</v>
      </c>
    </row>
    <row r="56" spans="1:2" x14ac:dyDescent="0.25">
      <c r="A56" t="s">
        <v>1069</v>
      </c>
      <c r="B56" s="4">
        <v>44800</v>
      </c>
    </row>
    <row r="57" spans="1:2" x14ac:dyDescent="0.25">
      <c r="A57" t="s">
        <v>2833</v>
      </c>
      <c r="B57" s="4">
        <v>44791</v>
      </c>
    </row>
    <row r="58" spans="1:2" x14ac:dyDescent="0.25">
      <c r="A58" t="s">
        <v>2492</v>
      </c>
      <c r="B58" s="4">
        <v>44746</v>
      </c>
    </row>
    <row r="59" spans="1:2" x14ac:dyDescent="0.25">
      <c r="A59" t="s">
        <v>2857</v>
      </c>
      <c r="B59" s="4">
        <v>44873</v>
      </c>
    </row>
    <row r="60" spans="1:2" x14ac:dyDescent="0.25">
      <c r="A60" t="s">
        <v>1451</v>
      </c>
      <c r="B60" s="4">
        <v>44855</v>
      </c>
    </row>
    <row r="61" spans="1:2" x14ac:dyDescent="0.25">
      <c r="A61" t="s">
        <v>2606</v>
      </c>
      <c r="B61" s="4">
        <v>44867</v>
      </c>
    </row>
    <row r="62" spans="1:2" x14ac:dyDescent="0.25">
      <c r="A62" t="s">
        <v>1380</v>
      </c>
      <c r="B62" s="4">
        <v>44856</v>
      </c>
    </row>
    <row r="63" spans="1:2" x14ac:dyDescent="0.25">
      <c r="A63" t="s">
        <v>1108</v>
      </c>
      <c r="B63" s="4">
        <v>44872</v>
      </c>
    </row>
    <row r="64" spans="1:2" x14ac:dyDescent="0.25">
      <c r="A64" t="s">
        <v>1102</v>
      </c>
      <c r="B64" s="4">
        <v>44780</v>
      </c>
    </row>
    <row r="65" spans="1:2" x14ac:dyDescent="0.25">
      <c r="A65" t="s">
        <v>3025</v>
      </c>
      <c r="B65" s="4">
        <v>44770</v>
      </c>
    </row>
    <row r="66" spans="1:2" x14ac:dyDescent="0.25">
      <c r="A66" t="s">
        <v>2472</v>
      </c>
      <c r="B66" s="4">
        <v>44840</v>
      </c>
    </row>
    <row r="67" spans="1:2" x14ac:dyDescent="0.25">
      <c r="A67" t="s">
        <v>1385</v>
      </c>
      <c r="B67" s="4">
        <v>44758</v>
      </c>
    </row>
    <row r="68" spans="1:2" x14ac:dyDescent="0.25">
      <c r="A68" t="s">
        <v>2782</v>
      </c>
      <c r="B68" s="4">
        <v>44831</v>
      </c>
    </row>
    <row r="69" spans="1:2" x14ac:dyDescent="0.25">
      <c r="A69" t="s">
        <v>2484</v>
      </c>
      <c r="B69" s="4">
        <v>44804</v>
      </c>
    </row>
    <row r="70" spans="1:2" x14ac:dyDescent="0.25">
      <c r="A70" t="s">
        <v>2084</v>
      </c>
      <c r="B70" s="4">
        <v>44914</v>
      </c>
    </row>
    <row r="71" spans="1:2" x14ac:dyDescent="0.25">
      <c r="A71" t="s">
        <v>2332</v>
      </c>
      <c r="B71" s="4">
        <v>44853</v>
      </c>
    </row>
    <row r="72" spans="1:2" x14ac:dyDescent="0.25">
      <c r="A72" t="s">
        <v>2543</v>
      </c>
      <c r="B72" s="4">
        <v>44900</v>
      </c>
    </row>
    <row r="73" spans="1:2" x14ac:dyDescent="0.25">
      <c r="A73" t="s">
        <v>2539</v>
      </c>
      <c r="B73" s="4">
        <v>44776</v>
      </c>
    </row>
    <row r="74" spans="1:2" x14ac:dyDescent="0.25">
      <c r="A74" t="s">
        <v>1194</v>
      </c>
      <c r="B74" s="4">
        <v>44915</v>
      </c>
    </row>
    <row r="75" spans="1:2" x14ac:dyDescent="0.25">
      <c r="A75" t="s">
        <v>1947</v>
      </c>
      <c r="B75" s="4">
        <v>44885</v>
      </c>
    </row>
    <row r="76" spans="1:2" x14ac:dyDescent="0.25">
      <c r="A76" t="s">
        <v>2027</v>
      </c>
      <c r="B76" s="4">
        <v>44862</v>
      </c>
    </row>
    <row r="77" spans="1:2" x14ac:dyDescent="0.25">
      <c r="A77" t="s">
        <v>3081</v>
      </c>
      <c r="B77" s="4">
        <v>44846</v>
      </c>
    </row>
    <row r="78" spans="1:2" x14ac:dyDescent="0.25">
      <c r="A78" t="s">
        <v>2406</v>
      </c>
      <c r="B78" s="4">
        <v>44879</v>
      </c>
    </row>
    <row r="79" spans="1:2" x14ac:dyDescent="0.25">
      <c r="A79" t="s">
        <v>1545</v>
      </c>
      <c r="B79" s="4">
        <v>44892</v>
      </c>
    </row>
    <row r="80" spans="1:2" x14ac:dyDescent="0.25">
      <c r="A80" t="s">
        <v>3064</v>
      </c>
      <c r="B80" s="4">
        <v>44917</v>
      </c>
    </row>
    <row r="81" spans="1:2" x14ac:dyDescent="0.25">
      <c r="A81" t="s">
        <v>2360</v>
      </c>
      <c r="B81" s="4">
        <v>44815</v>
      </c>
    </row>
    <row r="82" spans="1:2" x14ac:dyDescent="0.25">
      <c r="A82" t="s">
        <v>1775</v>
      </c>
      <c r="B82" s="4">
        <v>44807</v>
      </c>
    </row>
    <row r="83" spans="1:2" x14ac:dyDescent="0.25">
      <c r="A83" t="s">
        <v>2545</v>
      </c>
      <c r="B83" s="4">
        <v>44912</v>
      </c>
    </row>
    <row r="84" spans="1:2" x14ac:dyDescent="0.25">
      <c r="A84" t="s">
        <v>2126</v>
      </c>
      <c r="B84" s="4">
        <v>44761</v>
      </c>
    </row>
    <row r="85" spans="1:2" x14ac:dyDescent="0.25">
      <c r="A85" t="s">
        <v>3001</v>
      </c>
      <c r="B85" s="4">
        <v>44875</v>
      </c>
    </row>
    <row r="86" spans="1:2" x14ac:dyDescent="0.25">
      <c r="A86" t="s">
        <v>3008</v>
      </c>
      <c r="B86" s="4">
        <v>44814</v>
      </c>
    </row>
    <row r="87" spans="1:2" x14ac:dyDescent="0.25">
      <c r="A87" t="s">
        <v>2049</v>
      </c>
      <c r="B87" s="4">
        <v>44907</v>
      </c>
    </row>
    <row r="88" spans="1:2" x14ac:dyDescent="0.25">
      <c r="A88" t="s">
        <v>2324</v>
      </c>
      <c r="B88" s="4">
        <v>44906</v>
      </c>
    </row>
    <row r="89" spans="1:2" x14ac:dyDescent="0.25">
      <c r="A89" t="s">
        <v>2328</v>
      </c>
      <c r="B89" s="4">
        <v>44861</v>
      </c>
    </row>
    <row r="90" spans="1:2" x14ac:dyDescent="0.25">
      <c r="A90" t="s">
        <v>2011</v>
      </c>
      <c r="B90" s="4">
        <v>44847</v>
      </c>
    </row>
    <row r="91" spans="1:2" x14ac:dyDescent="0.25">
      <c r="A91" t="s">
        <v>1612</v>
      </c>
      <c r="B91" s="4">
        <v>44827</v>
      </c>
    </row>
    <row r="92" spans="1:2" x14ac:dyDescent="0.25">
      <c r="A92" t="s">
        <v>1429</v>
      </c>
      <c r="B92" s="4">
        <v>44868</v>
      </c>
    </row>
    <row r="93" spans="1:2" x14ac:dyDescent="0.25">
      <c r="A93" t="s">
        <v>1815</v>
      </c>
      <c r="B93" s="4">
        <v>44778</v>
      </c>
    </row>
    <row r="94" spans="1:2" x14ac:dyDescent="0.25">
      <c r="A94" t="s">
        <v>1992</v>
      </c>
      <c r="B94" s="4">
        <v>44782</v>
      </c>
    </row>
    <row r="95" spans="1:2" x14ac:dyDescent="0.25">
      <c r="A95" t="s">
        <v>3029</v>
      </c>
      <c r="B95" s="4">
        <v>44835</v>
      </c>
    </row>
    <row r="96" spans="1:2" x14ac:dyDescent="0.25">
      <c r="A96" t="s">
        <v>1496</v>
      </c>
      <c r="B96" s="4">
        <v>44750</v>
      </c>
    </row>
    <row r="97" spans="1:2" x14ac:dyDescent="0.25">
      <c r="A97" t="s">
        <v>2458</v>
      </c>
      <c r="B97" s="4">
        <v>44861</v>
      </c>
    </row>
    <row r="98" spans="1:2" x14ac:dyDescent="0.25">
      <c r="A98" t="s">
        <v>1473</v>
      </c>
      <c r="B98" s="4">
        <v>44832</v>
      </c>
    </row>
    <row r="99" spans="1:2" x14ac:dyDescent="0.25">
      <c r="A99" t="s">
        <v>1842</v>
      </c>
      <c r="B99" s="4">
        <v>44784</v>
      </c>
    </row>
    <row r="100" spans="1:2" x14ac:dyDescent="0.25">
      <c r="A100" t="s">
        <v>1943</v>
      </c>
      <c r="B100" s="4">
        <v>44893</v>
      </c>
    </row>
    <row r="101" spans="1:2" x14ac:dyDescent="0.25">
      <c r="A101" t="s">
        <v>1150</v>
      </c>
      <c r="B101" s="4">
        <v>44823</v>
      </c>
    </row>
    <row r="102" spans="1:2" x14ac:dyDescent="0.25">
      <c r="A102" t="s">
        <v>2823</v>
      </c>
      <c r="B102" s="4">
        <v>44781</v>
      </c>
    </row>
    <row r="103" spans="1:2" x14ac:dyDescent="0.25">
      <c r="A103" t="s">
        <v>1328</v>
      </c>
      <c r="B103" s="4">
        <v>44876</v>
      </c>
    </row>
    <row r="104" spans="1:2" x14ac:dyDescent="0.25">
      <c r="A104" t="s">
        <v>2338</v>
      </c>
      <c r="B104" s="4">
        <v>44910</v>
      </c>
    </row>
    <row r="105" spans="1:2" x14ac:dyDescent="0.25">
      <c r="A105" t="s">
        <v>2450</v>
      </c>
      <c r="B105" s="4">
        <v>44748</v>
      </c>
    </row>
    <row r="106" spans="1:2" x14ac:dyDescent="0.25">
      <c r="A106" t="s">
        <v>3116</v>
      </c>
      <c r="B106" s="4">
        <v>44777</v>
      </c>
    </row>
    <row r="107" spans="1:2" x14ac:dyDescent="0.25">
      <c r="A107" t="s">
        <v>2252</v>
      </c>
      <c r="B107" s="4">
        <v>44749</v>
      </c>
    </row>
    <row r="108" spans="1:2" x14ac:dyDescent="0.25">
      <c r="A108" t="s">
        <v>1840</v>
      </c>
      <c r="B108" s="4">
        <v>44768</v>
      </c>
    </row>
    <row r="109" spans="1:2" x14ac:dyDescent="0.25">
      <c r="A109" t="s">
        <v>2867</v>
      </c>
      <c r="B109" s="4">
        <v>44796</v>
      </c>
    </row>
    <row r="110" spans="1:2" x14ac:dyDescent="0.25">
      <c r="A110" t="s">
        <v>2138</v>
      </c>
      <c r="B110" s="4">
        <v>44801</v>
      </c>
    </row>
    <row r="111" spans="1:2" x14ac:dyDescent="0.25">
      <c r="A111" t="s">
        <v>2887</v>
      </c>
      <c r="B111" s="4">
        <v>44865</v>
      </c>
    </row>
    <row r="112" spans="1:2" x14ac:dyDescent="0.25">
      <c r="A112" t="s">
        <v>2684</v>
      </c>
      <c r="B112" s="4">
        <v>44790</v>
      </c>
    </row>
    <row r="113" spans="1:2" x14ac:dyDescent="0.25">
      <c r="A113" t="s">
        <v>2013</v>
      </c>
      <c r="B113" s="4">
        <v>44786</v>
      </c>
    </row>
    <row r="114" spans="1:2" x14ac:dyDescent="0.25">
      <c r="A114" t="s">
        <v>1424</v>
      </c>
      <c r="B114" s="4">
        <v>44863</v>
      </c>
    </row>
    <row r="115" spans="1:2" x14ac:dyDescent="0.25">
      <c r="A115" t="s">
        <v>2731</v>
      </c>
      <c r="B115" s="4">
        <v>44750</v>
      </c>
    </row>
    <row r="116" spans="1:2" x14ac:dyDescent="0.25">
      <c r="A116" t="s">
        <v>2885</v>
      </c>
      <c r="B116" s="4">
        <v>44908</v>
      </c>
    </row>
    <row r="117" spans="1:2" x14ac:dyDescent="0.25">
      <c r="A117" t="s">
        <v>1791</v>
      </c>
      <c r="B117" s="4">
        <v>44837</v>
      </c>
    </row>
    <row r="118" spans="1:2" x14ac:dyDescent="0.25">
      <c r="A118" t="s">
        <v>2250</v>
      </c>
      <c r="B118" s="4">
        <v>44810</v>
      </c>
    </row>
    <row r="119" spans="1:2" x14ac:dyDescent="0.25">
      <c r="A119" t="s">
        <v>1401</v>
      </c>
      <c r="B119" s="4">
        <v>44762</v>
      </c>
    </row>
    <row r="120" spans="1:2" x14ac:dyDescent="0.25">
      <c r="A120" t="s">
        <v>1426</v>
      </c>
      <c r="B120" s="4">
        <v>44845</v>
      </c>
    </row>
    <row r="121" spans="1:2" x14ac:dyDescent="0.25">
      <c r="A121" t="s">
        <v>2464</v>
      </c>
      <c r="B121" s="4">
        <v>44848</v>
      </c>
    </row>
    <row r="122" spans="1:2" x14ac:dyDescent="0.25">
      <c r="A122" t="s">
        <v>1391</v>
      </c>
      <c r="B122" s="4">
        <v>44771</v>
      </c>
    </row>
    <row r="123" spans="1:2" x14ac:dyDescent="0.25">
      <c r="A123" t="s">
        <v>1589</v>
      </c>
      <c r="B123" s="4">
        <v>44830</v>
      </c>
    </row>
    <row r="124" spans="1:2" x14ac:dyDescent="0.25">
      <c r="A124" t="s">
        <v>2474</v>
      </c>
      <c r="B124" s="4">
        <v>44796</v>
      </c>
    </row>
    <row r="125" spans="1:2" x14ac:dyDescent="0.25">
      <c r="A125" t="s">
        <v>2386</v>
      </c>
      <c r="B125" s="4">
        <v>44897</v>
      </c>
    </row>
    <row r="126" spans="1:2" x14ac:dyDescent="0.25">
      <c r="A126" t="s">
        <v>2889</v>
      </c>
      <c r="B126" s="4">
        <v>44830</v>
      </c>
    </row>
    <row r="127" spans="1:2" x14ac:dyDescent="0.25">
      <c r="A127" t="s">
        <v>1957</v>
      </c>
      <c r="B127" s="4">
        <v>44908</v>
      </c>
    </row>
    <row r="128" spans="1:2" x14ac:dyDescent="0.25">
      <c r="A128" t="s">
        <v>2287</v>
      </c>
      <c r="B128" s="4">
        <v>44849</v>
      </c>
    </row>
    <row r="129" spans="1:2" x14ac:dyDescent="0.25">
      <c r="A129" t="s">
        <v>3054</v>
      </c>
      <c r="B129" s="4">
        <v>44839</v>
      </c>
    </row>
    <row r="130" spans="1:2" x14ac:dyDescent="0.25">
      <c r="A130" t="s">
        <v>1293</v>
      </c>
      <c r="B130" s="4">
        <v>44895</v>
      </c>
    </row>
    <row r="131" spans="1:2" x14ac:dyDescent="0.25">
      <c r="A131" t="s">
        <v>2660</v>
      </c>
      <c r="B131" s="4">
        <v>44802</v>
      </c>
    </row>
    <row r="132" spans="1:2" x14ac:dyDescent="0.25">
      <c r="A132" t="s">
        <v>2682</v>
      </c>
      <c r="B132" s="4">
        <v>44912</v>
      </c>
    </row>
    <row r="133" spans="1:2" x14ac:dyDescent="0.25">
      <c r="A133" t="s">
        <v>1817</v>
      </c>
      <c r="B133" s="4">
        <v>44897</v>
      </c>
    </row>
    <row r="134" spans="1:2" x14ac:dyDescent="0.25">
      <c r="A134" t="s">
        <v>2152</v>
      </c>
      <c r="B134" s="4">
        <v>44783</v>
      </c>
    </row>
    <row r="135" spans="1:2" x14ac:dyDescent="0.25">
      <c r="A135" t="s">
        <v>2547</v>
      </c>
      <c r="B135" s="4">
        <v>44764</v>
      </c>
    </row>
    <row r="136" spans="1:2" x14ac:dyDescent="0.25">
      <c r="A136" t="s">
        <v>2953</v>
      </c>
      <c r="B136" s="4">
        <v>44852</v>
      </c>
    </row>
    <row r="137" spans="1:2" x14ac:dyDescent="0.25">
      <c r="A137" t="s">
        <v>1580</v>
      </c>
      <c r="B137" s="4">
        <v>44797</v>
      </c>
    </row>
    <row r="138" spans="1:2" x14ac:dyDescent="0.25">
      <c r="A138" t="s">
        <v>1324</v>
      </c>
      <c r="B138" s="4">
        <v>44803</v>
      </c>
    </row>
    <row r="139" spans="1:2" x14ac:dyDescent="0.25">
      <c r="A139" t="s">
        <v>2060</v>
      </c>
      <c r="B139" s="4">
        <v>44838</v>
      </c>
    </row>
    <row r="140" spans="1:2" x14ac:dyDescent="0.25">
      <c r="A140" t="s">
        <v>2642</v>
      </c>
      <c r="B140" s="4">
        <v>44765</v>
      </c>
    </row>
    <row r="141" spans="1:2" x14ac:dyDescent="0.25">
      <c r="A141" t="s">
        <v>1652</v>
      </c>
      <c r="B141" s="4">
        <v>44897</v>
      </c>
    </row>
    <row r="142" spans="1:2" x14ac:dyDescent="0.25">
      <c r="A142" t="s">
        <v>1475</v>
      </c>
      <c r="B142" s="4">
        <v>44804</v>
      </c>
    </row>
    <row r="143" spans="1:2" x14ac:dyDescent="0.25">
      <c r="A143" t="s">
        <v>1685</v>
      </c>
      <c r="B143" s="4">
        <v>44868</v>
      </c>
    </row>
    <row r="144" spans="1:2" x14ac:dyDescent="0.25">
      <c r="A144" t="s">
        <v>2959</v>
      </c>
      <c r="B144" s="4">
        <v>44850</v>
      </c>
    </row>
    <row r="145" spans="1:2" x14ac:dyDescent="0.25">
      <c r="A145" t="s">
        <v>2132</v>
      </c>
      <c r="B145" s="4">
        <v>44824</v>
      </c>
    </row>
    <row r="146" spans="1:2" x14ac:dyDescent="0.25">
      <c r="A146" t="s">
        <v>2187</v>
      </c>
      <c r="B146" s="4">
        <v>44813</v>
      </c>
    </row>
    <row r="147" spans="1:2" x14ac:dyDescent="0.25">
      <c r="A147" t="s">
        <v>1717</v>
      </c>
      <c r="B147" s="4">
        <v>44854</v>
      </c>
    </row>
    <row r="148" spans="1:2" x14ac:dyDescent="0.25">
      <c r="A148" t="s">
        <v>2881</v>
      </c>
      <c r="B148" s="4">
        <v>44844</v>
      </c>
    </row>
    <row r="149" spans="1:2" x14ac:dyDescent="0.25">
      <c r="A149" t="s">
        <v>1922</v>
      </c>
      <c r="B149" s="4">
        <v>44821</v>
      </c>
    </row>
    <row r="150" spans="1:2" x14ac:dyDescent="0.25">
      <c r="A150" t="s">
        <v>2370</v>
      </c>
      <c r="B150" s="4">
        <v>44783</v>
      </c>
    </row>
    <row r="151" spans="1:2" x14ac:dyDescent="0.25">
      <c r="A151" t="s">
        <v>1723</v>
      </c>
      <c r="B151" s="4">
        <v>44789</v>
      </c>
    </row>
    <row r="152" spans="1:2" x14ac:dyDescent="0.25">
      <c r="A152" t="s">
        <v>2875</v>
      </c>
      <c r="B152" s="4">
        <v>44865</v>
      </c>
    </row>
    <row r="153" spans="1:2" x14ac:dyDescent="0.25">
      <c r="A153" t="s">
        <v>2144</v>
      </c>
      <c r="B153" s="4">
        <v>44835</v>
      </c>
    </row>
    <row r="154" spans="1:2" x14ac:dyDescent="0.25">
      <c r="A154" t="s">
        <v>2893</v>
      </c>
      <c r="B154" s="4">
        <v>44855</v>
      </c>
    </row>
    <row r="155" spans="1:2" x14ac:dyDescent="0.25">
      <c r="A155" t="s">
        <v>2698</v>
      </c>
      <c r="B155" s="4">
        <v>44911</v>
      </c>
    </row>
    <row r="156" spans="1:2" x14ac:dyDescent="0.25">
      <c r="A156" t="s">
        <v>1360</v>
      </c>
      <c r="B156" s="4">
        <v>44784</v>
      </c>
    </row>
    <row r="157" spans="1:2" x14ac:dyDescent="0.25">
      <c r="A157" t="s">
        <v>2600</v>
      </c>
      <c r="B157" s="4">
        <v>44800</v>
      </c>
    </row>
    <row r="158" spans="1:2" x14ac:dyDescent="0.25">
      <c r="A158" t="s">
        <v>1994</v>
      </c>
      <c r="B158" s="4">
        <v>44905</v>
      </c>
    </row>
    <row r="159" spans="1:2" x14ac:dyDescent="0.25">
      <c r="A159" t="s">
        <v>1844</v>
      </c>
      <c r="B159" s="4">
        <v>44858</v>
      </c>
    </row>
    <row r="160" spans="1:2" x14ac:dyDescent="0.25">
      <c r="A160" t="s">
        <v>2512</v>
      </c>
      <c r="B160" s="4">
        <v>44845</v>
      </c>
    </row>
    <row r="161" spans="1:2" x14ac:dyDescent="0.25">
      <c r="A161" t="s">
        <v>2755</v>
      </c>
      <c r="B161" s="4">
        <v>44767</v>
      </c>
    </row>
    <row r="162" spans="1:2" x14ac:dyDescent="0.25">
      <c r="A162" t="s">
        <v>2054</v>
      </c>
      <c r="B162" s="4">
        <v>44748</v>
      </c>
    </row>
    <row r="163" spans="1:2" x14ac:dyDescent="0.25">
      <c r="A163" t="s">
        <v>2416</v>
      </c>
      <c r="B163" s="4">
        <v>44829</v>
      </c>
    </row>
    <row r="164" spans="1:2" x14ac:dyDescent="0.25">
      <c r="A164" t="s">
        <v>2729</v>
      </c>
      <c r="B164" s="4">
        <v>44767</v>
      </c>
    </row>
    <row r="165" spans="1:2" x14ac:dyDescent="0.25">
      <c r="A165" t="s">
        <v>2056</v>
      </c>
      <c r="B165" s="4">
        <v>44864</v>
      </c>
    </row>
    <row r="166" spans="1:2" x14ac:dyDescent="0.25">
      <c r="A166" t="s">
        <v>1662</v>
      </c>
      <c r="B166" s="4">
        <v>44801</v>
      </c>
    </row>
    <row r="167" spans="1:2" x14ac:dyDescent="0.25">
      <c r="A167" t="s">
        <v>1608</v>
      </c>
      <c r="B167" s="4">
        <v>44878</v>
      </c>
    </row>
    <row r="168" spans="1:2" x14ac:dyDescent="0.25">
      <c r="A168" t="s">
        <v>2997</v>
      </c>
      <c r="B168" s="4">
        <v>44808</v>
      </c>
    </row>
    <row r="169" spans="1:2" x14ac:dyDescent="0.25">
      <c r="A169" t="s">
        <v>2821</v>
      </c>
      <c r="B169" s="4">
        <v>44872</v>
      </c>
    </row>
    <row r="170" spans="1:2" x14ac:dyDescent="0.25">
      <c r="A170" t="s">
        <v>1514</v>
      </c>
      <c r="B170" s="4">
        <v>44881</v>
      </c>
    </row>
    <row r="171" spans="1:2" x14ac:dyDescent="0.25">
      <c r="A171" t="s">
        <v>2376</v>
      </c>
      <c r="B171" s="4">
        <v>44752</v>
      </c>
    </row>
    <row r="172" spans="1:2" x14ac:dyDescent="0.25">
      <c r="A172" t="s">
        <v>2903</v>
      </c>
      <c r="B172" s="4">
        <v>44802</v>
      </c>
    </row>
    <row r="173" spans="1:2" x14ac:dyDescent="0.25">
      <c r="A173" t="s">
        <v>2757</v>
      </c>
      <c r="B173" s="4">
        <v>44902</v>
      </c>
    </row>
    <row r="174" spans="1:2" x14ac:dyDescent="0.25">
      <c r="A174" t="s">
        <v>3085</v>
      </c>
      <c r="B174" s="4">
        <v>44842</v>
      </c>
    </row>
    <row r="175" spans="1:2" x14ac:dyDescent="0.25">
      <c r="A175" t="s">
        <v>2029</v>
      </c>
      <c r="B175" s="4">
        <v>44910</v>
      </c>
    </row>
    <row r="176" spans="1:2" x14ac:dyDescent="0.25">
      <c r="A176" t="s">
        <v>2704</v>
      </c>
      <c r="B176" s="4">
        <v>44871</v>
      </c>
    </row>
    <row r="177" spans="1:2" x14ac:dyDescent="0.25">
      <c r="A177" t="s">
        <v>2975</v>
      </c>
      <c r="B177" s="4">
        <v>44914</v>
      </c>
    </row>
    <row r="178" spans="1:2" x14ac:dyDescent="0.25">
      <c r="A178" t="s">
        <v>1853</v>
      </c>
      <c r="B178" s="4">
        <v>44897</v>
      </c>
    </row>
    <row r="179" spans="1:2" x14ac:dyDescent="0.25">
      <c r="A179" t="s">
        <v>1784</v>
      </c>
      <c r="B179" s="4">
        <v>44853</v>
      </c>
    </row>
    <row r="180" spans="1:2" x14ac:dyDescent="0.25">
      <c r="A180" t="s">
        <v>1506</v>
      </c>
      <c r="B180" s="4">
        <v>44784</v>
      </c>
    </row>
    <row r="181" spans="1:2" x14ac:dyDescent="0.25">
      <c r="A181" t="s">
        <v>2502</v>
      </c>
      <c r="B181" s="4">
        <v>44781</v>
      </c>
    </row>
    <row r="182" spans="1:2" x14ac:dyDescent="0.25">
      <c r="A182" t="s">
        <v>2294</v>
      </c>
      <c r="B182" s="4">
        <v>44834</v>
      </c>
    </row>
    <row r="183" spans="1:2" x14ac:dyDescent="0.25">
      <c r="A183" t="s">
        <v>2672</v>
      </c>
      <c r="B183" s="4">
        <v>44915</v>
      </c>
    </row>
    <row r="184" spans="1:2" x14ac:dyDescent="0.25">
      <c r="A184" t="s">
        <v>1446</v>
      </c>
      <c r="B184" s="4">
        <v>44867</v>
      </c>
    </row>
    <row r="185" spans="1:2" x14ac:dyDescent="0.25">
      <c r="A185" t="s">
        <v>2977</v>
      </c>
      <c r="B185" s="4">
        <v>44896</v>
      </c>
    </row>
    <row r="186" spans="1:2" x14ac:dyDescent="0.25">
      <c r="A186" t="s">
        <v>1768</v>
      </c>
      <c r="B186" s="4">
        <v>44857</v>
      </c>
    </row>
    <row r="187" spans="1:2" x14ac:dyDescent="0.25">
      <c r="A187" t="s">
        <v>2869</v>
      </c>
      <c r="B187" s="4">
        <v>44791</v>
      </c>
    </row>
    <row r="188" spans="1:2" x14ac:dyDescent="0.25">
      <c r="A188" t="s">
        <v>2462</v>
      </c>
      <c r="B188" s="4">
        <v>44830</v>
      </c>
    </row>
    <row r="189" spans="1:2" x14ac:dyDescent="0.25">
      <c r="A189" t="s">
        <v>1504</v>
      </c>
      <c r="B189" s="4">
        <v>44839</v>
      </c>
    </row>
    <row r="190" spans="1:2" x14ac:dyDescent="0.25">
      <c r="A190" t="s">
        <v>2468</v>
      </c>
      <c r="B190" s="4">
        <v>44897</v>
      </c>
    </row>
    <row r="191" spans="1:2" x14ac:dyDescent="0.25">
      <c r="A191" t="s">
        <v>1598</v>
      </c>
      <c r="B191" s="4">
        <v>44883</v>
      </c>
    </row>
    <row r="192" spans="1:2" x14ac:dyDescent="0.25">
      <c r="A192" t="s">
        <v>2422</v>
      </c>
      <c r="B192" s="4">
        <v>44798</v>
      </c>
    </row>
    <row r="193" spans="1:2" x14ac:dyDescent="0.25">
      <c r="A193" t="s">
        <v>2564</v>
      </c>
      <c r="B193" s="4">
        <v>44831</v>
      </c>
    </row>
    <row r="194" spans="1:2" x14ac:dyDescent="0.25">
      <c r="A194" t="s">
        <v>2384</v>
      </c>
      <c r="B194" s="4">
        <v>44828</v>
      </c>
    </row>
    <row r="195" spans="1:2" x14ac:dyDescent="0.25">
      <c r="A195" t="s">
        <v>2999</v>
      </c>
      <c r="B195" s="4">
        <v>44844</v>
      </c>
    </row>
    <row r="196" spans="1:2" x14ac:dyDescent="0.25">
      <c r="A196" t="s">
        <v>2662</v>
      </c>
      <c r="B196" s="4">
        <v>44763</v>
      </c>
    </row>
    <row r="197" spans="1:2" x14ac:dyDescent="0.25">
      <c r="A197" t="s">
        <v>2047</v>
      </c>
      <c r="B197" s="4">
        <v>44882</v>
      </c>
    </row>
    <row r="198" spans="1:2" x14ac:dyDescent="0.25">
      <c r="A198" t="s">
        <v>2267</v>
      </c>
      <c r="B198" s="4">
        <v>44762</v>
      </c>
    </row>
    <row r="199" spans="1:2" x14ac:dyDescent="0.25">
      <c r="A199" t="s">
        <v>2300</v>
      </c>
      <c r="B199" s="4">
        <v>44816</v>
      </c>
    </row>
    <row r="200" spans="1:2" x14ac:dyDescent="0.25">
      <c r="A200" t="s">
        <v>2017</v>
      </c>
      <c r="B200" s="4">
        <v>44753</v>
      </c>
    </row>
    <row r="201" spans="1:2" x14ac:dyDescent="0.25">
      <c r="A201" t="s">
        <v>2556</v>
      </c>
      <c r="B201" s="4">
        <v>44838</v>
      </c>
    </row>
    <row r="202" spans="1:2" x14ac:dyDescent="0.25">
      <c r="A202" t="s">
        <v>2943</v>
      </c>
      <c r="B202" s="4">
        <v>44881</v>
      </c>
    </row>
    <row r="203" spans="1:2" x14ac:dyDescent="0.25">
      <c r="A203" t="s">
        <v>2548</v>
      </c>
      <c r="B203" s="4">
        <v>44861</v>
      </c>
    </row>
    <row r="204" spans="1:2" x14ac:dyDescent="0.25">
      <c r="A204" t="s">
        <v>2804</v>
      </c>
      <c r="B204" s="4">
        <v>44897</v>
      </c>
    </row>
    <row r="205" spans="1:2" x14ac:dyDescent="0.25">
      <c r="A205" t="s">
        <v>2150</v>
      </c>
      <c r="B205" s="4">
        <v>44768</v>
      </c>
    </row>
    <row r="206" spans="1:2" x14ac:dyDescent="0.25">
      <c r="A206" t="s">
        <v>2096</v>
      </c>
      <c r="B206" s="4">
        <v>44856</v>
      </c>
    </row>
    <row r="207" spans="1:2" x14ac:dyDescent="0.25">
      <c r="A207" t="s">
        <v>1959</v>
      </c>
      <c r="B207" s="4">
        <v>44857</v>
      </c>
    </row>
    <row r="208" spans="1:2" x14ac:dyDescent="0.25">
      <c r="A208" t="s">
        <v>2221</v>
      </c>
      <c r="B208" s="4">
        <v>44857</v>
      </c>
    </row>
    <row r="209" spans="1:2" x14ac:dyDescent="0.25">
      <c r="A209" t="s">
        <v>2901</v>
      </c>
      <c r="B209" s="4">
        <v>44867</v>
      </c>
    </row>
    <row r="210" spans="1:2" x14ac:dyDescent="0.25">
      <c r="A210" t="s">
        <v>2140</v>
      </c>
      <c r="B210" s="4">
        <v>44900</v>
      </c>
    </row>
    <row r="211" spans="1:2" x14ac:dyDescent="0.25">
      <c r="A211" t="s">
        <v>1485</v>
      </c>
      <c r="B211" s="4">
        <v>44820</v>
      </c>
    </row>
    <row r="212" spans="1:2" x14ac:dyDescent="0.25">
      <c r="A212" t="s">
        <v>2304</v>
      </c>
      <c r="B212" s="4">
        <v>44746</v>
      </c>
    </row>
    <row r="213" spans="1:2" x14ac:dyDescent="0.25">
      <c r="A213" t="s">
        <v>2923</v>
      </c>
      <c r="B213" s="4">
        <v>44855</v>
      </c>
    </row>
    <row r="214" spans="1:2" x14ac:dyDescent="0.25">
      <c r="A214" t="s">
        <v>2396</v>
      </c>
      <c r="B214" s="4">
        <v>44786</v>
      </c>
    </row>
    <row r="215" spans="1:2" x14ac:dyDescent="0.25">
      <c r="A215" t="s">
        <v>2810</v>
      </c>
      <c r="B215" s="4">
        <v>44833</v>
      </c>
    </row>
    <row r="216" spans="1:2" x14ac:dyDescent="0.25">
      <c r="A216" t="s">
        <v>1309</v>
      </c>
      <c r="B216" s="4">
        <v>44812</v>
      </c>
    </row>
    <row r="217" spans="1:2" x14ac:dyDescent="0.25">
      <c r="A217" t="s">
        <v>1349</v>
      </c>
      <c r="B217" s="4">
        <v>44811</v>
      </c>
    </row>
    <row r="218" spans="1:2" x14ac:dyDescent="0.25">
      <c r="A218" t="s">
        <v>3005</v>
      </c>
      <c r="B218" s="4">
        <v>44896</v>
      </c>
    </row>
    <row r="219" spans="1:2" x14ac:dyDescent="0.25">
      <c r="A219" t="s">
        <v>1287</v>
      </c>
      <c r="B219" s="4">
        <v>44859</v>
      </c>
    </row>
    <row r="220" spans="1:2" x14ac:dyDescent="0.25">
      <c r="A220" t="s">
        <v>1100</v>
      </c>
      <c r="B220" s="4">
        <v>44756</v>
      </c>
    </row>
    <row r="221" spans="1:2" x14ac:dyDescent="0.25">
      <c r="A221" t="s">
        <v>1455</v>
      </c>
      <c r="B221" s="4">
        <v>44801</v>
      </c>
    </row>
    <row r="222" spans="1:2" x14ac:dyDescent="0.25">
      <c r="A222" t="s">
        <v>1900</v>
      </c>
      <c r="B222" s="4">
        <v>44822</v>
      </c>
    </row>
    <row r="223" spans="1:2" x14ac:dyDescent="0.25">
      <c r="A223" t="s">
        <v>2261</v>
      </c>
      <c r="B223" s="4">
        <v>44816</v>
      </c>
    </row>
    <row r="224" spans="1:2" x14ac:dyDescent="0.25">
      <c r="A224" t="s">
        <v>1302</v>
      </c>
      <c r="B224" s="4">
        <v>44907</v>
      </c>
    </row>
    <row r="225" spans="1:2" x14ac:dyDescent="0.25">
      <c r="A225" t="s">
        <v>2843</v>
      </c>
      <c r="B225" s="4">
        <v>44836</v>
      </c>
    </row>
    <row r="226" spans="1:2" x14ac:dyDescent="0.25">
      <c r="A226" t="s">
        <v>1733</v>
      </c>
      <c r="B226" s="4">
        <v>44867</v>
      </c>
    </row>
    <row r="227" spans="1:2" x14ac:dyDescent="0.25">
      <c r="A227" t="s">
        <v>1826</v>
      </c>
      <c r="B227" s="4">
        <v>44765</v>
      </c>
    </row>
    <row r="228" spans="1:2" x14ac:dyDescent="0.25">
      <c r="A228" t="s">
        <v>2837</v>
      </c>
      <c r="B228" s="4">
        <v>44784</v>
      </c>
    </row>
    <row r="229" spans="1:2" x14ac:dyDescent="0.25">
      <c r="A229" t="s">
        <v>2598</v>
      </c>
      <c r="B229" s="4">
        <v>44782</v>
      </c>
    </row>
    <row r="230" spans="1:2" x14ac:dyDescent="0.25">
      <c r="A230" t="s">
        <v>1442</v>
      </c>
      <c r="B230" s="4">
        <v>44754</v>
      </c>
    </row>
    <row r="231" spans="1:2" x14ac:dyDescent="0.25">
      <c r="A231" t="s">
        <v>1751</v>
      </c>
      <c r="B231" s="4">
        <v>44912</v>
      </c>
    </row>
    <row r="232" spans="1:2" x14ac:dyDescent="0.25">
      <c r="A232" t="s">
        <v>1204</v>
      </c>
      <c r="B232" s="4">
        <v>44835</v>
      </c>
    </row>
    <row r="233" spans="1:2" x14ac:dyDescent="0.25">
      <c r="A233" t="s">
        <v>1197</v>
      </c>
      <c r="B233" s="4">
        <v>44832</v>
      </c>
    </row>
    <row r="234" spans="1:2" x14ac:dyDescent="0.25">
      <c r="A234" t="s">
        <v>1530</v>
      </c>
      <c r="B234" s="4">
        <v>44846</v>
      </c>
    </row>
    <row r="235" spans="1:2" x14ac:dyDescent="0.25">
      <c r="A235" t="s">
        <v>1152</v>
      </c>
      <c r="B235" s="4">
        <v>44823</v>
      </c>
    </row>
    <row r="236" spans="1:2" x14ac:dyDescent="0.25">
      <c r="A236" t="s">
        <v>2931</v>
      </c>
      <c r="B236" s="4">
        <v>44778</v>
      </c>
    </row>
    <row r="237" spans="1:2" x14ac:dyDescent="0.25">
      <c r="A237" t="s">
        <v>1508</v>
      </c>
      <c r="B237" s="4">
        <v>44880</v>
      </c>
    </row>
    <row r="238" spans="1:2" x14ac:dyDescent="0.25">
      <c r="A238" t="s">
        <v>2590</v>
      </c>
      <c r="B238" s="4">
        <v>44907</v>
      </c>
    </row>
    <row r="239" spans="1:2" x14ac:dyDescent="0.25">
      <c r="A239" t="s">
        <v>1347</v>
      </c>
      <c r="B239" s="4">
        <v>44907</v>
      </c>
    </row>
    <row r="240" spans="1:2" x14ac:dyDescent="0.25">
      <c r="A240" t="s">
        <v>2080</v>
      </c>
      <c r="B240" s="4">
        <v>44883</v>
      </c>
    </row>
    <row r="241" spans="1:2" x14ac:dyDescent="0.25">
      <c r="A241" t="s">
        <v>2112</v>
      </c>
      <c r="B241" s="4">
        <v>44777</v>
      </c>
    </row>
    <row r="242" spans="1:2" x14ac:dyDescent="0.25">
      <c r="A242" t="s">
        <v>1622</v>
      </c>
      <c r="B242" s="4">
        <v>44785</v>
      </c>
    </row>
    <row r="243" spans="1:2" x14ac:dyDescent="0.25">
      <c r="A243" t="s">
        <v>2820</v>
      </c>
      <c r="B243" s="4">
        <v>44752</v>
      </c>
    </row>
    <row r="244" spans="1:2" x14ac:dyDescent="0.25">
      <c r="A244" t="s">
        <v>2786</v>
      </c>
      <c r="B244" s="4">
        <v>44808</v>
      </c>
    </row>
    <row r="245" spans="1:2" x14ac:dyDescent="0.25">
      <c r="A245" t="s">
        <v>2086</v>
      </c>
      <c r="B245" s="4">
        <v>44811</v>
      </c>
    </row>
    <row r="246" spans="1:2" x14ac:dyDescent="0.25">
      <c r="A246" t="s">
        <v>2541</v>
      </c>
      <c r="B246" s="4">
        <v>44768</v>
      </c>
    </row>
    <row r="247" spans="1:2" x14ac:dyDescent="0.25">
      <c r="A247" t="s">
        <v>2326</v>
      </c>
      <c r="B247" s="4">
        <v>44783</v>
      </c>
    </row>
    <row r="248" spans="1:2" x14ac:dyDescent="0.25">
      <c r="A248" t="s">
        <v>1859</v>
      </c>
      <c r="B248" s="4">
        <v>44829</v>
      </c>
    </row>
    <row r="249" spans="1:2" x14ac:dyDescent="0.25">
      <c r="A249" t="s">
        <v>1896</v>
      </c>
      <c r="B249" s="4">
        <v>44840</v>
      </c>
    </row>
    <row r="250" spans="1:2" x14ac:dyDescent="0.25">
      <c r="A250" t="s">
        <v>2302</v>
      </c>
      <c r="B250" s="4">
        <v>44869</v>
      </c>
    </row>
    <row r="251" spans="1:2" x14ac:dyDescent="0.25">
      <c r="A251" t="s">
        <v>2800</v>
      </c>
      <c r="B251" s="4">
        <v>44897</v>
      </c>
    </row>
    <row r="252" spans="1:2" x14ac:dyDescent="0.25">
      <c r="A252" t="s">
        <v>1179</v>
      </c>
      <c r="B252" s="4">
        <v>44838</v>
      </c>
    </row>
    <row r="253" spans="1:2" x14ac:dyDescent="0.25">
      <c r="A253" t="s">
        <v>1072</v>
      </c>
      <c r="B253" s="4">
        <v>44840</v>
      </c>
    </row>
    <row r="254" spans="1:2" x14ac:dyDescent="0.25">
      <c r="A254" t="s">
        <v>1298</v>
      </c>
      <c r="B254" s="4">
        <v>44901</v>
      </c>
    </row>
    <row r="255" spans="1:2" x14ac:dyDescent="0.25">
      <c r="A255" t="s">
        <v>1499</v>
      </c>
      <c r="B255" s="4">
        <v>44822</v>
      </c>
    </row>
    <row r="256" spans="1:2" x14ac:dyDescent="0.25">
      <c r="A256" t="s">
        <v>2164</v>
      </c>
      <c r="B256" s="4">
        <v>44748</v>
      </c>
    </row>
    <row r="257" spans="1:2" x14ac:dyDescent="0.25">
      <c r="A257" t="s">
        <v>1532</v>
      </c>
      <c r="B257" s="4">
        <v>44791</v>
      </c>
    </row>
    <row r="258" spans="1:2" x14ac:dyDescent="0.25">
      <c r="A258" t="s">
        <v>2735</v>
      </c>
      <c r="B258" s="4">
        <v>44858</v>
      </c>
    </row>
    <row r="259" spans="1:2" x14ac:dyDescent="0.25">
      <c r="A259" t="s">
        <v>1961</v>
      </c>
      <c r="B259" s="4">
        <v>44754</v>
      </c>
    </row>
    <row r="260" spans="1:2" x14ac:dyDescent="0.25">
      <c r="A260" t="s">
        <v>2765</v>
      </c>
      <c r="B260" s="4">
        <v>44889</v>
      </c>
    </row>
    <row r="261" spans="1:2" x14ac:dyDescent="0.25">
      <c r="A261" t="s">
        <v>2654</v>
      </c>
      <c r="B261" s="4">
        <v>44831</v>
      </c>
    </row>
    <row r="262" spans="1:2" x14ac:dyDescent="0.25">
      <c r="A262" t="s">
        <v>1376</v>
      </c>
      <c r="B262" s="4">
        <v>44904</v>
      </c>
    </row>
    <row r="263" spans="1:2" x14ac:dyDescent="0.25">
      <c r="A263" t="s">
        <v>2257</v>
      </c>
      <c r="B263" s="4">
        <v>44884</v>
      </c>
    </row>
    <row r="264" spans="1:2" x14ac:dyDescent="0.25">
      <c r="A264" t="s">
        <v>2688</v>
      </c>
      <c r="B264" s="4">
        <v>44817</v>
      </c>
    </row>
    <row r="265" spans="1:2" x14ac:dyDescent="0.25">
      <c r="A265" t="s">
        <v>1561</v>
      </c>
      <c r="B265" s="4">
        <v>44772</v>
      </c>
    </row>
    <row r="266" spans="1:2" x14ac:dyDescent="0.25">
      <c r="A266" t="s">
        <v>1097</v>
      </c>
      <c r="B266" s="4">
        <v>44882</v>
      </c>
    </row>
    <row r="267" spans="1:2" x14ac:dyDescent="0.25">
      <c r="A267" t="s">
        <v>2945</v>
      </c>
      <c r="B267" s="4">
        <v>44747</v>
      </c>
    </row>
    <row r="268" spans="1:2" x14ac:dyDescent="0.25">
      <c r="A268" t="s">
        <v>2005</v>
      </c>
      <c r="B268" s="4">
        <v>44823</v>
      </c>
    </row>
    <row r="269" spans="1:2" x14ac:dyDescent="0.25">
      <c r="A269" t="s">
        <v>2366</v>
      </c>
      <c r="B269" s="4">
        <v>44763</v>
      </c>
    </row>
    <row r="270" spans="1:2" x14ac:dyDescent="0.25">
      <c r="A270" t="s">
        <v>1541</v>
      </c>
      <c r="B270" s="4">
        <v>44843</v>
      </c>
    </row>
    <row r="271" spans="1:2" x14ac:dyDescent="0.25">
      <c r="A271" t="s">
        <v>2334</v>
      </c>
      <c r="B271" s="4">
        <v>44827</v>
      </c>
    </row>
    <row r="272" spans="1:2" x14ac:dyDescent="0.25">
      <c r="A272" t="s">
        <v>1234</v>
      </c>
      <c r="B272" s="4">
        <v>44771</v>
      </c>
    </row>
    <row r="273" spans="1:2" x14ac:dyDescent="0.25">
      <c r="A273" t="s">
        <v>1969</v>
      </c>
      <c r="B273" s="4">
        <v>44883</v>
      </c>
    </row>
    <row r="274" spans="1:2" x14ac:dyDescent="0.25">
      <c r="A274" t="s">
        <v>2322</v>
      </c>
      <c r="B274" s="4">
        <v>44780</v>
      </c>
    </row>
    <row r="275" spans="1:2" x14ac:dyDescent="0.25">
      <c r="A275" t="s">
        <v>1857</v>
      </c>
      <c r="B275" s="4">
        <v>44858</v>
      </c>
    </row>
    <row r="276" spans="1:2" x14ac:dyDescent="0.25">
      <c r="A276" t="s">
        <v>1249</v>
      </c>
      <c r="B276" s="4">
        <v>44886</v>
      </c>
    </row>
    <row r="277" spans="1:2" x14ac:dyDescent="0.25">
      <c r="A277" t="s">
        <v>2239</v>
      </c>
      <c r="B277" s="4">
        <v>44871</v>
      </c>
    </row>
    <row r="278" spans="1:2" x14ac:dyDescent="0.25">
      <c r="A278" t="s">
        <v>1279</v>
      </c>
      <c r="B278" s="4">
        <v>44901</v>
      </c>
    </row>
    <row r="279" spans="1:2" x14ac:dyDescent="0.25">
      <c r="A279" t="s">
        <v>1926</v>
      </c>
      <c r="B279" s="4">
        <v>44893</v>
      </c>
    </row>
    <row r="280" spans="1:2" x14ac:dyDescent="0.25">
      <c r="A280" t="s">
        <v>1828</v>
      </c>
      <c r="B280" s="4">
        <v>44789</v>
      </c>
    </row>
    <row r="281" spans="1:2" x14ac:dyDescent="0.25">
      <c r="A281" t="s">
        <v>2158</v>
      </c>
      <c r="B281" s="4">
        <v>44789</v>
      </c>
    </row>
    <row r="282" spans="1:2" x14ac:dyDescent="0.25">
      <c r="A282" t="s">
        <v>1063</v>
      </c>
      <c r="B282" s="4">
        <v>44782</v>
      </c>
    </row>
    <row r="283" spans="1:2" x14ac:dyDescent="0.25">
      <c r="A283" t="s">
        <v>1382</v>
      </c>
      <c r="B283" s="4">
        <v>44796</v>
      </c>
    </row>
    <row r="284" spans="1:2" x14ac:dyDescent="0.25">
      <c r="A284" t="s">
        <v>2853</v>
      </c>
      <c r="B284" s="4">
        <v>44837</v>
      </c>
    </row>
    <row r="285" spans="1:2" x14ac:dyDescent="0.25">
      <c r="A285" t="s">
        <v>1522</v>
      </c>
      <c r="B285" s="4">
        <v>44859</v>
      </c>
    </row>
    <row r="286" spans="1:2" x14ac:dyDescent="0.25">
      <c r="A286" t="s">
        <v>2466</v>
      </c>
      <c r="B286" s="4">
        <v>44823</v>
      </c>
    </row>
    <row r="287" spans="1:2" x14ac:dyDescent="0.25">
      <c r="A287" t="s">
        <v>1585</v>
      </c>
      <c r="B287" s="4">
        <v>44763</v>
      </c>
    </row>
    <row r="288" spans="1:2" x14ac:dyDescent="0.25">
      <c r="A288" t="s">
        <v>3074</v>
      </c>
      <c r="B288" s="4">
        <v>44838</v>
      </c>
    </row>
    <row r="289" spans="1:2" x14ac:dyDescent="0.25">
      <c r="A289" t="s">
        <v>2173</v>
      </c>
      <c r="B289" s="4">
        <v>44811</v>
      </c>
    </row>
    <row r="290" spans="1:2" x14ac:dyDescent="0.25">
      <c r="A290" t="s">
        <v>2873</v>
      </c>
      <c r="B290" s="4">
        <v>44811</v>
      </c>
    </row>
    <row r="291" spans="1:2" x14ac:dyDescent="0.25">
      <c r="A291" t="s">
        <v>2480</v>
      </c>
      <c r="B291" s="4">
        <v>44832</v>
      </c>
    </row>
    <row r="292" spans="1:2" x14ac:dyDescent="0.25">
      <c r="A292" t="s">
        <v>2993</v>
      </c>
      <c r="B292" s="4">
        <v>44804</v>
      </c>
    </row>
    <row r="293" spans="1:2" x14ac:dyDescent="0.25">
      <c r="A293" t="s">
        <v>1600</v>
      </c>
      <c r="B293" s="4">
        <v>44880</v>
      </c>
    </row>
    <row r="294" spans="1:2" x14ac:dyDescent="0.25">
      <c r="A294" t="s">
        <v>1244</v>
      </c>
      <c r="B294" s="4">
        <v>44858</v>
      </c>
    </row>
    <row r="295" spans="1:2" x14ac:dyDescent="0.25">
      <c r="A295" t="s">
        <v>1766</v>
      </c>
      <c r="B295" s="4">
        <v>44787</v>
      </c>
    </row>
    <row r="296" spans="1:2" x14ac:dyDescent="0.25">
      <c r="A296" t="s">
        <v>1389</v>
      </c>
      <c r="B296" s="4">
        <v>44837</v>
      </c>
    </row>
    <row r="297" spans="1:2" x14ac:dyDescent="0.25">
      <c r="A297" t="s">
        <v>2592</v>
      </c>
      <c r="B297" s="4">
        <v>44879</v>
      </c>
    </row>
    <row r="298" spans="1:2" x14ac:dyDescent="0.25">
      <c r="A298" t="s">
        <v>2632</v>
      </c>
      <c r="B298" s="4">
        <v>44786</v>
      </c>
    </row>
    <row r="299" spans="1:2" x14ac:dyDescent="0.25">
      <c r="A299" t="s">
        <v>2759</v>
      </c>
      <c r="B299" s="4">
        <v>44780</v>
      </c>
    </row>
    <row r="300" spans="1:2" x14ac:dyDescent="0.25">
      <c r="A300" t="s">
        <v>2644</v>
      </c>
      <c r="B300" s="4">
        <v>44832</v>
      </c>
    </row>
    <row r="301" spans="1:2" x14ac:dyDescent="0.25">
      <c r="A301" t="s">
        <v>1281</v>
      </c>
      <c r="B301" s="4">
        <v>44902</v>
      </c>
    </row>
    <row r="302" spans="1:2" x14ac:dyDescent="0.25">
      <c r="A302" t="s">
        <v>2041</v>
      </c>
      <c r="B302" s="4">
        <v>44822</v>
      </c>
    </row>
    <row r="303" spans="1:2" x14ac:dyDescent="0.25">
      <c r="A303" t="s">
        <v>1668</v>
      </c>
      <c r="B303" s="4">
        <v>44825</v>
      </c>
    </row>
    <row r="304" spans="1:2" x14ac:dyDescent="0.25">
      <c r="A304" t="s">
        <v>2658</v>
      </c>
      <c r="B304" s="4">
        <v>44807</v>
      </c>
    </row>
    <row r="305" spans="1:2" x14ac:dyDescent="0.25">
      <c r="A305" t="s">
        <v>1480</v>
      </c>
      <c r="B305" s="4">
        <v>44748</v>
      </c>
    </row>
    <row r="306" spans="1:2" x14ac:dyDescent="0.25">
      <c r="A306" t="s">
        <v>1849</v>
      </c>
      <c r="B306" s="4">
        <v>44887</v>
      </c>
    </row>
    <row r="307" spans="1:2" x14ac:dyDescent="0.25">
      <c r="A307" t="s">
        <v>2841</v>
      </c>
      <c r="B307" s="4">
        <v>44917</v>
      </c>
    </row>
    <row r="308" spans="1:2" x14ac:dyDescent="0.25">
      <c r="A308" t="s">
        <v>2939</v>
      </c>
      <c r="B308" s="4">
        <v>44804</v>
      </c>
    </row>
    <row r="309" spans="1:2" x14ac:dyDescent="0.25">
      <c r="A309" t="s">
        <v>2494</v>
      </c>
      <c r="B309" s="4">
        <v>44819</v>
      </c>
    </row>
    <row r="310" spans="1:2" x14ac:dyDescent="0.25">
      <c r="A310" t="s">
        <v>1418</v>
      </c>
      <c r="B310" s="4">
        <v>44749</v>
      </c>
    </row>
    <row r="311" spans="1:2" x14ac:dyDescent="0.25">
      <c r="A311" t="s">
        <v>2015</v>
      </c>
      <c r="B311" s="4">
        <v>44864</v>
      </c>
    </row>
    <row r="312" spans="1:2" x14ac:dyDescent="0.25">
      <c r="A312" t="s">
        <v>2700</v>
      </c>
      <c r="B312" s="4">
        <v>44795</v>
      </c>
    </row>
    <row r="313" spans="1:2" x14ac:dyDescent="0.25">
      <c r="A313" t="s">
        <v>2476</v>
      </c>
      <c r="B313" s="4">
        <v>44819</v>
      </c>
    </row>
    <row r="314" spans="1:2" x14ac:dyDescent="0.25">
      <c r="A314" t="s">
        <v>2064</v>
      </c>
      <c r="B314" s="4">
        <v>44872</v>
      </c>
    </row>
    <row r="315" spans="1:2" x14ac:dyDescent="0.25">
      <c r="A315" t="s">
        <v>2124</v>
      </c>
      <c r="B315" s="4">
        <v>44834</v>
      </c>
    </row>
    <row r="316" spans="1:2" x14ac:dyDescent="0.25">
      <c r="A316" t="s">
        <v>2560</v>
      </c>
      <c r="B316" s="4">
        <v>44756</v>
      </c>
    </row>
    <row r="317" spans="1:2" x14ac:dyDescent="0.25">
      <c r="A317" t="s">
        <v>1721</v>
      </c>
      <c r="B317" s="4">
        <v>44873</v>
      </c>
    </row>
    <row r="318" spans="1:2" x14ac:dyDescent="0.25">
      <c r="A318" t="s">
        <v>1527</v>
      </c>
      <c r="B318" s="4">
        <v>44797</v>
      </c>
    </row>
    <row r="319" spans="1:2" x14ac:dyDescent="0.25">
      <c r="A319" t="s">
        <v>2241</v>
      </c>
      <c r="B319" s="4">
        <v>44806</v>
      </c>
    </row>
    <row r="320" spans="1:2" x14ac:dyDescent="0.25">
      <c r="A320" t="s">
        <v>1157</v>
      </c>
      <c r="B320" s="4">
        <v>44758</v>
      </c>
    </row>
    <row r="321" spans="1:2" x14ac:dyDescent="0.25">
      <c r="A321" t="s">
        <v>2572</v>
      </c>
      <c r="B321" s="4">
        <v>44859</v>
      </c>
    </row>
    <row r="322" spans="1:2" x14ac:dyDescent="0.25">
      <c r="A322" t="s">
        <v>2160</v>
      </c>
      <c r="B322" s="4">
        <v>44890</v>
      </c>
    </row>
    <row r="323" spans="1:2" x14ac:dyDescent="0.25">
      <c r="A323" t="s">
        <v>2668</v>
      </c>
      <c r="B323" s="4">
        <v>44775</v>
      </c>
    </row>
    <row r="324" spans="1:2" x14ac:dyDescent="0.25">
      <c r="A324" t="s">
        <v>2673</v>
      </c>
      <c r="B324" s="4">
        <v>44875</v>
      </c>
    </row>
    <row r="325" spans="1:2" x14ac:dyDescent="0.25">
      <c r="A325" t="s">
        <v>2340</v>
      </c>
      <c r="B325" s="4">
        <v>44917</v>
      </c>
    </row>
    <row r="326" spans="1:2" x14ac:dyDescent="0.25">
      <c r="A326" t="s">
        <v>2535</v>
      </c>
      <c r="B326" s="4">
        <v>44887</v>
      </c>
    </row>
    <row r="327" spans="1:2" x14ac:dyDescent="0.25">
      <c r="A327" t="s">
        <v>1181</v>
      </c>
      <c r="B327" s="4">
        <v>44917</v>
      </c>
    </row>
    <row r="328" spans="1:2" x14ac:dyDescent="0.25">
      <c r="A328" t="s">
        <v>1604</v>
      </c>
      <c r="B328" s="4">
        <v>44876</v>
      </c>
    </row>
    <row r="329" spans="1:2" x14ac:dyDescent="0.25">
      <c r="A329" t="s">
        <v>2937</v>
      </c>
      <c r="B329" s="4">
        <v>44790</v>
      </c>
    </row>
    <row r="330" spans="1:2" x14ac:dyDescent="0.25">
      <c r="A330" t="s">
        <v>2594</v>
      </c>
      <c r="B330" s="4">
        <v>44756</v>
      </c>
    </row>
    <row r="331" spans="1:2" x14ac:dyDescent="0.25">
      <c r="A331" t="s">
        <v>3038</v>
      </c>
      <c r="B331" s="4">
        <v>44821</v>
      </c>
    </row>
    <row r="332" spans="1:2" x14ac:dyDescent="0.25">
      <c r="A332" t="s">
        <v>3007</v>
      </c>
      <c r="B332" s="4">
        <v>44874</v>
      </c>
    </row>
    <row r="333" spans="1:2" x14ac:dyDescent="0.25">
      <c r="A333" t="s">
        <v>1913</v>
      </c>
      <c r="B333" s="4">
        <v>44835</v>
      </c>
    </row>
    <row r="334" spans="1:2" x14ac:dyDescent="0.25">
      <c r="A334" t="s">
        <v>1141</v>
      </c>
      <c r="B334" s="4">
        <v>44855</v>
      </c>
    </row>
    <row r="335" spans="1:2" x14ac:dyDescent="0.25">
      <c r="A335" t="s">
        <v>2612</v>
      </c>
      <c r="B335" s="4">
        <v>44765</v>
      </c>
    </row>
    <row r="336" spans="1:2" x14ac:dyDescent="0.25">
      <c r="A336" t="s">
        <v>3079</v>
      </c>
      <c r="B336" s="4">
        <v>44903</v>
      </c>
    </row>
    <row r="337" spans="1:2" x14ac:dyDescent="0.25">
      <c r="A337" t="s">
        <v>1795</v>
      </c>
      <c r="B337" s="4">
        <v>44815</v>
      </c>
    </row>
    <row r="338" spans="1:2" x14ac:dyDescent="0.25">
      <c r="A338" t="s">
        <v>2891</v>
      </c>
      <c r="B338" s="4">
        <v>44888</v>
      </c>
    </row>
    <row r="339" spans="1:2" x14ac:dyDescent="0.25">
      <c r="A339" t="s">
        <v>2114</v>
      </c>
      <c r="B339" s="4">
        <v>44854</v>
      </c>
    </row>
    <row r="340" spans="1:2" x14ac:dyDescent="0.25">
      <c r="A340" t="s">
        <v>1872</v>
      </c>
      <c r="B340" s="4">
        <v>44837</v>
      </c>
    </row>
    <row r="341" spans="1:2" x14ac:dyDescent="0.25">
      <c r="A341" t="s">
        <v>2037</v>
      </c>
      <c r="B341" s="4">
        <v>44835</v>
      </c>
    </row>
    <row r="342" spans="1:2" x14ac:dyDescent="0.25">
      <c r="A342" t="s">
        <v>2470</v>
      </c>
      <c r="B342" s="4">
        <v>44840</v>
      </c>
    </row>
    <row r="343" spans="1:2" x14ac:dyDescent="0.25">
      <c r="A343" t="s">
        <v>2227</v>
      </c>
      <c r="B343" s="4">
        <v>44752</v>
      </c>
    </row>
    <row r="344" spans="1:2" x14ac:dyDescent="0.25">
      <c r="A344" t="s">
        <v>2072</v>
      </c>
      <c r="B344" s="4">
        <v>44773</v>
      </c>
    </row>
    <row r="345" spans="1:2" x14ac:dyDescent="0.25">
      <c r="A345" t="s">
        <v>1764</v>
      </c>
      <c r="B345" s="4">
        <v>44817</v>
      </c>
    </row>
    <row r="346" spans="1:2" x14ac:dyDescent="0.25">
      <c r="A346" t="s">
        <v>2650</v>
      </c>
      <c r="B346" s="4">
        <v>44789</v>
      </c>
    </row>
    <row r="347" spans="1:2" x14ac:dyDescent="0.25">
      <c r="A347" t="s">
        <v>2562</v>
      </c>
      <c r="B347" s="4">
        <v>44809</v>
      </c>
    </row>
    <row r="348" spans="1:2" x14ac:dyDescent="0.25">
      <c r="A348" t="s">
        <v>2784</v>
      </c>
      <c r="B348" s="4">
        <v>44854</v>
      </c>
    </row>
    <row r="349" spans="1:2" x14ac:dyDescent="0.25">
      <c r="A349" t="s">
        <v>1933</v>
      </c>
      <c r="B349" s="4">
        <v>44767</v>
      </c>
    </row>
    <row r="350" spans="1:2" x14ac:dyDescent="0.25">
      <c r="A350" t="s">
        <v>1260</v>
      </c>
      <c r="B350" s="4">
        <v>44766</v>
      </c>
    </row>
    <row r="351" spans="1:2" x14ac:dyDescent="0.25">
      <c r="A351" t="s">
        <v>2134</v>
      </c>
      <c r="B351" s="4">
        <v>44821</v>
      </c>
    </row>
    <row r="352" spans="1:2" x14ac:dyDescent="0.25">
      <c r="A352" t="s">
        <v>1332</v>
      </c>
      <c r="B352" s="4">
        <v>44815</v>
      </c>
    </row>
    <row r="353" spans="1:2" x14ac:dyDescent="0.25">
      <c r="A353" t="s">
        <v>1683</v>
      </c>
      <c r="B353" s="4">
        <v>44905</v>
      </c>
    </row>
    <row r="354" spans="1:2" x14ac:dyDescent="0.25">
      <c r="A354" t="s">
        <v>2581</v>
      </c>
      <c r="B354" s="4">
        <v>44878</v>
      </c>
    </row>
    <row r="355" spans="1:2" x14ac:dyDescent="0.25">
      <c r="A355" t="s">
        <v>1315</v>
      </c>
      <c r="B355" s="4">
        <v>44878</v>
      </c>
    </row>
    <row r="356" spans="1:2" x14ac:dyDescent="0.25">
      <c r="A356" t="s">
        <v>2772</v>
      </c>
      <c r="B356" s="4">
        <v>44881</v>
      </c>
    </row>
    <row r="357" spans="1:2" x14ac:dyDescent="0.25">
      <c r="A357" t="s">
        <v>2414</v>
      </c>
      <c r="B357" s="4">
        <v>44831</v>
      </c>
    </row>
    <row r="358" spans="1:2" x14ac:dyDescent="0.25">
      <c r="A358" t="s">
        <v>1695</v>
      </c>
      <c r="B358" s="4">
        <v>44766</v>
      </c>
    </row>
    <row r="359" spans="1:2" x14ac:dyDescent="0.25">
      <c r="A359" t="s">
        <v>2478</v>
      </c>
      <c r="B359" s="4">
        <v>44795</v>
      </c>
    </row>
    <row r="360" spans="1:2" x14ac:dyDescent="0.25">
      <c r="A360" t="s">
        <v>2219</v>
      </c>
      <c r="B360" s="4">
        <v>44879</v>
      </c>
    </row>
    <row r="361" spans="1:2" x14ac:dyDescent="0.25">
      <c r="A361" t="s">
        <v>2436</v>
      </c>
      <c r="B361" s="4">
        <v>44751</v>
      </c>
    </row>
    <row r="362" spans="1:2" x14ac:dyDescent="0.25">
      <c r="A362" t="s">
        <v>2128</v>
      </c>
      <c r="B362" s="4">
        <v>44778</v>
      </c>
    </row>
    <row r="363" spans="1:2" x14ac:dyDescent="0.25">
      <c r="A363" t="s">
        <v>1762</v>
      </c>
      <c r="B363" s="4">
        <v>44783</v>
      </c>
    </row>
    <row r="364" spans="1:2" x14ac:dyDescent="0.25">
      <c r="A364" t="s">
        <v>1368</v>
      </c>
      <c r="B364" s="4">
        <v>44772</v>
      </c>
    </row>
    <row r="365" spans="1:2" x14ac:dyDescent="0.25">
      <c r="A365" t="s">
        <v>2400</v>
      </c>
      <c r="B365" s="4">
        <v>44754</v>
      </c>
    </row>
    <row r="366" spans="1:2" x14ac:dyDescent="0.25">
      <c r="A366" t="s">
        <v>1147</v>
      </c>
      <c r="B366" s="4">
        <v>44858</v>
      </c>
    </row>
    <row r="367" spans="1:2" x14ac:dyDescent="0.25">
      <c r="A367" t="s">
        <v>1252</v>
      </c>
      <c r="B367" s="4">
        <v>44915</v>
      </c>
    </row>
    <row r="368" spans="1:2" x14ac:dyDescent="0.25">
      <c r="A368" t="s">
        <v>2845</v>
      </c>
      <c r="B368" s="4">
        <v>44830</v>
      </c>
    </row>
    <row r="369" spans="1:2" x14ac:dyDescent="0.25">
      <c r="A369" t="s">
        <v>3066</v>
      </c>
      <c r="B369" s="4">
        <v>44810</v>
      </c>
    </row>
    <row r="370" spans="1:2" x14ac:dyDescent="0.25">
      <c r="A370" t="s">
        <v>1777</v>
      </c>
      <c r="B370" s="4">
        <v>44753</v>
      </c>
    </row>
    <row r="371" spans="1:2" x14ac:dyDescent="0.25">
      <c r="A371" t="s">
        <v>1890</v>
      </c>
      <c r="B371" s="4">
        <v>44796</v>
      </c>
    </row>
    <row r="372" spans="1:2" x14ac:dyDescent="0.25">
      <c r="A372" t="s">
        <v>1729</v>
      </c>
      <c r="B372" s="4">
        <v>44761</v>
      </c>
    </row>
    <row r="373" spans="1:2" x14ac:dyDescent="0.25">
      <c r="A373" t="s">
        <v>2911</v>
      </c>
      <c r="B373" s="4">
        <v>44830</v>
      </c>
    </row>
    <row r="374" spans="1:2" x14ac:dyDescent="0.25">
      <c r="A374" t="s">
        <v>1978</v>
      </c>
      <c r="B374" s="4">
        <v>44792</v>
      </c>
    </row>
    <row r="375" spans="1:2" x14ac:dyDescent="0.25">
      <c r="A375" t="s">
        <v>1268</v>
      </c>
      <c r="B375" s="4">
        <v>44778</v>
      </c>
    </row>
    <row r="376" spans="1:2" x14ac:dyDescent="0.25">
      <c r="A376" t="s">
        <v>2410</v>
      </c>
      <c r="B376" s="4">
        <v>44780</v>
      </c>
    </row>
    <row r="377" spans="1:2" x14ac:dyDescent="0.25">
      <c r="A377" t="s">
        <v>1420</v>
      </c>
      <c r="B377" s="4">
        <v>44788</v>
      </c>
    </row>
    <row r="378" spans="1:2" x14ac:dyDescent="0.25">
      <c r="A378" t="s">
        <v>2082</v>
      </c>
      <c r="B378" s="4">
        <v>44843</v>
      </c>
    </row>
    <row r="379" spans="1:2" x14ac:dyDescent="0.25">
      <c r="A379" t="s">
        <v>1984</v>
      </c>
      <c r="B379" s="4">
        <v>44856</v>
      </c>
    </row>
    <row r="380" spans="1:2" x14ac:dyDescent="0.25">
      <c r="A380" t="s">
        <v>1591</v>
      </c>
      <c r="B380" s="4">
        <v>44763</v>
      </c>
    </row>
    <row r="381" spans="1:2" x14ac:dyDescent="0.25">
      <c r="A381" t="s">
        <v>1351</v>
      </c>
      <c r="B381" s="4">
        <v>44803</v>
      </c>
    </row>
    <row r="382" spans="1:2" x14ac:dyDescent="0.25">
      <c r="A382" t="s">
        <v>2614</v>
      </c>
      <c r="B382" s="4">
        <v>44777</v>
      </c>
    </row>
    <row r="383" spans="1:2" x14ac:dyDescent="0.25">
      <c r="A383" t="s">
        <v>1809</v>
      </c>
      <c r="B383" s="4">
        <v>44822</v>
      </c>
    </row>
    <row r="384" spans="1:2" x14ac:dyDescent="0.25">
      <c r="A384" t="s">
        <v>2045</v>
      </c>
      <c r="B384" s="4">
        <v>44826</v>
      </c>
    </row>
    <row r="385" spans="1:2" x14ac:dyDescent="0.25">
      <c r="A385" t="s">
        <v>2148</v>
      </c>
      <c r="B385" s="4">
        <v>44913</v>
      </c>
    </row>
    <row r="386" spans="1:2" x14ac:dyDescent="0.25">
      <c r="A386" t="s">
        <v>1678</v>
      </c>
      <c r="B386" s="4">
        <v>44878</v>
      </c>
    </row>
    <row r="387" spans="1:2" x14ac:dyDescent="0.25">
      <c r="A387" t="s">
        <v>2818</v>
      </c>
      <c r="B387" s="4">
        <v>44808</v>
      </c>
    </row>
    <row r="388" spans="1:2" x14ac:dyDescent="0.25">
      <c r="A388" t="s">
        <v>1306</v>
      </c>
      <c r="B388" s="4">
        <v>44858</v>
      </c>
    </row>
    <row r="389" spans="1:2" x14ac:dyDescent="0.25">
      <c r="A389" t="s">
        <v>1567</v>
      </c>
      <c r="B389" s="4">
        <v>44772</v>
      </c>
    </row>
    <row r="390" spans="1:2" x14ac:dyDescent="0.25">
      <c r="A390" t="s">
        <v>2855</v>
      </c>
      <c r="B390" s="4">
        <v>44856</v>
      </c>
    </row>
    <row r="391" spans="1:2" x14ac:dyDescent="0.25">
      <c r="A391" t="s">
        <v>2745</v>
      </c>
      <c r="B391" s="4">
        <v>44801</v>
      </c>
    </row>
    <row r="392" spans="1:2" x14ac:dyDescent="0.25">
      <c r="A392" t="s">
        <v>2162</v>
      </c>
      <c r="B392" s="4">
        <v>44765</v>
      </c>
    </row>
    <row r="393" spans="1:2" x14ac:dyDescent="0.25">
      <c r="A393" t="s">
        <v>1937</v>
      </c>
      <c r="B393" s="4">
        <v>44830</v>
      </c>
    </row>
    <row r="394" spans="1:2" x14ac:dyDescent="0.25">
      <c r="A394" t="s">
        <v>1342</v>
      </c>
      <c r="B394" s="4">
        <v>44755</v>
      </c>
    </row>
    <row r="395" spans="1:2" x14ac:dyDescent="0.25">
      <c r="A395" t="s">
        <v>1434</v>
      </c>
      <c r="B395" s="4">
        <v>44889</v>
      </c>
    </row>
    <row r="396" spans="1:2" x14ac:dyDescent="0.25">
      <c r="A396" t="s">
        <v>2448</v>
      </c>
      <c r="B396" s="4">
        <v>44782</v>
      </c>
    </row>
    <row r="397" spans="1:2" x14ac:dyDescent="0.25">
      <c r="A397" t="s">
        <v>2798</v>
      </c>
      <c r="B397" s="4">
        <v>44841</v>
      </c>
    </row>
    <row r="398" spans="1:2" x14ac:dyDescent="0.25">
      <c r="A398" t="s">
        <v>2522</v>
      </c>
      <c r="B398" s="4">
        <v>44909</v>
      </c>
    </row>
    <row r="399" spans="1:2" x14ac:dyDescent="0.25">
      <c r="A399" t="s">
        <v>1322</v>
      </c>
      <c r="B399" s="4">
        <v>44828</v>
      </c>
    </row>
    <row r="400" spans="1:2" x14ac:dyDescent="0.25">
      <c r="A400" t="s">
        <v>1680</v>
      </c>
      <c r="B400" s="4">
        <v>44755</v>
      </c>
    </row>
    <row r="401" spans="1:2" x14ac:dyDescent="0.25">
      <c r="A401" t="s">
        <v>2168</v>
      </c>
      <c r="B401" s="4">
        <v>44818</v>
      </c>
    </row>
    <row r="402" spans="1:2" x14ac:dyDescent="0.25">
      <c r="A402" t="s">
        <v>1644</v>
      </c>
      <c r="B402" s="4">
        <v>44864</v>
      </c>
    </row>
    <row r="403" spans="1:2" x14ac:dyDescent="0.25">
      <c r="A403" t="s">
        <v>1670</v>
      </c>
      <c r="B403" s="4">
        <v>44788</v>
      </c>
    </row>
    <row r="404" spans="1:2" x14ac:dyDescent="0.25">
      <c r="A404" t="s">
        <v>2971</v>
      </c>
      <c r="B404" s="4">
        <v>44915</v>
      </c>
    </row>
    <row r="405" spans="1:2" x14ac:dyDescent="0.25">
      <c r="A405" t="s">
        <v>3128</v>
      </c>
      <c r="B405" s="4">
        <v>44905</v>
      </c>
    </row>
    <row r="406" spans="1:2" x14ac:dyDescent="0.25">
      <c r="A406" t="s">
        <v>1453</v>
      </c>
      <c r="B406" s="4">
        <v>44907</v>
      </c>
    </row>
    <row r="407" spans="1:2" x14ac:dyDescent="0.25">
      <c r="A407" t="s">
        <v>3060</v>
      </c>
      <c r="B407" s="4">
        <v>44803</v>
      </c>
    </row>
    <row r="408" spans="1:2" x14ac:dyDescent="0.25">
      <c r="A408" t="s">
        <v>2120</v>
      </c>
      <c r="B408" s="4">
        <v>44826</v>
      </c>
    </row>
    <row r="409" spans="1:2" x14ac:dyDescent="0.25">
      <c r="A409" t="s">
        <v>3130</v>
      </c>
      <c r="B409" s="4">
        <v>44904</v>
      </c>
    </row>
    <row r="410" spans="1:2" x14ac:dyDescent="0.25">
      <c r="A410" t="s">
        <v>1284</v>
      </c>
      <c r="B410" s="4">
        <v>44849</v>
      </c>
    </row>
    <row r="411" spans="1:2" x14ac:dyDescent="0.25">
      <c r="A411" t="s">
        <v>3058</v>
      </c>
      <c r="B411" s="4">
        <v>44808</v>
      </c>
    </row>
    <row r="412" spans="1:2" x14ac:dyDescent="0.25">
      <c r="A412" t="s">
        <v>1189</v>
      </c>
      <c r="B412" s="4">
        <v>44893</v>
      </c>
    </row>
    <row r="413" spans="1:2" x14ac:dyDescent="0.25">
      <c r="A413" t="s">
        <v>2792</v>
      </c>
      <c r="B413" s="4">
        <v>44909</v>
      </c>
    </row>
    <row r="414" spans="1:2" x14ac:dyDescent="0.25">
      <c r="A414" t="s">
        <v>2215</v>
      </c>
      <c r="B414" s="4">
        <v>44820</v>
      </c>
    </row>
    <row r="415" spans="1:2" x14ac:dyDescent="0.25">
      <c r="A415" t="s">
        <v>3111</v>
      </c>
      <c r="B415" s="4">
        <v>44875</v>
      </c>
    </row>
    <row r="416" spans="1:2" x14ac:dyDescent="0.25">
      <c r="A416" t="s">
        <v>2588</v>
      </c>
      <c r="B416" s="4">
        <v>44916</v>
      </c>
    </row>
    <row r="417" spans="1:2" x14ac:dyDescent="0.25">
      <c r="A417" t="s">
        <v>1254</v>
      </c>
      <c r="B417" s="4">
        <v>44773</v>
      </c>
    </row>
    <row r="418" spans="1:2" x14ac:dyDescent="0.25">
      <c r="A418" t="s">
        <v>2195</v>
      </c>
      <c r="B418" s="4">
        <v>44901</v>
      </c>
    </row>
    <row r="419" spans="1:2" x14ac:dyDescent="0.25">
      <c r="A419" t="s">
        <v>2136</v>
      </c>
      <c r="B419" s="4">
        <v>44841</v>
      </c>
    </row>
    <row r="420" spans="1:2" x14ac:dyDescent="0.25">
      <c r="A420" t="s">
        <v>1811</v>
      </c>
      <c r="B420" s="4">
        <v>44776</v>
      </c>
    </row>
    <row r="421" spans="1:2" x14ac:dyDescent="0.25">
      <c r="A421" t="s">
        <v>1123</v>
      </c>
      <c r="B421" s="4">
        <v>44880</v>
      </c>
    </row>
    <row r="422" spans="1:2" x14ac:dyDescent="0.25">
      <c r="A422" t="s">
        <v>1640</v>
      </c>
      <c r="B422" s="4">
        <v>44859</v>
      </c>
    </row>
    <row r="423" spans="1:2" x14ac:dyDescent="0.25">
      <c r="A423" t="s">
        <v>2156</v>
      </c>
      <c r="B423" s="4">
        <v>44912</v>
      </c>
    </row>
    <row r="424" spans="1:2" x14ac:dyDescent="0.25">
      <c r="A424" t="s">
        <v>1813</v>
      </c>
      <c r="B424" s="4">
        <v>44832</v>
      </c>
    </row>
    <row r="425" spans="1:2" x14ac:dyDescent="0.25">
      <c r="A425" t="s">
        <v>3109</v>
      </c>
      <c r="B425" s="4">
        <v>44848</v>
      </c>
    </row>
    <row r="426" spans="1:2" x14ac:dyDescent="0.25">
      <c r="A426" t="s">
        <v>2963</v>
      </c>
      <c r="B426" s="4">
        <v>44747</v>
      </c>
    </row>
    <row r="427" spans="1:2" x14ac:dyDescent="0.25">
      <c r="A427" t="s">
        <v>2209</v>
      </c>
      <c r="B427" s="4">
        <v>44801</v>
      </c>
    </row>
    <row r="428" spans="1:2" x14ac:dyDescent="0.25">
      <c r="A428" t="s">
        <v>2430</v>
      </c>
      <c r="B428" s="4">
        <v>44788</v>
      </c>
    </row>
    <row r="429" spans="1:2" x14ac:dyDescent="0.25">
      <c r="A429" t="s">
        <v>1929</v>
      </c>
      <c r="B429" s="4">
        <v>44908</v>
      </c>
    </row>
    <row r="430" spans="1:2" x14ac:dyDescent="0.25">
      <c r="A430" t="s">
        <v>1494</v>
      </c>
      <c r="B430" s="4">
        <v>44900</v>
      </c>
    </row>
    <row r="431" spans="1:2" x14ac:dyDescent="0.25">
      <c r="A431" t="s">
        <v>2554</v>
      </c>
      <c r="B431" s="4">
        <v>44767</v>
      </c>
    </row>
    <row r="432" spans="1:2" x14ac:dyDescent="0.25">
      <c r="A432" t="s">
        <v>2444</v>
      </c>
      <c r="B432" s="4">
        <v>44858</v>
      </c>
    </row>
    <row r="433" spans="1:2" x14ac:dyDescent="0.25">
      <c r="A433" t="s">
        <v>1737</v>
      </c>
      <c r="B433" s="4">
        <v>44787</v>
      </c>
    </row>
    <row r="434" spans="1:2" x14ac:dyDescent="0.25">
      <c r="A434" t="s">
        <v>2368</v>
      </c>
      <c r="B434" s="4">
        <v>44896</v>
      </c>
    </row>
    <row r="435" spans="1:2" x14ac:dyDescent="0.25">
      <c r="A435" t="s">
        <v>1892</v>
      </c>
      <c r="B435" s="4">
        <v>44762</v>
      </c>
    </row>
    <row r="436" spans="1:2" x14ac:dyDescent="0.25">
      <c r="A436" t="s">
        <v>2568</v>
      </c>
      <c r="B436" s="4">
        <v>44908</v>
      </c>
    </row>
    <row r="437" spans="1:2" x14ac:dyDescent="0.25">
      <c r="A437" t="s">
        <v>2500</v>
      </c>
      <c r="B437" s="4">
        <v>44850</v>
      </c>
    </row>
    <row r="438" spans="1:2" x14ac:dyDescent="0.25">
      <c r="A438" t="s">
        <v>2802</v>
      </c>
      <c r="B438" s="4">
        <v>44906</v>
      </c>
    </row>
    <row r="439" spans="1:2" x14ac:dyDescent="0.25">
      <c r="A439" t="s">
        <v>1824</v>
      </c>
      <c r="B439" s="4">
        <v>44798</v>
      </c>
    </row>
    <row r="440" spans="1:2" x14ac:dyDescent="0.25">
      <c r="A440" t="s">
        <v>2201</v>
      </c>
      <c r="B440" s="4">
        <v>44899</v>
      </c>
    </row>
    <row r="441" spans="1:2" x14ac:dyDescent="0.25">
      <c r="A441" t="s">
        <v>1553</v>
      </c>
      <c r="B441" s="4">
        <v>44839</v>
      </c>
    </row>
    <row r="442" spans="1:2" x14ac:dyDescent="0.25">
      <c r="A442" t="s">
        <v>1980</v>
      </c>
      <c r="B442" s="4">
        <v>44803</v>
      </c>
    </row>
    <row r="443" spans="1:2" x14ac:dyDescent="0.25">
      <c r="A443" t="s">
        <v>1120</v>
      </c>
      <c r="B443" s="4">
        <v>44842</v>
      </c>
    </row>
    <row r="444" spans="1:2" x14ac:dyDescent="0.25">
      <c r="A444" t="s">
        <v>2718</v>
      </c>
      <c r="B444" s="4">
        <v>44847</v>
      </c>
    </row>
    <row r="445" spans="1:2" x14ac:dyDescent="0.25">
      <c r="A445" t="s">
        <v>1477</v>
      </c>
      <c r="B445" s="4">
        <v>44835</v>
      </c>
    </row>
    <row r="446" spans="1:2" x14ac:dyDescent="0.25">
      <c r="A446" t="s">
        <v>2915</v>
      </c>
      <c r="B446" s="4">
        <v>44864</v>
      </c>
    </row>
    <row r="447" spans="1:2" x14ac:dyDescent="0.25">
      <c r="A447" t="s">
        <v>1901</v>
      </c>
      <c r="B447" s="4">
        <v>44878</v>
      </c>
    </row>
    <row r="448" spans="1:2" x14ac:dyDescent="0.25">
      <c r="A448" t="s">
        <v>1081</v>
      </c>
      <c r="B448" s="4">
        <v>44831</v>
      </c>
    </row>
    <row r="449" spans="1:2" x14ac:dyDescent="0.25">
      <c r="A449" t="s">
        <v>2573</v>
      </c>
      <c r="B449" s="4">
        <v>44810</v>
      </c>
    </row>
    <row r="450" spans="1:2" x14ac:dyDescent="0.25">
      <c r="A450" t="s">
        <v>2714</v>
      </c>
      <c r="B450" s="4">
        <v>44859</v>
      </c>
    </row>
    <row r="451" spans="1:2" x14ac:dyDescent="0.25">
      <c r="A451" t="s">
        <v>3056</v>
      </c>
      <c r="B451" s="4">
        <v>44908</v>
      </c>
    </row>
    <row r="452" spans="1:2" x14ac:dyDescent="0.25">
      <c r="A452" t="s">
        <v>2248</v>
      </c>
      <c r="B452" s="4">
        <v>44913</v>
      </c>
    </row>
    <row r="453" spans="1:2" x14ac:dyDescent="0.25">
      <c r="A453" t="s">
        <v>2265</v>
      </c>
      <c r="B453" s="4">
        <v>44827</v>
      </c>
    </row>
    <row r="454" spans="1:2" x14ac:dyDescent="0.25">
      <c r="A454" t="s">
        <v>1337</v>
      </c>
      <c r="B454" s="4">
        <v>44914</v>
      </c>
    </row>
    <row r="455" spans="1:2" x14ac:dyDescent="0.25">
      <c r="A455" t="s">
        <v>1576</v>
      </c>
      <c r="B455" s="4">
        <v>44883</v>
      </c>
    </row>
    <row r="456" spans="1:2" x14ac:dyDescent="0.25">
      <c r="A456" t="s">
        <v>2925</v>
      </c>
      <c r="B456" s="4">
        <v>44799</v>
      </c>
    </row>
    <row r="457" spans="1:2" x14ac:dyDescent="0.25">
      <c r="A457" t="s">
        <v>2636</v>
      </c>
      <c r="B457" s="4">
        <v>44809</v>
      </c>
    </row>
    <row r="458" spans="1:2" x14ac:dyDescent="0.25">
      <c r="A458" t="s">
        <v>1436</v>
      </c>
      <c r="B458" s="4">
        <v>44832</v>
      </c>
    </row>
    <row r="459" spans="1:2" x14ac:dyDescent="0.25">
      <c r="A459" t="s">
        <v>1616</v>
      </c>
      <c r="B459" s="4">
        <v>44799</v>
      </c>
    </row>
    <row r="460" spans="1:2" x14ac:dyDescent="0.25">
      <c r="A460" t="s">
        <v>1760</v>
      </c>
      <c r="B460" s="4">
        <v>44761</v>
      </c>
    </row>
    <row r="461" spans="1:2" x14ac:dyDescent="0.25">
      <c r="A461" t="s">
        <v>2961</v>
      </c>
      <c r="B461" s="4">
        <v>44837</v>
      </c>
    </row>
    <row r="462" spans="1:2" x14ac:dyDescent="0.25">
      <c r="A462" t="s">
        <v>1924</v>
      </c>
      <c r="B462" s="4">
        <v>44806</v>
      </c>
    </row>
    <row r="463" spans="1:2" x14ac:dyDescent="0.25">
      <c r="A463" t="s">
        <v>2110</v>
      </c>
      <c r="B463" s="4">
        <v>44810</v>
      </c>
    </row>
    <row r="464" spans="1:2" x14ac:dyDescent="0.25">
      <c r="A464" t="s">
        <v>2723</v>
      </c>
      <c r="B464" s="4">
        <v>44863</v>
      </c>
    </row>
    <row r="465" spans="1:2" x14ac:dyDescent="0.25">
      <c r="A465" t="s">
        <v>2899</v>
      </c>
      <c r="B465" s="4">
        <v>44843</v>
      </c>
    </row>
    <row r="466" spans="1:2" x14ac:dyDescent="0.25">
      <c r="A466" t="s">
        <v>3015</v>
      </c>
      <c r="B466" s="4">
        <v>44853</v>
      </c>
    </row>
    <row r="467" spans="1:2" x14ac:dyDescent="0.25">
      <c r="A467" t="s">
        <v>2741</v>
      </c>
      <c r="B467" s="4">
        <v>44899</v>
      </c>
    </row>
    <row r="468" spans="1:2" x14ac:dyDescent="0.25">
      <c r="A468" t="s">
        <v>2537</v>
      </c>
      <c r="B468" s="4">
        <v>44853</v>
      </c>
    </row>
    <row r="469" spans="1:2" x14ac:dyDescent="0.25">
      <c r="A469" t="s">
        <v>1524</v>
      </c>
      <c r="B469" s="4">
        <v>44824</v>
      </c>
    </row>
    <row r="470" spans="1:2" x14ac:dyDescent="0.25">
      <c r="A470" t="s">
        <v>2656</v>
      </c>
      <c r="B470" s="4">
        <v>44775</v>
      </c>
    </row>
    <row r="471" spans="1:2" x14ac:dyDescent="0.25">
      <c r="A471" t="s">
        <v>2770</v>
      </c>
      <c r="B471" s="4">
        <v>44800</v>
      </c>
    </row>
    <row r="472" spans="1:2" x14ac:dyDescent="0.25">
      <c r="A472" t="s">
        <v>1626</v>
      </c>
      <c r="B472" s="4">
        <v>44889</v>
      </c>
    </row>
    <row r="473" spans="1:2" x14ac:dyDescent="0.25">
      <c r="A473" t="s">
        <v>1569</v>
      </c>
      <c r="B473" s="4">
        <v>44881</v>
      </c>
    </row>
    <row r="474" spans="1:2" x14ac:dyDescent="0.25">
      <c r="A474" t="s">
        <v>1862</v>
      </c>
      <c r="B474" s="4">
        <v>44828</v>
      </c>
    </row>
    <row r="475" spans="1:2" x14ac:dyDescent="0.25">
      <c r="A475" t="s">
        <v>2530</v>
      </c>
      <c r="B475" s="4">
        <v>44752</v>
      </c>
    </row>
    <row r="476" spans="1:2" x14ac:dyDescent="0.25">
      <c r="A476" t="s">
        <v>2277</v>
      </c>
      <c r="B476" s="4">
        <v>44873</v>
      </c>
    </row>
    <row r="477" spans="1:2" x14ac:dyDescent="0.25">
      <c r="A477" t="s">
        <v>3050</v>
      </c>
      <c r="B477" s="4">
        <v>44842</v>
      </c>
    </row>
    <row r="478" spans="1:2" x14ac:dyDescent="0.25">
      <c r="A478" t="s">
        <v>2733</v>
      </c>
      <c r="B478" s="4">
        <v>44866</v>
      </c>
    </row>
    <row r="479" spans="1:2" x14ac:dyDescent="0.25">
      <c r="A479" t="s">
        <v>1459</v>
      </c>
      <c r="B479" s="4">
        <v>44820</v>
      </c>
    </row>
    <row r="480" spans="1:2" x14ac:dyDescent="0.25">
      <c r="A480" t="s">
        <v>1144</v>
      </c>
      <c r="B480" s="4">
        <v>44896</v>
      </c>
    </row>
    <row r="481" spans="1:2" x14ac:dyDescent="0.25">
      <c r="A481" t="s">
        <v>2066</v>
      </c>
      <c r="B481" s="4">
        <v>44913</v>
      </c>
    </row>
    <row r="482" spans="1:2" x14ac:dyDescent="0.25">
      <c r="A482" t="s">
        <v>2102</v>
      </c>
      <c r="B482" s="4">
        <v>44806</v>
      </c>
    </row>
    <row r="483" spans="1:2" x14ac:dyDescent="0.25">
      <c r="A483" t="s">
        <v>1799</v>
      </c>
      <c r="B483" s="4">
        <v>44886</v>
      </c>
    </row>
    <row r="484" spans="1:2" x14ac:dyDescent="0.25">
      <c r="A484" t="s">
        <v>2835</v>
      </c>
      <c r="B484" s="4">
        <v>44902</v>
      </c>
    </row>
    <row r="485" spans="1:2" x14ac:dyDescent="0.25">
      <c r="A485" t="s">
        <v>1240</v>
      </c>
      <c r="B485" s="4">
        <v>44863</v>
      </c>
    </row>
    <row r="486" spans="1:2" x14ac:dyDescent="0.25">
      <c r="A486" t="s">
        <v>2646</v>
      </c>
      <c r="B486" s="4">
        <v>44777</v>
      </c>
    </row>
    <row r="487" spans="1:2" x14ac:dyDescent="0.25">
      <c r="A487" t="s">
        <v>2518</v>
      </c>
      <c r="B487" s="4">
        <v>44860</v>
      </c>
    </row>
    <row r="488" spans="1:2" x14ac:dyDescent="0.25">
      <c r="A488" t="s">
        <v>1237</v>
      </c>
      <c r="B488" s="4">
        <v>44874</v>
      </c>
    </row>
    <row r="489" spans="1:2" x14ac:dyDescent="0.25">
      <c r="A489" t="s">
        <v>3027</v>
      </c>
      <c r="B489" s="4">
        <v>44848</v>
      </c>
    </row>
    <row r="490" spans="1:2" x14ac:dyDescent="0.25">
      <c r="A490" t="s">
        <v>2620</v>
      </c>
      <c r="B490" s="4">
        <v>44846</v>
      </c>
    </row>
    <row r="491" spans="1:2" x14ac:dyDescent="0.25">
      <c r="A491" t="s">
        <v>1886</v>
      </c>
      <c r="B491" s="4">
        <v>44832</v>
      </c>
    </row>
    <row r="492" spans="1:2" x14ac:dyDescent="0.25">
      <c r="A492" t="s">
        <v>1719</v>
      </c>
      <c r="B492" s="4">
        <v>44810</v>
      </c>
    </row>
    <row r="493" spans="1:2" x14ac:dyDescent="0.25">
      <c r="A493" t="s">
        <v>1394</v>
      </c>
      <c r="B493" s="4">
        <v>44803</v>
      </c>
    </row>
    <row r="494" spans="1:2" x14ac:dyDescent="0.25">
      <c r="A494" t="s">
        <v>2446</v>
      </c>
      <c r="B494" s="4">
        <v>44879</v>
      </c>
    </row>
    <row r="495" spans="1:2" x14ac:dyDescent="0.25">
      <c r="A495" t="s">
        <v>1741</v>
      </c>
      <c r="B495" s="4">
        <v>44754</v>
      </c>
    </row>
    <row r="496" spans="1:2" x14ac:dyDescent="0.25">
      <c r="A496" t="s">
        <v>2514</v>
      </c>
      <c r="B496" s="4">
        <v>44848</v>
      </c>
    </row>
    <row r="497" spans="1:2" x14ac:dyDescent="0.25">
      <c r="A497" t="s">
        <v>2412</v>
      </c>
      <c r="B497" s="4">
        <v>44870</v>
      </c>
    </row>
    <row r="498" spans="1:2" x14ac:dyDescent="0.25">
      <c r="A498" t="s">
        <v>2197</v>
      </c>
      <c r="B498" s="4">
        <v>44830</v>
      </c>
    </row>
    <row r="499" spans="1:2" x14ac:dyDescent="0.25">
      <c r="A499" t="s">
        <v>2686</v>
      </c>
      <c r="B499" s="4">
        <v>44784</v>
      </c>
    </row>
    <row r="500" spans="1:2" x14ac:dyDescent="0.25">
      <c r="A500" t="s">
        <v>1755</v>
      </c>
      <c r="B500" s="4">
        <v>44887</v>
      </c>
    </row>
    <row r="501" spans="1:2" x14ac:dyDescent="0.25">
      <c r="A501" t="s">
        <v>2191</v>
      </c>
      <c r="B501" s="4">
        <v>44838</v>
      </c>
    </row>
  </sheetData>
  <autoFilter ref="A1:F501" xr:uid="{AFB670B2-54DD-4EAE-A87B-849FDFBD611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0C52-091B-43F1-BE2C-DDC04AD215DA}">
  <sheetPr>
    <tabColor theme="8"/>
  </sheetPr>
  <dimension ref="A1:AJ1001"/>
  <sheetViews>
    <sheetView tabSelected="1" zoomScale="97" zoomScaleNormal="20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AI2" sqref="AI2:AL9"/>
    </sheetView>
  </sheetViews>
  <sheetFormatPr defaultColWidth="8.85546875" defaultRowHeight="15" x14ac:dyDescent="0.25"/>
  <cols>
    <col min="1" max="1" width="9.42578125" bestFit="1" customWidth="1"/>
    <col min="2" max="2" width="14.42578125" bestFit="1" customWidth="1"/>
    <col min="3" max="3" width="14.140625" bestFit="1" customWidth="1"/>
    <col min="4" max="4" width="24.85546875" bestFit="1" customWidth="1"/>
    <col min="5" max="6" width="10.7109375" customWidth="1"/>
    <col min="7" max="7" width="8.85546875" customWidth="1"/>
    <col min="8" max="8" width="9.7109375" customWidth="1"/>
    <col min="9" max="9" width="10.7109375" customWidth="1"/>
    <col min="10" max="10" width="9.140625" customWidth="1"/>
    <col min="11" max="11" width="8.7109375" customWidth="1"/>
    <col min="12" max="12" width="12.140625" style="27" bestFit="1" customWidth="1"/>
    <col min="13" max="13" width="15.140625" bestFit="1" customWidth="1"/>
    <col min="14" max="14" width="12.5703125" bestFit="1" customWidth="1"/>
    <col min="15" max="15" width="22.85546875" bestFit="1" customWidth="1"/>
    <col min="16" max="16" width="9.140625" customWidth="1"/>
    <col min="17" max="17" width="14.7109375" bestFit="1" customWidth="1"/>
    <col min="18" max="18" width="32.7109375" bestFit="1" customWidth="1"/>
    <col min="19" max="19" width="14.42578125" bestFit="1" customWidth="1"/>
    <col min="20" max="20" width="13.85546875" bestFit="1" customWidth="1"/>
    <col min="21" max="21" width="32" bestFit="1" customWidth="1"/>
    <col min="22" max="22" width="16.28515625" bestFit="1" customWidth="1"/>
    <col min="25" max="25" width="9.28515625" bestFit="1" customWidth="1"/>
  </cols>
  <sheetData>
    <row r="1" spans="1:36" x14ac:dyDescent="0.25">
      <c r="A1" s="58" t="s">
        <v>3139</v>
      </c>
      <c r="B1" s="58" t="s">
        <v>3187</v>
      </c>
      <c r="C1" s="58" t="s">
        <v>1009</v>
      </c>
      <c r="D1" s="58" t="s">
        <v>3149</v>
      </c>
      <c r="E1" s="58" t="s">
        <v>1019</v>
      </c>
      <c r="F1" s="58" t="s">
        <v>1020</v>
      </c>
      <c r="G1" s="58" t="s">
        <v>1021</v>
      </c>
      <c r="H1" s="58" t="s">
        <v>1022</v>
      </c>
      <c r="I1" s="58" t="s">
        <v>1023</v>
      </c>
      <c r="J1" s="58" t="s">
        <v>1024</v>
      </c>
      <c r="K1" s="58" t="s">
        <v>1025</v>
      </c>
      <c r="L1" s="59" t="s">
        <v>3152</v>
      </c>
      <c r="M1" s="58" t="s">
        <v>3156</v>
      </c>
      <c r="N1" s="58" t="s">
        <v>1026</v>
      </c>
      <c r="O1" s="58" t="s">
        <v>3188</v>
      </c>
      <c r="P1" s="58" t="s">
        <v>1035</v>
      </c>
      <c r="Q1" s="58" t="s">
        <v>1008</v>
      </c>
      <c r="R1" s="58" t="s">
        <v>1059</v>
      </c>
      <c r="S1" s="58" t="s">
        <v>1056</v>
      </c>
      <c r="T1" s="58" t="s">
        <v>1057</v>
      </c>
      <c r="U1" s="58" t="s">
        <v>1058</v>
      </c>
      <c r="V1" s="58" t="s">
        <v>1055</v>
      </c>
    </row>
    <row r="2" spans="1:36" x14ac:dyDescent="0.25">
      <c r="A2">
        <v>1</v>
      </c>
      <c r="B2" t="str">
        <f>LEFT(INDEX(Absen!$F$3:$F$8,MATCH(C2,Absen!$E$3:$E$8,0)),1)&amp;TEXT(A2,"0000")</f>
        <v>D0001</v>
      </c>
      <c r="C2" t="s">
        <v>1013</v>
      </c>
      <c r="D2" s="27" t="str">
        <f>VLOOKUP('Personal Teks 2'!B2,Detail!$G$2:$H$1001,2,FALSE)</f>
        <v>Legawa Riyanti</v>
      </c>
      <c r="E2">
        <v>79</v>
      </c>
      <c r="F2">
        <v>49</v>
      </c>
      <c r="G2">
        <v>66</v>
      </c>
      <c r="H2">
        <v>52</v>
      </c>
      <c r="I2">
        <v>52</v>
      </c>
      <c r="J2">
        <v>98</v>
      </c>
      <c r="K2">
        <v>85</v>
      </c>
      <c r="L2" s="45">
        <f>_xlfn.IFNA(INDEX(Absen!$B$2:$B$501,MATCH('Personal Teks 2'!B2,Absen!$A$2:$A$501,0)),"NO")</f>
        <v>44855</v>
      </c>
      <c r="M2" s="47">
        <f>IF(LEN(TEXT(L2,"DD/MM/YYYY"))=10,10,0)</f>
        <v>10</v>
      </c>
      <c r="N2">
        <f>(K2-M2)</f>
        <v>75</v>
      </c>
      <c r="O2">
        <f>SUM(E2*12.5/100,F2*12.5/100,H2*12.5/100,G2*20/100,I2*12.5/100,J2*20/100,N2*10/100)</f>
        <v>69.300000000000011</v>
      </c>
      <c r="P2" t="str" cm="1">
        <f t="array" ref="P2">_xlfn.IFS(O2&gt;90,"A+",O2&gt;80,"A",O2&gt;70,"B",O2&gt;60,"C",O2&gt;40,"D",O2&gt;=0,"E")</f>
        <v>C</v>
      </c>
      <c r="Q2" s="43" t="str">
        <f>TEXT(VLOOKUP(D2,CHOOSE({1,2},Detail!$H$2:$H$1001,Detail!$A$2:$A$1001),2,FALSE),"DD/MM/YYYY")</f>
        <v>20/03/2002</v>
      </c>
      <c r="R2" t="str" cm="1">
        <f t="array" ref="R2:V2">TRANSPOSE(VLOOKUP(D2,CHOOSE({1,2,3,4,5,6},Detail!$H$2:$H$1001,Detail!$F$2:$F$1001,Detail!$C$2:$C$1001,Detail!$D$2:$D$1001,Detail!$E$2:$E$1001,Detail!$B$2:$B$1001),{2;3;4;5;6},FALSE))</f>
        <v>Probolinggo</v>
      </c>
      <c r="S2">
        <v>166</v>
      </c>
      <c r="T2">
        <v>95</v>
      </c>
      <c r="U2" t="str">
        <v xml:space="preserve">Jl. M.T Haryono No. 5
</v>
      </c>
      <c r="V2" t="str">
        <v>A+</v>
      </c>
      <c r="X2" s="7"/>
      <c r="Y2" s="46"/>
      <c r="Z2" s="28"/>
      <c r="AA2" s="28"/>
      <c r="AB2" s="28"/>
      <c r="AC2" s="28"/>
      <c r="AD2" s="28"/>
      <c r="AI2" s="63"/>
      <c r="AJ2" s="63"/>
    </row>
    <row r="3" spans="1:36" x14ac:dyDescent="0.25">
      <c r="A3">
        <v>2</v>
      </c>
      <c r="B3" t="str">
        <f>LEFT(INDEX(Absen!$F$3:$F$8,MATCH(C3,Absen!$E$3:$E$8,0)),1)&amp;TEXT(A3,"0000")</f>
        <v>D0002</v>
      </c>
      <c r="C3" t="s">
        <v>1013</v>
      </c>
      <c r="D3" s="27" t="str">
        <f>VLOOKUP('Personal Teks 2'!B3,Detail!$G$2:$H$1001,2,FALSE)</f>
        <v>Kunthara Halimah</v>
      </c>
      <c r="E3">
        <v>65</v>
      </c>
      <c r="F3">
        <v>47</v>
      </c>
      <c r="G3">
        <v>72</v>
      </c>
      <c r="H3">
        <v>71</v>
      </c>
      <c r="I3">
        <v>70</v>
      </c>
      <c r="J3">
        <v>73</v>
      </c>
      <c r="K3">
        <v>82</v>
      </c>
      <c r="L3" s="45">
        <f>_xlfn.IFNA(INDEX(Absen!$B$2:$B$501,MATCH('Personal Teks 2'!B3,Absen!$A$2:$A$501,0)),"NO")</f>
        <v>44816</v>
      </c>
      <c r="M3" s="47">
        <f t="shared" ref="M3:M66" si="0">IF(LEN(TEXT(L3,"DD/MM/YYYY"))=10,10,0)</f>
        <v>10</v>
      </c>
      <c r="N3">
        <f t="shared" ref="N3:N66" si="1">(K3-M3)</f>
        <v>72</v>
      </c>
      <c r="O3">
        <f t="shared" ref="O3:O66" si="2">SUM(E3*12.5/100,F3*12.5/100,H3*12.5/100,G3*20/100,I3*12.5/100,J3*20/100,N3*10/100)</f>
        <v>67.825000000000003</v>
      </c>
      <c r="P3" t="str" cm="1">
        <f t="array" ref="P3">_xlfn.IFS(O3&gt;90,"A+",O3&gt;80,"A",O3&gt;70,"B",O3&gt;60,"C",O3&gt;40,"D",O3&gt;=0,"E")</f>
        <v>C</v>
      </c>
      <c r="Q3" s="43" t="str">
        <f>TEXT(VLOOKUP(D3,CHOOSE({1,2},Detail!$H$2:$H$1001,Detail!$A$2:$A$1001),2,FALSE),"DD/MM/YYYY")</f>
        <v>17/03/2005</v>
      </c>
      <c r="R3" t="str" cm="1">
        <f t="array" ref="R3:V3">TRANSPOSE(VLOOKUP(D3,CHOOSE({1,2,3,4,5,6},Detail!$H$2:$H$1001,Detail!$F$2:$F$1001,Detail!$C$2:$C$1001,Detail!$D$2:$D$1001,Detail!$E$2:$E$1001,Detail!$B$2:$B$1001),{2;3;4;5;6},FALSE))</f>
        <v>Tangerang Selatan</v>
      </c>
      <c r="S3">
        <v>175</v>
      </c>
      <c r="T3">
        <v>55</v>
      </c>
      <c r="U3" t="str">
        <v>Gang Setiabudhi No. 17</v>
      </c>
      <c r="V3" t="str">
        <v>AB-</v>
      </c>
      <c r="Y3" s="46"/>
      <c r="AI3" s="63"/>
      <c r="AJ3" s="63"/>
    </row>
    <row r="4" spans="1:36" x14ac:dyDescent="0.25">
      <c r="A4">
        <v>3</v>
      </c>
      <c r="B4" t="str">
        <f>LEFT(INDEX(Absen!$F$3:$F$8,MATCH(C4,Absen!$E$3:$E$8,0)),1)&amp;TEXT(A4,"0000")</f>
        <v>D0003</v>
      </c>
      <c r="C4" t="s">
        <v>1013</v>
      </c>
      <c r="D4" s="27" t="str">
        <f>VLOOKUP('Personal Teks 2'!B4,Detail!$G$2:$H$1001,2,FALSE)</f>
        <v>Cakrawangsa Adriansyah</v>
      </c>
      <c r="E4">
        <v>89</v>
      </c>
      <c r="F4">
        <v>48</v>
      </c>
      <c r="G4">
        <v>36</v>
      </c>
      <c r="H4">
        <v>73</v>
      </c>
      <c r="I4">
        <v>82</v>
      </c>
      <c r="J4">
        <v>67</v>
      </c>
      <c r="K4">
        <v>79</v>
      </c>
      <c r="L4" s="45">
        <f>_xlfn.IFNA(INDEX(Absen!$B$2:$B$501,MATCH('Personal Teks 2'!B4,Absen!$A$2:$A$501,0)),"NO")</f>
        <v>44762</v>
      </c>
      <c r="M4" s="47">
        <f t="shared" si="0"/>
        <v>10</v>
      </c>
      <c r="N4">
        <f t="shared" si="1"/>
        <v>69</v>
      </c>
      <c r="O4">
        <f t="shared" si="2"/>
        <v>64</v>
      </c>
      <c r="P4" t="str" cm="1">
        <f t="array" ref="P4">_xlfn.IFS(O4&gt;90,"A+",O4&gt;80,"A",O4&gt;70,"B",O4&gt;60,"C",O4&gt;40,"D",O4&gt;=0,"E")</f>
        <v>C</v>
      </c>
      <c r="Q4" s="43" t="str">
        <f>TEXT(VLOOKUP(D4,CHOOSE({1,2},Detail!$H$2:$H$1001,Detail!$A$2:$A$1001),2,FALSE),"DD/MM/YYYY")</f>
        <v>01/09/2003</v>
      </c>
      <c r="R4" t="str" cm="1">
        <f t="array" ref="R4:V4">TRANSPOSE(VLOOKUP(D4,CHOOSE({1,2,3,4,5,6},Detail!$H$2:$H$1001,Detail!$F$2:$F$1001,Detail!$C$2:$C$1001,Detail!$D$2:$D$1001,Detail!$E$2:$E$1001,Detail!$B$2:$B$1001),{2;3;4;5;6},FALSE))</f>
        <v>Malang</v>
      </c>
      <c r="S4">
        <v>167</v>
      </c>
      <c r="T4">
        <v>56</v>
      </c>
      <c r="U4" t="str">
        <v xml:space="preserve">Jl. Jayawijaya No. 7
</v>
      </c>
      <c r="V4" t="str">
        <v>O+</v>
      </c>
      <c r="Y4" s="46"/>
      <c r="AI4" s="63"/>
      <c r="AJ4" s="63"/>
    </row>
    <row r="5" spans="1:36" x14ac:dyDescent="0.25">
      <c r="A5">
        <v>4</v>
      </c>
      <c r="B5" t="str">
        <f>LEFT(INDEX(Absen!$F$3:$F$8,MATCH(C5,Absen!$E$3:$E$8,0)),1)&amp;TEXT(A5,"0000")</f>
        <v>D0004</v>
      </c>
      <c r="C5" t="s">
        <v>1013</v>
      </c>
      <c r="D5" s="27" t="str">
        <f>VLOOKUP('Personal Teks 2'!B5,Detail!$G$2:$H$1001,2,FALSE)</f>
        <v>Daliono Sudiati</v>
      </c>
      <c r="E5">
        <v>78</v>
      </c>
      <c r="F5">
        <v>44</v>
      </c>
      <c r="G5">
        <v>36</v>
      </c>
      <c r="H5">
        <v>74</v>
      </c>
      <c r="I5">
        <v>59</v>
      </c>
      <c r="J5">
        <v>90</v>
      </c>
      <c r="K5">
        <v>100</v>
      </c>
      <c r="L5" s="45" t="str">
        <f>_xlfn.IFNA(INDEX(Absen!$B$2:$B$501,MATCH('Personal Teks 2'!B5,Absen!$A$2:$A$501,0)),"NO")</f>
        <v>NO</v>
      </c>
      <c r="M5" s="47">
        <f t="shared" si="0"/>
        <v>0</v>
      </c>
      <c r="N5">
        <f t="shared" si="1"/>
        <v>100</v>
      </c>
      <c r="O5">
        <f t="shared" si="2"/>
        <v>67.075000000000003</v>
      </c>
      <c r="P5" t="str" cm="1">
        <f t="array" ref="P5">_xlfn.IFS(O5&gt;90,"A+",O5&gt;80,"A",O5&gt;70,"B",O5&gt;60,"C",O5&gt;40,"D",O5&gt;=0,"E")</f>
        <v>C</v>
      </c>
      <c r="Q5" s="43" t="str">
        <f>TEXT(VLOOKUP(D5,CHOOSE({1,2},Detail!$H$2:$H$1001,Detail!$A$2:$A$1001),2,FALSE),"DD/MM/YYYY")</f>
        <v>23/12/2002</v>
      </c>
      <c r="R5" t="str" cm="1">
        <f t="array" ref="R5:V5">TRANSPOSE(VLOOKUP(D5,CHOOSE({1,2,3,4,5,6},Detail!$H$2:$H$1001,Detail!$F$2:$F$1001,Detail!$C$2:$C$1001,Detail!$D$2:$D$1001,Detail!$E$2:$E$1001,Detail!$B$2:$B$1001),{2;3;4;5;6},FALSE))</f>
        <v>Padangpanjang</v>
      </c>
      <c r="S5">
        <v>176</v>
      </c>
      <c r="T5">
        <v>63</v>
      </c>
      <c r="U5" t="str">
        <v xml:space="preserve">Gang Ahmad Dahlan No. 7
</v>
      </c>
      <c r="V5" t="str">
        <v>B+</v>
      </c>
      <c r="Y5" s="46"/>
      <c r="AI5" s="63"/>
      <c r="AJ5" s="63"/>
    </row>
    <row r="6" spans="1:36" x14ac:dyDescent="0.25">
      <c r="A6">
        <v>5</v>
      </c>
      <c r="B6" t="str">
        <f>LEFT(INDEX(Absen!$F$3:$F$8,MATCH(C6,Absen!$E$3:$E$8,0)),1)&amp;TEXT(A6,"0000")</f>
        <v>D0005</v>
      </c>
      <c r="C6" t="s">
        <v>1013</v>
      </c>
      <c r="D6" s="27" t="str">
        <f>VLOOKUP('Personal Teks 2'!B6,Detail!$G$2:$H$1001,2,FALSE)</f>
        <v>Ilsa Hakim</v>
      </c>
      <c r="E6">
        <v>73</v>
      </c>
      <c r="F6">
        <v>48</v>
      </c>
      <c r="G6">
        <v>35</v>
      </c>
      <c r="H6">
        <v>62</v>
      </c>
      <c r="I6">
        <v>72</v>
      </c>
      <c r="J6">
        <v>51</v>
      </c>
      <c r="K6">
        <v>70</v>
      </c>
      <c r="L6" s="45">
        <f>_xlfn.IFNA(INDEX(Absen!$B$2:$B$501,MATCH('Personal Teks 2'!B6,Absen!$A$2:$A$501,0)),"NO")</f>
        <v>44771</v>
      </c>
      <c r="M6" s="47">
        <f t="shared" si="0"/>
        <v>10</v>
      </c>
      <c r="N6">
        <f t="shared" si="1"/>
        <v>60</v>
      </c>
      <c r="O6">
        <f t="shared" si="2"/>
        <v>55.075000000000003</v>
      </c>
      <c r="P6" t="str" cm="1">
        <f t="array" ref="P6">_xlfn.IFS(O6&gt;90,"A+",O6&gt;80,"A",O6&gt;70,"B",O6&gt;60,"C",O6&gt;40,"D",O6&gt;=0,"E")</f>
        <v>D</v>
      </c>
      <c r="Q6" s="43" t="str">
        <f>TEXT(VLOOKUP(D6,CHOOSE({1,2},Detail!$H$2:$H$1001,Detail!$A$2:$A$1001),2,FALSE),"DD/MM/YYYY")</f>
        <v>27/07/2002</v>
      </c>
      <c r="R6" t="str" cm="1">
        <f t="array" ref="R6:V6">TRANSPOSE(VLOOKUP(D6,CHOOSE({1,2,3,4,5,6},Detail!$H$2:$H$1001,Detail!$F$2:$F$1001,Detail!$C$2:$C$1001,Detail!$D$2:$D$1001,Detail!$E$2:$E$1001,Detail!$B$2:$B$1001),{2;3;4;5;6},FALSE))</f>
        <v>Langsa</v>
      </c>
      <c r="S6">
        <v>165</v>
      </c>
      <c r="T6">
        <v>49</v>
      </c>
      <c r="U6" t="str">
        <v>Gg. Pasteur No. 47</v>
      </c>
      <c r="V6" t="str">
        <v>A+</v>
      </c>
      <c r="Y6" s="46"/>
      <c r="AI6" s="63"/>
      <c r="AJ6" s="63"/>
    </row>
    <row r="7" spans="1:36" x14ac:dyDescent="0.25">
      <c r="A7">
        <v>6</v>
      </c>
      <c r="B7" t="str">
        <f>LEFT(INDEX(Absen!$F$3:$F$8,MATCH(C7,Absen!$E$3:$E$8,0)),1)&amp;TEXT(A7,"0000")</f>
        <v>D0006</v>
      </c>
      <c r="C7" t="s">
        <v>1013</v>
      </c>
      <c r="D7" s="27" t="str">
        <f>VLOOKUP('Personal Teks 2'!B7,Detail!$G$2:$H$1001,2,FALSE)</f>
        <v>Artawan Lazuardi</v>
      </c>
      <c r="E7">
        <v>77</v>
      </c>
      <c r="F7">
        <v>53</v>
      </c>
      <c r="G7">
        <v>94</v>
      </c>
      <c r="H7">
        <v>65</v>
      </c>
      <c r="I7">
        <v>70</v>
      </c>
      <c r="J7">
        <v>57</v>
      </c>
      <c r="K7">
        <v>71</v>
      </c>
      <c r="L7" s="45" t="str">
        <f>_xlfn.IFNA(INDEX(Absen!$B$2:$B$501,MATCH('Personal Teks 2'!B7,Absen!$A$2:$A$501,0)),"NO")</f>
        <v>NO</v>
      </c>
      <c r="M7" s="47">
        <f t="shared" si="0"/>
        <v>0</v>
      </c>
      <c r="N7">
        <f t="shared" si="1"/>
        <v>71</v>
      </c>
      <c r="O7">
        <f t="shared" si="2"/>
        <v>70.424999999999997</v>
      </c>
      <c r="P7" t="str" cm="1">
        <f t="array" ref="P7">_xlfn.IFS(O7&gt;90,"A+",O7&gt;80,"A",O7&gt;70,"B",O7&gt;60,"C",O7&gt;40,"D",O7&gt;=0,"E")</f>
        <v>B</v>
      </c>
      <c r="Q7" s="43" t="str">
        <f>TEXT(VLOOKUP(D7,CHOOSE({1,2},Detail!$H$2:$H$1001,Detail!$A$2:$A$1001),2,FALSE),"DD/MM/YYYY")</f>
        <v>24/03/2004</v>
      </c>
      <c r="R7" t="str" cm="1">
        <f t="array" ref="R7:V7">TRANSPOSE(VLOOKUP(D7,CHOOSE({1,2,3,4,5,6},Detail!$H$2:$H$1001,Detail!$F$2:$F$1001,Detail!$C$2:$C$1001,Detail!$D$2:$D$1001,Detail!$E$2:$E$1001,Detail!$B$2:$B$1001),{2;3;4;5;6},FALSE))</f>
        <v>Kota Administrasi Jakarta Timur</v>
      </c>
      <c r="S7">
        <v>178</v>
      </c>
      <c r="T7">
        <v>49</v>
      </c>
      <c r="U7" t="str">
        <v xml:space="preserve">Jalan Wonoayu No. 5
</v>
      </c>
      <c r="V7" t="str">
        <v>B-</v>
      </c>
      <c r="Y7" s="28"/>
      <c r="AI7" s="63"/>
      <c r="AJ7" s="63"/>
    </row>
    <row r="8" spans="1:36" x14ac:dyDescent="0.25">
      <c r="A8">
        <v>7</v>
      </c>
      <c r="B8" t="str">
        <f>LEFT(INDEX(Absen!$F$3:$F$8,MATCH(C8,Absen!$E$3:$E$8,0)),1)&amp;TEXT(A8,"0000")</f>
        <v>D0007</v>
      </c>
      <c r="C8" t="s">
        <v>1013</v>
      </c>
      <c r="D8" s="27" t="str">
        <f>VLOOKUP('Personal Teks 2'!B8,Detail!$G$2:$H$1001,2,FALSE)</f>
        <v>Jatmiko Nasyidah</v>
      </c>
      <c r="E8">
        <v>58</v>
      </c>
      <c r="F8">
        <v>61</v>
      </c>
      <c r="G8">
        <v>95</v>
      </c>
      <c r="H8">
        <v>54</v>
      </c>
      <c r="I8">
        <v>77</v>
      </c>
      <c r="J8">
        <v>65</v>
      </c>
      <c r="K8">
        <v>87</v>
      </c>
      <c r="L8" s="45" t="str">
        <f>_xlfn.IFNA(INDEX(Absen!$B$2:$B$501,MATCH('Personal Teks 2'!B8,Absen!$A$2:$A$501,0)),"NO")</f>
        <v>NO</v>
      </c>
      <c r="M8" s="47">
        <f t="shared" si="0"/>
        <v>0</v>
      </c>
      <c r="N8">
        <f t="shared" si="1"/>
        <v>87</v>
      </c>
      <c r="O8">
        <f t="shared" si="2"/>
        <v>71.95</v>
      </c>
      <c r="P8" t="str" cm="1">
        <f t="array" ref="P8">_xlfn.IFS(O8&gt;90,"A+",O8&gt;80,"A",O8&gt;70,"B",O8&gt;60,"C",O8&gt;40,"D",O8&gt;=0,"E")</f>
        <v>B</v>
      </c>
      <c r="Q8" s="43" t="str">
        <f>TEXT(VLOOKUP(D8,CHOOSE({1,2},Detail!$H$2:$H$1001,Detail!$A$2:$A$1001),2,FALSE),"DD/MM/YYYY")</f>
        <v>14/08/2001</v>
      </c>
      <c r="R8" t="str" cm="1">
        <f t="array" ref="R8:V8">TRANSPOSE(VLOOKUP(D8,CHOOSE({1,2,3,4,5,6},Detail!$H$2:$H$1001,Detail!$F$2:$F$1001,Detail!$C$2:$C$1001,Detail!$D$2:$D$1001,Detail!$E$2:$E$1001,Detail!$B$2:$B$1001),{2;3;4;5;6},FALSE))</f>
        <v>Sibolga</v>
      </c>
      <c r="S8">
        <v>170</v>
      </c>
      <c r="T8">
        <v>48</v>
      </c>
      <c r="U8" t="str">
        <v>Jl. Cikutra Timur No. 25</v>
      </c>
      <c r="V8" t="str">
        <v>O-</v>
      </c>
      <c r="X8" s="29"/>
      <c r="Y8" s="29"/>
      <c r="Z8" s="29"/>
      <c r="AA8" s="29"/>
      <c r="AB8" s="29"/>
      <c r="AC8" s="29"/>
    </row>
    <row r="9" spans="1:36" x14ac:dyDescent="0.25">
      <c r="A9">
        <v>8</v>
      </c>
      <c r="B9" t="str">
        <f>LEFT(INDEX(Absen!$F$3:$F$8,MATCH(C9,Absen!$E$3:$E$8,0)),1)&amp;TEXT(A9,"0000")</f>
        <v>F0008</v>
      </c>
      <c r="C9" t="s">
        <v>1011</v>
      </c>
      <c r="D9" s="27" t="str">
        <f>VLOOKUP('Personal Teks 2'!B9,Detail!$G$2:$H$1001,2,FALSE)</f>
        <v>Dadap Winarsih</v>
      </c>
      <c r="E9">
        <v>92</v>
      </c>
      <c r="F9">
        <v>75</v>
      </c>
      <c r="G9">
        <v>70</v>
      </c>
      <c r="H9">
        <v>70</v>
      </c>
      <c r="I9">
        <v>68</v>
      </c>
      <c r="J9">
        <v>65</v>
      </c>
      <c r="K9">
        <v>84</v>
      </c>
      <c r="L9" s="45" t="str">
        <f>_xlfn.IFNA(INDEX(Absen!$B$2:$B$501,MATCH('Personal Teks 2'!B9,Absen!$A$2:$A$501,0)),"NO")</f>
        <v>NO</v>
      </c>
      <c r="M9" s="47">
        <f t="shared" si="0"/>
        <v>0</v>
      </c>
      <c r="N9">
        <f t="shared" si="1"/>
        <v>84</v>
      </c>
      <c r="O9">
        <f t="shared" si="2"/>
        <v>73.525000000000006</v>
      </c>
      <c r="P9" t="str" cm="1">
        <f t="array" ref="P9">_xlfn.IFS(O9&gt;90,"A+",O9&gt;80,"A",O9&gt;70,"B",O9&gt;60,"C",O9&gt;40,"D",O9&gt;=0,"E")</f>
        <v>B</v>
      </c>
      <c r="Q9" s="43" t="str">
        <f>TEXT(VLOOKUP(D9,CHOOSE({1,2},Detail!$H$2:$H$1001,Detail!$A$2:$A$1001),2,FALSE),"DD/MM/YYYY")</f>
        <v>04/02/2005</v>
      </c>
      <c r="R9" t="str" cm="1">
        <f t="array" ref="R9:V9">TRANSPOSE(VLOOKUP(D9,CHOOSE({1,2,3,4,5,6},Detail!$H$2:$H$1001,Detail!$F$2:$F$1001,Detail!$C$2:$C$1001,Detail!$D$2:$D$1001,Detail!$E$2:$E$1001,Detail!$B$2:$B$1001),{2;3;4;5;6},FALSE))</f>
        <v>Pematangsiantar</v>
      </c>
      <c r="S9">
        <v>178</v>
      </c>
      <c r="T9">
        <v>54</v>
      </c>
      <c r="U9" t="str">
        <v xml:space="preserve">Gg. Suryakencana No. 0
</v>
      </c>
      <c r="V9" t="str">
        <v>AB+</v>
      </c>
    </row>
    <row r="10" spans="1:36" x14ac:dyDescent="0.25">
      <c r="A10">
        <v>9</v>
      </c>
      <c r="B10" t="str">
        <f>LEFT(INDEX(Absen!$F$3:$F$8,MATCH(C10,Absen!$E$3:$E$8,0)),1)&amp;TEXT(A10,"0000")</f>
        <v>B0009</v>
      </c>
      <c r="C10" t="s">
        <v>1014</v>
      </c>
      <c r="D10" s="27" t="str">
        <f>VLOOKUP('Personal Teks 2'!B10,Detail!$G$2:$H$1001,2,FALSE)</f>
        <v>Dina Wahyudin</v>
      </c>
      <c r="E10">
        <v>77</v>
      </c>
      <c r="F10">
        <v>40</v>
      </c>
      <c r="G10">
        <v>95</v>
      </c>
      <c r="H10">
        <v>75</v>
      </c>
      <c r="I10">
        <v>60</v>
      </c>
      <c r="J10">
        <v>81</v>
      </c>
      <c r="K10">
        <v>73</v>
      </c>
      <c r="L10" s="45">
        <f>_xlfn.IFNA(INDEX(Absen!$B$2:$B$501,MATCH('Personal Teks 2'!B10,Absen!$A$2:$A$501,0)),"NO")</f>
        <v>44807</v>
      </c>
      <c r="M10" s="47">
        <f t="shared" si="0"/>
        <v>10</v>
      </c>
      <c r="N10">
        <f t="shared" si="1"/>
        <v>63</v>
      </c>
      <c r="O10">
        <f t="shared" si="2"/>
        <v>73</v>
      </c>
      <c r="P10" t="str" cm="1">
        <f t="array" ref="P10">_xlfn.IFS(O10&gt;90,"A+",O10&gt;80,"A",O10&gt;70,"B",O10&gt;60,"C",O10&gt;40,"D",O10&gt;=0,"E")</f>
        <v>B</v>
      </c>
      <c r="Q10" s="43" t="str">
        <f>TEXT(VLOOKUP(D10,CHOOSE({1,2},Detail!$H$2:$H$1001,Detail!$A$2:$A$1001),2,FALSE),"DD/MM/YYYY")</f>
        <v>15/10/2002</v>
      </c>
      <c r="R10" t="str" cm="1">
        <f t="array" ref="R10:V10">TRANSPOSE(VLOOKUP(D10,CHOOSE({1,2,3,4,5,6},Detail!$H$2:$H$1001,Detail!$F$2:$F$1001,Detail!$C$2:$C$1001,Detail!$D$2:$D$1001,Detail!$E$2:$E$1001,Detail!$B$2:$B$1001),{2;3;4;5;6},FALSE))</f>
        <v>Gorontalo</v>
      </c>
      <c r="S10">
        <v>158</v>
      </c>
      <c r="T10">
        <v>76</v>
      </c>
      <c r="U10" t="str">
        <v>Gg. Cempaka No. 58</v>
      </c>
      <c r="V10" t="str">
        <v>AB+</v>
      </c>
    </row>
    <row r="11" spans="1:36" x14ac:dyDescent="0.25">
      <c r="A11">
        <v>10</v>
      </c>
      <c r="B11" t="str">
        <f>LEFT(INDEX(Absen!$F$3:$F$8,MATCH(C11,Absen!$E$3:$E$8,0)),1)&amp;TEXT(A11,"0000")</f>
        <v>E0010</v>
      </c>
      <c r="C11" t="s">
        <v>1010</v>
      </c>
      <c r="D11" s="27" t="str">
        <f>VLOOKUP('Personal Teks 2'!B11,Detail!$G$2:$H$1001,2,FALSE)</f>
        <v>Wardi Hasanah</v>
      </c>
      <c r="E11">
        <v>59</v>
      </c>
      <c r="F11">
        <v>63</v>
      </c>
      <c r="G11">
        <v>91</v>
      </c>
      <c r="H11">
        <v>67</v>
      </c>
      <c r="I11">
        <v>67</v>
      </c>
      <c r="J11">
        <v>89</v>
      </c>
      <c r="K11">
        <v>96</v>
      </c>
      <c r="L11" s="45" t="str">
        <f>_xlfn.IFNA(INDEX(Absen!$B$2:$B$501,MATCH('Personal Teks 2'!B11,Absen!$A$2:$A$501,0)),"NO")</f>
        <v>NO</v>
      </c>
      <c r="M11" s="47">
        <f t="shared" si="0"/>
        <v>0</v>
      </c>
      <c r="N11">
        <f t="shared" si="1"/>
        <v>96</v>
      </c>
      <c r="O11">
        <f t="shared" si="2"/>
        <v>77.599999999999994</v>
      </c>
      <c r="P11" t="str" cm="1">
        <f t="array" ref="P11">_xlfn.IFS(O11&gt;90,"A+",O11&gt;80,"A",O11&gt;70,"B",O11&gt;60,"C",O11&gt;40,"D",O11&gt;=0,"E")</f>
        <v>B</v>
      </c>
      <c r="Q11" s="43" t="str">
        <f>TEXT(VLOOKUP(D11,CHOOSE({1,2},Detail!$H$2:$H$1001,Detail!$A$2:$A$1001),2,FALSE),"DD/MM/YYYY")</f>
        <v>17/05/2001</v>
      </c>
      <c r="R11" t="str" cm="1">
        <f t="array" ref="R11:V11">TRANSPOSE(VLOOKUP(D11,CHOOSE({1,2,3,4,5,6},Detail!$H$2:$H$1001,Detail!$F$2:$F$1001,Detail!$C$2:$C$1001,Detail!$D$2:$D$1001,Detail!$E$2:$E$1001,Detail!$B$2:$B$1001),{2;3;4;5;6},FALSE))</f>
        <v>Pangkalpinang</v>
      </c>
      <c r="S11">
        <v>178</v>
      </c>
      <c r="T11">
        <v>70</v>
      </c>
      <c r="U11" t="str">
        <v>Gg. KH Amin Jasuta No. 20</v>
      </c>
      <c r="V11" t="str">
        <v>O-</v>
      </c>
    </row>
    <row r="12" spans="1:36" x14ac:dyDescent="0.25">
      <c r="A12">
        <v>11</v>
      </c>
      <c r="B12" t="str">
        <f>LEFT(INDEX(Absen!$F$3:$F$8,MATCH(C12,Absen!$E$3:$E$8,0)),1)&amp;TEXT(A12,"0000")</f>
        <v>B0011</v>
      </c>
      <c r="C12" t="s">
        <v>1014</v>
      </c>
      <c r="D12" s="27" t="str">
        <f>VLOOKUP('Personal Teks 2'!B12,Detail!$G$2:$H$1001,2,FALSE)</f>
        <v>Lukita Anggriawan</v>
      </c>
      <c r="E12">
        <v>80</v>
      </c>
      <c r="F12">
        <v>75</v>
      </c>
      <c r="G12">
        <v>51</v>
      </c>
      <c r="H12">
        <v>52</v>
      </c>
      <c r="I12">
        <v>54</v>
      </c>
      <c r="J12">
        <v>51</v>
      </c>
      <c r="K12">
        <v>79</v>
      </c>
      <c r="L12" s="45" t="str">
        <f>_xlfn.IFNA(INDEX(Absen!$B$2:$B$501,MATCH('Personal Teks 2'!B12,Absen!$A$2:$A$501,0)),"NO")</f>
        <v>NO</v>
      </c>
      <c r="M12" s="47">
        <f t="shared" si="0"/>
        <v>0</v>
      </c>
      <c r="N12">
        <f t="shared" si="1"/>
        <v>79</v>
      </c>
      <c r="O12">
        <f t="shared" si="2"/>
        <v>60.925000000000004</v>
      </c>
      <c r="P12" t="str" cm="1">
        <f t="array" ref="P12">_xlfn.IFS(O12&gt;90,"A+",O12&gt;80,"A",O12&gt;70,"B",O12&gt;60,"C",O12&gt;40,"D",O12&gt;=0,"E")</f>
        <v>C</v>
      </c>
      <c r="Q12" s="43" t="str">
        <f>TEXT(VLOOKUP(D12,CHOOSE({1,2},Detail!$H$2:$H$1001,Detail!$A$2:$A$1001),2,FALSE),"DD/MM/YYYY")</f>
        <v>27/08/2003</v>
      </c>
      <c r="R12" t="str" cm="1">
        <f t="array" ref="R12:V12">TRANSPOSE(VLOOKUP(D12,CHOOSE({1,2,3,4,5,6},Detail!$H$2:$H$1001,Detail!$F$2:$F$1001,Detail!$C$2:$C$1001,Detail!$D$2:$D$1001,Detail!$E$2:$E$1001,Detail!$B$2:$B$1001),{2;3;4;5;6},FALSE))</f>
        <v>Binjai</v>
      </c>
      <c r="S12">
        <v>158</v>
      </c>
      <c r="T12">
        <v>70</v>
      </c>
      <c r="U12" t="str">
        <v xml:space="preserve">Jalan Waringin No. 1
</v>
      </c>
      <c r="V12" t="str">
        <v>A+</v>
      </c>
    </row>
    <row r="13" spans="1:36" x14ac:dyDescent="0.25">
      <c r="A13">
        <v>12</v>
      </c>
      <c r="B13" t="str">
        <f>LEFT(INDEX(Absen!$F$3:$F$8,MATCH(C13,Absen!$E$3:$E$8,0)),1)&amp;TEXT(A13,"0000")</f>
        <v>B0012</v>
      </c>
      <c r="C13" t="s">
        <v>1014</v>
      </c>
      <c r="D13" s="27" t="str">
        <f>VLOOKUP('Personal Teks 2'!B13,Detail!$G$2:$H$1001,2,FALSE)</f>
        <v>Jatmiko Halimah</v>
      </c>
      <c r="E13">
        <v>89</v>
      </c>
      <c r="F13">
        <v>66</v>
      </c>
      <c r="G13">
        <v>58</v>
      </c>
      <c r="H13">
        <v>56</v>
      </c>
      <c r="I13">
        <v>72</v>
      </c>
      <c r="J13">
        <v>40</v>
      </c>
      <c r="K13">
        <v>66</v>
      </c>
      <c r="L13" s="45">
        <f>_xlfn.IFNA(INDEX(Absen!$B$2:$B$501,MATCH('Personal Teks 2'!B13,Absen!$A$2:$A$501,0)),"NO")</f>
        <v>44826</v>
      </c>
      <c r="M13" s="47">
        <f t="shared" si="0"/>
        <v>10</v>
      </c>
      <c r="N13">
        <f t="shared" si="1"/>
        <v>56</v>
      </c>
      <c r="O13">
        <f t="shared" si="2"/>
        <v>60.575000000000003</v>
      </c>
      <c r="P13" t="str" cm="1">
        <f t="array" ref="P13">_xlfn.IFS(O13&gt;90,"A+",O13&gt;80,"A",O13&gt;70,"B",O13&gt;60,"C",O13&gt;40,"D",O13&gt;=0,"E")</f>
        <v>C</v>
      </c>
      <c r="Q13" s="43" t="str">
        <f>TEXT(VLOOKUP(D13,CHOOSE({1,2},Detail!$H$2:$H$1001,Detail!$A$2:$A$1001),2,FALSE),"DD/MM/YYYY")</f>
        <v>27/04/2003</v>
      </c>
      <c r="R13" t="str" cm="1">
        <f t="array" ref="R13:V13">TRANSPOSE(VLOOKUP(D13,CHOOSE({1,2,3,4,5,6},Detail!$H$2:$H$1001,Detail!$F$2:$F$1001,Detail!$C$2:$C$1001,Detail!$D$2:$D$1001,Detail!$E$2:$E$1001,Detail!$B$2:$B$1001),{2;3;4;5;6},FALSE))</f>
        <v>Pekalongan</v>
      </c>
      <c r="S13">
        <v>167</v>
      </c>
      <c r="T13">
        <v>78</v>
      </c>
      <c r="U13" t="str">
        <v>Jl. Kutai No. 34</v>
      </c>
      <c r="V13" t="str">
        <v>AB-</v>
      </c>
    </row>
    <row r="14" spans="1:36" x14ac:dyDescent="0.25">
      <c r="A14">
        <v>13</v>
      </c>
      <c r="B14" t="str">
        <f>LEFT(INDEX(Absen!$F$3:$F$8,MATCH(C14,Absen!$E$3:$E$8,0)),1)&amp;TEXT(A14,"0000")</f>
        <v>E0013</v>
      </c>
      <c r="C14" t="s">
        <v>1010</v>
      </c>
      <c r="D14" s="27" t="str">
        <f>VLOOKUP('Personal Teks 2'!B14,Detail!$G$2:$H$1001,2,FALSE)</f>
        <v>Zulaikha Hasanah</v>
      </c>
      <c r="E14">
        <v>87</v>
      </c>
      <c r="F14">
        <v>62</v>
      </c>
      <c r="G14">
        <v>79</v>
      </c>
      <c r="H14">
        <v>53</v>
      </c>
      <c r="I14">
        <v>76</v>
      </c>
      <c r="J14">
        <v>99</v>
      </c>
      <c r="K14">
        <v>67</v>
      </c>
      <c r="L14" s="45" t="str">
        <f>_xlfn.IFNA(INDEX(Absen!$B$2:$B$501,MATCH('Personal Teks 2'!B14,Absen!$A$2:$A$501,0)),"NO")</f>
        <v>NO</v>
      </c>
      <c r="M14" s="47">
        <f t="shared" si="0"/>
        <v>0</v>
      </c>
      <c r="N14">
        <f t="shared" si="1"/>
        <v>67</v>
      </c>
      <c r="O14">
        <f t="shared" si="2"/>
        <v>77.05</v>
      </c>
      <c r="P14" t="str" cm="1">
        <f t="array" ref="P14">_xlfn.IFS(O14&gt;90,"A+",O14&gt;80,"A",O14&gt;70,"B",O14&gt;60,"C",O14&gt;40,"D",O14&gt;=0,"E")</f>
        <v>B</v>
      </c>
      <c r="Q14" s="43" t="str">
        <f>TEXT(VLOOKUP(D14,CHOOSE({1,2},Detail!$H$2:$H$1001,Detail!$A$2:$A$1001),2,FALSE),"DD/MM/YYYY")</f>
        <v>20/01/2003</v>
      </c>
      <c r="R14" t="str" cm="1">
        <f t="array" ref="R14:V14">TRANSPOSE(VLOOKUP(D14,CHOOSE({1,2,3,4,5,6},Detail!$H$2:$H$1001,Detail!$F$2:$F$1001,Detail!$C$2:$C$1001,Detail!$D$2:$D$1001,Detail!$E$2:$E$1001,Detail!$B$2:$B$1001),{2;3;4;5;6},FALSE))</f>
        <v>Cilegon</v>
      </c>
      <c r="S14">
        <v>179</v>
      </c>
      <c r="T14">
        <v>76</v>
      </c>
      <c r="U14" t="str">
        <v>Jalan S. Parman No. 85</v>
      </c>
      <c r="V14" t="str">
        <v>O+</v>
      </c>
    </row>
    <row r="15" spans="1:36" x14ac:dyDescent="0.25">
      <c r="A15">
        <v>14</v>
      </c>
      <c r="B15" t="str">
        <f>LEFT(INDEX(Absen!$F$3:$F$8,MATCH(C15,Absen!$E$3:$E$8,0)),1)&amp;TEXT(A15,"0000")</f>
        <v>E0014</v>
      </c>
      <c r="C15" t="s">
        <v>1010</v>
      </c>
      <c r="D15" s="27" t="str">
        <f>VLOOKUP('Personal Teks 2'!B15,Detail!$G$2:$H$1001,2,FALSE)</f>
        <v>Mahdi Prasetyo</v>
      </c>
      <c r="E15">
        <v>86</v>
      </c>
      <c r="F15">
        <v>69</v>
      </c>
      <c r="G15">
        <v>85</v>
      </c>
      <c r="H15">
        <v>62</v>
      </c>
      <c r="I15">
        <v>73</v>
      </c>
      <c r="J15">
        <v>92</v>
      </c>
      <c r="K15">
        <v>66</v>
      </c>
      <c r="L15" s="45">
        <f>_xlfn.IFNA(INDEX(Absen!$B$2:$B$501,MATCH('Personal Teks 2'!B15,Absen!$A$2:$A$501,0)),"NO")</f>
        <v>44879</v>
      </c>
      <c r="M15" s="47">
        <f t="shared" si="0"/>
        <v>10</v>
      </c>
      <c r="N15">
        <f t="shared" si="1"/>
        <v>56</v>
      </c>
      <c r="O15">
        <f t="shared" si="2"/>
        <v>77.25</v>
      </c>
      <c r="P15" t="str" cm="1">
        <f t="array" ref="P15">_xlfn.IFS(O15&gt;90,"A+",O15&gt;80,"A",O15&gt;70,"B",O15&gt;60,"C",O15&gt;40,"D",O15&gt;=0,"E")</f>
        <v>B</v>
      </c>
      <c r="Q15" s="43" t="str">
        <f>TEXT(VLOOKUP(D15,CHOOSE({1,2},Detail!$H$2:$H$1001,Detail!$A$2:$A$1001),2,FALSE),"DD/MM/YYYY")</f>
        <v>05/09/2001</v>
      </c>
      <c r="R15" t="str" cm="1">
        <f t="array" ref="R15:V15">TRANSPOSE(VLOOKUP(D15,CHOOSE({1,2,3,4,5,6},Detail!$H$2:$H$1001,Detail!$F$2:$F$1001,Detail!$C$2:$C$1001,Detail!$D$2:$D$1001,Detail!$E$2:$E$1001,Detail!$B$2:$B$1001),{2;3;4;5;6},FALSE))</f>
        <v>Kotamobagu</v>
      </c>
      <c r="S15">
        <v>166</v>
      </c>
      <c r="T15">
        <v>60</v>
      </c>
      <c r="U15" t="str">
        <v>Jl. Jamika No. 98</v>
      </c>
      <c r="V15" t="str">
        <v>B+</v>
      </c>
    </row>
    <row r="16" spans="1:36" x14ac:dyDescent="0.25">
      <c r="A16">
        <v>15</v>
      </c>
      <c r="B16" t="str">
        <f>LEFT(INDEX(Absen!$F$3:$F$8,MATCH(C16,Absen!$E$3:$E$8,0)),1)&amp;TEXT(A16,"0000")</f>
        <v>F0015</v>
      </c>
      <c r="C16" t="s">
        <v>1011</v>
      </c>
      <c r="D16" s="27" t="str">
        <f>VLOOKUP('Personal Teks 2'!B16,Detail!$G$2:$H$1001,2,FALSE)</f>
        <v>Adinata Permata</v>
      </c>
      <c r="E16">
        <v>81</v>
      </c>
      <c r="F16">
        <v>48</v>
      </c>
      <c r="G16">
        <v>61</v>
      </c>
      <c r="H16">
        <v>53</v>
      </c>
      <c r="I16">
        <v>85</v>
      </c>
      <c r="J16">
        <v>70</v>
      </c>
      <c r="K16">
        <v>60</v>
      </c>
      <c r="L16" s="45">
        <f>_xlfn.IFNA(INDEX(Absen!$B$2:$B$501,MATCH('Personal Teks 2'!B16,Absen!$A$2:$A$501,0)),"NO")</f>
        <v>44756</v>
      </c>
      <c r="M16" s="47">
        <f t="shared" si="0"/>
        <v>10</v>
      </c>
      <c r="N16">
        <f t="shared" si="1"/>
        <v>50</v>
      </c>
      <c r="O16">
        <f t="shared" si="2"/>
        <v>64.575000000000003</v>
      </c>
      <c r="P16" t="str" cm="1">
        <f t="array" ref="P16">_xlfn.IFS(O16&gt;90,"A+",O16&gt;80,"A",O16&gt;70,"B",O16&gt;60,"C",O16&gt;40,"D",O16&gt;=0,"E")</f>
        <v>C</v>
      </c>
      <c r="Q16" s="43" t="str">
        <f>TEXT(VLOOKUP(D16,CHOOSE({1,2},Detail!$H$2:$H$1001,Detail!$A$2:$A$1001),2,FALSE),"DD/MM/YYYY")</f>
        <v>19/01/2004</v>
      </c>
      <c r="R16" t="str" cm="1">
        <f t="array" ref="R16:V16">TRANSPOSE(VLOOKUP(D16,CHOOSE({1,2,3,4,5,6},Detail!$H$2:$H$1001,Detail!$F$2:$F$1001,Detail!$C$2:$C$1001,Detail!$D$2:$D$1001,Detail!$E$2:$E$1001,Detail!$B$2:$B$1001),{2;3;4;5;6},FALSE))</f>
        <v>Pontianak</v>
      </c>
      <c r="S16">
        <v>158</v>
      </c>
      <c r="T16">
        <v>82</v>
      </c>
      <c r="U16" t="str">
        <v xml:space="preserve">Jl. Rungkut Industri No. 5
</v>
      </c>
      <c r="V16" t="str">
        <v>A-</v>
      </c>
    </row>
    <row r="17" spans="1:27" x14ac:dyDescent="0.25">
      <c r="A17">
        <v>16</v>
      </c>
      <c r="B17" t="str">
        <f>LEFT(INDEX(Absen!$F$3:$F$8,MATCH(C17,Absen!$E$3:$E$8,0)),1)&amp;TEXT(A17,"0000")</f>
        <v>A0016</v>
      </c>
      <c r="C17" t="s">
        <v>1015</v>
      </c>
      <c r="D17" s="27" t="str">
        <f>VLOOKUP('Personal Teks 2'!B17,Detail!$G$2:$H$1001,2,FALSE)</f>
        <v>Baktiono Kurniawan</v>
      </c>
      <c r="E17">
        <v>72</v>
      </c>
      <c r="F17">
        <v>64</v>
      </c>
      <c r="G17">
        <v>79</v>
      </c>
      <c r="H17">
        <v>59</v>
      </c>
      <c r="I17">
        <v>82</v>
      </c>
      <c r="J17">
        <v>88</v>
      </c>
      <c r="K17">
        <v>69</v>
      </c>
      <c r="L17" s="45">
        <f>_xlfn.IFNA(INDEX(Absen!$B$2:$B$501,MATCH('Personal Teks 2'!B17,Absen!$A$2:$A$501,0)),"NO")</f>
        <v>44828</v>
      </c>
      <c r="M17" s="47">
        <f t="shared" si="0"/>
        <v>10</v>
      </c>
      <c r="N17">
        <f t="shared" si="1"/>
        <v>59</v>
      </c>
      <c r="O17">
        <f t="shared" si="2"/>
        <v>73.925000000000011</v>
      </c>
      <c r="P17" t="str" cm="1">
        <f t="array" ref="P17">_xlfn.IFS(O17&gt;90,"A+",O17&gt;80,"A",O17&gt;70,"B",O17&gt;60,"C",O17&gt;40,"D",O17&gt;=0,"E")</f>
        <v>B</v>
      </c>
      <c r="Q17" s="43" t="str">
        <f>TEXT(VLOOKUP(D17,CHOOSE({1,2},Detail!$H$2:$H$1001,Detail!$A$2:$A$1001),2,FALSE),"DD/MM/YYYY")</f>
        <v>27/07/2002</v>
      </c>
      <c r="R17" t="str" cm="1">
        <f t="array" ref="R17:V17">TRANSPOSE(VLOOKUP(D17,CHOOSE({1,2,3,4,5,6},Detail!$H$2:$H$1001,Detail!$F$2:$F$1001,Detail!$C$2:$C$1001,Detail!$D$2:$D$1001,Detail!$E$2:$E$1001,Detail!$B$2:$B$1001),{2;3;4;5;6},FALSE))</f>
        <v>Padangpanjang</v>
      </c>
      <c r="S17">
        <v>159</v>
      </c>
      <c r="T17">
        <v>56</v>
      </c>
      <c r="U17" t="str">
        <v>Gang Ahmad Dahlan No. 37</v>
      </c>
      <c r="V17" t="str">
        <v>O-</v>
      </c>
    </row>
    <row r="18" spans="1:27" x14ac:dyDescent="0.25">
      <c r="A18">
        <v>17</v>
      </c>
      <c r="B18" t="str">
        <f>LEFT(INDEX(Absen!$F$3:$F$8,MATCH(C18,Absen!$E$3:$E$8,0)),1)&amp;TEXT(A18,"0000")</f>
        <v>F0017</v>
      </c>
      <c r="C18" t="s">
        <v>1011</v>
      </c>
      <c r="D18" s="27" t="str">
        <f>VLOOKUP('Personal Teks 2'!B18,Detail!$G$2:$H$1001,2,FALSE)</f>
        <v>Jati Suwarno</v>
      </c>
      <c r="E18">
        <v>60</v>
      </c>
      <c r="F18">
        <v>46</v>
      </c>
      <c r="G18">
        <v>85</v>
      </c>
      <c r="H18">
        <v>66</v>
      </c>
      <c r="I18">
        <v>73</v>
      </c>
      <c r="J18">
        <v>47</v>
      </c>
      <c r="K18">
        <v>62</v>
      </c>
      <c r="L18" s="45" t="str">
        <f>_xlfn.IFNA(INDEX(Absen!$B$2:$B$501,MATCH('Personal Teks 2'!B18,Absen!$A$2:$A$501,0)),"NO")</f>
        <v>NO</v>
      </c>
      <c r="M18" s="47">
        <f t="shared" si="0"/>
        <v>0</v>
      </c>
      <c r="N18">
        <f t="shared" si="1"/>
        <v>62</v>
      </c>
      <c r="O18">
        <f t="shared" si="2"/>
        <v>63.225000000000001</v>
      </c>
      <c r="P18" t="str" cm="1">
        <f t="array" ref="P18">_xlfn.IFS(O18&gt;90,"A+",O18&gt;80,"A",O18&gt;70,"B",O18&gt;60,"C",O18&gt;40,"D",O18&gt;=0,"E")</f>
        <v>C</v>
      </c>
      <c r="Q18" s="43" t="str">
        <f>TEXT(VLOOKUP(D18,CHOOSE({1,2},Detail!$H$2:$H$1001,Detail!$A$2:$A$1001),2,FALSE),"DD/MM/YYYY")</f>
        <v>25/10/2004</v>
      </c>
      <c r="R18" t="str" cm="1">
        <f t="array" ref="R18:V18">TRANSPOSE(VLOOKUP(D18,CHOOSE({1,2,3,4,5,6},Detail!$H$2:$H$1001,Detail!$F$2:$F$1001,Detail!$C$2:$C$1001,Detail!$D$2:$D$1001,Detail!$E$2:$E$1001,Detail!$B$2:$B$1001),{2;3;4;5;6},FALSE))</f>
        <v>Pekanbaru</v>
      </c>
      <c r="S18">
        <v>165</v>
      </c>
      <c r="T18">
        <v>90</v>
      </c>
      <c r="U18" t="str">
        <v>Gang Dipatiukur No. 63</v>
      </c>
      <c r="V18" t="str">
        <v>A-</v>
      </c>
    </row>
    <row r="19" spans="1:27" x14ac:dyDescent="0.25">
      <c r="A19">
        <v>18</v>
      </c>
      <c r="B19" t="str">
        <f>LEFT(INDEX(Absen!$F$3:$F$8,MATCH(C19,Absen!$E$3:$E$8,0)),1)&amp;TEXT(A19,"0000")</f>
        <v>E0018</v>
      </c>
      <c r="C19" t="s">
        <v>1010</v>
      </c>
      <c r="D19" s="27" t="str">
        <f>VLOOKUP('Personal Teks 2'!B19,Detail!$G$2:$H$1001,2,FALSE)</f>
        <v>Artanto Sitorus</v>
      </c>
      <c r="E19">
        <v>53</v>
      </c>
      <c r="F19">
        <v>41</v>
      </c>
      <c r="G19">
        <v>64</v>
      </c>
      <c r="H19">
        <v>57</v>
      </c>
      <c r="I19">
        <v>80</v>
      </c>
      <c r="J19">
        <v>74</v>
      </c>
      <c r="K19">
        <v>95</v>
      </c>
      <c r="L19" s="45" t="str">
        <f>_xlfn.IFNA(INDEX(Absen!$B$2:$B$501,MATCH('Personal Teks 2'!B19,Absen!$A$2:$A$501,0)),"NO")</f>
        <v>NO</v>
      </c>
      <c r="M19" s="47">
        <f t="shared" si="0"/>
        <v>0</v>
      </c>
      <c r="N19">
        <f t="shared" si="1"/>
        <v>95</v>
      </c>
      <c r="O19">
        <f t="shared" si="2"/>
        <v>65.974999999999994</v>
      </c>
      <c r="P19" t="str" cm="1">
        <f t="array" ref="P19">_xlfn.IFS(O19&gt;90,"A+",O19&gt;80,"A",O19&gt;70,"B",O19&gt;60,"C",O19&gt;40,"D",O19&gt;=0,"E")</f>
        <v>C</v>
      </c>
      <c r="Q19" s="43" t="str">
        <f>TEXT(VLOOKUP(D19,CHOOSE({1,2},Detail!$H$2:$H$1001,Detail!$A$2:$A$1001),2,FALSE),"DD/MM/YYYY")</f>
        <v>19/04/2004</v>
      </c>
      <c r="R19" t="str" cm="1">
        <f t="array" ref="R19:V19">TRANSPOSE(VLOOKUP(D19,CHOOSE({1,2,3,4,5,6},Detail!$H$2:$H$1001,Detail!$F$2:$F$1001,Detail!$C$2:$C$1001,Detail!$D$2:$D$1001,Detail!$E$2:$E$1001,Detail!$B$2:$B$1001),{2;3;4;5;6},FALSE))</f>
        <v>Kota Administrasi Jakarta Timur</v>
      </c>
      <c r="S19">
        <v>150</v>
      </c>
      <c r="T19">
        <v>83</v>
      </c>
      <c r="U19" t="str">
        <v>Jl. M.T Haryono No. 56</v>
      </c>
      <c r="V19" t="str">
        <v>O+</v>
      </c>
    </row>
    <row r="20" spans="1:27" x14ac:dyDescent="0.25">
      <c r="A20">
        <v>19</v>
      </c>
      <c r="B20" t="str">
        <f>LEFT(INDEX(Absen!$F$3:$F$8,MATCH(C20,Absen!$E$3:$E$8,0)),1)&amp;TEXT(A20,"0000")</f>
        <v>C0019</v>
      </c>
      <c r="C20" t="s">
        <v>1012</v>
      </c>
      <c r="D20" s="27" t="str">
        <f>VLOOKUP('Personal Teks 2'!B20,Detail!$G$2:$H$1001,2,FALSE)</f>
        <v>Daniswara Manullang</v>
      </c>
      <c r="E20">
        <v>85</v>
      </c>
      <c r="F20">
        <v>63</v>
      </c>
      <c r="G20">
        <v>93</v>
      </c>
      <c r="H20">
        <v>65</v>
      </c>
      <c r="I20">
        <v>84</v>
      </c>
      <c r="J20">
        <v>48</v>
      </c>
      <c r="K20">
        <v>89</v>
      </c>
      <c r="L20" s="45">
        <f>_xlfn.IFNA(INDEX(Absen!$B$2:$B$501,MATCH('Personal Teks 2'!B20,Absen!$A$2:$A$501,0)),"NO")</f>
        <v>44846</v>
      </c>
      <c r="M20" s="47">
        <f t="shared" si="0"/>
        <v>10</v>
      </c>
      <c r="N20">
        <f t="shared" si="1"/>
        <v>79</v>
      </c>
      <c r="O20">
        <f t="shared" si="2"/>
        <v>73.225000000000009</v>
      </c>
      <c r="P20" t="str" cm="1">
        <f t="array" ref="P20">_xlfn.IFS(O20&gt;90,"A+",O20&gt;80,"A",O20&gt;70,"B",O20&gt;60,"C",O20&gt;40,"D",O20&gt;=0,"E")</f>
        <v>B</v>
      </c>
      <c r="Q20" s="43" t="str">
        <f>TEXT(VLOOKUP(D20,CHOOSE({1,2},Detail!$H$2:$H$1001,Detail!$A$2:$A$1001),2,FALSE),"DD/MM/YYYY")</f>
        <v>17/07/2004</v>
      </c>
      <c r="R20" t="str" cm="1">
        <f t="array" ref="R20:V20">TRANSPOSE(VLOOKUP(D20,CHOOSE({1,2,3,4,5,6},Detail!$H$2:$H$1001,Detail!$F$2:$F$1001,Detail!$C$2:$C$1001,Detail!$D$2:$D$1001,Detail!$E$2:$E$1001,Detail!$B$2:$B$1001),{2;3;4;5;6},FALSE))</f>
        <v>Banda Aceh</v>
      </c>
      <c r="S20">
        <v>161</v>
      </c>
      <c r="T20">
        <v>89</v>
      </c>
      <c r="U20" t="str">
        <v>Jalan Dipenogoro No. 70</v>
      </c>
      <c r="V20" t="str">
        <v>AB+</v>
      </c>
    </row>
    <row r="21" spans="1:27" x14ac:dyDescent="0.25">
      <c r="A21">
        <v>20</v>
      </c>
      <c r="B21" t="str">
        <f>LEFT(INDEX(Absen!$F$3:$F$8,MATCH(C21,Absen!$E$3:$E$8,0)),1)&amp;TEXT(A21,"0000")</f>
        <v>A0020</v>
      </c>
      <c r="C21" t="s">
        <v>1015</v>
      </c>
      <c r="D21" s="27" t="str">
        <f>VLOOKUP('Personal Teks 2'!B21,Detail!$G$2:$H$1001,2,FALSE)</f>
        <v>Halima Marbun</v>
      </c>
      <c r="E21">
        <v>60</v>
      </c>
      <c r="F21">
        <v>69</v>
      </c>
      <c r="G21">
        <v>93</v>
      </c>
      <c r="H21">
        <v>72</v>
      </c>
      <c r="I21">
        <v>60</v>
      </c>
      <c r="J21">
        <v>100</v>
      </c>
      <c r="K21">
        <v>70</v>
      </c>
      <c r="L21" s="45">
        <f>_xlfn.IFNA(INDEX(Absen!$B$2:$B$501,MATCH('Personal Teks 2'!B21,Absen!$A$2:$A$501,0)),"NO")</f>
        <v>44762</v>
      </c>
      <c r="M21" s="47">
        <f t="shared" si="0"/>
        <v>10</v>
      </c>
      <c r="N21">
        <f t="shared" si="1"/>
        <v>60</v>
      </c>
      <c r="O21">
        <f t="shared" si="2"/>
        <v>77.224999999999994</v>
      </c>
      <c r="P21" t="str" cm="1">
        <f t="array" ref="P21">_xlfn.IFS(O21&gt;90,"A+",O21&gt;80,"A",O21&gt;70,"B",O21&gt;60,"C",O21&gt;40,"D",O21&gt;=0,"E")</f>
        <v>B</v>
      </c>
      <c r="Q21" s="43" t="str">
        <f>TEXT(VLOOKUP(D21,CHOOSE({1,2},Detail!$H$2:$H$1001,Detail!$A$2:$A$1001),2,FALSE),"DD/MM/YYYY")</f>
        <v>02/12/2003</v>
      </c>
      <c r="R21" t="str" cm="1">
        <f t="array" ref="R21:V21">TRANSPOSE(VLOOKUP(D21,CHOOSE({1,2,3,4,5,6},Detail!$H$2:$H$1001,Detail!$F$2:$F$1001,Detail!$C$2:$C$1001,Detail!$D$2:$D$1001,Detail!$E$2:$E$1001,Detail!$B$2:$B$1001),{2;3;4;5;6},FALSE))</f>
        <v>Palu</v>
      </c>
      <c r="S21">
        <v>160</v>
      </c>
      <c r="T21">
        <v>73</v>
      </c>
      <c r="U21" t="str">
        <v xml:space="preserve">Jl. Gedebage Selatan No. 4
</v>
      </c>
      <c r="V21" t="str">
        <v>O+</v>
      </c>
    </row>
    <row r="22" spans="1:27" x14ac:dyDescent="0.25">
      <c r="A22">
        <v>21</v>
      </c>
      <c r="B22" t="str">
        <f>LEFT(INDEX(Absen!$F$3:$F$8,MATCH(C22,Absen!$E$3:$E$8,0)),1)&amp;TEXT(A22,"0000")</f>
        <v>E0021</v>
      </c>
      <c r="C22" t="s">
        <v>1010</v>
      </c>
      <c r="D22" s="27" t="str">
        <f>VLOOKUP('Personal Teks 2'!B22,Detail!$G$2:$H$1001,2,FALSE)</f>
        <v>Asmuni Nainggolan</v>
      </c>
      <c r="E22">
        <v>75</v>
      </c>
      <c r="F22">
        <v>42</v>
      </c>
      <c r="G22">
        <v>35</v>
      </c>
      <c r="H22">
        <v>65</v>
      </c>
      <c r="I22">
        <v>86</v>
      </c>
      <c r="J22">
        <v>94</v>
      </c>
      <c r="K22">
        <v>96</v>
      </c>
      <c r="L22" s="45">
        <f>_xlfn.IFNA(INDEX(Absen!$B$2:$B$501,MATCH('Personal Teks 2'!B22,Absen!$A$2:$A$501,0)),"NO")</f>
        <v>44863</v>
      </c>
      <c r="M22" s="47">
        <f t="shared" si="0"/>
        <v>10</v>
      </c>
      <c r="N22">
        <f t="shared" si="1"/>
        <v>86</v>
      </c>
      <c r="O22">
        <f t="shared" si="2"/>
        <v>67.899999999999991</v>
      </c>
      <c r="P22" t="str" cm="1">
        <f t="array" ref="P22">_xlfn.IFS(O22&gt;90,"A+",O22&gt;80,"A",O22&gt;70,"B",O22&gt;60,"C",O22&gt;40,"D",O22&gt;=0,"E")</f>
        <v>C</v>
      </c>
      <c r="Q22" s="43" t="str">
        <f>TEXT(VLOOKUP(D22,CHOOSE({1,2},Detail!$H$2:$H$1001,Detail!$A$2:$A$1001),2,FALSE),"DD/MM/YYYY")</f>
        <v>26/07/2001</v>
      </c>
      <c r="R22" t="str" cm="1">
        <f t="array" ref="R22:V22">TRANSPOSE(VLOOKUP(D22,CHOOSE({1,2,3,4,5,6},Detail!$H$2:$H$1001,Detail!$F$2:$F$1001,Detail!$C$2:$C$1001,Detail!$D$2:$D$1001,Detail!$E$2:$E$1001,Detail!$B$2:$B$1001),{2;3;4;5;6},FALSE))</f>
        <v>Cirebon</v>
      </c>
      <c r="S22">
        <v>172</v>
      </c>
      <c r="T22">
        <v>49</v>
      </c>
      <c r="U22" t="str">
        <v xml:space="preserve">Jl. Asia Afrika No. 4
</v>
      </c>
      <c r="V22" t="str">
        <v>O-</v>
      </c>
    </row>
    <row r="23" spans="1:27" x14ac:dyDescent="0.25">
      <c r="A23">
        <v>22</v>
      </c>
      <c r="B23" t="str">
        <f>LEFT(INDEX(Absen!$F$3:$F$8,MATCH(C23,Absen!$E$3:$E$8,0)),1)&amp;TEXT(A23,"0000")</f>
        <v>A0022</v>
      </c>
      <c r="C23" t="s">
        <v>1015</v>
      </c>
      <c r="D23" s="27" t="str">
        <f>VLOOKUP('Personal Teks 2'!B23,Detail!$G$2:$H$1001,2,FALSE)</f>
        <v>Ira Firgantoro</v>
      </c>
      <c r="E23">
        <v>51</v>
      </c>
      <c r="F23">
        <v>42</v>
      </c>
      <c r="G23">
        <v>38</v>
      </c>
      <c r="H23">
        <v>73</v>
      </c>
      <c r="I23">
        <v>63</v>
      </c>
      <c r="J23">
        <v>52</v>
      </c>
      <c r="K23">
        <v>71</v>
      </c>
      <c r="L23" s="45" t="str">
        <f>_xlfn.IFNA(INDEX(Absen!$B$2:$B$501,MATCH('Personal Teks 2'!B23,Absen!$A$2:$A$501,0)),"NO")</f>
        <v>NO</v>
      </c>
      <c r="M23" s="47">
        <f t="shared" si="0"/>
        <v>0</v>
      </c>
      <c r="N23">
        <f t="shared" si="1"/>
        <v>71</v>
      </c>
      <c r="O23">
        <f t="shared" si="2"/>
        <v>53.725000000000001</v>
      </c>
      <c r="P23" t="str" cm="1">
        <f t="array" ref="P23">_xlfn.IFS(O23&gt;90,"A+",O23&gt;80,"A",O23&gt;70,"B",O23&gt;60,"C",O23&gt;40,"D",O23&gt;=0,"E")</f>
        <v>D</v>
      </c>
      <c r="Q23" s="43" t="str">
        <f>TEXT(VLOOKUP(D23,CHOOSE({1,2},Detail!$H$2:$H$1001,Detail!$A$2:$A$1001),2,FALSE),"DD/MM/YYYY")</f>
        <v>13/07/2003</v>
      </c>
      <c r="R23" t="str" cm="1">
        <f t="array" ref="R23:V23">TRANSPOSE(VLOOKUP(D23,CHOOSE({1,2,3,4,5,6},Detail!$H$2:$H$1001,Detail!$F$2:$F$1001,Detail!$C$2:$C$1001,Detail!$D$2:$D$1001,Detail!$E$2:$E$1001,Detail!$B$2:$B$1001),{2;3;4;5;6},FALSE))</f>
        <v>Banjarbaru</v>
      </c>
      <c r="S23">
        <v>173</v>
      </c>
      <c r="T23">
        <v>86</v>
      </c>
      <c r="U23" t="str">
        <v>Gg. Kutai No. 02</v>
      </c>
      <c r="V23" t="str">
        <v>AB-</v>
      </c>
    </row>
    <row r="24" spans="1:27" x14ac:dyDescent="0.25">
      <c r="A24">
        <v>23</v>
      </c>
      <c r="B24" t="str">
        <f>LEFT(INDEX(Absen!$F$3:$F$8,MATCH(C24,Absen!$E$3:$E$8,0)),1)&amp;TEXT(A24,"0000")</f>
        <v>B0023</v>
      </c>
      <c r="C24" t="s">
        <v>1014</v>
      </c>
      <c r="D24" s="27" t="str">
        <f>VLOOKUP('Personal Teks 2'!B24,Detail!$G$2:$H$1001,2,FALSE)</f>
        <v>Wakiman Prastuti</v>
      </c>
      <c r="E24">
        <v>84</v>
      </c>
      <c r="F24">
        <v>49</v>
      </c>
      <c r="G24">
        <v>87</v>
      </c>
      <c r="H24">
        <v>56</v>
      </c>
      <c r="I24">
        <v>64</v>
      </c>
      <c r="J24">
        <v>60</v>
      </c>
      <c r="K24">
        <v>73</v>
      </c>
      <c r="L24" s="45" t="str">
        <f>_xlfn.IFNA(INDEX(Absen!$B$2:$B$501,MATCH('Personal Teks 2'!B24,Absen!$A$2:$A$501,0)),"NO")</f>
        <v>NO</v>
      </c>
      <c r="M24" s="47">
        <f t="shared" si="0"/>
        <v>0</v>
      </c>
      <c r="N24">
        <f t="shared" si="1"/>
        <v>73</v>
      </c>
      <c r="O24">
        <f t="shared" si="2"/>
        <v>68.325000000000003</v>
      </c>
      <c r="P24" t="str" cm="1">
        <f t="array" ref="P24">_xlfn.IFS(O24&gt;90,"A+",O24&gt;80,"A",O24&gt;70,"B",O24&gt;60,"C",O24&gt;40,"D",O24&gt;=0,"E")</f>
        <v>C</v>
      </c>
      <c r="Q24" s="43" t="str">
        <f>TEXT(VLOOKUP(D24,CHOOSE({1,2},Detail!$H$2:$H$1001,Detail!$A$2:$A$1001),2,FALSE),"DD/MM/YYYY")</f>
        <v>20/03/2004</v>
      </c>
      <c r="R24" t="str" cm="1">
        <f t="array" ref="R24:V24">TRANSPOSE(VLOOKUP(D24,CHOOSE({1,2,3,4,5,6},Detail!$H$2:$H$1001,Detail!$F$2:$F$1001,Detail!$C$2:$C$1001,Detail!$D$2:$D$1001,Detail!$E$2:$E$1001,Detail!$B$2:$B$1001),{2;3;4;5;6},FALSE))</f>
        <v>Batu</v>
      </c>
      <c r="S24">
        <v>166</v>
      </c>
      <c r="T24">
        <v>50</v>
      </c>
      <c r="U24" t="str">
        <v xml:space="preserve">Jl. PHH. Mustofa No. 9
</v>
      </c>
      <c r="V24" t="str">
        <v>O-</v>
      </c>
      <c r="AA24" s="44"/>
    </row>
    <row r="25" spans="1:27" x14ac:dyDescent="0.25">
      <c r="A25">
        <v>24</v>
      </c>
      <c r="B25" t="str">
        <f>LEFT(INDEX(Absen!$F$3:$F$8,MATCH(C25,Absen!$E$3:$E$8,0)),1)&amp;TEXT(A25,"0000")</f>
        <v>D0024</v>
      </c>
      <c r="C25" t="s">
        <v>1013</v>
      </c>
      <c r="D25" s="27" t="str">
        <f>VLOOKUP('Personal Teks 2'!B25,Detail!$G$2:$H$1001,2,FALSE)</f>
        <v>Kajen Pudjiastuti</v>
      </c>
      <c r="E25">
        <v>56</v>
      </c>
      <c r="F25">
        <v>57</v>
      </c>
      <c r="G25">
        <v>59</v>
      </c>
      <c r="H25">
        <v>56</v>
      </c>
      <c r="I25">
        <v>83</v>
      </c>
      <c r="J25">
        <v>48</v>
      </c>
      <c r="K25">
        <v>68</v>
      </c>
      <c r="L25" s="45" t="str">
        <f>_xlfn.IFNA(INDEX(Absen!$B$2:$B$501,MATCH('Personal Teks 2'!B25,Absen!$A$2:$A$501,0)),"NO")</f>
        <v>NO</v>
      </c>
      <c r="M25" s="47">
        <f t="shared" si="0"/>
        <v>0</v>
      </c>
      <c r="N25">
        <f t="shared" si="1"/>
        <v>68</v>
      </c>
      <c r="O25">
        <f t="shared" si="2"/>
        <v>59.699999999999996</v>
      </c>
      <c r="P25" t="str" cm="1">
        <f t="array" ref="P25">_xlfn.IFS(O25&gt;90,"A+",O25&gt;80,"A",O25&gt;70,"B",O25&gt;60,"C",O25&gt;40,"D",O25&gt;=0,"E")</f>
        <v>D</v>
      </c>
      <c r="Q25" s="43" t="str">
        <f>TEXT(VLOOKUP(D25,CHOOSE({1,2},Detail!$H$2:$H$1001,Detail!$A$2:$A$1001),2,FALSE),"DD/MM/YYYY")</f>
        <v>14/01/2002</v>
      </c>
      <c r="R25" t="str" cm="1">
        <f t="array" ref="R25:V25">TRANSPOSE(VLOOKUP(D25,CHOOSE({1,2,3,4,5,6},Detail!$H$2:$H$1001,Detail!$F$2:$F$1001,Detail!$C$2:$C$1001,Detail!$D$2:$D$1001,Detail!$E$2:$E$1001,Detail!$B$2:$B$1001),{2;3;4;5;6},FALSE))</f>
        <v>Kendari</v>
      </c>
      <c r="S25">
        <v>158</v>
      </c>
      <c r="T25">
        <v>56</v>
      </c>
      <c r="U25" t="str">
        <v xml:space="preserve">Gg. Erlangga No. 6
</v>
      </c>
      <c r="V25" t="str">
        <v>AB+</v>
      </c>
    </row>
    <row r="26" spans="1:27" x14ac:dyDescent="0.25">
      <c r="A26">
        <v>25</v>
      </c>
      <c r="B26" t="str">
        <f>LEFT(INDEX(Absen!$F$3:$F$8,MATCH(C26,Absen!$E$3:$E$8,0)),1)&amp;TEXT(A26,"0000")</f>
        <v>F0025</v>
      </c>
      <c r="C26" t="s">
        <v>1011</v>
      </c>
      <c r="D26" s="27" t="str">
        <f>VLOOKUP('Personal Teks 2'!B26,Detail!$G$2:$H$1001,2,FALSE)</f>
        <v>Ghaliyati Kurniawan</v>
      </c>
      <c r="E26">
        <v>73</v>
      </c>
      <c r="F26">
        <v>68</v>
      </c>
      <c r="G26">
        <v>56</v>
      </c>
      <c r="H26">
        <v>53</v>
      </c>
      <c r="I26">
        <v>63</v>
      </c>
      <c r="J26">
        <v>56</v>
      </c>
      <c r="K26">
        <v>78</v>
      </c>
      <c r="L26" s="45" t="str">
        <f>_xlfn.IFNA(INDEX(Absen!$B$2:$B$501,MATCH('Personal Teks 2'!B26,Absen!$A$2:$A$501,0)),"NO")</f>
        <v>NO</v>
      </c>
      <c r="M26" s="47">
        <f t="shared" si="0"/>
        <v>0</v>
      </c>
      <c r="N26">
        <f t="shared" si="1"/>
        <v>78</v>
      </c>
      <c r="O26">
        <f t="shared" si="2"/>
        <v>62.325000000000003</v>
      </c>
      <c r="P26" t="str" cm="1">
        <f t="array" ref="P26">_xlfn.IFS(O26&gt;90,"A+",O26&gt;80,"A",O26&gt;70,"B",O26&gt;60,"C",O26&gt;40,"D",O26&gt;=0,"E")</f>
        <v>C</v>
      </c>
      <c r="Q26" s="43" t="str">
        <f>TEXT(VLOOKUP(D26,CHOOSE({1,2},Detail!$H$2:$H$1001,Detail!$A$2:$A$1001),2,FALSE),"DD/MM/YYYY")</f>
        <v>15/09/2003</v>
      </c>
      <c r="R26" t="str" cm="1">
        <f t="array" ref="R26:V26">TRANSPOSE(VLOOKUP(D26,CHOOSE({1,2,3,4,5,6},Detail!$H$2:$H$1001,Detail!$F$2:$F$1001,Detail!$C$2:$C$1001,Detail!$D$2:$D$1001,Detail!$E$2:$E$1001,Detail!$B$2:$B$1001),{2;3;4;5;6},FALSE))</f>
        <v>Gorontalo</v>
      </c>
      <c r="S26">
        <v>180</v>
      </c>
      <c r="T26">
        <v>74</v>
      </c>
      <c r="U26" t="str">
        <v xml:space="preserve">Gg. Asia Afrika No. 3
</v>
      </c>
      <c r="V26" t="str">
        <v>A-</v>
      </c>
    </row>
    <row r="27" spans="1:27" x14ac:dyDescent="0.25">
      <c r="A27">
        <v>26</v>
      </c>
      <c r="B27" t="str">
        <f>LEFT(INDEX(Absen!$F$3:$F$8,MATCH(C27,Absen!$E$3:$E$8,0)),1)&amp;TEXT(A27,"0000")</f>
        <v>A0026</v>
      </c>
      <c r="C27" t="s">
        <v>1015</v>
      </c>
      <c r="D27" s="27" t="str">
        <f>VLOOKUP('Personal Teks 2'!B27,Detail!$G$2:$H$1001,2,FALSE)</f>
        <v>Samsul Kusmawati</v>
      </c>
      <c r="E27">
        <v>74</v>
      </c>
      <c r="F27">
        <v>57</v>
      </c>
      <c r="G27">
        <v>49</v>
      </c>
      <c r="H27">
        <v>53</v>
      </c>
      <c r="I27">
        <v>70</v>
      </c>
      <c r="J27">
        <v>57</v>
      </c>
      <c r="K27">
        <v>63</v>
      </c>
      <c r="L27" s="45">
        <f>_xlfn.IFNA(INDEX(Absen!$B$2:$B$501,MATCH('Personal Teks 2'!B27,Absen!$A$2:$A$501,0)),"NO")</f>
        <v>44811</v>
      </c>
      <c r="M27" s="47">
        <f t="shared" si="0"/>
        <v>10</v>
      </c>
      <c r="N27">
        <f t="shared" si="1"/>
        <v>53</v>
      </c>
      <c r="O27">
        <f t="shared" si="2"/>
        <v>58.249999999999993</v>
      </c>
      <c r="P27" t="str" cm="1">
        <f t="array" ref="P27">_xlfn.IFS(O27&gt;90,"A+",O27&gt;80,"A",O27&gt;70,"B",O27&gt;60,"C",O27&gt;40,"D",O27&gt;=0,"E")</f>
        <v>D</v>
      </c>
      <c r="Q27" s="43" t="str">
        <f>TEXT(VLOOKUP(D27,CHOOSE({1,2},Detail!$H$2:$H$1001,Detail!$A$2:$A$1001),2,FALSE),"DD/MM/YYYY")</f>
        <v>01/09/2001</v>
      </c>
      <c r="R27" t="str" cm="1">
        <f t="array" ref="R27:V27">TRANSPOSE(VLOOKUP(D27,CHOOSE({1,2,3,4,5,6},Detail!$H$2:$H$1001,Detail!$F$2:$F$1001,Detail!$C$2:$C$1001,Detail!$D$2:$D$1001,Detail!$E$2:$E$1001,Detail!$B$2:$B$1001),{2;3;4;5;6},FALSE))</f>
        <v>Lubuklinggau</v>
      </c>
      <c r="S27">
        <v>156</v>
      </c>
      <c r="T27">
        <v>86</v>
      </c>
      <c r="U27" t="str">
        <v xml:space="preserve">Gang Otto Iskandardinata No. 1
</v>
      </c>
      <c r="V27" t="str">
        <v>A+</v>
      </c>
    </row>
    <row r="28" spans="1:27" x14ac:dyDescent="0.25">
      <c r="A28">
        <v>27</v>
      </c>
      <c r="B28" t="str">
        <f>LEFT(INDEX(Absen!$F$3:$F$8,MATCH(C28,Absen!$E$3:$E$8,0)),1)&amp;TEXT(A28,"0000")</f>
        <v>D0027</v>
      </c>
      <c r="C28" t="s">
        <v>1013</v>
      </c>
      <c r="D28" s="27" t="str">
        <f>VLOOKUP('Personal Teks 2'!B28,Detail!$G$2:$H$1001,2,FALSE)</f>
        <v>Danang Pratiwi</v>
      </c>
      <c r="E28">
        <v>77</v>
      </c>
      <c r="F28">
        <v>54</v>
      </c>
      <c r="G28">
        <v>72</v>
      </c>
      <c r="H28">
        <v>52</v>
      </c>
      <c r="I28">
        <v>82</v>
      </c>
      <c r="J28">
        <v>73</v>
      </c>
      <c r="K28">
        <v>89</v>
      </c>
      <c r="L28" s="45">
        <f>_xlfn.IFNA(INDEX(Absen!$B$2:$B$501,MATCH('Personal Teks 2'!B28,Absen!$A$2:$A$501,0)),"NO")</f>
        <v>44824</v>
      </c>
      <c r="M28" s="47">
        <f t="shared" si="0"/>
        <v>10</v>
      </c>
      <c r="N28">
        <f t="shared" si="1"/>
        <v>79</v>
      </c>
      <c r="O28">
        <f t="shared" si="2"/>
        <v>70.025000000000006</v>
      </c>
      <c r="P28" t="str" cm="1">
        <f t="array" ref="P28">_xlfn.IFS(O28&gt;90,"A+",O28&gt;80,"A",O28&gt;70,"B",O28&gt;60,"C",O28&gt;40,"D",O28&gt;=0,"E")</f>
        <v>B</v>
      </c>
      <c r="Q28" s="43" t="str">
        <f>TEXT(VLOOKUP(D28,CHOOSE({1,2},Detail!$H$2:$H$1001,Detail!$A$2:$A$1001),2,FALSE),"DD/MM/YYYY")</f>
        <v>25/06/2001</v>
      </c>
      <c r="R28" t="str" cm="1">
        <f t="array" ref="R28:V28">TRANSPOSE(VLOOKUP(D28,CHOOSE({1,2,3,4,5,6},Detail!$H$2:$H$1001,Detail!$F$2:$F$1001,Detail!$C$2:$C$1001,Detail!$D$2:$D$1001,Detail!$E$2:$E$1001,Detail!$B$2:$B$1001),{2;3;4;5;6},FALSE))</f>
        <v>Tarakan</v>
      </c>
      <c r="S28">
        <v>153</v>
      </c>
      <c r="T28">
        <v>84</v>
      </c>
      <c r="U28" t="str">
        <v>Gang Pelajar Pejuang No. 49</v>
      </c>
      <c r="V28" t="str">
        <v>AB-</v>
      </c>
    </row>
    <row r="29" spans="1:27" x14ac:dyDescent="0.25">
      <c r="A29">
        <v>28</v>
      </c>
      <c r="B29" t="str">
        <f>LEFT(INDEX(Absen!$F$3:$F$8,MATCH(C29,Absen!$E$3:$E$8,0)),1)&amp;TEXT(A29,"0000")</f>
        <v>E0028</v>
      </c>
      <c r="C29" t="s">
        <v>1010</v>
      </c>
      <c r="D29" s="27" t="str">
        <f>VLOOKUP('Personal Teks 2'!B29,Detail!$G$2:$H$1001,2,FALSE)</f>
        <v>Putu Manullang</v>
      </c>
      <c r="E29">
        <v>68</v>
      </c>
      <c r="F29">
        <v>66</v>
      </c>
      <c r="G29">
        <v>34</v>
      </c>
      <c r="H29">
        <v>66</v>
      </c>
      <c r="I29">
        <v>73</v>
      </c>
      <c r="J29">
        <v>92</v>
      </c>
      <c r="K29">
        <v>86</v>
      </c>
      <c r="L29" s="45" t="str">
        <f>_xlfn.IFNA(INDEX(Absen!$B$2:$B$501,MATCH('Personal Teks 2'!B29,Absen!$A$2:$A$501,0)),"NO")</f>
        <v>NO</v>
      </c>
      <c r="M29" s="47">
        <f t="shared" si="0"/>
        <v>0</v>
      </c>
      <c r="N29">
        <f t="shared" si="1"/>
        <v>86</v>
      </c>
      <c r="O29">
        <f t="shared" si="2"/>
        <v>67.924999999999997</v>
      </c>
      <c r="P29" t="str" cm="1">
        <f t="array" ref="P29">_xlfn.IFS(O29&gt;90,"A+",O29&gt;80,"A",O29&gt;70,"B",O29&gt;60,"C",O29&gt;40,"D",O29&gt;=0,"E")</f>
        <v>C</v>
      </c>
      <c r="Q29" s="43" t="str">
        <f>TEXT(VLOOKUP(D29,CHOOSE({1,2},Detail!$H$2:$H$1001,Detail!$A$2:$A$1001),2,FALSE),"DD/MM/YYYY")</f>
        <v>05/06/2001</v>
      </c>
      <c r="R29" t="str" cm="1">
        <f t="array" ref="R29:V29">TRANSPOSE(VLOOKUP(D29,CHOOSE({1,2,3,4,5,6},Detail!$H$2:$H$1001,Detail!$F$2:$F$1001,Detail!$C$2:$C$1001,Detail!$D$2:$D$1001,Detail!$E$2:$E$1001,Detail!$B$2:$B$1001),{2;3;4;5;6},FALSE))</f>
        <v>Kota Administrasi Jakarta Timur</v>
      </c>
      <c r="S29">
        <v>172</v>
      </c>
      <c r="T29">
        <v>85</v>
      </c>
      <c r="U29" t="str">
        <v>Jalan Abdul Muis No. 57</v>
      </c>
      <c r="V29" t="str">
        <v>O-</v>
      </c>
    </row>
    <row r="30" spans="1:27" x14ac:dyDescent="0.25">
      <c r="A30">
        <v>29</v>
      </c>
      <c r="B30" t="str">
        <f>LEFT(INDEX(Absen!$F$3:$F$8,MATCH(C30,Absen!$E$3:$E$8,0)),1)&amp;TEXT(A30,"0000")</f>
        <v>C0029</v>
      </c>
      <c r="C30" t="s">
        <v>1012</v>
      </c>
      <c r="D30" s="27" t="str">
        <f>VLOOKUP('Personal Teks 2'!B30,Detail!$G$2:$H$1001,2,FALSE)</f>
        <v>Banawi Laksita</v>
      </c>
      <c r="E30">
        <v>72</v>
      </c>
      <c r="F30">
        <v>51</v>
      </c>
      <c r="G30">
        <v>43</v>
      </c>
      <c r="H30">
        <v>74</v>
      </c>
      <c r="I30">
        <v>56</v>
      </c>
      <c r="J30">
        <v>50</v>
      </c>
      <c r="K30">
        <v>79</v>
      </c>
      <c r="L30" s="45">
        <f>_xlfn.IFNA(INDEX(Absen!$B$2:$B$501,MATCH('Personal Teks 2'!B30,Absen!$A$2:$A$501,0)),"NO")</f>
        <v>44772</v>
      </c>
      <c r="M30" s="47">
        <f t="shared" si="0"/>
        <v>10</v>
      </c>
      <c r="N30">
        <f t="shared" si="1"/>
        <v>69</v>
      </c>
      <c r="O30">
        <f t="shared" si="2"/>
        <v>57.125</v>
      </c>
      <c r="P30" t="str" cm="1">
        <f t="array" ref="P30">_xlfn.IFS(O30&gt;90,"A+",O30&gt;80,"A",O30&gt;70,"B",O30&gt;60,"C",O30&gt;40,"D",O30&gt;=0,"E")</f>
        <v>D</v>
      </c>
      <c r="Q30" s="43" t="str">
        <f>TEXT(VLOOKUP(D30,CHOOSE({1,2},Detail!$H$2:$H$1001,Detail!$A$2:$A$1001),2,FALSE),"DD/MM/YYYY")</f>
        <v>14/11/2001</v>
      </c>
      <c r="R30" t="str" cm="1">
        <f t="array" ref="R30:V30">TRANSPOSE(VLOOKUP(D30,CHOOSE({1,2,3,4,5,6},Detail!$H$2:$H$1001,Detail!$F$2:$F$1001,Detail!$C$2:$C$1001,Detail!$D$2:$D$1001,Detail!$E$2:$E$1001,Detail!$B$2:$B$1001),{2;3;4;5;6},FALSE))</f>
        <v>Langsa</v>
      </c>
      <c r="S30">
        <v>150</v>
      </c>
      <c r="T30">
        <v>82</v>
      </c>
      <c r="U30" t="str">
        <v xml:space="preserve">Gang Rajawali Timur No. 4
</v>
      </c>
      <c r="V30" t="str">
        <v>A-</v>
      </c>
    </row>
    <row r="31" spans="1:27" x14ac:dyDescent="0.25">
      <c r="A31">
        <v>30</v>
      </c>
      <c r="B31" t="str">
        <f>LEFT(INDEX(Absen!$F$3:$F$8,MATCH(C31,Absen!$E$3:$E$8,0)),1)&amp;TEXT(A31,"0000")</f>
        <v>C0030</v>
      </c>
      <c r="C31" t="s">
        <v>1012</v>
      </c>
      <c r="D31" s="27" t="str">
        <f>VLOOKUP('Personal Teks 2'!B31,Detail!$G$2:$H$1001,2,FALSE)</f>
        <v>Dewi Budiman</v>
      </c>
      <c r="E31">
        <v>59</v>
      </c>
      <c r="F31">
        <v>46</v>
      </c>
      <c r="G31">
        <v>87</v>
      </c>
      <c r="H31">
        <v>71</v>
      </c>
      <c r="I31">
        <v>57</v>
      </c>
      <c r="J31">
        <v>48</v>
      </c>
      <c r="K31">
        <v>71</v>
      </c>
      <c r="L31" s="45">
        <f>_xlfn.IFNA(INDEX(Absen!$B$2:$B$501,MATCH('Personal Teks 2'!B31,Absen!$A$2:$A$501,0)),"NO")</f>
        <v>44883</v>
      </c>
      <c r="M31" s="47">
        <f t="shared" si="0"/>
        <v>10</v>
      </c>
      <c r="N31">
        <f t="shared" si="1"/>
        <v>61</v>
      </c>
      <c r="O31">
        <f t="shared" si="2"/>
        <v>62.225000000000001</v>
      </c>
      <c r="P31" t="str" cm="1">
        <f t="array" ref="P31">_xlfn.IFS(O31&gt;90,"A+",O31&gt;80,"A",O31&gt;70,"B",O31&gt;60,"C",O31&gt;40,"D",O31&gt;=0,"E")</f>
        <v>C</v>
      </c>
      <c r="Q31" s="43" t="str">
        <f>TEXT(VLOOKUP(D31,CHOOSE({1,2},Detail!$H$2:$H$1001,Detail!$A$2:$A$1001),2,FALSE),"DD/MM/YYYY")</f>
        <v>02/04/2005</v>
      </c>
      <c r="R31" t="str" cm="1">
        <f t="array" ref="R31:V31">TRANSPOSE(VLOOKUP(D31,CHOOSE({1,2,3,4,5,6},Detail!$H$2:$H$1001,Detail!$F$2:$F$1001,Detail!$C$2:$C$1001,Detail!$D$2:$D$1001,Detail!$E$2:$E$1001,Detail!$B$2:$B$1001),{2;3;4;5;6},FALSE))</f>
        <v>Samarinda</v>
      </c>
      <c r="S31">
        <v>180</v>
      </c>
      <c r="T31">
        <v>86</v>
      </c>
      <c r="U31" t="str">
        <v>Jl. Medokan Ayu No. 73</v>
      </c>
      <c r="V31" t="str">
        <v>A-</v>
      </c>
    </row>
    <row r="32" spans="1:27" x14ac:dyDescent="0.25">
      <c r="A32">
        <v>31</v>
      </c>
      <c r="B32" t="str">
        <f>LEFT(INDEX(Absen!$F$3:$F$8,MATCH(C32,Absen!$E$3:$E$8,0)),1)&amp;TEXT(A32,"0000")</f>
        <v>A0031</v>
      </c>
      <c r="C32" t="s">
        <v>1015</v>
      </c>
      <c r="D32" s="27" t="str">
        <f>VLOOKUP('Personal Teks 2'!B32,Detail!$G$2:$H$1001,2,FALSE)</f>
        <v>Koko Suartini</v>
      </c>
      <c r="E32">
        <v>75</v>
      </c>
      <c r="F32">
        <v>60</v>
      </c>
      <c r="G32">
        <v>55</v>
      </c>
      <c r="H32">
        <v>74</v>
      </c>
      <c r="I32">
        <v>91</v>
      </c>
      <c r="J32">
        <v>65</v>
      </c>
      <c r="K32">
        <v>81</v>
      </c>
      <c r="L32" s="45" t="str">
        <f>_xlfn.IFNA(INDEX(Absen!$B$2:$B$501,MATCH('Personal Teks 2'!B32,Absen!$A$2:$A$501,0)),"NO")</f>
        <v>NO</v>
      </c>
      <c r="M32" s="47">
        <f t="shared" si="0"/>
        <v>0</v>
      </c>
      <c r="N32">
        <f t="shared" si="1"/>
        <v>81</v>
      </c>
      <c r="O32">
        <f t="shared" si="2"/>
        <v>69.599999999999994</v>
      </c>
      <c r="P32" t="str" cm="1">
        <f t="array" ref="P32">_xlfn.IFS(O32&gt;90,"A+",O32&gt;80,"A",O32&gt;70,"B",O32&gt;60,"C",O32&gt;40,"D",O32&gt;=0,"E")</f>
        <v>C</v>
      </c>
      <c r="Q32" s="43" t="str">
        <f>TEXT(VLOOKUP(D32,CHOOSE({1,2},Detail!$H$2:$H$1001,Detail!$A$2:$A$1001),2,FALSE),"DD/MM/YYYY")</f>
        <v>25/11/2004</v>
      </c>
      <c r="R32" t="str" cm="1">
        <f t="array" ref="R32:V32">TRANSPOSE(VLOOKUP(D32,CHOOSE({1,2,3,4,5,6},Detail!$H$2:$H$1001,Detail!$F$2:$F$1001,Detail!$C$2:$C$1001,Detail!$D$2:$D$1001,Detail!$E$2:$E$1001,Detail!$B$2:$B$1001),{2;3;4;5;6},FALSE))</f>
        <v>Lubuklinggau</v>
      </c>
      <c r="S32">
        <v>175</v>
      </c>
      <c r="T32">
        <v>87</v>
      </c>
      <c r="U32" t="str">
        <v>Jl. Moch. Toha No. 97</v>
      </c>
      <c r="V32" t="str">
        <v>O+</v>
      </c>
    </row>
    <row r="33" spans="1:22" x14ac:dyDescent="0.25">
      <c r="A33">
        <v>32</v>
      </c>
      <c r="B33" t="str">
        <f>LEFT(INDEX(Absen!$F$3:$F$8,MATCH(C33,Absen!$E$3:$E$8,0)),1)&amp;TEXT(A33,"0000")</f>
        <v>E0032</v>
      </c>
      <c r="C33" t="s">
        <v>1010</v>
      </c>
      <c r="D33" s="27" t="str">
        <f>VLOOKUP('Personal Teks 2'!B33,Detail!$G$2:$H$1001,2,FALSE)</f>
        <v>Bakianto Tarihoran</v>
      </c>
      <c r="E33">
        <v>95</v>
      </c>
      <c r="F33">
        <v>48</v>
      </c>
      <c r="G33">
        <v>88</v>
      </c>
      <c r="H33">
        <v>61</v>
      </c>
      <c r="I33">
        <v>91</v>
      </c>
      <c r="J33">
        <v>88</v>
      </c>
      <c r="K33">
        <v>82</v>
      </c>
      <c r="L33" s="45">
        <f>_xlfn.IFNA(INDEX(Absen!$B$2:$B$501,MATCH('Personal Teks 2'!B33,Absen!$A$2:$A$501,0)),"NO")</f>
        <v>44895</v>
      </c>
      <c r="M33" s="47">
        <f t="shared" si="0"/>
        <v>10</v>
      </c>
      <c r="N33">
        <f t="shared" si="1"/>
        <v>72</v>
      </c>
      <c r="O33">
        <f t="shared" si="2"/>
        <v>79.275000000000006</v>
      </c>
      <c r="P33" t="str" cm="1">
        <f t="array" ref="P33">_xlfn.IFS(O33&gt;90,"A+",O33&gt;80,"A",O33&gt;70,"B",O33&gt;60,"C",O33&gt;40,"D",O33&gt;=0,"E")</f>
        <v>B</v>
      </c>
      <c r="Q33" s="43" t="str">
        <f>TEXT(VLOOKUP(D33,CHOOSE({1,2},Detail!$H$2:$H$1001,Detail!$A$2:$A$1001),2,FALSE),"DD/MM/YYYY")</f>
        <v>07/12/2003</v>
      </c>
      <c r="R33" t="str" cm="1">
        <f t="array" ref="R33:V33">TRANSPOSE(VLOOKUP(D33,CHOOSE({1,2,3,4,5,6},Detail!$H$2:$H$1001,Detail!$F$2:$F$1001,Detail!$C$2:$C$1001,Detail!$D$2:$D$1001,Detail!$E$2:$E$1001,Detail!$B$2:$B$1001),{2;3;4;5;6},FALSE))</f>
        <v>Palangkaraya</v>
      </c>
      <c r="S33">
        <v>151</v>
      </c>
      <c r="T33">
        <v>50</v>
      </c>
      <c r="U33" t="str">
        <v>Jl. Sadang Serang No. 60</v>
      </c>
      <c r="V33" t="str">
        <v>B+</v>
      </c>
    </row>
    <row r="34" spans="1:22" x14ac:dyDescent="0.25">
      <c r="A34">
        <v>33</v>
      </c>
      <c r="B34" t="str">
        <f>LEFT(INDEX(Absen!$F$3:$F$8,MATCH(C34,Absen!$E$3:$E$8,0)),1)&amp;TEXT(A34,"0000")</f>
        <v>A0033</v>
      </c>
      <c r="C34" t="s">
        <v>1015</v>
      </c>
      <c r="D34" s="27" t="str">
        <f>VLOOKUP('Personal Teks 2'!B34,Detail!$G$2:$H$1001,2,FALSE)</f>
        <v>Dalimin Natsir</v>
      </c>
      <c r="E34">
        <v>73</v>
      </c>
      <c r="F34">
        <v>64</v>
      </c>
      <c r="G34">
        <v>40</v>
      </c>
      <c r="H34">
        <v>61</v>
      </c>
      <c r="I34">
        <v>89</v>
      </c>
      <c r="J34">
        <v>75</v>
      </c>
      <c r="K34">
        <v>65</v>
      </c>
      <c r="L34" s="45">
        <f>_xlfn.IFNA(INDEX(Absen!$B$2:$B$501,MATCH('Personal Teks 2'!B34,Absen!$A$2:$A$501,0)),"NO")</f>
        <v>44880</v>
      </c>
      <c r="M34" s="47">
        <f t="shared" si="0"/>
        <v>10</v>
      </c>
      <c r="N34">
        <f t="shared" si="1"/>
        <v>55</v>
      </c>
      <c r="O34">
        <f t="shared" si="2"/>
        <v>64.375</v>
      </c>
      <c r="P34" t="str" cm="1">
        <f t="array" ref="P34">_xlfn.IFS(O34&gt;90,"A+",O34&gt;80,"A",O34&gt;70,"B",O34&gt;60,"C",O34&gt;40,"D",O34&gt;=0,"E")</f>
        <v>C</v>
      </c>
      <c r="Q34" s="43" t="str">
        <f>TEXT(VLOOKUP(D34,CHOOSE({1,2},Detail!$H$2:$H$1001,Detail!$A$2:$A$1001),2,FALSE),"DD/MM/YYYY")</f>
        <v>23/01/2003</v>
      </c>
      <c r="R34" t="str" cm="1">
        <f t="array" ref="R34:V34">TRANSPOSE(VLOOKUP(D34,CHOOSE({1,2,3,4,5,6},Detail!$H$2:$H$1001,Detail!$F$2:$F$1001,Detail!$C$2:$C$1001,Detail!$D$2:$D$1001,Detail!$E$2:$E$1001,Detail!$B$2:$B$1001),{2;3;4;5;6},FALSE))</f>
        <v>Padang Sidempuan</v>
      </c>
      <c r="S34">
        <v>174</v>
      </c>
      <c r="T34">
        <v>86</v>
      </c>
      <c r="U34" t="str">
        <v>Jalan Jayawijaya No. 91</v>
      </c>
      <c r="V34" t="str">
        <v>B-</v>
      </c>
    </row>
    <row r="35" spans="1:22" x14ac:dyDescent="0.25">
      <c r="A35">
        <v>34</v>
      </c>
      <c r="B35" t="str">
        <f>LEFT(INDEX(Absen!$F$3:$F$8,MATCH(C35,Absen!$E$3:$E$8,0)),1)&amp;TEXT(A35,"0000")</f>
        <v>A0034</v>
      </c>
      <c r="C35" t="s">
        <v>1015</v>
      </c>
      <c r="D35" s="27" t="str">
        <f>VLOOKUP('Personal Teks 2'!B35,Detail!$G$2:$H$1001,2,FALSE)</f>
        <v>Paulin Januar</v>
      </c>
      <c r="E35">
        <v>58</v>
      </c>
      <c r="F35">
        <v>57</v>
      </c>
      <c r="G35">
        <v>78</v>
      </c>
      <c r="H35">
        <v>55</v>
      </c>
      <c r="I35">
        <v>63</v>
      </c>
      <c r="J35">
        <v>49</v>
      </c>
      <c r="K35">
        <v>94</v>
      </c>
      <c r="L35" s="45">
        <f>_xlfn.IFNA(INDEX(Absen!$B$2:$B$501,MATCH('Personal Teks 2'!B35,Absen!$A$2:$A$501,0)),"NO")</f>
        <v>44765</v>
      </c>
      <c r="M35" s="47">
        <f t="shared" si="0"/>
        <v>10</v>
      </c>
      <c r="N35">
        <f t="shared" si="1"/>
        <v>84</v>
      </c>
      <c r="O35">
        <f t="shared" si="2"/>
        <v>62.925000000000004</v>
      </c>
      <c r="P35" t="str" cm="1">
        <f t="array" ref="P35">_xlfn.IFS(O35&gt;90,"A+",O35&gt;80,"A",O35&gt;70,"B",O35&gt;60,"C",O35&gt;40,"D",O35&gt;=0,"E")</f>
        <v>C</v>
      </c>
      <c r="Q35" s="43" t="str">
        <f>TEXT(VLOOKUP(D35,CHOOSE({1,2},Detail!$H$2:$H$1001,Detail!$A$2:$A$1001),2,FALSE),"DD/MM/YYYY")</f>
        <v>14/04/2005</v>
      </c>
      <c r="R35" t="str" cm="1">
        <f t="array" ref="R35:V35">TRANSPOSE(VLOOKUP(D35,CHOOSE({1,2,3,4,5,6},Detail!$H$2:$H$1001,Detail!$F$2:$F$1001,Detail!$C$2:$C$1001,Detail!$D$2:$D$1001,Detail!$E$2:$E$1001,Detail!$B$2:$B$1001),{2;3;4;5;6},FALSE))</f>
        <v>Kota Administrasi Jakarta Selatan</v>
      </c>
      <c r="S35">
        <v>151</v>
      </c>
      <c r="T35">
        <v>72</v>
      </c>
      <c r="U35" t="str">
        <v>Jalan Cikutra Timur No. 51</v>
      </c>
      <c r="V35" t="str">
        <v>AB-</v>
      </c>
    </row>
    <row r="36" spans="1:22" x14ac:dyDescent="0.25">
      <c r="A36">
        <v>35</v>
      </c>
      <c r="B36" t="str">
        <f>LEFT(INDEX(Absen!$F$3:$F$8,MATCH(C36,Absen!$E$3:$E$8,0)),1)&amp;TEXT(A36,"0000")</f>
        <v>B0035</v>
      </c>
      <c r="C36" t="s">
        <v>1014</v>
      </c>
      <c r="D36" s="27" t="str">
        <f>VLOOKUP('Personal Teks 2'!B36,Detail!$G$2:$H$1001,2,FALSE)</f>
        <v>Embuh Adriansyah</v>
      </c>
      <c r="E36">
        <v>70</v>
      </c>
      <c r="F36">
        <v>53</v>
      </c>
      <c r="G36">
        <v>88</v>
      </c>
      <c r="H36">
        <v>67</v>
      </c>
      <c r="I36">
        <v>75</v>
      </c>
      <c r="J36">
        <v>60</v>
      </c>
      <c r="K36">
        <v>63</v>
      </c>
      <c r="L36" s="45">
        <f>_xlfn.IFNA(INDEX(Absen!$B$2:$B$501,MATCH('Personal Teks 2'!B36,Absen!$A$2:$A$501,0)),"NO")</f>
        <v>44789</v>
      </c>
      <c r="M36" s="47">
        <f t="shared" si="0"/>
        <v>10</v>
      </c>
      <c r="N36">
        <f t="shared" si="1"/>
        <v>53</v>
      </c>
      <c r="O36">
        <f t="shared" si="2"/>
        <v>68.025000000000006</v>
      </c>
      <c r="P36" t="str" cm="1">
        <f t="array" ref="P36">_xlfn.IFS(O36&gt;90,"A+",O36&gt;80,"A",O36&gt;70,"B",O36&gt;60,"C",O36&gt;40,"D",O36&gt;=0,"E")</f>
        <v>C</v>
      </c>
      <c r="Q36" s="43" t="str">
        <f>TEXT(VLOOKUP(D36,CHOOSE({1,2},Detail!$H$2:$H$1001,Detail!$A$2:$A$1001),2,FALSE),"DD/MM/YYYY")</f>
        <v>12/10/2003</v>
      </c>
      <c r="R36" t="str" cm="1">
        <f t="array" ref="R36:V36">TRANSPOSE(VLOOKUP(D36,CHOOSE({1,2,3,4,5,6},Detail!$H$2:$H$1001,Detail!$F$2:$F$1001,Detail!$C$2:$C$1001,Detail!$D$2:$D$1001,Detail!$E$2:$E$1001,Detail!$B$2:$B$1001),{2;3;4;5;6},FALSE))</f>
        <v>Bitung</v>
      </c>
      <c r="S36">
        <v>171</v>
      </c>
      <c r="T36">
        <v>67</v>
      </c>
      <c r="U36" t="str">
        <v>Gang Otto Iskandardinata No. 06</v>
      </c>
      <c r="V36" t="str">
        <v>O+</v>
      </c>
    </row>
    <row r="37" spans="1:22" x14ac:dyDescent="0.25">
      <c r="A37">
        <v>36</v>
      </c>
      <c r="B37" t="str">
        <f>LEFT(INDEX(Absen!$F$3:$F$8,MATCH(C37,Absen!$E$3:$E$8,0)),1)&amp;TEXT(A37,"0000")</f>
        <v>F0036</v>
      </c>
      <c r="C37" t="s">
        <v>1011</v>
      </c>
      <c r="D37" s="27" t="str">
        <f>VLOOKUP('Personal Teks 2'!B37,Detail!$G$2:$H$1001,2,FALSE)</f>
        <v>Purwadi Sinaga</v>
      </c>
      <c r="E37">
        <v>53</v>
      </c>
      <c r="F37">
        <v>45</v>
      </c>
      <c r="G37">
        <v>87</v>
      </c>
      <c r="H37">
        <v>57</v>
      </c>
      <c r="I37">
        <v>90</v>
      </c>
      <c r="J37">
        <v>43</v>
      </c>
      <c r="K37">
        <v>75</v>
      </c>
      <c r="L37" s="45">
        <f>_xlfn.IFNA(INDEX(Absen!$B$2:$B$501,MATCH('Personal Teks 2'!B37,Absen!$A$2:$A$501,0)),"NO")</f>
        <v>44784</v>
      </c>
      <c r="M37" s="47">
        <f t="shared" si="0"/>
        <v>10</v>
      </c>
      <c r="N37">
        <f t="shared" si="1"/>
        <v>65</v>
      </c>
      <c r="O37">
        <f t="shared" si="2"/>
        <v>63.125</v>
      </c>
      <c r="P37" t="str" cm="1">
        <f t="array" ref="P37">_xlfn.IFS(O37&gt;90,"A+",O37&gt;80,"A",O37&gt;70,"B",O37&gt;60,"C",O37&gt;40,"D",O37&gt;=0,"E")</f>
        <v>C</v>
      </c>
      <c r="Q37" s="43" t="str">
        <f>TEXT(VLOOKUP(D37,CHOOSE({1,2},Detail!$H$2:$H$1001,Detail!$A$2:$A$1001),2,FALSE),"DD/MM/YYYY")</f>
        <v>03/07/2004</v>
      </c>
      <c r="R37" t="str" cm="1">
        <f t="array" ref="R37:V37">TRANSPOSE(VLOOKUP(D37,CHOOSE({1,2,3,4,5,6},Detail!$H$2:$H$1001,Detail!$F$2:$F$1001,Detail!$C$2:$C$1001,Detail!$D$2:$D$1001,Detail!$E$2:$E$1001,Detail!$B$2:$B$1001),{2;3;4;5;6},FALSE))</f>
        <v>Pagaralam</v>
      </c>
      <c r="S37">
        <v>168</v>
      </c>
      <c r="T37">
        <v>86</v>
      </c>
      <c r="U37" t="str">
        <v xml:space="preserve">Gg. Monginsidi No. 7
</v>
      </c>
      <c r="V37" t="str">
        <v>B-</v>
      </c>
    </row>
    <row r="38" spans="1:22" x14ac:dyDescent="0.25">
      <c r="A38">
        <v>37</v>
      </c>
      <c r="B38" t="str">
        <f>LEFT(INDEX(Absen!$F$3:$F$8,MATCH(C38,Absen!$E$3:$E$8,0)),1)&amp;TEXT(A38,"0000")</f>
        <v>B0037</v>
      </c>
      <c r="C38" t="s">
        <v>1014</v>
      </c>
      <c r="D38" s="27" t="str">
        <f>VLOOKUP('Personal Teks 2'!B38,Detail!$G$2:$H$1001,2,FALSE)</f>
        <v>Hendra Pratama</v>
      </c>
      <c r="E38">
        <v>72</v>
      </c>
      <c r="F38">
        <v>54</v>
      </c>
      <c r="G38">
        <v>55</v>
      </c>
      <c r="H38">
        <v>58</v>
      </c>
      <c r="I38">
        <v>72</v>
      </c>
      <c r="J38">
        <v>73</v>
      </c>
      <c r="K38">
        <v>82</v>
      </c>
      <c r="L38" s="45" t="str">
        <f>_xlfn.IFNA(INDEX(Absen!$B$2:$B$501,MATCH('Personal Teks 2'!B38,Absen!$A$2:$A$501,0)),"NO")</f>
        <v>NO</v>
      </c>
      <c r="M38" s="47">
        <f t="shared" si="0"/>
        <v>0</v>
      </c>
      <c r="N38">
        <f t="shared" si="1"/>
        <v>82</v>
      </c>
      <c r="O38">
        <f t="shared" si="2"/>
        <v>65.8</v>
      </c>
      <c r="P38" t="str" cm="1">
        <f t="array" ref="P38">_xlfn.IFS(O38&gt;90,"A+",O38&gt;80,"A",O38&gt;70,"B",O38&gt;60,"C",O38&gt;40,"D",O38&gt;=0,"E")</f>
        <v>C</v>
      </c>
      <c r="Q38" s="43" t="str">
        <f>TEXT(VLOOKUP(D38,CHOOSE({1,2},Detail!$H$2:$H$1001,Detail!$A$2:$A$1001),2,FALSE),"DD/MM/YYYY")</f>
        <v>28/10/2001</v>
      </c>
      <c r="R38" t="str" cm="1">
        <f t="array" ref="R38:V38">TRANSPOSE(VLOOKUP(D38,CHOOSE({1,2,3,4,5,6},Detail!$H$2:$H$1001,Detail!$F$2:$F$1001,Detail!$C$2:$C$1001,Detail!$D$2:$D$1001,Detail!$E$2:$E$1001,Detail!$B$2:$B$1001),{2;3;4;5;6},FALSE))</f>
        <v>Tual</v>
      </c>
      <c r="S38">
        <v>174</v>
      </c>
      <c r="T38">
        <v>57</v>
      </c>
      <c r="U38" t="str">
        <v>Gg. Ahmad Dahlan No. 15</v>
      </c>
      <c r="V38" t="str">
        <v>A+</v>
      </c>
    </row>
    <row r="39" spans="1:22" x14ac:dyDescent="0.25">
      <c r="A39">
        <v>38</v>
      </c>
      <c r="B39" t="str">
        <f>LEFT(INDEX(Absen!$F$3:$F$8,MATCH(C39,Absen!$E$3:$E$8,0)),1)&amp;TEXT(A39,"0000")</f>
        <v>F0038</v>
      </c>
      <c r="C39" t="s">
        <v>1011</v>
      </c>
      <c r="D39" s="27" t="str">
        <f>VLOOKUP('Personal Teks 2'!B39,Detail!$G$2:$H$1001,2,FALSE)</f>
        <v>Rahmi Pratiwi</v>
      </c>
      <c r="E39">
        <v>95</v>
      </c>
      <c r="F39">
        <v>49</v>
      </c>
      <c r="G39">
        <v>70</v>
      </c>
      <c r="H39">
        <v>61</v>
      </c>
      <c r="I39">
        <v>53</v>
      </c>
      <c r="J39">
        <v>40</v>
      </c>
      <c r="K39">
        <v>94</v>
      </c>
      <c r="L39" s="45">
        <f>_xlfn.IFNA(INDEX(Absen!$B$2:$B$501,MATCH('Personal Teks 2'!B39,Absen!$A$2:$A$501,0)),"NO")</f>
        <v>44801</v>
      </c>
      <c r="M39" s="47">
        <f t="shared" si="0"/>
        <v>10</v>
      </c>
      <c r="N39">
        <f t="shared" si="1"/>
        <v>84</v>
      </c>
      <c r="O39">
        <f t="shared" si="2"/>
        <v>62.65</v>
      </c>
      <c r="P39" t="str" cm="1">
        <f t="array" ref="P39">_xlfn.IFS(O39&gt;90,"A+",O39&gt;80,"A",O39&gt;70,"B",O39&gt;60,"C",O39&gt;40,"D",O39&gt;=0,"E")</f>
        <v>C</v>
      </c>
      <c r="Q39" s="43" t="str">
        <f>TEXT(VLOOKUP(D39,CHOOSE({1,2},Detail!$H$2:$H$1001,Detail!$A$2:$A$1001),2,FALSE),"DD/MM/YYYY")</f>
        <v>09/04/2004</v>
      </c>
      <c r="R39" t="str" cm="1">
        <f t="array" ref="R39:V39">TRANSPOSE(VLOOKUP(D39,CHOOSE({1,2,3,4,5,6},Detail!$H$2:$H$1001,Detail!$F$2:$F$1001,Detail!$C$2:$C$1001,Detail!$D$2:$D$1001,Detail!$E$2:$E$1001,Detail!$B$2:$B$1001),{2;3;4;5;6},FALSE))</f>
        <v>Kota Administrasi Jakarta Barat</v>
      </c>
      <c r="S39">
        <v>151</v>
      </c>
      <c r="T39">
        <v>95</v>
      </c>
      <c r="U39" t="str">
        <v>Jl. Sukajadi No. 67</v>
      </c>
      <c r="V39" t="str">
        <v>AB-</v>
      </c>
    </row>
    <row r="40" spans="1:22" x14ac:dyDescent="0.25">
      <c r="A40">
        <v>39</v>
      </c>
      <c r="B40" t="str">
        <f>LEFT(INDEX(Absen!$F$3:$F$8,MATCH(C40,Absen!$E$3:$E$8,0)),1)&amp;TEXT(A40,"0000")</f>
        <v>D0039</v>
      </c>
      <c r="C40" t="s">
        <v>1013</v>
      </c>
      <c r="D40" s="27" t="str">
        <f>VLOOKUP('Personal Teks 2'!B40,Detail!$G$2:$H$1001,2,FALSE)</f>
        <v>Dinda Pranowo</v>
      </c>
      <c r="E40">
        <v>72</v>
      </c>
      <c r="F40">
        <v>48</v>
      </c>
      <c r="G40">
        <v>71</v>
      </c>
      <c r="H40">
        <v>71</v>
      </c>
      <c r="I40">
        <v>81</v>
      </c>
      <c r="J40">
        <v>44</v>
      </c>
      <c r="K40">
        <v>68</v>
      </c>
      <c r="L40" s="45">
        <f>_xlfn.IFNA(INDEX(Absen!$B$2:$B$501,MATCH('Personal Teks 2'!B40,Absen!$A$2:$A$501,0)),"NO")</f>
        <v>44764</v>
      </c>
      <c r="M40" s="47">
        <f t="shared" si="0"/>
        <v>10</v>
      </c>
      <c r="N40">
        <f t="shared" si="1"/>
        <v>58</v>
      </c>
      <c r="O40">
        <f t="shared" si="2"/>
        <v>62.8</v>
      </c>
      <c r="P40" t="str" cm="1">
        <f t="array" ref="P40">_xlfn.IFS(O40&gt;90,"A+",O40&gt;80,"A",O40&gt;70,"B",O40&gt;60,"C",O40&gt;40,"D",O40&gt;=0,"E")</f>
        <v>C</v>
      </c>
      <c r="Q40" s="43" t="str">
        <f>TEXT(VLOOKUP(D40,CHOOSE({1,2},Detail!$H$2:$H$1001,Detail!$A$2:$A$1001),2,FALSE),"DD/MM/YYYY")</f>
        <v>02/09/2004</v>
      </c>
      <c r="R40" t="str" cm="1">
        <f t="array" ref="R40:V40">TRANSPOSE(VLOOKUP(D40,CHOOSE({1,2,3,4,5,6},Detail!$H$2:$H$1001,Detail!$F$2:$F$1001,Detail!$C$2:$C$1001,Detail!$D$2:$D$1001,Detail!$E$2:$E$1001,Detail!$B$2:$B$1001),{2;3;4;5;6},FALSE))</f>
        <v>Tangerang</v>
      </c>
      <c r="S40">
        <v>171</v>
      </c>
      <c r="T40">
        <v>68</v>
      </c>
      <c r="U40" t="str">
        <v>Gg. Dipatiukur No. 10</v>
      </c>
      <c r="V40" t="str">
        <v>B+</v>
      </c>
    </row>
    <row r="41" spans="1:22" x14ac:dyDescent="0.25">
      <c r="A41">
        <v>40</v>
      </c>
      <c r="B41" t="str">
        <f>LEFT(INDEX(Absen!$F$3:$F$8,MATCH(C41,Absen!$E$3:$E$8,0)),1)&amp;TEXT(A41,"0000")</f>
        <v>F0040</v>
      </c>
      <c r="C41" t="s">
        <v>1011</v>
      </c>
      <c r="D41" s="27" t="str">
        <f>VLOOKUP('Personal Teks 2'!B41,Detail!$G$2:$H$1001,2,FALSE)</f>
        <v>Ibun Kusmawati</v>
      </c>
      <c r="E41">
        <v>68</v>
      </c>
      <c r="F41">
        <v>54</v>
      </c>
      <c r="G41">
        <v>80</v>
      </c>
      <c r="H41">
        <v>54</v>
      </c>
      <c r="I41">
        <v>50</v>
      </c>
      <c r="J41">
        <v>54</v>
      </c>
      <c r="K41">
        <v>65</v>
      </c>
      <c r="L41" s="45">
        <f>_xlfn.IFNA(INDEX(Absen!$B$2:$B$501,MATCH('Personal Teks 2'!B41,Absen!$A$2:$A$501,0)),"NO")</f>
        <v>44856</v>
      </c>
      <c r="M41" s="47">
        <f t="shared" si="0"/>
        <v>10</v>
      </c>
      <c r="N41">
        <f t="shared" si="1"/>
        <v>55</v>
      </c>
      <c r="O41">
        <f t="shared" si="2"/>
        <v>60.55</v>
      </c>
      <c r="P41" t="str" cm="1">
        <f t="array" ref="P41">_xlfn.IFS(O41&gt;90,"A+",O41&gt;80,"A",O41&gt;70,"B",O41&gt;60,"C",O41&gt;40,"D",O41&gt;=0,"E")</f>
        <v>C</v>
      </c>
      <c r="Q41" s="43" t="str">
        <f>TEXT(VLOOKUP(D41,CHOOSE({1,2},Detail!$H$2:$H$1001,Detail!$A$2:$A$1001),2,FALSE),"DD/MM/YYYY")</f>
        <v>10/01/2002</v>
      </c>
      <c r="R41" t="str" cm="1">
        <f t="array" ref="R41:V41">TRANSPOSE(VLOOKUP(D41,CHOOSE({1,2,3,4,5,6},Detail!$H$2:$H$1001,Detail!$F$2:$F$1001,Detail!$C$2:$C$1001,Detail!$D$2:$D$1001,Detail!$E$2:$E$1001,Detail!$B$2:$B$1001),{2;3;4;5;6},FALSE))</f>
        <v>Medan</v>
      </c>
      <c r="S41">
        <v>165</v>
      </c>
      <c r="T41">
        <v>61</v>
      </c>
      <c r="U41" t="str">
        <v>Jl. Merdeka No. 68</v>
      </c>
      <c r="V41" t="str">
        <v>B-</v>
      </c>
    </row>
    <row r="42" spans="1:22" x14ac:dyDescent="0.25">
      <c r="A42">
        <v>41</v>
      </c>
      <c r="B42" t="str">
        <f>LEFT(INDEX(Absen!$F$3:$F$8,MATCH(C42,Absen!$E$3:$E$8,0)),1)&amp;TEXT(A42,"0000")</f>
        <v>A0041</v>
      </c>
      <c r="C42" t="s">
        <v>1015</v>
      </c>
      <c r="D42" s="27" t="str">
        <f>VLOOKUP('Personal Teks 2'!B42,Detail!$G$2:$H$1001,2,FALSE)</f>
        <v>Gangsa Riyanti</v>
      </c>
      <c r="E42">
        <v>53</v>
      </c>
      <c r="F42">
        <v>48</v>
      </c>
      <c r="G42">
        <v>88</v>
      </c>
      <c r="H42">
        <v>59</v>
      </c>
      <c r="I42">
        <v>90</v>
      </c>
      <c r="J42">
        <v>49</v>
      </c>
      <c r="K42">
        <v>70</v>
      </c>
      <c r="L42" s="45" t="str">
        <f>_xlfn.IFNA(INDEX(Absen!$B$2:$B$501,MATCH('Personal Teks 2'!B42,Absen!$A$2:$A$501,0)),"NO")</f>
        <v>NO</v>
      </c>
      <c r="M42" s="47">
        <f t="shared" si="0"/>
        <v>0</v>
      </c>
      <c r="N42">
        <f t="shared" si="1"/>
        <v>70</v>
      </c>
      <c r="O42">
        <f t="shared" si="2"/>
        <v>65.650000000000006</v>
      </c>
      <c r="P42" t="str" cm="1">
        <f t="array" ref="P42">_xlfn.IFS(O42&gt;90,"A+",O42&gt;80,"A",O42&gt;70,"B",O42&gt;60,"C",O42&gt;40,"D",O42&gt;=0,"E")</f>
        <v>C</v>
      </c>
      <c r="Q42" s="43" t="str">
        <f>TEXT(VLOOKUP(D42,CHOOSE({1,2},Detail!$H$2:$H$1001,Detail!$A$2:$A$1001),2,FALSE),"DD/MM/YYYY")</f>
        <v>05/09/2002</v>
      </c>
      <c r="R42" t="str" cm="1">
        <f t="array" ref="R42:V42">TRANSPOSE(VLOOKUP(D42,CHOOSE({1,2,3,4,5,6},Detail!$H$2:$H$1001,Detail!$F$2:$F$1001,Detail!$C$2:$C$1001,Detail!$D$2:$D$1001,Detail!$E$2:$E$1001,Detail!$B$2:$B$1001),{2;3;4;5;6},FALSE))</f>
        <v>Kota Administrasi Jakarta Timur</v>
      </c>
      <c r="S42">
        <v>156</v>
      </c>
      <c r="T42">
        <v>95</v>
      </c>
      <c r="U42" t="str">
        <v xml:space="preserve">Gg. M.H Thamrin No. 5
</v>
      </c>
      <c r="V42" t="str">
        <v>B+</v>
      </c>
    </row>
    <row r="43" spans="1:22" x14ac:dyDescent="0.25">
      <c r="A43">
        <v>42</v>
      </c>
      <c r="B43" t="str">
        <f>LEFT(INDEX(Absen!$F$3:$F$8,MATCH(C43,Absen!$E$3:$E$8,0)),1)&amp;TEXT(A43,"0000")</f>
        <v>B0042</v>
      </c>
      <c r="C43" t="s">
        <v>1014</v>
      </c>
      <c r="D43" s="27" t="str">
        <f>VLOOKUP('Personal Teks 2'!B43,Detail!$G$2:$H$1001,2,FALSE)</f>
        <v>Darijan Zulkarnain</v>
      </c>
      <c r="E43">
        <v>78</v>
      </c>
      <c r="F43">
        <v>52</v>
      </c>
      <c r="G43">
        <v>94</v>
      </c>
      <c r="H43">
        <v>69</v>
      </c>
      <c r="I43">
        <v>86</v>
      </c>
      <c r="J43">
        <v>68</v>
      </c>
      <c r="K43">
        <v>89</v>
      </c>
      <c r="L43" s="45" t="str">
        <f>_xlfn.IFNA(INDEX(Absen!$B$2:$B$501,MATCH('Personal Teks 2'!B43,Absen!$A$2:$A$501,0)),"NO")</f>
        <v>NO</v>
      </c>
      <c r="M43" s="47">
        <f t="shared" si="0"/>
        <v>0</v>
      </c>
      <c r="N43">
        <f t="shared" si="1"/>
        <v>89</v>
      </c>
      <c r="O43">
        <f t="shared" si="2"/>
        <v>76.924999999999997</v>
      </c>
      <c r="P43" t="str" cm="1">
        <f t="array" ref="P43">_xlfn.IFS(O43&gt;90,"A+",O43&gt;80,"A",O43&gt;70,"B",O43&gt;60,"C",O43&gt;40,"D",O43&gt;=0,"E")</f>
        <v>B</v>
      </c>
      <c r="Q43" s="43" t="str">
        <f>TEXT(VLOOKUP(D43,CHOOSE({1,2},Detail!$H$2:$H$1001,Detail!$A$2:$A$1001),2,FALSE),"DD/MM/YYYY")</f>
        <v>01/03/2005</v>
      </c>
      <c r="R43" t="str" cm="1">
        <f t="array" ref="R43:V43">TRANSPOSE(VLOOKUP(D43,CHOOSE({1,2,3,4,5,6},Detail!$H$2:$H$1001,Detail!$F$2:$F$1001,Detail!$C$2:$C$1001,Detail!$D$2:$D$1001,Detail!$E$2:$E$1001,Detail!$B$2:$B$1001),{2;3;4;5;6},FALSE))</f>
        <v>Balikpapan</v>
      </c>
      <c r="S43">
        <v>150</v>
      </c>
      <c r="T43">
        <v>85</v>
      </c>
      <c r="U43" t="str">
        <v>Gang Surapati No. 95</v>
      </c>
      <c r="V43" t="str">
        <v>A+</v>
      </c>
    </row>
    <row r="44" spans="1:22" x14ac:dyDescent="0.25">
      <c r="A44">
        <v>43</v>
      </c>
      <c r="B44" t="str">
        <f>LEFT(INDEX(Absen!$F$3:$F$8,MATCH(C44,Absen!$E$3:$E$8,0)),1)&amp;TEXT(A44,"0000")</f>
        <v>E0043</v>
      </c>
      <c r="C44" t="s">
        <v>1010</v>
      </c>
      <c r="D44" s="27" t="str">
        <f>VLOOKUP('Personal Teks 2'!B44,Detail!$G$2:$H$1001,2,FALSE)</f>
        <v>Capa Usada</v>
      </c>
      <c r="E44">
        <v>50</v>
      </c>
      <c r="F44">
        <v>41</v>
      </c>
      <c r="G44">
        <v>81</v>
      </c>
      <c r="H44">
        <v>57</v>
      </c>
      <c r="I44">
        <v>75</v>
      </c>
      <c r="J44">
        <v>43</v>
      </c>
      <c r="K44">
        <v>98</v>
      </c>
      <c r="L44" s="45" t="str">
        <f>_xlfn.IFNA(INDEX(Absen!$B$2:$B$501,MATCH('Personal Teks 2'!B44,Absen!$A$2:$A$501,0)),"NO")</f>
        <v>NO</v>
      </c>
      <c r="M44" s="47">
        <f t="shared" si="0"/>
        <v>0</v>
      </c>
      <c r="N44">
        <f t="shared" si="1"/>
        <v>98</v>
      </c>
      <c r="O44">
        <f t="shared" si="2"/>
        <v>62.475000000000009</v>
      </c>
      <c r="P44" t="str" cm="1">
        <f t="array" ref="P44">_xlfn.IFS(O44&gt;90,"A+",O44&gt;80,"A",O44&gt;70,"B",O44&gt;60,"C",O44&gt;40,"D",O44&gt;=0,"E")</f>
        <v>C</v>
      </c>
      <c r="Q44" s="43" t="str">
        <f>TEXT(VLOOKUP(D44,CHOOSE({1,2},Detail!$H$2:$H$1001,Detail!$A$2:$A$1001),2,FALSE),"DD/MM/YYYY")</f>
        <v>25/10/2003</v>
      </c>
      <c r="R44" t="str" cm="1">
        <f t="array" ref="R44:V44">TRANSPOSE(VLOOKUP(D44,CHOOSE({1,2,3,4,5,6},Detail!$H$2:$H$1001,Detail!$F$2:$F$1001,Detail!$C$2:$C$1001,Detail!$D$2:$D$1001,Detail!$E$2:$E$1001,Detail!$B$2:$B$1001),{2;3;4;5;6},FALSE))</f>
        <v>Parepare</v>
      </c>
      <c r="S44">
        <v>172</v>
      </c>
      <c r="T44">
        <v>56</v>
      </c>
      <c r="U44" t="str">
        <v>Jalan Waringin No. 50</v>
      </c>
      <c r="V44" t="str">
        <v>B-</v>
      </c>
    </row>
    <row r="45" spans="1:22" x14ac:dyDescent="0.25">
      <c r="A45">
        <v>44</v>
      </c>
      <c r="B45" t="str">
        <f>LEFT(INDEX(Absen!$F$3:$F$8,MATCH(C45,Absen!$E$3:$E$8,0)),1)&amp;TEXT(A45,"0000")</f>
        <v>D0044</v>
      </c>
      <c r="C45" t="s">
        <v>1013</v>
      </c>
      <c r="D45" s="27" t="str">
        <f>VLOOKUP('Personal Teks 2'!B45,Detail!$G$2:$H$1001,2,FALSE)</f>
        <v>Restu Wibisono</v>
      </c>
      <c r="E45">
        <v>90</v>
      </c>
      <c r="F45">
        <v>43</v>
      </c>
      <c r="G45">
        <v>52</v>
      </c>
      <c r="H45">
        <v>71</v>
      </c>
      <c r="I45">
        <v>63</v>
      </c>
      <c r="J45">
        <v>83</v>
      </c>
      <c r="K45">
        <v>100</v>
      </c>
      <c r="L45" s="45">
        <f>_xlfn.IFNA(INDEX(Absen!$B$2:$B$501,MATCH('Personal Teks 2'!B45,Absen!$A$2:$A$501,0)),"NO")</f>
        <v>44888</v>
      </c>
      <c r="M45" s="47">
        <f t="shared" si="0"/>
        <v>10</v>
      </c>
      <c r="N45">
        <f t="shared" si="1"/>
        <v>90</v>
      </c>
      <c r="O45">
        <f t="shared" si="2"/>
        <v>69.375</v>
      </c>
      <c r="P45" t="str" cm="1">
        <f t="array" ref="P45">_xlfn.IFS(O45&gt;90,"A+",O45&gt;80,"A",O45&gt;70,"B",O45&gt;60,"C",O45&gt;40,"D",O45&gt;=0,"E")</f>
        <v>C</v>
      </c>
      <c r="Q45" s="43" t="str">
        <f>TEXT(VLOOKUP(D45,CHOOSE({1,2},Detail!$H$2:$H$1001,Detail!$A$2:$A$1001),2,FALSE),"DD/MM/YYYY")</f>
        <v>07/11/2001</v>
      </c>
      <c r="R45" t="str" cm="1">
        <f t="array" ref="R45:V45">TRANSPOSE(VLOOKUP(D45,CHOOSE({1,2,3,4,5,6},Detail!$H$2:$H$1001,Detail!$F$2:$F$1001,Detail!$C$2:$C$1001,Detail!$D$2:$D$1001,Detail!$E$2:$E$1001,Detail!$B$2:$B$1001),{2;3;4;5;6},FALSE))</f>
        <v>Bengkulu</v>
      </c>
      <c r="S45">
        <v>163</v>
      </c>
      <c r="T45">
        <v>51</v>
      </c>
      <c r="U45" t="str">
        <v>Gang BKR No. 08</v>
      </c>
      <c r="V45" t="str">
        <v>A+</v>
      </c>
    </row>
    <row r="46" spans="1:22" x14ac:dyDescent="0.25">
      <c r="A46">
        <v>45</v>
      </c>
      <c r="B46" t="str">
        <f>LEFT(INDEX(Absen!$F$3:$F$8,MATCH(C46,Absen!$E$3:$E$8,0)),1)&amp;TEXT(A46,"0000")</f>
        <v>E0045</v>
      </c>
      <c r="C46" t="s">
        <v>1010</v>
      </c>
      <c r="D46" s="27" t="str">
        <f>VLOOKUP('Personal Teks 2'!B46,Detail!$G$2:$H$1001,2,FALSE)</f>
        <v>Tina Rahimah</v>
      </c>
      <c r="E46">
        <v>89</v>
      </c>
      <c r="F46">
        <v>42</v>
      </c>
      <c r="G46">
        <v>56</v>
      </c>
      <c r="H46">
        <v>66</v>
      </c>
      <c r="I46">
        <v>56</v>
      </c>
      <c r="J46">
        <v>91</v>
      </c>
      <c r="K46">
        <v>72</v>
      </c>
      <c r="L46" s="45">
        <f>_xlfn.IFNA(INDEX(Absen!$B$2:$B$501,MATCH('Personal Teks 2'!B46,Absen!$A$2:$A$501,0)),"NO")</f>
        <v>44852</v>
      </c>
      <c r="M46" s="47">
        <f t="shared" si="0"/>
        <v>10</v>
      </c>
      <c r="N46">
        <f t="shared" si="1"/>
        <v>62</v>
      </c>
      <c r="O46">
        <f t="shared" si="2"/>
        <v>67.225000000000009</v>
      </c>
      <c r="P46" t="str" cm="1">
        <f t="array" ref="P46">_xlfn.IFS(O46&gt;90,"A+",O46&gt;80,"A",O46&gt;70,"B",O46&gt;60,"C",O46&gt;40,"D",O46&gt;=0,"E")</f>
        <v>C</v>
      </c>
      <c r="Q46" s="43" t="str">
        <f>TEXT(VLOOKUP(D46,CHOOSE({1,2},Detail!$H$2:$H$1001,Detail!$A$2:$A$1001),2,FALSE),"DD/MM/YYYY")</f>
        <v>03/11/2001</v>
      </c>
      <c r="R46" t="str" cm="1">
        <f t="array" ref="R46:V46">TRANSPOSE(VLOOKUP(D46,CHOOSE({1,2,3,4,5,6},Detail!$H$2:$H$1001,Detail!$F$2:$F$1001,Detail!$C$2:$C$1001,Detail!$D$2:$D$1001,Detail!$E$2:$E$1001,Detail!$B$2:$B$1001),{2;3;4;5;6},FALSE))</f>
        <v>Tual</v>
      </c>
      <c r="S46">
        <v>174</v>
      </c>
      <c r="T46">
        <v>78</v>
      </c>
      <c r="U46" t="str">
        <v>Gg. Suryakencana No. 91</v>
      </c>
      <c r="V46" t="str">
        <v>B-</v>
      </c>
    </row>
    <row r="47" spans="1:22" x14ac:dyDescent="0.25">
      <c r="A47">
        <v>46</v>
      </c>
      <c r="B47" t="str">
        <f>LEFT(INDEX(Absen!$F$3:$F$8,MATCH(C47,Absen!$E$3:$E$8,0)),1)&amp;TEXT(A47,"0000")</f>
        <v>E0046</v>
      </c>
      <c r="C47" t="s">
        <v>1010</v>
      </c>
      <c r="D47" s="27" t="str">
        <f>VLOOKUP('Personal Teks 2'!B47,Detail!$G$2:$H$1001,2,FALSE)</f>
        <v>Raihan Lailasari</v>
      </c>
      <c r="E47">
        <v>66</v>
      </c>
      <c r="F47">
        <v>59</v>
      </c>
      <c r="G47">
        <v>30</v>
      </c>
      <c r="H47">
        <v>67</v>
      </c>
      <c r="I47">
        <v>57</v>
      </c>
      <c r="J47">
        <v>69</v>
      </c>
      <c r="K47">
        <v>62</v>
      </c>
      <c r="L47" s="45" t="str">
        <f>_xlfn.IFNA(INDEX(Absen!$B$2:$B$501,MATCH('Personal Teks 2'!B47,Absen!$A$2:$A$501,0)),"NO")</f>
        <v>NO</v>
      </c>
      <c r="M47" s="47">
        <f t="shared" si="0"/>
        <v>0</v>
      </c>
      <c r="N47">
        <f t="shared" si="1"/>
        <v>62</v>
      </c>
      <c r="O47">
        <f t="shared" si="2"/>
        <v>57.125</v>
      </c>
      <c r="P47" t="str" cm="1">
        <f t="array" ref="P47">_xlfn.IFS(O47&gt;90,"A+",O47&gt;80,"A",O47&gt;70,"B",O47&gt;60,"C",O47&gt;40,"D",O47&gt;=0,"E")</f>
        <v>D</v>
      </c>
      <c r="Q47" s="43" t="str">
        <f>TEXT(VLOOKUP(D47,CHOOSE({1,2},Detail!$H$2:$H$1001,Detail!$A$2:$A$1001),2,FALSE),"DD/MM/YYYY")</f>
        <v>29/10/2003</v>
      </c>
      <c r="R47" t="str" cm="1">
        <f t="array" ref="R47:V47">TRANSPOSE(VLOOKUP(D47,CHOOSE({1,2,3,4,5,6},Detail!$H$2:$H$1001,Detail!$F$2:$F$1001,Detail!$C$2:$C$1001,Detail!$D$2:$D$1001,Detail!$E$2:$E$1001,Detail!$B$2:$B$1001),{2;3;4;5;6},FALSE))</f>
        <v>Banjarbaru</v>
      </c>
      <c r="S47">
        <v>151</v>
      </c>
      <c r="T47">
        <v>94</v>
      </c>
      <c r="U47" t="str">
        <v>Gg. PHH. Mustofa No. 57</v>
      </c>
      <c r="V47" t="str">
        <v>AB+</v>
      </c>
    </row>
    <row r="48" spans="1:22" x14ac:dyDescent="0.25">
      <c r="A48">
        <v>47</v>
      </c>
      <c r="B48" t="str">
        <f>LEFT(INDEX(Absen!$F$3:$F$8,MATCH(C48,Absen!$E$3:$E$8,0)),1)&amp;TEXT(A48,"0000")</f>
        <v>F0047</v>
      </c>
      <c r="C48" t="s">
        <v>1011</v>
      </c>
      <c r="D48" s="27" t="str">
        <f>VLOOKUP('Personal Teks 2'!B48,Detail!$G$2:$H$1001,2,FALSE)</f>
        <v>Daliman Thamrin</v>
      </c>
      <c r="E48">
        <v>84</v>
      </c>
      <c r="F48">
        <v>44</v>
      </c>
      <c r="G48">
        <v>94</v>
      </c>
      <c r="H48">
        <v>65</v>
      </c>
      <c r="I48">
        <v>75</v>
      </c>
      <c r="J48">
        <v>44</v>
      </c>
      <c r="K48">
        <v>85</v>
      </c>
      <c r="L48" s="45">
        <f>_xlfn.IFNA(INDEX(Absen!$B$2:$B$501,MATCH('Personal Teks 2'!B48,Absen!$A$2:$A$501,0)),"NO")</f>
        <v>44784</v>
      </c>
      <c r="M48" s="47">
        <f t="shared" si="0"/>
        <v>10</v>
      </c>
      <c r="N48">
        <f t="shared" si="1"/>
        <v>75</v>
      </c>
      <c r="O48">
        <f t="shared" si="2"/>
        <v>68.599999999999994</v>
      </c>
      <c r="P48" t="str" cm="1">
        <f t="array" ref="P48">_xlfn.IFS(O48&gt;90,"A+",O48&gt;80,"A",O48&gt;70,"B",O48&gt;60,"C",O48&gt;40,"D",O48&gt;=0,"E")</f>
        <v>C</v>
      </c>
      <c r="Q48" s="43" t="str">
        <f>TEXT(VLOOKUP(D48,CHOOSE({1,2},Detail!$H$2:$H$1001,Detail!$A$2:$A$1001),2,FALSE),"DD/MM/YYYY")</f>
        <v>09/12/2003</v>
      </c>
      <c r="R48" t="str" cm="1">
        <f t="array" ref="R48:V48">TRANSPOSE(VLOOKUP(D48,CHOOSE({1,2,3,4,5,6},Detail!$H$2:$H$1001,Detail!$F$2:$F$1001,Detail!$C$2:$C$1001,Detail!$D$2:$D$1001,Detail!$E$2:$E$1001,Detail!$B$2:$B$1001),{2;3;4;5;6},FALSE))</f>
        <v>Probolinggo</v>
      </c>
      <c r="S48">
        <v>166</v>
      </c>
      <c r="T48">
        <v>51</v>
      </c>
      <c r="U48" t="str">
        <v xml:space="preserve">Gang Gardujati No. 1
</v>
      </c>
      <c r="V48" t="str">
        <v>AB-</v>
      </c>
    </row>
    <row r="49" spans="1:22" x14ac:dyDescent="0.25">
      <c r="A49">
        <v>48</v>
      </c>
      <c r="B49" t="str">
        <f>LEFT(INDEX(Absen!$F$3:$F$8,MATCH(C49,Absen!$E$3:$E$8,0)),1)&amp;TEXT(A49,"0000")</f>
        <v>B0048</v>
      </c>
      <c r="C49" t="s">
        <v>1014</v>
      </c>
      <c r="D49" s="27" t="str">
        <f>VLOOKUP('Personal Teks 2'!B49,Detail!$G$2:$H$1001,2,FALSE)</f>
        <v>Pandu Laksmiwati</v>
      </c>
      <c r="E49">
        <v>77</v>
      </c>
      <c r="F49">
        <v>49</v>
      </c>
      <c r="G49">
        <v>40</v>
      </c>
      <c r="H49">
        <v>67</v>
      </c>
      <c r="I49">
        <v>77</v>
      </c>
      <c r="J49">
        <v>62</v>
      </c>
      <c r="K49">
        <v>89</v>
      </c>
      <c r="L49" s="45" t="str">
        <f>_xlfn.IFNA(INDEX(Absen!$B$2:$B$501,MATCH('Personal Teks 2'!B49,Absen!$A$2:$A$501,0)),"NO")</f>
        <v>NO</v>
      </c>
      <c r="M49" s="47">
        <f t="shared" si="0"/>
        <v>0</v>
      </c>
      <c r="N49">
        <f t="shared" si="1"/>
        <v>89</v>
      </c>
      <c r="O49">
        <f t="shared" si="2"/>
        <v>63.05</v>
      </c>
      <c r="P49" t="str" cm="1">
        <f t="array" ref="P49">_xlfn.IFS(O49&gt;90,"A+",O49&gt;80,"A",O49&gt;70,"B",O49&gt;60,"C",O49&gt;40,"D",O49&gt;=0,"E")</f>
        <v>C</v>
      </c>
      <c r="Q49" s="43" t="str">
        <f>TEXT(VLOOKUP(D49,CHOOSE({1,2},Detail!$H$2:$H$1001,Detail!$A$2:$A$1001),2,FALSE),"DD/MM/YYYY")</f>
        <v>30/12/2001</v>
      </c>
      <c r="R49" t="str" cm="1">
        <f t="array" ref="R49:V49">TRANSPOSE(VLOOKUP(D49,CHOOSE({1,2,3,4,5,6},Detail!$H$2:$H$1001,Detail!$F$2:$F$1001,Detail!$C$2:$C$1001,Detail!$D$2:$D$1001,Detail!$E$2:$E$1001,Detail!$B$2:$B$1001),{2;3;4;5;6},FALSE))</f>
        <v>Bau-Bau</v>
      </c>
      <c r="S49">
        <v>159</v>
      </c>
      <c r="T49">
        <v>56</v>
      </c>
      <c r="U49" t="str">
        <v xml:space="preserve">Gg. Abdul Muis No. 9
</v>
      </c>
      <c r="V49" t="str">
        <v>O+</v>
      </c>
    </row>
    <row r="50" spans="1:22" x14ac:dyDescent="0.25">
      <c r="A50">
        <v>49</v>
      </c>
      <c r="B50" t="str">
        <f>LEFT(INDEX(Absen!$F$3:$F$8,MATCH(C50,Absen!$E$3:$E$8,0)),1)&amp;TEXT(A50,"0000")</f>
        <v>C0049</v>
      </c>
      <c r="C50" t="s">
        <v>1012</v>
      </c>
      <c r="D50" s="27" t="str">
        <f>VLOOKUP('Personal Teks 2'!B50,Detail!$G$2:$H$1001,2,FALSE)</f>
        <v>Cecep Mansur</v>
      </c>
      <c r="E50">
        <v>51</v>
      </c>
      <c r="F50">
        <v>62</v>
      </c>
      <c r="G50">
        <v>51</v>
      </c>
      <c r="H50">
        <v>54</v>
      </c>
      <c r="I50">
        <v>68</v>
      </c>
      <c r="J50">
        <v>100</v>
      </c>
      <c r="K50">
        <v>82</v>
      </c>
      <c r="L50" s="45" t="str">
        <f>_xlfn.IFNA(INDEX(Absen!$B$2:$B$501,MATCH('Personal Teks 2'!B50,Absen!$A$2:$A$501,0)),"NO")</f>
        <v>NO</v>
      </c>
      <c r="M50" s="47">
        <f t="shared" si="0"/>
        <v>0</v>
      </c>
      <c r="N50">
        <f t="shared" si="1"/>
        <v>82</v>
      </c>
      <c r="O50">
        <f t="shared" si="2"/>
        <v>67.775000000000006</v>
      </c>
      <c r="P50" t="str" cm="1">
        <f t="array" ref="P50">_xlfn.IFS(O50&gt;90,"A+",O50&gt;80,"A",O50&gt;70,"B",O50&gt;60,"C",O50&gt;40,"D",O50&gt;=0,"E")</f>
        <v>C</v>
      </c>
      <c r="Q50" s="43" t="str">
        <f>TEXT(VLOOKUP(D50,CHOOSE({1,2},Detail!$H$2:$H$1001,Detail!$A$2:$A$1001),2,FALSE),"DD/MM/YYYY")</f>
        <v>30/07/2001</v>
      </c>
      <c r="R50" t="str" cm="1">
        <f t="array" ref="R50:V50">TRANSPOSE(VLOOKUP(D50,CHOOSE({1,2,3,4,5,6},Detail!$H$2:$H$1001,Detail!$F$2:$F$1001,Detail!$C$2:$C$1001,Detail!$D$2:$D$1001,Detail!$E$2:$E$1001,Detail!$B$2:$B$1001),{2;3;4;5;6},FALSE))</f>
        <v>Magelang</v>
      </c>
      <c r="S50">
        <v>180</v>
      </c>
      <c r="T50">
        <v>56</v>
      </c>
      <c r="U50" t="str">
        <v>Jl. Indragiri No. 50</v>
      </c>
      <c r="V50" t="str">
        <v>A+</v>
      </c>
    </row>
    <row r="51" spans="1:22" x14ac:dyDescent="0.25">
      <c r="A51">
        <v>50</v>
      </c>
      <c r="B51" t="str">
        <f>LEFT(INDEX(Absen!$F$3:$F$8,MATCH(C51,Absen!$E$3:$E$8,0)),1)&amp;TEXT(A51,"0000")</f>
        <v>E0050</v>
      </c>
      <c r="C51" t="s">
        <v>1010</v>
      </c>
      <c r="D51" s="27" t="str">
        <f>VLOOKUP('Personal Teks 2'!B51,Detail!$G$2:$H$1001,2,FALSE)</f>
        <v>Cinthia Zulkarnain</v>
      </c>
      <c r="E51">
        <v>82</v>
      </c>
      <c r="F51">
        <v>61</v>
      </c>
      <c r="G51">
        <v>43</v>
      </c>
      <c r="H51">
        <v>70</v>
      </c>
      <c r="I51">
        <v>94</v>
      </c>
      <c r="J51">
        <v>100</v>
      </c>
      <c r="K51">
        <v>94</v>
      </c>
      <c r="L51" s="45">
        <f>_xlfn.IFNA(INDEX(Absen!$B$2:$B$501,MATCH('Personal Teks 2'!B51,Absen!$A$2:$A$501,0)),"NO")</f>
        <v>44804</v>
      </c>
      <c r="M51" s="47">
        <f t="shared" si="0"/>
        <v>10</v>
      </c>
      <c r="N51">
        <f t="shared" si="1"/>
        <v>84</v>
      </c>
      <c r="O51">
        <f t="shared" si="2"/>
        <v>75.375</v>
      </c>
      <c r="P51" t="str" cm="1">
        <f t="array" ref="P51">_xlfn.IFS(O51&gt;90,"A+",O51&gt;80,"A",O51&gt;70,"B",O51&gt;60,"C",O51&gt;40,"D",O51&gt;=0,"E")</f>
        <v>B</v>
      </c>
      <c r="Q51" s="43" t="str">
        <f>TEXT(VLOOKUP(D51,CHOOSE({1,2},Detail!$H$2:$H$1001,Detail!$A$2:$A$1001),2,FALSE),"DD/MM/YYYY")</f>
        <v>24/09/2002</v>
      </c>
      <c r="R51" t="str" cm="1">
        <f t="array" ref="R51:V51">TRANSPOSE(VLOOKUP(D51,CHOOSE({1,2,3,4,5,6},Detail!$H$2:$H$1001,Detail!$F$2:$F$1001,Detail!$C$2:$C$1001,Detail!$D$2:$D$1001,Detail!$E$2:$E$1001,Detail!$B$2:$B$1001),{2;3;4;5;6},FALSE))</f>
        <v>Tangerang</v>
      </c>
      <c r="S51">
        <v>160</v>
      </c>
      <c r="T51">
        <v>67</v>
      </c>
      <c r="U51" t="str">
        <v>Gg. Surapati No. 82</v>
      </c>
      <c r="V51" t="str">
        <v>A+</v>
      </c>
    </row>
    <row r="52" spans="1:22" x14ac:dyDescent="0.25">
      <c r="A52">
        <v>51</v>
      </c>
      <c r="B52" t="str">
        <f>LEFT(INDEX(Absen!$F$3:$F$8,MATCH(C52,Absen!$E$3:$E$8,0)),1)&amp;TEXT(A52,"0000")</f>
        <v>A0051</v>
      </c>
      <c r="C52" t="s">
        <v>1015</v>
      </c>
      <c r="D52" s="27" t="str">
        <f>VLOOKUP('Personal Teks 2'!B52,Detail!$G$2:$H$1001,2,FALSE)</f>
        <v>Jamalia Zulaika</v>
      </c>
      <c r="E52">
        <v>65</v>
      </c>
      <c r="F52">
        <v>64</v>
      </c>
      <c r="G52">
        <v>62</v>
      </c>
      <c r="H52">
        <v>54</v>
      </c>
      <c r="I52">
        <v>79</v>
      </c>
      <c r="J52">
        <v>82</v>
      </c>
      <c r="K52">
        <v>76</v>
      </c>
      <c r="L52" s="45">
        <f>_xlfn.IFNA(INDEX(Absen!$B$2:$B$501,MATCH('Personal Teks 2'!B52,Absen!$A$2:$A$501,0)),"NO")</f>
        <v>44771</v>
      </c>
      <c r="M52" s="47">
        <f t="shared" si="0"/>
        <v>10</v>
      </c>
      <c r="N52">
        <f t="shared" si="1"/>
        <v>66</v>
      </c>
      <c r="O52">
        <f t="shared" si="2"/>
        <v>68.149999999999991</v>
      </c>
      <c r="P52" t="str" cm="1">
        <f t="array" ref="P52">_xlfn.IFS(O52&gt;90,"A+",O52&gt;80,"A",O52&gt;70,"B",O52&gt;60,"C",O52&gt;40,"D",O52&gt;=0,"E")</f>
        <v>C</v>
      </c>
      <c r="Q52" s="43" t="str">
        <f>TEXT(VLOOKUP(D52,CHOOSE({1,2},Detail!$H$2:$H$1001,Detail!$A$2:$A$1001),2,FALSE),"DD/MM/YYYY")</f>
        <v>08/04/2003</v>
      </c>
      <c r="R52" t="str" cm="1">
        <f t="array" ref="R52:V52">TRANSPOSE(VLOOKUP(D52,CHOOSE({1,2,3,4,5,6},Detail!$H$2:$H$1001,Detail!$F$2:$F$1001,Detail!$C$2:$C$1001,Detail!$D$2:$D$1001,Detail!$E$2:$E$1001,Detail!$B$2:$B$1001),{2;3;4;5;6},FALSE))</f>
        <v>Tanjungbalai</v>
      </c>
      <c r="S52">
        <v>171</v>
      </c>
      <c r="T52">
        <v>79</v>
      </c>
      <c r="U52" t="str">
        <v>Gang Surapati No. 48</v>
      </c>
      <c r="V52" t="str">
        <v>O+</v>
      </c>
    </row>
    <row r="53" spans="1:22" x14ac:dyDescent="0.25">
      <c r="A53">
        <v>52</v>
      </c>
      <c r="B53" t="str">
        <f>LEFT(INDEX(Absen!$F$3:$F$8,MATCH(C53,Absen!$E$3:$E$8,0)),1)&amp;TEXT(A53,"0000")</f>
        <v>D0052</v>
      </c>
      <c r="C53" t="s">
        <v>1013</v>
      </c>
      <c r="D53" s="27" t="str">
        <f>VLOOKUP('Personal Teks 2'!B53,Detail!$G$2:$H$1001,2,FALSE)</f>
        <v>Muhammad Suryatmi</v>
      </c>
      <c r="E53">
        <v>63</v>
      </c>
      <c r="F53">
        <v>73</v>
      </c>
      <c r="G53">
        <v>37</v>
      </c>
      <c r="H53">
        <v>69</v>
      </c>
      <c r="I53">
        <v>82</v>
      </c>
      <c r="J53">
        <v>70</v>
      </c>
      <c r="K53">
        <v>94</v>
      </c>
      <c r="L53" s="45" t="str">
        <f>_xlfn.IFNA(INDEX(Absen!$B$2:$B$501,MATCH('Personal Teks 2'!B53,Absen!$A$2:$A$501,0)),"NO")</f>
        <v>NO</v>
      </c>
      <c r="M53" s="47">
        <f t="shared" si="0"/>
        <v>0</v>
      </c>
      <c r="N53">
        <f t="shared" si="1"/>
        <v>94</v>
      </c>
      <c r="O53">
        <f t="shared" si="2"/>
        <v>66.674999999999997</v>
      </c>
      <c r="P53" t="str" cm="1">
        <f t="array" ref="P53">_xlfn.IFS(O53&gt;90,"A+",O53&gt;80,"A",O53&gt;70,"B",O53&gt;60,"C",O53&gt;40,"D",O53&gt;=0,"E")</f>
        <v>C</v>
      </c>
      <c r="Q53" s="43" t="str">
        <f>TEXT(VLOOKUP(D53,CHOOSE({1,2},Detail!$H$2:$H$1001,Detail!$A$2:$A$1001),2,FALSE),"DD/MM/YYYY")</f>
        <v>31/03/2004</v>
      </c>
      <c r="R53" t="str" cm="1">
        <f t="array" ref="R53:V53">TRANSPOSE(VLOOKUP(D53,CHOOSE({1,2,3,4,5,6},Detail!$H$2:$H$1001,Detail!$F$2:$F$1001,Detail!$C$2:$C$1001,Detail!$D$2:$D$1001,Detail!$E$2:$E$1001,Detail!$B$2:$B$1001),{2;3;4;5;6},FALSE))</f>
        <v>Pontianak</v>
      </c>
      <c r="S53">
        <v>164</v>
      </c>
      <c r="T53">
        <v>78</v>
      </c>
      <c r="U53" t="str">
        <v>Gg. Kendalsari No. 59</v>
      </c>
      <c r="V53" t="str">
        <v>O-</v>
      </c>
    </row>
    <row r="54" spans="1:22" x14ac:dyDescent="0.25">
      <c r="A54">
        <v>53</v>
      </c>
      <c r="B54" t="str">
        <f>LEFT(INDEX(Absen!$F$3:$F$8,MATCH(C54,Absen!$E$3:$E$8,0)),1)&amp;TEXT(A54,"0000")</f>
        <v>F0053</v>
      </c>
      <c r="C54" t="s">
        <v>1011</v>
      </c>
      <c r="D54" s="27" t="str">
        <f>VLOOKUP('Personal Teks 2'!B54,Detail!$G$2:$H$1001,2,FALSE)</f>
        <v>Setya Suryatmi</v>
      </c>
      <c r="E54">
        <v>68</v>
      </c>
      <c r="F54">
        <v>70</v>
      </c>
      <c r="G54">
        <v>31</v>
      </c>
      <c r="H54">
        <v>64</v>
      </c>
      <c r="I54">
        <v>80</v>
      </c>
      <c r="J54">
        <v>75</v>
      </c>
      <c r="K54">
        <v>96</v>
      </c>
      <c r="L54" s="45" t="str">
        <f>_xlfn.IFNA(INDEX(Absen!$B$2:$B$501,MATCH('Personal Teks 2'!B54,Absen!$A$2:$A$501,0)),"NO")</f>
        <v>NO</v>
      </c>
      <c r="M54" s="47">
        <f t="shared" si="0"/>
        <v>0</v>
      </c>
      <c r="N54">
        <f t="shared" si="1"/>
        <v>96</v>
      </c>
      <c r="O54">
        <f t="shared" si="2"/>
        <v>66.05</v>
      </c>
      <c r="P54" t="str" cm="1">
        <f t="array" ref="P54">_xlfn.IFS(O54&gt;90,"A+",O54&gt;80,"A",O54&gt;70,"B",O54&gt;60,"C",O54&gt;40,"D",O54&gt;=0,"E")</f>
        <v>C</v>
      </c>
      <c r="Q54" s="43" t="str">
        <f>TEXT(VLOOKUP(D54,CHOOSE({1,2},Detail!$H$2:$H$1001,Detail!$A$2:$A$1001),2,FALSE),"DD/MM/YYYY")</f>
        <v>17/05/2004</v>
      </c>
      <c r="R54" t="str" cm="1">
        <f t="array" ref="R54:V54">TRANSPOSE(VLOOKUP(D54,CHOOSE({1,2,3,4,5,6},Detail!$H$2:$H$1001,Detail!$F$2:$F$1001,Detail!$C$2:$C$1001,Detail!$D$2:$D$1001,Detail!$E$2:$E$1001,Detail!$B$2:$B$1001),{2;3;4;5;6},FALSE))</f>
        <v>Kota Administrasi Jakarta Utara</v>
      </c>
      <c r="S54">
        <v>180</v>
      </c>
      <c r="T54">
        <v>94</v>
      </c>
      <c r="U54" t="str">
        <v xml:space="preserve">Gang H.J Maemunah No. 5
</v>
      </c>
      <c r="V54" t="str">
        <v>AB-</v>
      </c>
    </row>
    <row r="55" spans="1:22" x14ac:dyDescent="0.25">
      <c r="A55">
        <v>54</v>
      </c>
      <c r="B55" t="str">
        <f>LEFT(INDEX(Absen!$F$3:$F$8,MATCH(C55,Absen!$E$3:$E$8,0)),1)&amp;TEXT(A55,"0000")</f>
        <v>C0054</v>
      </c>
      <c r="C55" t="s">
        <v>1012</v>
      </c>
      <c r="D55" s="27" t="str">
        <f>VLOOKUP('Personal Teks 2'!B55,Detail!$G$2:$H$1001,2,FALSE)</f>
        <v>Radika Aryani</v>
      </c>
      <c r="E55">
        <v>77</v>
      </c>
      <c r="F55">
        <v>69</v>
      </c>
      <c r="G55">
        <v>61</v>
      </c>
      <c r="H55">
        <v>73</v>
      </c>
      <c r="I55">
        <v>52</v>
      </c>
      <c r="J55">
        <v>99</v>
      </c>
      <c r="K55">
        <v>91</v>
      </c>
      <c r="L55" s="45">
        <f>_xlfn.IFNA(INDEX(Absen!$B$2:$B$501,MATCH('Personal Teks 2'!B55,Absen!$A$2:$A$501,0)),"NO")</f>
        <v>44847</v>
      </c>
      <c r="M55" s="47">
        <f t="shared" si="0"/>
        <v>10</v>
      </c>
      <c r="N55">
        <f t="shared" si="1"/>
        <v>81</v>
      </c>
      <c r="O55">
        <f t="shared" si="2"/>
        <v>73.974999999999994</v>
      </c>
      <c r="P55" t="str" cm="1">
        <f t="array" ref="P55">_xlfn.IFS(O55&gt;90,"A+",O55&gt;80,"A",O55&gt;70,"B",O55&gt;60,"C",O55&gt;40,"D",O55&gt;=0,"E")</f>
        <v>B</v>
      </c>
      <c r="Q55" s="43" t="str">
        <f>TEXT(VLOOKUP(D55,CHOOSE({1,2},Detail!$H$2:$H$1001,Detail!$A$2:$A$1001),2,FALSE),"DD/MM/YYYY")</f>
        <v>10/08/2001</v>
      </c>
      <c r="R55" t="str" cm="1">
        <f t="array" ref="R55:V55">TRANSPOSE(VLOOKUP(D55,CHOOSE({1,2,3,4,5,6},Detail!$H$2:$H$1001,Detail!$F$2:$F$1001,Detail!$C$2:$C$1001,Detail!$D$2:$D$1001,Detail!$E$2:$E$1001,Detail!$B$2:$B$1001),{2;3;4;5;6},FALSE))</f>
        <v>Cimahi</v>
      </c>
      <c r="S55">
        <v>179</v>
      </c>
      <c r="T55">
        <v>57</v>
      </c>
      <c r="U55" t="str">
        <v xml:space="preserve">Jl. Suniaraja No. 5
</v>
      </c>
      <c r="V55" t="str">
        <v>O-</v>
      </c>
    </row>
    <row r="56" spans="1:22" x14ac:dyDescent="0.25">
      <c r="A56">
        <v>55</v>
      </c>
      <c r="B56" t="str">
        <f>LEFT(INDEX(Absen!$F$3:$F$8,MATCH(C56,Absen!$E$3:$E$8,0)),1)&amp;TEXT(A56,"0000")</f>
        <v>C0055</v>
      </c>
      <c r="C56" t="s">
        <v>1012</v>
      </c>
      <c r="D56" s="27" t="str">
        <f>VLOOKUP('Personal Teks 2'!B56,Detail!$G$2:$H$1001,2,FALSE)</f>
        <v>Warji Wahyudin</v>
      </c>
      <c r="E56">
        <v>68</v>
      </c>
      <c r="F56">
        <v>72</v>
      </c>
      <c r="G56">
        <v>58</v>
      </c>
      <c r="H56">
        <v>64</v>
      </c>
      <c r="I56">
        <v>56</v>
      </c>
      <c r="J56">
        <v>42</v>
      </c>
      <c r="K56">
        <v>74</v>
      </c>
      <c r="L56" s="45" t="str">
        <f>_xlfn.IFNA(INDEX(Absen!$B$2:$B$501,MATCH('Personal Teks 2'!B56,Absen!$A$2:$A$501,0)),"NO")</f>
        <v>NO</v>
      </c>
      <c r="M56" s="47">
        <f t="shared" si="0"/>
        <v>0</v>
      </c>
      <c r="N56">
        <f t="shared" si="1"/>
        <v>74</v>
      </c>
      <c r="O56">
        <f t="shared" si="2"/>
        <v>59.9</v>
      </c>
      <c r="P56" t="str" cm="1">
        <f t="array" ref="P56">_xlfn.IFS(O56&gt;90,"A+",O56&gt;80,"A",O56&gt;70,"B",O56&gt;60,"C",O56&gt;40,"D",O56&gt;=0,"E")</f>
        <v>D</v>
      </c>
      <c r="Q56" s="43" t="str">
        <f>TEXT(VLOOKUP(D56,CHOOSE({1,2},Detail!$H$2:$H$1001,Detail!$A$2:$A$1001),2,FALSE),"DD/MM/YYYY")</f>
        <v>17/01/2005</v>
      </c>
      <c r="R56" t="str" cm="1">
        <f t="array" ref="R56:V56">TRANSPOSE(VLOOKUP(D56,CHOOSE({1,2,3,4,5,6},Detail!$H$2:$H$1001,Detail!$F$2:$F$1001,Detail!$C$2:$C$1001,Detail!$D$2:$D$1001,Detail!$E$2:$E$1001,Detail!$B$2:$B$1001),{2;3;4;5;6},FALSE))</f>
        <v>Lhokseumawe</v>
      </c>
      <c r="S56">
        <v>155</v>
      </c>
      <c r="T56">
        <v>73</v>
      </c>
      <c r="U56" t="str">
        <v>Jalan Kebonjati No. 08</v>
      </c>
      <c r="V56" t="str">
        <v>B-</v>
      </c>
    </row>
    <row r="57" spans="1:22" x14ac:dyDescent="0.25">
      <c r="A57">
        <v>56</v>
      </c>
      <c r="B57" t="str">
        <f>LEFT(INDEX(Absen!$F$3:$F$8,MATCH(C57,Absen!$E$3:$E$8,0)),1)&amp;TEXT(A57,"0000")</f>
        <v>B0056</v>
      </c>
      <c r="C57" t="s">
        <v>1014</v>
      </c>
      <c r="D57" s="27" t="str">
        <f>VLOOKUP('Personal Teks 2'!B57,Detail!$G$2:$H$1001,2,FALSE)</f>
        <v>Hartana Astuti</v>
      </c>
      <c r="E57">
        <v>59</v>
      </c>
      <c r="F57">
        <v>44</v>
      </c>
      <c r="G57">
        <v>81</v>
      </c>
      <c r="H57">
        <v>69</v>
      </c>
      <c r="I57">
        <v>57</v>
      </c>
      <c r="J57">
        <v>44</v>
      </c>
      <c r="K57">
        <v>91</v>
      </c>
      <c r="L57" s="45">
        <f>_xlfn.IFNA(INDEX(Absen!$B$2:$B$501,MATCH('Personal Teks 2'!B57,Absen!$A$2:$A$501,0)),"NO")</f>
        <v>44767</v>
      </c>
      <c r="M57" s="47">
        <f t="shared" si="0"/>
        <v>10</v>
      </c>
      <c r="N57">
        <f t="shared" si="1"/>
        <v>81</v>
      </c>
      <c r="O57">
        <f t="shared" si="2"/>
        <v>61.725000000000001</v>
      </c>
      <c r="P57" t="str" cm="1">
        <f t="array" ref="P57">_xlfn.IFS(O57&gt;90,"A+",O57&gt;80,"A",O57&gt;70,"B",O57&gt;60,"C",O57&gt;40,"D",O57&gt;=0,"E")</f>
        <v>C</v>
      </c>
      <c r="Q57" s="43" t="str">
        <f>TEXT(VLOOKUP(D57,CHOOSE({1,2},Detail!$H$2:$H$1001,Detail!$A$2:$A$1001),2,FALSE),"DD/MM/YYYY")</f>
        <v>21/03/2002</v>
      </c>
      <c r="R57" t="str" cm="1">
        <f t="array" ref="R57:V57">TRANSPOSE(VLOOKUP(D57,CHOOSE({1,2,3,4,5,6},Detail!$H$2:$H$1001,Detail!$F$2:$F$1001,Detail!$C$2:$C$1001,Detail!$D$2:$D$1001,Detail!$E$2:$E$1001,Detail!$B$2:$B$1001),{2;3;4;5;6},FALSE))</f>
        <v>Tarakan</v>
      </c>
      <c r="S57">
        <v>168</v>
      </c>
      <c r="T57">
        <v>51</v>
      </c>
      <c r="U57" t="str">
        <v>Gang Ronggowarsito No. 37</v>
      </c>
      <c r="V57" t="str">
        <v>A-</v>
      </c>
    </row>
    <row r="58" spans="1:22" x14ac:dyDescent="0.25">
      <c r="A58">
        <v>57</v>
      </c>
      <c r="B58" t="str">
        <f>LEFT(INDEX(Absen!$F$3:$F$8,MATCH(C58,Absen!$E$3:$E$8,0)),1)&amp;TEXT(A58,"0000")</f>
        <v>D0057</v>
      </c>
      <c r="C58" t="s">
        <v>1013</v>
      </c>
      <c r="D58" s="27" t="str">
        <f>VLOOKUP('Personal Teks 2'!B58,Detail!$G$2:$H$1001,2,FALSE)</f>
        <v>Hari Aryani</v>
      </c>
      <c r="E58">
        <v>86</v>
      </c>
      <c r="F58">
        <v>64</v>
      </c>
      <c r="G58">
        <v>44</v>
      </c>
      <c r="H58">
        <v>61</v>
      </c>
      <c r="I58">
        <v>55</v>
      </c>
      <c r="J58">
        <v>56</v>
      </c>
      <c r="K58">
        <v>93</v>
      </c>
      <c r="L58" s="45" t="str">
        <f>_xlfn.IFNA(INDEX(Absen!$B$2:$B$501,MATCH('Personal Teks 2'!B58,Absen!$A$2:$A$501,0)),"NO")</f>
        <v>NO</v>
      </c>
      <c r="M58" s="47">
        <f t="shared" si="0"/>
        <v>0</v>
      </c>
      <c r="N58">
        <f t="shared" si="1"/>
        <v>93</v>
      </c>
      <c r="O58">
        <f t="shared" si="2"/>
        <v>62.55</v>
      </c>
      <c r="P58" t="str" cm="1">
        <f t="array" ref="P58">_xlfn.IFS(O58&gt;90,"A+",O58&gt;80,"A",O58&gt;70,"B",O58&gt;60,"C",O58&gt;40,"D",O58&gt;=0,"E")</f>
        <v>C</v>
      </c>
      <c r="Q58" s="43" t="str">
        <f>TEXT(VLOOKUP(D58,CHOOSE({1,2},Detail!$H$2:$H$1001,Detail!$A$2:$A$1001),2,FALSE),"DD/MM/YYYY")</f>
        <v>31/12/2001</v>
      </c>
      <c r="R58" t="str" cm="1">
        <f t="array" ref="R58:V58">TRANSPOSE(VLOOKUP(D58,CHOOSE({1,2,3,4,5,6},Detail!$H$2:$H$1001,Detail!$F$2:$F$1001,Detail!$C$2:$C$1001,Detail!$D$2:$D$1001,Detail!$E$2:$E$1001,Detail!$B$2:$B$1001),{2;3;4;5;6},FALSE))</f>
        <v>Dumai</v>
      </c>
      <c r="S58">
        <v>172</v>
      </c>
      <c r="T58">
        <v>48</v>
      </c>
      <c r="U58" t="str">
        <v xml:space="preserve">Gg. Raya Ujungberung No. 7
</v>
      </c>
      <c r="V58" t="str">
        <v>B+</v>
      </c>
    </row>
    <row r="59" spans="1:22" x14ac:dyDescent="0.25">
      <c r="A59">
        <v>58</v>
      </c>
      <c r="B59" t="str">
        <f>LEFT(INDEX(Absen!$F$3:$F$8,MATCH(C59,Absen!$E$3:$E$8,0)),1)&amp;TEXT(A59,"0000")</f>
        <v>E0058</v>
      </c>
      <c r="C59" t="s">
        <v>1010</v>
      </c>
      <c r="D59" s="27" t="str">
        <f>VLOOKUP('Personal Teks 2'!B59,Detail!$G$2:$H$1001,2,FALSE)</f>
        <v>Lantar Melani</v>
      </c>
      <c r="E59">
        <v>79</v>
      </c>
      <c r="F59">
        <v>67</v>
      </c>
      <c r="G59">
        <v>41</v>
      </c>
      <c r="H59">
        <v>55</v>
      </c>
      <c r="I59">
        <v>54</v>
      </c>
      <c r="J59">
        <v>69</v>
      </c>
      <c r="K59">
        <v>99</v>
      </c>
      <c r="L59" s="45" t="str">
        <f>_xlfn.IFNA(INDEX(Absen!$B$2:$B$501,MATCH('Personal Teks 2'!B59,Absen!$A$2:$A$501,0)),"NO")</f>
        <v>NO</v>
      </c>
      <c r="M59" s="47">
        <f t="shared" si="0"/>
        <v>0</v>
      </c>
      <c r="N59">
        <f t="shared" si="1"/>
        <v>99</v>
      </c>
      <c r="O59">
        <f t="shared" si="2"/>
        <v>63.774999999999999</v>
      </c>
      <c r="P59" t="str" cm="1">
        <f t="array" ref="P59">_xlfn.IFS(O59&gt;90,"A+",O59&gt;80,"A",O59&gt;70,"B",O59&gt;60,"C",O59&gt;40,"D",O59&gt;=0,"E")</f>
        <v>C</v>
      </c>
      <c r="Q59" s="43" t="str">
        <f>TEXT(VLOOKUP(D59,CHOOSE({1,2},Detail!$H$2:$H$1001,Detail!$A$2:$A$1001),2,FALSE),"DD/MM/YYYY")</f>
        <v>21/01/2004</v>
      </c>
      <c r="R59" t="str" cm="1">
        <f t="array" ref="R59:V59">TRANSPOSE(VLOOKUP(D59,CHOOSE({1,2,3,4,5,6},Detail!$H$2:$H$1001,Detail!$F$2:$F$1001,Detail!$C$2:$C$1001,Detail!$D$2:$D$1001,Detail!$E$2:$E$1001,Detail!$B$2:$B$1001),{2;3;4;5;6},FALSE))</f>
        <v>Tual</v>
      </c>
      <c r="S59">
        <v>156</v>
      </c>
      <c r="T59">
        <v>94</v>
      </c>
      <c r="U59" t="str">
        <v>Jl. Kebonjati No. 75</v>
      </c>
      <c r="V59" t="str">
        <v>AB-</v>
      </c>
    </row>
    <row r="60" spans="1:22" x14ac:dyDescent="0.25">
      <c r="A60">
        <v>59</v>
      </c>
      <c r="B60" t="str">
        <f>LEFT(INDEX(Absen!$F$3:$F$8,MATCH(C60,Absen!$E$3:$E$8,0)),1)&amp;TEXT(A60,"0000")</f>
        <v>E0059</v>
      </c>
      <c r="C60" t="s">
        <v>1010</v>
      </c>
      <c r="D60" s="27" t="str">
        <f>VLOOKUP('Personal Teks 2'!B60,Detail!$G$2:$H$1001,2,FALSE)</f>
        <v>Umay Habibi</v>
      </c>
      <c r="E60">
        <v>88</v>
      </c>
      <c r="F60">
        <v>74</v>
      </c>
      <c r="G60">
        <v>41</v>
      </c>
      <c r="H60">
        <v>58</v>
      </c>
      <c r="I60">
        <v>57</v>
      </c>
      <c r="J60">
        <v>99</v>
      </c>
      <c r="K60">
        <v>76</v>
      </c>
      <c r="L60" s="45" t="str">
        <f>_xlfn.IFNA(INDEX(Absen!$B$2:$B$501,MATCH('Personal Teks 2'!B60,Absen!$A$2:$A$501,0)),"NO")</f>
        <v>NO</v>
      </c>
      <c r="M60" s="47">
        <f t="shared" si="0"/>
        <v>0</v>
      </c>
      <c r="N60">
        <f t="shared" si="1"/>
        <v>76</v>
      </c>
      <c r="O60">
        <f t="shared" si="2"/>
        <v>70.224999999999994</v>
      </c>
      <c r="P60" t="str" cm="1">
        <f t="array" ref="P60">_xlfn.IFS(O60&gt;90,"A+",O60&gt;80,"A",O60&gt;70,"B",O60&gt;60,"C",O60&gt;40,"D",O60&gt;=0,"E")</f>
        <v>B</v>
      </c>
      <c r="Q60" s="43" t="str">
        <f>TEXT(VLOOKUP(D60,CHOOSE({1,2},Detail!$H$2:$H$1001,Detail!$A$2:$A$1001),2,FALSE),"DD/MM/YYYY")</f>
        <v>06/08/2002</v>
      </c>
      <c r="R60" t="str" cm="1">
        <f t="array" ref="R60:V60">TRANSPOSE(VLOOKUP(D60,CHOOSE({1,2,3,4,5,6},Detail!$H$2:$H$1001,Detail!$F$2:$F$1001,Detail!$C$2:$C$1001,Detail!$D$2:$D$1001,Detail!$E$2:$E$1001,Detail!$B$2:$B$1001),{2;3;4;5;6},FALSE))</f>
        <v>Padangpanjang</v>
      </c>
      <c r="S60">
        <v>169</v>
      </c>
      <c r="T60">
        <v>47</v>
      </c>
      <c r="U60" t="str">
        <v xml:space="preserve">Jalan Jakarta No. 1
</v>
      </c>
      <c r="V60" t="str">
        <v>AB-</v>
      </c>
    </row>
    <row r="61" spans="1:22" x14ac:dyDescent="0.25">
      <c r="A61">
        <v>60</v>
      </c>
      <c r="B61" t="str">
        <f>LEFT(INDEX(Absen!$F$3:$F$8,MATCH(C61,Absen!$E$3:$E$8,0)),1)&amp;TEXT(A61,"0000")</f>
        <v>E0060</v>
      </c>
      <c r="C61" t="s">
        <v>1010</v>
      </c>
      <c r="D61" s="27" t="str">
        <f>VLOOKUP('Personal Teks 2'!B61,Detail!$G$2:$H$1001,2,FALSE)</f>
        <v>Jati Yulianti</v>
      </c>
      <c r="E61">
        <v>71</v>
      </c>
      <c r="F61">
        <v>75</v>
      </c>
      <c r="G61">
        <v>72</v>
      </c>
      <c r="H61">
        <v>55</v>
      </c>
      <c r="I61">
        <v>51</v>
      </c>
      <c r="J61">
        <v>55</v>
      </c>
      <c r="K61">
        <v>72</v>
      </c>
      <c r="L61" s="45" t="str">
        <f>_xlfn.IFNA(INDEX(Absen!$B$2:$B$501,MATCH('Personal Teks 2'!B61,Absen!$A$2:$A$501,0)),"NO")</f>
        <v>NO</v>
      </c>
      <c r="M61" s="47">
        <f t="shared" si="0"/>
        <v>0</v>
      </c>
      <c r="N61">
        <f t="shared" si="1"/>
        <v>72</v>
      </c>
      <c r="O61">
        <f t="shared" si="2"/>
        <v>64.099999999999994</v>
      </c>
      <c r="P61" t="str" cm="1">
        <f t="array" ref="P61">_xlfn.IFS(O61&gt;90,"A+",O61&gt;80,"A",O61&gt;70,"B",O61&gt;60,"C",O61&gt;40,"D",O61&gt;=0,"E")</f>
        <v>C</v>
      </c>
      <c r="Q61" s="43" t="str">
        <f>TEXT(VLOOKUP(D61,CHOOSE({1,2},Detail!$H$2:$H$1001,Detail!$A$2:$A$1001),2,FALSE),"DD/MM/YYYY")</f>
        <v>01/04/2004</v>
      </c>
      <c r="R61" t="str" cm="1">
        <f t="array" ref="R61:V61">TRANSPOSE(VLOOKUP(D61,CHOOSE({1,2,3,4,5,6},Detail!$H$2:$H$1001,Detail!$F$2:$F$1001,Detail!$C$2:$C$1001,Detail!$D$2:$D$1001,Detail!$E$2:$E$1001,Detail!$B$2:$B$1001),{2;3;4;5;6},FALSE))</f>
        <v>Pematangsiantar</v>
      </c>
      <c r="S61">
        <v>154</v>
      </c>
      <c r="T61">
        <v>93</v>
      </c>
      <c r="U61" t="str">
        <v>Jl. Gedebage Selatan No. 18</v>
      </c>
      <c r="V61" t="str">
        <v>B-</v>
      </c>
    </row>
    <row r="62" spans="1:22" x14ac:dyDescent="0.25">
      <c r="A62">
        <v>61</v>
      </c>
      <c r="B62" t="str">
        <f>LEFT(INDEX(Absen!$F$3:$F$8,MATCH(C62,Absen!$E$3:$E$8,0)),1)&amp;TEXT(A62,"0000")</f>
        <v>D0061</v>
      </c>
      <c r="C62" t="s">
        <v>1013</v>
      </c>
      <c r="D62" s="27" t="str">
        <f>VLOOKUP('Personal Teks 2'!B62,Detail!$G$2:$H$1001,2,FALSE)</f>
        <v>Bakti Sirait</v>
      </c>
      <c r="E62">
        <v>50</v>
      </c>
      <c r="F62">
        <v>69</v>
      </c>
      <c r="G62">
        <v>94</v>
      </c>
      <c r="H62">
        <v>53</v>
      </c>
      <c r="I62">
        <v>51</v>
      </c>
      <c r="J62">
        <v>48</v>
      </c>
      <c r="K62">
        <v>89</v>
      </c>
      <c r="L62" s="45" t="str">
        <f>_xlfn.IFNA(INDEX(Absen!$B$2:$B$501,MATCH('Personal Teks 2'!B62,Absen!$A$2:$A$501,0)),"NO")</f>
        <v>NO</v>
      </c>
      <c r="M62" s="47">
        <f t="shared" si="0"/>
        <v>0</v>
      </c>
      <c r="N62">
        <f t="shared" si="1"/>
        <v>89</v>
      </c>
      <c r="O62">
        <f t="shared" si="2"/>
        <v>65.174999999999997</v>
      </c>
      <c r="P62" t="str" cm="1">
        <f t="array" ref="P62">_xlfn.IFS(O62&gt;90,"A+",O62&gt;80,"A",O62&gt;70,"B",O62&gt;60,"C",O62&gt;40,"D",O62&gt;=0,"E")</f>
        <v>C</v>
      </c>
      <c r="Q62" s="43" t="str">
        <f>TEXT(VLOOKUP(D62,CHOOSE({1,2},Detail!$H$2:$H$1001,Detail!$A$2:$A$1001),2,FALSE),"DD/MM/YYYY")</f>
        <v>13/05/2003</v>
      </c>
      <c r="R62" t="str" cm="1">
        <f t="array" ref="R62:V62">TRANSPOSE(VLOOKUP(D62,CHOOSE({1,2,3,4,5,6},Detail!$H$2:$H$1001,Detail!$F$2:$F$1001,Detail!$C$2:$C$1001,Detail!$D$2:$D$1001,Detail!$E$2:$E$1001,Detail!$B$2:$B$1001),{2;3;4;5;6},FALSE))</f>
        <v>Kediri</v>
      </c>
      <c r="S62">
        <v>172</v>
      </c>
      <c r="T62">
        <v>63</v>
      </c>
      <c r="U62" t="str">
        <v>Jalan Gedebage Selatan No. 07</v>
      </c>
      <c r="V62" t="str">
        <v>O-</v>
      </c>
    </row>
    <row r="63" spans="1:22" x14ac:dyDescent="0.25">
      <c r="A63">
        <v>62</v>
      </c>
      <c r="B63" t="str">
        <f>LEFT(INDEX(Absen!$F$3:$F$8,MATCH(C63,Absen!$E$3:$E$8,0)),1)&amp;TEXT(A63,"0000")</f>
        <v>D0062</v>
      </c>
      <c r="C63" t="s">
        <v>1013</v>
      </c>
      <c r="D63" s="27" t="str">
        <f>VLOOKUP('Personal Teks 2'!B63,Detail!$G$2:$H$1001,2,FALSE)</f>
        <v>Mulya Waluyo</v>
      </c>
      <c r="E63">
        <v>67</v>
      </c>
      <c r="F63">
        <v>45</v>
      </c>
      <c r="G63">
        <v>83</v>
      </c>
      <c r="H63">
        <v>64</v>
      </c>
      <c r="I63">
        <v>53</v>
      </c>
      <c r="J63">
        <v>52</v>
      </c>
      <c r="K63">
        <v>100</v>
      </c>
      <c r="L63" s="45" t="str">
        <f>_xlfn.IFNA(INDEX(Absen!$B$2:$B$501,MATCH('Personal Teks 2'!B63,Absen!$A$2:$A$501,0)),"NO")</f>
        <v>NO</v>
      </c>
      <c r="M63" s="47">
        <f t="shared" si="0"/>
        <v>0</v>
      </c>
      <c r="N63">
        <f t="shared" si="1"/>
        <v>100</v>
      </c>
      <c r="O63">
        <f t="shared" si="2"/>
        <v>65.625</v>
      </c>
      <c r="P63" t="str" cm="1">
        <f t="array" ref="P63">_xlfn.IFS(O63&gt;90,"A+",O63&gt;80,"A",O63&gt;70,"B",O63&gt;60,"C",O63&gt;40,"D",O63&gt;=0,"E")</f>
        <v>C</v>
      </c>
      <c r="Q63" s="43" t="str">
        <f>TEXT(VLOOKUP(D63,CHOOSE({1,2},Detail!$H$2:$H$1001,Detail!$A$2:$A$1001),2,FALSE),"DD/MM/YYYY")</f>
        <v>10/12/2001</v>
      </c>
      <c r="R63" t="str" cm="1">
        <f t="array" ref="R63:V63">TRANSPOSE(VLOOKUP(D63,CHOOSE({1,2,3,4,5,6},Detail!$H$2:$H$1001,Detail!$F$2:$F$1001,Detail!$C$2:$C$1001,Detail!$D$2:$D$1001,Detail!$E$2:$E$1001,Detail!$B$2:$B$1001),{2;3;4;5;6},FALSE))</f>
        <v>Kupang</v>
      </c>
      <c r="S63">
        <v>154</v>
      </c>
      <c r="T63">
        <v>71</v>
      </c>
      <c r="U63" t="str">
        <v>Jl. Sukabumi No. 61</v>
      </c>
      <c r="V63" t="str">
        <v>O-</v>
      </c>
    </row>
    <row r="64" spans="1:22" x14ac:dyDescent="0.25">
      <c r="A64">
        <v>63</v>
      </c>
      <c r="B64" t="str">
        <f>LEFT(INDEX(Absen!$F$3:$F$8,MATCH(C64,Absen!$E$3:$E$8,0)),1)&amp;TEXT(A64,"0000")</f>
        <v>A0063</v>
      </c>
      <c r="C64" t="s">
        <v>1015</v>
      </c>
      <c r="D64" s="27" t="str">
        <f>VLOOKUP('Personal Teks 2'!B64,Detail!$G$2:$H$1001,2,FALSE)</f>
        <v>Salwa Wasita</v>
      </c>
      <c r="E64">
        <v>74</v>
      </c>
      <c r="F64">
        <v>52</v>
      </c>
      <c r="G64">
        <v>71</v>
      </c>
      <c r="H64">
        <v>59</v>
      </c>
      <c r="I64">
        <v>72</v>
      </c>
      <c r="J64">
        <v>54</v>
      </c>
      <c r="K64">
        <v>79</v>
      </c>
      <c r="L64" s="45">
        <f>_xlfn.IFNA(INDEX(Absen!$B$2:$B$501,MATCH('Personal Teks 2'!B64,Absen!$A$2:$A$501,0)),"NO")</f>
        <v>44836</v>
      </c>
      <c r="M64" s="47">
        <f t="shared" si="0"/>
        <v>10</v>
      </c>
      <c r="N64">
        <f t="shared" si="1"/>
        <v>69</v>
      </c>
      <c r="O64">
        <f t="shared" si="2"/>
        <v>64.025000000000006</v>
      </c>
      <c r="P64" t="str" cm="1">
        <f t="array" ref="P64">_xlfn.IFS(O64&gt;90,"A+",O64&gt;80,"A",O64&gt;70,"B",O64&gt;60,"C",O64&gt;40,"D",O64&gt;=0,"E")</f>
        <v>C</v>
      </c>
      <c r="Q64" s="43" t="str">
        <f>TEXT(VLOOKUP(D64,CHOOSE({1,2},Detail!$H$2:$H$1001,Detail!$A$2:$A$1001),2,FALSE),"DD/MM/YYYY")</f>
        <v>02/11/2004</v>
      </c>
      <c r="R64" t="str" cm="1">
        <f t="array" ref="R64:V64">TRANSPOSE(VLOOKUP(D64,CHOOSE({1,2,3,4,5,6},Detail!$H$2:$H$1001,Detail!$F$2:$F$1001,Detail!$C$2:$C$1001,Detail!$D$2:$D$1001,Detail!$E$2:$E$1001,Detail!$B$2:$B$1001),{2;3;4;5;6},FALSE))</f>
        <v>Salatiga</v>
      </c>
      <c r="S64">
        <v>162</v>
      </c>
      <c r="T64">
        <v>84</v>
      </c>
      <c r="U64" t="str">
        <v>Jl. Kiaracondong No. 45</v>
      </c>
      <c r="V64" t="str">
        <v>AB+</v>
      </c>
    </row>
    <row r="65" spans="1:22" x14ac:dyDescent="0.25">
      <c r="A65">
        <v>64</v>
      </c>
      <c r="B65" t="str">
        <f>LEFT(INDEX(Absen!$F$3:$F$8,MATCH(C65,Absen!$E$3:$E$8,0)),1)&amp;TEXT(A65,"0000")</f>
        <v>C0064</v>
      </c>
      <c r="C65" t="s">
        <v>1012</v>
      </c>
      <c r="D65" s="27" t="str">
        <f>VLOOKUP('Personal Teks 2'!B65,Detail!$G$2:$H$1001,2,FALSE)</f>
        <v>Gantar Sihombing</v>
      </c>
      <c r="E65">
        <v>68</v>
      </c>
      <c r="F65">
        <v>53</v>
      </c>
      <c r="G65">
        <v>87</v>
      </c>
      <c r="H65">
        <v>55</v>
      </c>
      <c r="I65">
        <v>91</v>
      </c>
      <c r="J65">
        <v>78</v>
      </c>
      <c r="K65">
        <v>90</v>
      </c>
      <c r="L65" s="45">
        <f>_xlfn.IFNA(INDEX(Absen!$B$2:$B$501,MATCH('Personal Teks 2'!B65,Absen!$A$2:$A$501,0)),"NO")</f>
        <v>44887</v>
      </c>
      <c r="M65" s="47">
        <f t="shared" si="0"/>
        <v>10</v>
      </c>
      <c r="N65">
        <f t="shared" si="1"/>
        <v>80</v>
      </c>
      <c r="O65">
        <f t="shared" si="2"/>
        <v>74.375</v>
      </c>
      <c r="P65" t="str" cm="1">
        <f t="array" ref="P65">_xlfn.IFS(O65&gt;90,"A+",O65&gt;80,"A",O65&gt;70,"B",O65&gt;60,"C",O65&gt;40,"D",O65&gt;=0,"E")</f>
        <v>B</v>
      </c>
      <c r="Q65" s="43" t="str">
        <f>TEXT(VLOOKUP(D65,CHOOSE({1,2},Detail!$H$2:$H$1001,Detail!$A$2:$A$1001),2,FALSE),"DD/MM/YYYY")</f>
        <v>30/03/2003</v>
      </c>
      <c r="R65" t="str" cm="1">
        <f t="array" ref="R65:V65">TRANSPOSE(VLOOKUP(D65,CHOOSE({1,2,3,4,5,6},Detail!$H$2:$H$1001,Detail!$F$2:$F$1001,Detail!$C$2:$C$1001,Detail!$D$2:$D$1001,Detail!$E$2:$E$1001,Detail!$B$2:$B$1001),{2;3;4;5;6},FALSE))</f>
        <v>Pasuruan</v>
      </c>
      <c r="S65">
        <v>158</v>
      </c>
      <c r="T65">
        <v>52</v>
      </c>
      <c r="U65" t="str">
        <v xml:space="preserve">Gang Waringin No. 6
</v>
      </c>
      <c r="V65" t="str">
        <v>AB+</v>
      </c>
    </row>
    <row r="66" spans="1:22" x14ac:dyDescent="0.25">
      <c r="A66">
        <v>65</v>
      </c>
      <c r="B66" t="str">
        <f>LEFT(INDEX(Absen!$F$3:$F$8,MATCH(C66,Absen!$E$3:$E$8,0)),1)&amp;TEXT(A66,"0000")</f>
        <v>A0065</v>
      </c>
      <c r="C66" t="s">
        <v>1015</v>
      </c>
      <c r="D66" s="27" t="str">
        <f>VLOOKUP('Personal Teks 2'!B66,Detail!$G$2:$H$1001,2,FALSE)</f>
        <v>Ajiman Mulyani</v>
      </c>
      <c r="E66">
        <v>81</v>
      </c>
      <c r="F66">
        <v>41</v>
      </c>
      <c r="G66">
        <v>67</v>
      </c>
      <c r="H66">
        <v>54</v>
      </c>
      <c r="I66">
        <v>95</v>
      </c>
      <c r="J66">
        <v>52</v>
      </c>
      <c r="K66">
        <v>71</v>
      </c>
      <c r="L66" s="45">
        <f>_xlfn.IFNA(INDEX(Absen!$B$2:$B$501,MATCH('Personal Teks 2'!B66,Absen!$A$2:$A$501,0)),"NO")</f>
        <v>44852</v>
      </c>
      <c r="M66" s="47">
        <f t="shared" si="0"/>
        <v>10</v>
      </c>
      <c r="N66">
        <f t="shared" si="1"/>
        <v>61</v>
      </c>
      <c r="O66">
        <f t="shared" si="2"/>
        <v>63.774999999999999</v>
      </c>
      <c r="P66" t="str" cm="1">
        <f t="array" ref="P66">_xlfn.IFS(O66&gt;90,"A+",O66&gt;80,"A",O66&gt;70,"B",O66&gt;60,"C",O66&gt;40,"D",O66&gt;=0,"E")</f>
        <v>C</v>
      </c>
      <c r="Q66" s="43" t="str">
        <f>TEXT(VLOOKUP(D66,CHOOSE({1,2},Detail!$H$2:$H$1001,Detail!$A$2:$A$1001),2,FALSE),"DD/MM/YYYY")</f>
        <v>13/08/2004</v>
      </c>
      <c r="R66" t="str" cm="1">
        <f t="array" ref="R66:V66">TRANSPOSE(VLOOKUP(D66,CHOOSE({1,2,3,4,5,6},Detail!$H$2:$H$1001,Detail!$F$2:$F$1001,Detail!$C$2:$C$1001,Detail!$D$2:$D$1001,Detail!$E$2:$E$1001,Detail!$B$2:$B$1001),{2;3;4;5;6},FALSE))</f>
        <v>Balikpapan</v>
      </c>
      <c r="S66">
        <v>166</v>
      </c>
      <c r="T66">
        <v>81</v>
      </c>
      <c r="U66" t="str">
        <v xml:space="preserve">Jalan M.T Haryono No. 8
</v>
      </c>
      <c r="V66" t="str">
        <v>O+</v>
      </c>
    </row>
    <row r="67" spans="1:22" x14ac:dyDescent="0.25">
      <c r="A67">
        <v>66</v>
      </c>
      <c r="B67" t="str">
        <f>LEFT(INDEX(Absen!$F$3:$F$8,MATCH(C67,Absen!$E$3:$E$8,0)),1)&amp;TEXT(A67,"0000")</f>
        <v>B0066</v>
      </c>
      <c r="C67" t="s">
        <v>1014</v>
      </c>
      <c r="D67" s="27" t="str">
        <f>VLOOKUP('Personal Teks 2'!B67,Detail!$G$2:$H$1001,2,FALSE)</f>
        <v>Arsipatra Lailasari</v>
      </c>
      <c r="E67">
        <v>57</v>
      </c>
      <c r="F67">
        <v>46</v>
      </c>
      <c r="G67">
        <v>44</v>
      </c>
      <c r="H67">
        <v>70</v>
      </c>
      <c r="I67">
        <v>57</v>
      </c>
      <c r="J67">
        <v>88</v>
      </c>
      <c r="K67">
        <v>88</v>
      </c>
      <c r="L67" s="45">
        <f>_xlfn.IFNA(INDEX(Absen!$B$2:$B$501,MATCH('Personal Teks 2'!B67,Absen!$A$2:$A$501,0)),"NO")</f>
        <v>44835</v>
      </c>
      <c r="M67" s="47">
        <f t="shared" ref="M67:M130" si="3">IF(LEN(TEXT(L67,"DD/MM/YYYY"))=10,10,0)</f>
        <v>10</v>
      </c>
      <c r="N67">
        <f t="shared" ref="N67:N130" si="4">(K67-M67)</f>
        <v>78</v>
      </c>
      <c r="O67">
        <f t="shared" ref="O67:O130" si="5">SUM(E67*12.5/100,F67*12.5/100,H67*12.5/100,G67*20/100,I67*12.5/100,J67*20/100,N67*10/100)</f>
        <v>62.949999999999996</v>
      </c>
      <c r="P67" t="str" cm="1">
        <f t="array" ref="P67">_xlfn.IFS(O67&gt;90,"A+",O67&gt;80,"A",O67&gt;70,"B",O67&gt;60,"C",O67&gt;40,"D",O67&gt;=0,"E")</f>
        <v>C</v>
      </c>
      <c r="Q67" s="43" t="str">
        <f>TEXT(VLOOKUP(D67,CHOOSE({1,2},Detail!$H$2:$H$1001,Detail!$A$2:$A$1001),2,FALSE),"DD/MM/YYYY")</f>
        <v>23/10/2004</v>
      </c>
      <c r="R67" t="str" cm="1">
        <f t="array" ref="R67:V67">TRANSPOSE(VLOOKUP(D67,CHOOSE({1,2,3,4,5,6},Detail!$H$2:$H$1001,Detail!$F$2:$F$1001,Detail!$C$2:$C$1001,Detail!$D$2:$D$1001,Detail!$E$2:$E$1001,Detail!$B$2:$B$1001),{2;3;4;5;6},FALSE))</f>
        <v>Batam</v>
      </c>
      <c r="S67">
        <v>180</v>
      </c>
      <c r="T67">
        <v>76</v>
      </c>
      <c r="U67" t="str">
        <v>Jl. Kutisari Selatan No. 43</v>
      </c>
      <c r="V67" t="str">
        <v>A-</v>
      </c>
    </row>
    <row r="68" spans="1:22" x14ac:dyDescent="0.25">
      <c r="A68">
        <v>67</v>
      </c>
      <c r="B68" t="str">
        <f>LEFT(INDEX(Absen!$F$3:$F$8,MATCH(C68,Absen!$E$3:$E$8,0)),1)&amp;TEXT(A68,"0000")</f>
        <v>C0067</v>
      </c>
      <c r="C68" t="s">
        <v>1012</v>
      </c>
      <c r="D68" s="27" t="str">
        <f>VLOOKUP('Personal Teks 2'!B68,Detail!$G$2:$H$1001,2,FALSE)</f>
        <v>Siti Manullang</v>
      </c>
      <c r="E68">
        <v>60</v>
      </c>
      <c r="F68">
        <v>65</v>
      </c>
      <c r="G68">
        <v>51</v>
      </c>
      <c r="H68">
        <v>58</v>
      </c>
      <c r="I68">
        <v>78</v>
      </c>
      <c r="J68">
        <v>72</v>
      </c>
      <c r="K68">
        <v>77</v>
      </c>
      <c r="L68" s="45" t="str">
        <f>_xlfn.IFNA(INDEX(Absen!$B$2:$B$501,MATCH('Personal Teks 2'!B68,Absen!$A$2:$A$501,0)),"NO")</f>
        <v>NO</v>
      </c>
      <c r="M68" s="47">
        <f t="shared" si="3"/>
        <v>0</v>
      </c>
      <c r="N68">
        <f t="shared" si="4"/>
        <v>77</v>
      </c>
      <c r="O68">
        <f t="shared" si="5"/>
        <v>64.924999999999997</v>
      </c>
      <c r="P68" t="str" cm="1">
        <f t="array" ref="P68">_xlfn.IFS(O68&gt;90,"A+",O68&gt;80,"A",O68&gt;70,"B",O68&gt;60,"C",O68&gt;40,"D",O68&gt;=0,"E")</f>
        <v>C</v>
      </c>
      <c r="Q68" s="43" t="str">
        <f>TEXT(VLOOKUP(D68,CHOOSE({1,2},Detail!$H$2:$H$1001,Detail!$A$2:$A$1001),2,FALSE),"DD/MM/YYYY")</f>
        <v>30/08/2001</v>
      </c>
      <c r="R68" t="str" cm="1">
        <f t="array" ref="R68:V68">TRANSPOSE(VLOOKUP(D68,CHOOSE({1,2,3,4,5,6},Detail!$H$2:$H$1001,Detail!$F$2:$F$1001,Detail!$C$2:$C$1001,Detail!$D$2:$D$1001,Detail!$E$2:$E$1001,Detail!$B$2:$B$1001),{2;3;4;5;6},FALSE))</f>
        <v>Binjai</v>
      </c>
      <c r="S68">
        <v>173</v>
      </c>
      <c r="T68">
        <v>93</v>
      </c>
      <c r="U68" t="str">
        <v xml:space="preserve">Gg. Dipenogoro No. 2
</v>
      </c>
      <c r="V68" t="str">
        <v>A-</v>
      </c>
    </row>
    <row r="69" spans="1:22" x14ac:dyDescent="0.25">
      <c r="A69">
        <v>68</v>
      </c>
      <c r="B69" t="str">
        <f>LEFT(INDEX(Absen!$F$3:$F$8,MATCH(C69,Absen!$E$3:$E$8,0)),1)&amp;TEXT(A69,"0000")</f>
        <v>D0068</v>
      </c>
      <c r="C69" t="s">
        <v>1013</v>
      </c>
      <c r="D69" s="27" t="str">
        <f>VLOOKUP('Personal Teks 2'!B69,Detail!$G$2:$H$1001,2,FALSE)</f>
        <v>Cengkir Dongoran</v>
      </c>
      <c r="E69">
        <v>53</v>
      </c>
      <c r="F69">
        <v>57</v>
      </c>
      <c r="G69">
        <v>48</v>
      </c>
      <c r="H69">
        <v>63</v>
      </c>
      <c r="I69">
        <v>84</v>
      </c>
      <c r="J69">
        <v>74</v>
      </c>
      <c r="K69">
        <v>78</v>
      </c>
      <c r="L69" s="45">
        <f>_xlfn.IFNA(INDEX(Absen!$B$2:$B$501,MATCH('Personal Teks 2'!B69,Absen!$A$2:$A$501,0)),"NO")</f>
        <v>44855</v>
      </c>
      <c r="M69" s="47">
        <f t="shared" si="3"/>
        <v>10</v>
      </c>
      <c r="N69">
        <f t="shared" si="4"/>
        <v>68</v>
      </c>
      <c r="O69">
        <f t="shared" si="5"/>
        <v>63.325000000000003</v>
      </c>
      <c r="P69" t="str" cm="1">
        <f t="array" ref="P69">_xlfn.IFS(O69&gt;90,"A+",O69&gt;80,"A",O69&gt;70,"B",O69&gt;60,"C",O69&gt;40,"D",O69&gt;=0,"E")</f>
        <v>C</v>
      </c>
      <c r="Q69" s="43" t="str">
        <f>TEXT(VLOOKUP(D69,CHOOSE({1,2},Detail!$H$2:$H$1001,Detail!$A$2:$A$1001),2,FALSE),"DD/MM/YYYY")</f>
        <v>28/11/2003</v>
      </c>
      <c r="R69" t="str" cm="1">
        <f t="array" ref="R69:V69">TRANSPOSE(VLOOKUP(D69,CHOOSE({1,2,3,4,5,6},Detail!$H$2:$H$1001,Detail!$F$2:$F$1001,Detail!$C$2:$C$1001,Detail!$D$2:$D$1001,Detail!$E$2:$E$1001,Detail!$B$2:$B$1001),{2;3;4;5;6},FALSE))</f>
        <v>Surabaya</v>
      </c>
      <c r="S69">
        <v>162</v>
      </c>
      <c r="T69">
        <v>78</v>
      </c>
      <c r="U69" t="str">
        <v>Gang Sukabumi No. 57</v>
      </c>
      <c r="V69" t="str">
        <v>B+</v>
      </c>
    </row>
    <row r="70" spans="1:22" x14ac:dyDescent="0.25">
      <c r="A70">
        <v>69</v>
      </c>
      <c r="B70" t="str">
        <f>LEFT(INDEX(Absen!$F$3:$F$8,MATCH(C70,Absen!$E$3:$E$8,0)),1)&amp;TEXT(A70,"0000")</f>
        <v>C0069</v>
      </c>
      <c r="C70" t="s">
        <v>1012</v>
      </c>
      <c r="D70" s="27" t="str">
        <f>VLOOKUP('Personal Teks 2'!B70,Detail!$G$2:$H$1001,2,FALSE)</f>
        <v>Niyaga Pradipta</v>
      </c>
      <c r="E70">
        <v>78</v>
      </c>
      <c r="F70">
        <v>68</v>
      </c>
      <c r="G70">
        <v>38</v>
      </c>
      <c r="H70">
        <v>59</v>
      </c>
      <c r="I70">
        <v>56</v>
      </c>
      <c r="J70">
        <v>78</v>
      </c>
      <c r="K70">
        <v>91</v>
      </c>
      <c r="L70" s="45" t="str">
        <f>_xlfn.IFNA(INDEX(Absen!$B$2:$B$501,MATCH('Personal Teks 2'!B70,Absen!$A$2:$A$501,0)),"NO")</f>
        <v>NO</v>
      </c>
      <c r="M70" s="47">
        <f t="shared" si="3"/>
        <v>0</v>
      </c>
      <c r="N70">
        <f t="shared" si="4"/>
        <v>91</v>
      </c>
      <c r="O70">
        <f t="shared" si="5"/>
        <v>64.924999999999997</v>
      </c>
      <c r="P70" t="str" cm="1">
        <f t="array" ref="P70">_xlfn.IFS(O70&gt;90,"A+",O70&gt;80,"A",O70&gt;70,"B",O70&gt;60,"C",O70&gt;40,"D",O70&gt;=0,"E")</f>
        <v>C</v>
      </c>
      <c r="Q70" s="43" t="str">
        <f>TEXT(VLOOKUP(D70,CHOOSE({1,2},Detail!$H$2:$H$1001,Detail!$A$2:$A$1001),2,FALSE),"DD/MM/YYYY")</f>
        <v>13/02/2004</v>
      </c>
      <c r="R70" t="str" cm="1">
        <f t="array" ref="R70:V70">TRANSPOSE(VLOOKUP(D70,CHOOSE({1,2,3,4,5,6},Detail!$H$2:$H$1001,Detail!$F$2:$F$1001,Detail!$C$2:$C$1001,Detail!$D$2:$D$1001,Detail!$E$2:$E$1001,Detail!$B$2:$B$1001),{2;3;4;5;6},FALSE))</f>
        <v>Surakarta</v>
      </c>
      <c r="S70">
        <v>163</v>
      </c>
      <c r="T70">
        <v>48</v>
      </c>
      <c r="U70" t="str">
        <v>Gg. Rawamangun No. 30</v>
      </c>
      <c r="V70" t="str">
        <v>B+</v>
      </c>
    </row>
    <row r="71" spans="1:22" x14ac:dyDescent="0.25">
      <c r="A71">
        <v>70</v>
      </c>
      <c r="B71" t="str">
        <f>LEFT(INDEX(Absen!$F$3:$F$8,MATCH(C71,Absen!$E$3:$E$8,0)),1)&amp;TEXT(A71,"0000")</f>
        <v>D0070</v>
      </c>
      <c r="C71" t="s">
        <v>1013</v>
      </c>
      <c r="D71" s="27" t="str">
        <f>VLOOKUP('Personal Teks 2'!B71,Detail!$G$2:$H$1001,2,FALSE)</f>
        <v>Rafid Latupono</v>
      </c>
      <c r="E71">
        <v>62</v>
      </c>
      <c r="F71">
        <v>69</v>
      </c>
      <c r="G71">
        <v>92</v>
      </c>
      <c r="H71">
        <v>63</v>
      </c>
      <c r="I71">
        <v>55</v>
      </c>
      <c r="J71">
        <v>50</v>
      </c>
      <c r="K71">
        <v>65</v>
      </c>
      <c r="L71" s="45">
        <f>_xlfn.IFNA(INDEX(Absen!$B$2:$B$501,MATCH('Personal Teks 2'!B71,Absen!$A$2:$A$501,0)),"NO")</f>
        <v>44858</v>
      </c>
      <c r="M71" s="47">
        <f t="shared" si="3"/>
        <v>10</v>
      </c>
      <c r="N71">
        <f t="shared" si="4"/>
        <v>55</v>
      </c>
      <c r="O71">
        <f t="shared" si="5"/>
        <v>65.025000000000006</v>
      </c>
      <c r="P71" t="str" cm="1">
        <f t="array" ref="P71">_xlfn.IFS(O71&gt;90,"A+",O71&gt;80,"A",O71&gt;70,"B",O71&gt;60,"C",O71&gt;40,"D",O71&gt;=0,"E")</f>
        <v>C</v>
      </c>
      <c r="Q71" s="43" t="str">
        <f>TEXT(VLOOKUP(D71,CHOOSE({1,2},Detail!$H$2:$H$1001,Detail!$A$2:$A$1001),2,FALSE),"DD/MM/YYYY")</f>
        <v>01/06/2002</v>
      </c>
      <c r="R71" t="str" cm="1">
        <f t="array" ref="R71:V71">TRANSPOSE(VLOOKUP(D71,CHOOSE({1,2,3,4,5,6},Detail!$H$2:$H$1001,Detail!$F$2:$F$1001,Detail!$C$2:$C$1001,Detail!$D$2:$D$1001,Detail!$E$2:$E$1001,Detail!$B$2:$B$1001),{2;3;4;5;6},FALSE))</f>
        <v>Padang</v>
      </c>
      <c r="S71">
        <v>167</v>
      </c>
      <c r="T71">
        <v>91</v>
      </c>
      <c r="U71" t="str">
        <v>Jl. Ronggowarsito No. 59</v>
      </c>
      <c r="V71" t="str">
        <v>A-</v>
      </c>
    </row>
    <row r="72" spans="1:22" x14ac:dyDescent="0.25">
      <c r="A72">
        <v>71</v>
      </c>
      <c r="B72" t="str">
        <f>LEFT(INDEX(Absen!$F$3:$F$8,MATCH(C72,Absen!$E$3:$E$8,0)),1)&amp;TEXT(A72,"0000")</f>
        <v>E0071</v>
      </c>
      <c r="C72" t="s">
        <v>1010</v>
      </c>
      <c r="D72" s="27" t="str">
        <f>VLOOKUP('Personal Teks 2'!B72,Detail!$G$2:$H$1001,2,FALSE)</f>
        <v>Banara Wijayanti</v>
      </c>
      <c r="E72">
        <v>85</v>
      </c>
      <c r="F72">
        <v>75</v>
      </c>
      <c r="G72">
        <v>67</v>
      </c>
      <c r="H72">
        <v>65</v>
      </c>
      <c r="I72">
        <v>78</v>
      </c>
      <c r="J72">
        <v>43</v>
      </c>
      <c r="K72">
        <v>81</v>
      </c>
      <c r="L72" s="45" t="str">
        <f>_xlfn.IFNA(INDEX(Absen!$B$2:$B$501,MATCH('Personal Teks 2'!B72,Absen!$A$2:$A$501,0)),"NO")</f>
        <v>NO</v>
      </c>
      <c r="M72" s="47">
        <f t="shared" si="3"/>
        <v>0</v>
      </c>
      <c r="N72">
        <f t="shared" si="4"/>
        <v>81</v>
      </c>
      <c r="O72">
        <f t="shared" si="5"/>
        <v>67.974999999999994</v>
      </c>
      <c r="P72" t="str" cm="1">
        <f t="array" ref="P72">_xlfn.IFS(O72&gt;90,"A+",O72&gt;80,"A",O72&gt;70,"B",O72&gt;60,"C",O72&gt;40,"D",O72&gt;=0,"E")</f>
        <v>C</v>
      </c>
      <c r="Q72" s="43" t="str">
        <f>TEXT(VLOOKUP(D72,CHOOSE({1,2},Detail!$H$2:$H$1001,Detail!$A$2:$A$1001),2,FALSE),"DD/MM/YYYY")</f>
        <v>10/06/2001</v>
      </c>
      <c r="R72" t="str" cm="1">
        <f t="array" ref="R72:V72">TRANSPOSE(VLOOKUP(D72,CHOOSE({1,2,3,4,5,6},Detail!$H$2:$H$1001,Detail!$F$2:$F$1001,Detail!$C$2:$C$1001,Detail!$D$2:$D$1001,Detail!$E$2:$E$1001,Detail!$B$2:$B$1001),{2;3;4;5;6},FALSE))</f>
        <v>Salatiga</v>
      </c>
      <c r="S72">
        <v>153</v>
      </c>
      <c r="T72">
        <v>91</v>
      </c>
      <c r="U72" t="str">
        <v xml:space="preserve">Gang Pasteur No. 4
</v>
      </c>
      <c r="V72" t="str">
        <v>O-</v>
      </c>
    </row>
    <row r="73" spans="1:22" x14ac:dyDescent="0.25">
      <c r="A73">
        <v>72</v>
      </c>
      <c r="B73" t="str">
        <f>LEFT(INDEX(Absen!$F$3:$F$8,MATCH(C73,Absen!$E$3:$E$8,0)),1)&amp;TEXT(A73,"0000")</f>
        <v>D0072</v>
      </c>
      <c r="C73" t="s">
        <v>1013</v>
      </c>
      <c r="D73" s="27" t="str">
        <f>VLOOKUP('Personal Teks 2'!B73,Detail!$G$2:$H$1001,2,FALSE)</f>
        <v>Wisnu Nashiruddin</v>
      </c>
      <c r="E73">
        <v>77</v>
      </c>
      <c r="F73">
        <v>72</v>
      </c>
      <c r="G73">
        <v>93</v>
      </c>
      <c r="H73">
        <v>66</v>
      </c>
      <c r="I73">
        <v>55</v>
      </c>
      <c r="J73">
        <v>63</v>
      </c>
      <c r="K73">
        <v>97</v>
      </c>
      <c r="L73" s="45" t="str">
        <f>_xlfn.IFNA(INDEX(Absen!$B$2:$B$501,MATCH('Personal Teks 2'!B73,Absen!$A$2:$A$501,0)),"NO")</f>
        <v>NO</v>
      </c>
      <c r="M73" s="47">
        <f t="shared" si="3"/>
        <v>0</v>
      </c>
      <c r="N73">
        <f t="shared" si="4"/>
        <v>97</v>
      </c>
      <c r="O73">
        <f t="shared" si="5"/>
        <v>74.650000000000006</v>
      </c>
      <c r="P73" t="str" cm="1">
        <f t="array" ref="P73">_xlfn.IFS(O73&gt;90,"A+",O73&gt;80,"A",O73&gt;70,"B",O73&gt;60,"C",O73&gt;40,"D",O73&gt;=0,"E")</f>
        <v>B</v>
      </c>
      <c r="Q73" s="43" t="str">
        <f>TEXT(VLOOKUP(D73,CHOOSE({1,2},Detail!$H$2:$H$1001,Detail!$A$2:$A$1001),2,FALSE),"DD/MM/YYYY")</f>
        <v>14/10/2002</v>
      </c>
      <c r="R73" t="str" cm="1">
        <f t="array" ref="R73:V73">TRANSPOSE(VLOOKUP(D73,CHOOSE({1,2,3,4,5,6},Detail!$H$2:$H$1001,Detail!$F$2:$F$1001,Detail!$C$2:$C$1001,Detail!$D$2:$D$1001,Detail!$E$2:$E$1001,Detail!$B$2:$B$1001),{2;3;4;5;6},FALSE))</f>
        <v>Kota Administrasi Jakarta Timur</v>
      </c>
      <c r="S73">
        <v>154</v>
      </c>
      <c r="T73">
        <v>60</v>
      </c>
      <c r="U73" t="str">
        <v>Jl. Raya Ujungberung No. 69</v>
      </c>
      <c r="V73" t="str">
        <v>O+</v>
      </c>
    </row>
    <row r="74" spans="1:22" x14ac:dyDescent="0.25">
      <c r="A74">
        <v>73</v>
      </c>
      <c r="B74" t="str">
        <f>LEFT(INDEX(Absen!$F$3:$F$8,MATCH(C74,Absen!$E$3:$E$8,0)),1)&amp;TEXT(A74,"0000")</f>
        <v>E0073</v>
      </c>
      <c r="C74" t="s">
        <v>1010</v>
      </c>
      <c r="D74" s="27" t="str">
        <f>VLOOKUP('Personal Teks 2'!B74,Detail!$G$2:$H$1001,2,FALSE)</f>
        <v>Asmianto Winarsih</v>
      </c>
      <c r="E74">
        <v>51</v>
      </c>
      <c r="F74">
        <v>64</v>
      </c>
      <c r="G74">
        <v>47</v>
      </c>
      <c r="H74">
        <v>63</v>
      </c>
      <c r="I74">
        <v>91</v>
      </c>
      <c r="J74">
        <v>42</v>
      </c>
      <c r="K74">
        <v>92</v>
      </c>
      <c r="L74" s="45">
        <f>_xlfn.IFNA(INDEX(Absen!$B$2:$B$501,MATCH('Personal Teks 2'!B74,Absen!$A$2:$A$501,0)),"NO")</f>
        <v>44771</v>
      </c>
      <c r="M74" s="47">
        <f t="shared" si="3"/>
        <v>10</v>
      </c>
      <c r="N74">
        <f t="shared" si="4"/>
        <v>82</v>
      </c>
      <c r="O74">
        <f t="shared" si="5"/>
        <v>59.625</v>
      </c>
      <c r="P74" t="str" cm="1">
        <f t="array" ref="P74">_xlfn.IFS(O74&gt;90,"A+",O74&gt;80,"A",O74&gt;70,"B",O74&gt;60,"C",O74&gt;40,"D",O74&gt;=0,"E")</f>
        <v>D</v>
      </c>
      <c r="Q74" s="43" t="str">
        <f>TEXT(VLOOKUP(D74,CHOOSE({1,2},Detail!$H$2:$H$1001,Detail!$A$2:$A$1001),2,FALSE),"DD/MM/YYYY")</f>
        <v>15/04/2004</v>
      </c>
      <c r="R74" t="str" cm="1">
        <f t="array" ref="R74:V74">TRANSPOSE(VLOOKUP(D74,CHOOSE({1,2,3,4,5,6},Detail!$H$2:$H$1001,Detail!$F$2:$F$1001,Detail!$C$2:$C$1001,Detail!$D$2:$D$1001,Detail!$E$2:$E$1001,Detail!$B$2:$B$1001),{2;3;4;5;6},FALSE))</f>
        <v>Bengkulu</v>
      </c>
      <c r="S74">
        <v>155</v>
      </c>
      <c r="T74">
        <v>48</v>
      </c>
      <c r="U74" t="str">
        <v>Gg. Cihampelas No. 70</v>
      </c>
      <c r="V74" t="str">
        <v>B-</v>
      </c>
    </row>
    <row r="75" spans="1:22" x14ac:dyDescent="0.25">
      <c r="A75">
        <v>74</v>
      </c>
      <c r="B75" t="str">
        <f>LEFT(INDEX(Absen!$F$3:$F$8,MATCH(C75,Absen!$E$3:$E$8,0)),1)&amp;TEXT(A75,"0000")</f>
        <v>F0074</v>
      </c>
      <c r="C75" t="s">
        <v>1011</v>
      </c>
      <c r="D75" s="27" t="str">
        <f>VLOOKUP('Personal Teks 2'!B75,Detail!$G$2:$H$1001,2,FALSE)</f>
        <v>Rahmat Nasyidah</v>
      </c>
      <c r="E75">
        <v>85</v>
      </c>
      <c r="F75">
        <v>73</v>
      </c>
      <c r="G75">
        <v>60</v>
      </c>
      <c r="H75">
        <v>52</v>
      </c>
      <c r="I75">
        <v>55</v>
      </c>
      <c r="J75">
        <v>58</v>
      </c>
      <c r="K75">
        <v>68</v>
      </c>
      <c r="L75" s="45" t="str">
        <f>_xlfn.IFNA(INDEX(Absen!$B$2:$B$501,MATCH('Personal Teks 2'!B75,Absen!$A$2:$A$501,0)),"NO")</f>
        <v>NO</v>
      </c>
      <c r="M75" s="47">
        <f t="shared" si="3"/>
        <v>0</v>
      </c>
      <c r="N75">
        <f t="shared" si="4"/>
        <v>68</v>
      </c>
      <c r="O75">
        <f t="shared" si="5"/>
        <v>63.524999999999999</v>
      </c>
      <c r="P75" t="str" cm="1">
        <f t="array" ref="P75">_xlfn.IFS(O75&gt;90,"A+",O75&gt;80,"A",O75&gt;70,"B",O75&gt;60,"C",O75&gt;40,"D",O75&gt;=0,"E")</f>
        <v>C</v>
      </c>
      <c r="Q75" s="43" t="str">
        <f>TEXT(VLOOKUP(D75,CHOOSE({1,2},Detail!$H$2:$H$1001,Detail!$A$2:$A$1001),2,FALSE),"DD/MM/YYYY")</f>
        <v>18/04/2005</v>
      </c>
      <c r="R75" t="str" cm="1">
        <f t="array" ref="R75:V75">TRANSPOSE(VLOOKUP(D75,CHOOSE({1,2,3,4,5,6},Detail!$H$2:$H$1001,Detail!$F$2:$F$1001,Detail!$C$2:$C$1001,Detail!$D$2:$D$1001,Detail!$E$2:$E$1001,Detail!$B$2:$B$1001),{2;3;4;5;6},FALSE))</f>
        <v>Lhokseumawe</v>
      </c>
      <c r="S75">
        <v>176</v>
      </c>
      <c r="T75">
        <v>92</v>
      </c>
      <c r="U75" t="str">
        <v>Jalan Laswi No. 49</v>
      </c>
      <c r="V75" t="str">
        <v>AB+</v>
      </c>
    </row>
    <row r="76" spans="1:22" x14ac:dyDescent="0.25">
      <c r="A76">
        <v>75</v>
      </c>
      <c r="B76" t="str">
        <f>LEFT(INDEX(Absen!$F$3:$F$8,MATCH(C76,Absen!$E$3:$E$8,0)),1)&amp;TEXT(A76,"0000")</f>
        <v>E0075</v>
      </c>
      <c r="C76" t="s">
        <v>1010</v>
      </c>
      <c r="D76" s="27" t="str">
        <f>VLOOKUP('Personal Teks 2'!B76,Detail!$G$2:$H$1001,2,FALSE)</f>
        <v>Jefri Kusumo</v>
      </c>
      <c r="E76">
        <v>83</v>
      </c>
      <c r="F76">
        <v>50</v>
      </c>
      <c r="G76">
        <v>73</v>
      </c>
      <c r="H76">
        <v>56</v>
      </c>
      <c r="I76">
        <v>67</v>
      </c>
      <c r="J76">
        <v>46</v>
      </c>
      <c r="K76">
        <v>79</v>
      </c>
      <c r="L76" s="45">
        <f>_xlfn.IFNA(INDEX(Absen!$B$2:$B$501,MATCH('Personal Teks 2'!B76,Absen!$A$2:$A$501,0)),"NO")</f>
        <v>44801</v>
      </c>
      <c r="M76" s="47">
        <f t="shared" si="3"/>
        <v>10</v>
      </c>
      <c r="N76">
        <f t="shared" si="4"/>
        <v>69</v>
      </c>
      <c r="O76">
        <f t="shared" si="5"/>
        <v>62.699999999999996</v>
      </c>
      <c r="P76" t="str" cm="1">
        <f t="array" ref="P76">_xlfn.IFS(O76&gt;90,"A+",O76&gt;80,"A",O76&gt;70,"B",O76&gt;60,"C",O76&gt;40,"D",O76&gt;=0,"E")</f>
        <v>C</v>
      </c>
      <c r="Q76" s="43" t="str">
        <f>TEXT(VLOOKUP(D76,CHOOSE({1,2},Detail!$H$2:$H$1001,Detail!$A$2:$A$1001),2,FALSE),"DD/MM/YYYY")</f>
        <v>11/03/2003</v>
      </c>
      <c r="R76" t="str" cm="1">
        <f t="array" ref="R76:V76">TRANSPOSE(VLOOKUP(D76,CHOOSE({1,2,3,4,5,6},Detail!$H$2:$H$1001,Detail!$F$2:$F$1001,Detail!$C$2:$C$1001,Detail!$D$2:$D$1001,Detail!$E$2:$E$1001,Detail!$B$2:$B$1001),{2;3;4;5;6},FALSE))</f>
        <v>Kupang</v>
      </c>
      <c r="S76">
        <v>156</v>
      </c>
      <c r="T76">
        <v>65</v>
      </c>
      <c r="U76" t="str">
        <v>Jl. Jayawijaya No. 87</v>
      </c>
      <c r="V76" t="str">
        <v>O+</v>
      </c>
    </row>
    <row r="77" spans="1:22" x14ac:dyDescent="0.25">
      <c r="A77">
        <v>76</v>
      </c>
      <c r="B77" t="str">
        <f>LEFT(INDEX(Absen!$F$3:$F$8,MATCH(C77,Absen!$E$3:$E$8,0)),1)&amp;TEXT(A77,"0000")</f>
        <v>B0076</v>
      </c>
      <c r="C77" t="s">
        <v>1014</v>
      </c>
      <c r="D77" s="27" t="str">
        <f>VLOOKUP('Personal Teks 2'!B77,Detail!$G$2:$H$1001,2,FALSE)</f>
        <v>Paulin Hariyah</v>
      </c>
      <c r="E77">
        <v>54</v>
      </c>
      <c r="F77">
        <v>74</v>
      </c>
      <c r="G77">
        <v>52</v>
      </c>
      <c r="H77">
        <v>60</v>
      </c>
      <c r="I77">
        <v>89</v>
      </c>
      <c r="J77">
        <v>93</v>
      </c>
      <c r="K77">
        <v>69</v>
      </c>
      <c r="L77" s="45" t="str">
        <f>_xlfn.IFNA(INDEX(Absen!$B$2:$B$501,MATCH('Personal Teks 2'!B77,Absen!$A$2:$A$501,0)),"NO")</f>
        <v>NO</v>
      </c>
      <c r="M77" s="47">
        <f t="shared" si="3"/>
        <v>0</v>
      </c>
      <c r="N77">
        <f t="shared" si="4"/>
        <v>69</v>
      </c>
      <c r="O77">
        <f t="shared" si="5"/>
        <v>70.525000000000006</v>
      </c>
      <c r="P77" t="str" cm="1">
        <f t="array" ref="P77">_xlfn.IFS(O77&gt;90,"A+",O77&gt;80,"A",O77&gt;70,"B",O77&gt;60,"C",O77&gt;40,"D",O77&gt;=0,"E")</f>
        <v>B</v>
      </c>
      <c r="Q77" s="43" t="str">
        <f>TEXT(VLOOKUP(D77,CHOOSE({1,2},Detail!$H$2:$H$1001,Detail!$A$2:$A$1001),2,FALSE),"DD/MM/YYYY")</f>
        <v>21/03/2004</v>
      </c>
      <c r="R77" t="str" cm="1">
        <f t="array" ref="R77:V77">TRANSPOSE(VLOOKUP(D77,CHOOSE({1,2,3,4,5,6},Detail!$H$2:$H$1001,Detail!$F$2:$F$1001,Detail!$C$2:$C$1001,Detail!$D$2:$D$1001,Detail!$E$2:$E$1001,Detail!$B$2:$B$1001),{2;3;4;5;6},FALSE))</f>
        <v>Tidore Kepulauan</v>
      </c>
      <c r="S77">
        <v>151</v>
      </c>
      <c r="T77">
        <v>93</v>
      </c>
      <c r="U77" t="str">
        <v>Gg. Peta No. 50</v>
      </c>
      <c r="V77" t="str">
        <v>AB+</v>
      </c>
    </row>
    <row r="78" spans="1:22" x14ac:dyDescent="0.25">
      <c r="A78">
        <v>77</v>
      </c>
      <c r="B78" t="str">
        <f>LEFT(INDEX(Absen!$F$3:$F$8,MATCH(C78,Absen!$E$3:$E$8,0)),1)&amp;TEXT(A78,"0000")</f>
        <v>E0077</v>
      </c>
      <c r="C78" t="s">
        <v>1010</v>
      </c>
      <c r="D78" s="27" t="str">
        <f>VLOOKUP('Personal Teks 2'!B78,Detail!$G$2:$H$1001,2,FALSE)</f>
        <v>Paulin Nainggolan</v>
      </c>
      <c r="E78">
        <v>80</v>
      </c>
      <c r="F78">
        <v>66</v>
      </c>
      <c r="G78">
        <v>89</v>
      </c>
      <c r="H78">
        <v>64</v>
      </c>
      <c r="I78">
        <v>82</v>
      </c>
      <c r="J78">
        <v>46</v>
      </c>
      <c r="K78">
        <v>99</v>
      </c>
      <c r="L78" s="45">
        <f>_xlfn.IFNA(INDEX(Absen!$B$2:$B$501,MATCH('Personal Teks 2'!B78,Absen!$A$2:$A$501,0)),"NO")</f>
        <v>44832</v>
      </c>
      <c r="M78" s="47">
        <f t="shared" si="3"/>
        <v>10</v>
      </c>
      <c r="N78">
        <f t="shared" si="4"/>
        <v>89</v>
      </c>
      <c r="O78">
        <f t="shared" si="5"/>
        <v>72.400000000000006</v>
      </c>
      <c r="P78" t="str" cm="1">
        <f t="array" ref="P78">_xlfn.IFS(O78&gt;90,"A+",O78&gt;80,"A",O78&gt;70,"B",O78&gt;60,"C",O78&gt;40,"D",O78&gt;=0,"E")</f>
        <v>B</v>
      </c>
      <c r="Q78" s="43" t="str">
        <f>TEXT(VLOOKUP(D78,CHOOSE({1,2},Detail!$H$2:$H$1001,Detail!$A$2:$A$1001),2,FALSE),"DD/MM/YYYY")</f>
        <v>08/07/2002</v>
      </c>
      <c r="R78" t="str" cm="1">
        <f t="array" ref="R78:V78">TRANSPOSE(VLOOKUP(D78,CHOOSE({1,2,3,4,5,6},Detail!$H$2:$H$1001,Detail!$F$2:$F$1001,Detail!$C$2:$C$1001,Detail!$D$2:$D$1001,Detail!$E$2:$E$1001,Detail!$B$2:$B$1001),{2;3;4;5;6},FALSE))</f>
        <v>Bengkulu</v>
      </c>
      <c r="S78">
        <v>155</v>
      </c>
      <c r="T78">
        <v>92</v>
      </c>
      <c r="U78" t="str">
        <v>Gg. Rawamangun No. 15</v>
      </c>
      <c r="V78" t="str">
        <v>A-</v>
      </c>
    </row>
    <row r="79" spans="1:22" x14ac:dyDescent="0.25">
      <c r="A79">
        <v>78</v>
      </c>
      <c r="B79" t="str">
        <f>LEFT(INDEX(Absen!$F$3:$F$8,MATCH(C79,Absen!$E$3:$E$8,0)),1)&amp;TEXT(A79,"0000")</f>
        <v>F0078</v>
      </c>
      <c r="C79" t="s">
        <v>1011</v>
      </c>
      <c r="D79" s="27" t="str">
        <f>VLOOKUP('Personal Teks 2'!B79,Detail!$G$2:$H$1001,2,FALSE)</f>
        <v>Diah Simbolon</v>
      </c>
      <c r="E79">
        <v>95</v>
      </c>
      <c r="F79">
        <v>41</v>
      </c>
      <c r="G79">
        <v>90</v>
      </c>
      <c r="H79">
        <v>68</v>
      </c>
      <c r="I79">
        <v>90</v>
      </c>
      <c r="J79">
        <v>97</v>
      </c>
      <c r="K79">
        <v>67</v>
      </c>
      <c r="L79" s="45" t="str">
        <f>_xlfn.IFNA(INDEX(Absen!$B$2:$B$501,MATCH('Personal Teks 2'!B79,Absen!$A$2:$A$501,0)),"NO")</f>
        <v>NO</v>
      </c>
      <c r="M79" s="47">
        <f t="shared" si="3"/>
        <v>0</v>
      </c>
      <c r="N79">
        <f t="shared" si="4"/>
        <v>67</v>
      </c>
      <c r="O79">
        <f t="shared" si="5"/>
        <v>80.850000000000009</v>
      </c>
      <c r="P79" t="str" cm="1">
        <f t="array" ref="P79">_xlfn.IFS(O79&gt;90,"A+",O79&gt;80,"A",O79&gt;70,"B",O79&gt;60,"C",O79&gt;40,"D",O79&gt;=0,"E")</f>
        <v>A</v>
      </c>
      <c r="Q79" s="43" t="str">
        <f>TEXT(VLOOKUP(D79,CHOOSE({1,2},Detail!$H$2:$H$1001,Detail!$A$2:$A$1001),2,FALSE),"DD/MM/YYYY")</f>
        <v>02/08/2001</v>
      </c>
      <c r="R79" t="str" cm="1">
        <f t="array" ref="R79:V79">TRANSPOSE(VLOOKUP(D79,CHOOSE({1,2,3,4,5,6},Detail!$H$2:$H$1001,Detail!$F$2:$F$1001,Detail!$C$2:$C$1001,Detail!$D$2:$D$1001,Detail!$E$2:$E$1001,Detail!$B$2:$B$1001),{2;3;4;5;6},FALSE))</f>
        <v>Bandar Lampung</v>
      </c>
      <c r="S79">
        <v>171</v>
      </c>
      <c r="T79">
        <v>69</v>
      </c>
      <c r="U79" t="str">
        <v xml:space="preserve">Gang Kebonjati No. 8
</v>
      </c>
      <c r="V79" t="str">
        <v>O-</v>
      </c>
    </row>
    <row r="80" spans="1:22" x14ac:dyDescent="0.25">
      <c r="A80">
        <v>79</v>
      </c>
      <c r="B80" t="str">
        <f>LEFT(INDEX(Absen!$F$3:$F$8,MATCH(C80,Absen!$E$3:$E$8,0)),1)&amp;TEXT(A80,"0000")</f>
        <v>B0079</v>
      </c>
      <c r="C80" t="s">
        <v>1014</v>
      </c>
      <c r="D80" s="27" t="str">
        <f>VLOOKUP('Personal Teks 2'!B80,Detail!$G$2:$H$1001,2,FALSE)</f>
        <v>Edi Nashiruddin</v>
      </c>
      <c r="E80">
        <v>63</v>
      </c>
      <c r="F80">
        <v>49</v>
      </c>
      <c r="G80">
        <v>55</v>
      </c>
      <c r="H80">
        <v>65</v>
      </c>
      <c r="I80">
        <v>67</v>
      </c>
      <c r="J80">
        <v>44</v>
      </c>
      <c r="K80">
        <v>66</v>
      </c>
      <c r="L80" s="45" t="str">
        <f>_xlfn.IFNA(INDEX(Absen!$B$2:$B$501,MATCH('Personal Teks 2'!B80,Absen!$A$2:$A$501,0)),"NO")</f>
        <v>NO</v>
      </c>
      <c r="M80" s="47">
        <f t="shared" si="3"/>
        <v>0</v>
      </c>
      <c r="N80">
        <f t="shared" si="4"/>
        <v>66</v>
      </c>
      <c r="O80">
        <f t="shared" si="5"/>
        <v>56.9</v>
      </c>
      <c r="P80" t="str" cm="1">
        <f t="array" ref="P80">_xlfn.IFS(O80&gt;90,"A+",O80&gt;80,"A",O80&gt;70,"B",O80&gt;60,"C",O80&gt;40,"D",O80&gt;=0,"E")</f>
        <v>D</v>
      </c>
      <c r="Q80" s="43" t="str">
        <f>TEXT(VLOOKUP(D80,CHOOSE({1,2},Detail!$H$2:$H$1001,Detail!$A$2:$A$1001),2,FALSE),"DD/MM/YYYY")</f>
        <v>26/06/2002</v>
      </c>
      <c r="R80" t="str" cm="1">
        <f t="array" ref="R80:V80">TRANSPOSE(VLOOKUP(D80,CHOOSE({1,2,3,4,5,6},Detail!$H$2:$H$1001,Detail!$F$2:$F$1001,Detail!$C$2:$C$1001,Detail!$D$2:$D$1001,Detail!$E$2:$E$1001,Detail!$B$2:$B$1001),{2;3;4;5;6},FALSE))</f>
        <v>Denpasar</v>
      </c>
      <c r="S80">
        <v>166</v>
      </c>
      <c r="T80">
        <v>67</v>
      </c>
      <c r="U80" t="str">
        <v xml:space="preserve">Jalan Dr. Djunjunan No. 3
</v>
      </c>
      <c r="V80" t="str">
        <v>O+</v>
      </c>
    </row>
    <row r="81" spans="1:22" x14ac:dyDescent="0.25">
      <c r="A81">
        <v>80</v>
      </c>
      <c r="B81" t="str">
        <f>LEFT(INDEX(Absen!$F$3:$F$8,MATCH(C81,Absen!$E$3:$E$8,0)),1)&amp;TEXT(A81,"0000")</f>
        <v>E0080</v>
      </c>
      <c r="C81" t="s">
        <v>1010</v>
      </c>
      <c r="D81" s="27" t="str">
        <f>VLOOKUP('Personal Teks 2'!B81,Detail!$G$2:$H$1001,2,FALSE)</f>
        <v>Endah Utama</v>
      </c>
      <c r="E81">
        <v>65</v>
      </c>
      <c r="F81">
        <v>41</v>
      </c>
      <c r="G81">
        <v>92</v>
      </c>
      <c r="H81">
        <v>65</v>
      </c>
      <c r="I81">
        <v>62</v>
      </c>
      <c r="J81">
        <v>71</v>
      </c>
      <c r="K81">
        <v>80</v>
      </c>
      <c r="L81" s="45">
        <f>_xlfn.IFNA(INDEX(Absen!$B$2:$B$501,MATCH('Personal Teks 2'!B81,Absen!$A$2:$A$501,0)),"NO")</f>
        <v>44787</v>
      </c>
      <c r="M81" s="47">
        <f t="shared" si="3"/>
        <v>10</v>
      </c>
      <c r="N81">
        <f t="shared" si="4"/>
        <v>70</v>
      </c>
      <c r="O81">
        <f t="shared" si="5"/>
        <v>68.724999999999994</v>
      </c>
      <c r="P81" t="str" cm="1">
        <f t="array" ref="P81">_xlfn.IFS(O81&gt;90,"A+",O81&gt;80,"A",O81&gt;70,"B",O81&gt;60,"C",O81&gt;40,"D",O81&gt;=0,"E")</f>
        <v>C</v>
      </c>
      <c r="Q81" s="43" t="str">
        <f>TEXT(VLOOKUP(D81,CHOOSE({1,2},Detail!$H$2:$H$1001,Detail!$A$2:$A$1001),2,FALSE),"DD/MM/YYYY")</f>
        <v>29/03/2002</v>
      </c>
      <c r="R81" t="str" cm="1">
        <f t="array" ref="R81:V81">TRANSPOSE(VLOOKUP(D81,CHOOSE({1,2,3,4,5,6},Detail!$H$2:$H$1001,Detail!$F$2:$F$1001,Detail!$C$2:$C$1001,Detail!$D$2:$D$1001,Detail!$E$2:$E$1001,Detail!$B$2:$B$1001),{2;3;4;5;6},FALSE))</f>
        <v>Tomohon</v>
      </c>
      <c r="S81">
        <v>170</v>
      </c>
      <c r="T81">
        <v>74</v>
      </c>
      <c r="U81" t="str">
        <v>Jl. Soekarno Hatta No. 82</v>
      </c>
      <c r="V81" t="str">
        <v>A+</v>
      </c>
    </row>
    <row r="82" spans="1:22" x14ac:dyDescent="0.25">
      <c r="A82">
        <v>81</v>
      </c>
      <c r="B82" t="str">
        <f>LEFT(INDEX(Absen!$F$3:$F$8,MATCH(C82,Absen!$E$3:$E$8,0)),1)&amp;TEXT(A82,"0000")</f>
        <v>E0081</v>
      </c>
      <c r="C82" t="s">
        <v>1010</v>
      </c>
      <c r="D82" s="27" t="str">
        <f>VLOOKUP('Personal Teks 2'!B82,Detail!$G$2:$H$1001,2,FALSE)</f>
        <v>Hana Usamah</v>
      </c>
      <c r="E82">
        <v>66</v>
      </c>
      <c r="F82">
        <v>59</v>
      </c>
      <c r="G82">
        <v>47</v>
      </c>
      <c r="H82">
        <v>73</v>
      </c>
      <c r="I82">
        <v>67</v>
      </c>
      <c r="J82">
        <v>93</v>
      </c>
      <c r="K82">
        <v>76</v>
      </c>
      <c r="L82" s="45" t="str">
        <f>_xlfn.IFNA(INDEX(Absen!$B$2:$B$501,MATCH('Personal Teks 2'!B82,Absen!$A$2:$A$501,0)),"NO")</f>
        <v>NO</v>
      </c>
      <c r="M82" s="47">
        <f t="shared" si="3"/>
        <v>0</v>
      </c>
      <c r="N82">
        <f t="shared" si="4"/>
        <v>76</v>
      </c>
      <c r="O82">
        <f t="shared" si="5"/>
        <v>68.724999999999994</v>
      </c>
      <c r="P82" t="str" cm="1">
        <f t="array" ref="P82">_xlfn.IFS(O82&gt;90,"A+",O82&gt;80,"A",O82&gt;70,"B",O82&gt;60,"C",O82&gt;40,"D",O82&gt;=0,"E")</f>
        <v>C</v>
      </c>
      <c r="Q82" s="43" t="str">
        <f>TEXT(VLOOKUP(D82,CHOOSE({1,2},Detail!$H$2:$H$1001,Detail!$A$2:$A$1001),2,FALSE),"DD/MM/YYYY")</f>
        <v>08/12/2003</v>
      </c>
      <c r="R82" t="str" cm="1">
        <f t="array" ref="R82:V82">TRANSPOSE(VLOOKUP(D82,CHOOSE({1,2,3,4,5,6},Detail!$H$2:$H$1001,Detail!$F$2:$F$1001,Detail!$C$2:$C$1001,Detail!$D$2:$D$1001,Detail!$E$2:$E$1001,Detail!$B$2:$B$1001),{2;3;4;5;6},FALSE))</f>
        <v>Tangerang Selatan</v>
      </c>
      <c r="S82">
        <v>175</v>
      </c>
      <c r="T82">
        <v>64</v>
      </c>
      <c r="U82" t="str">
        <v>Gang Soekarno Hatta No. 75</v>
      </c>
      <c r="V82" t="str">
        <v>A-</v>
      </c>
    </row>
    <row r="83" spans="1:22" x14ac:dyDescent="0.25">
      <c r="A83">
        <v>82</v>
      </c>
      <c r="B83" t="str">
        <f>LEFT(INDEX(Absen!$F$3:$F$8,MATCH(C83,Absen!$E$3:$E$8,0)),1)&amp;TEXT(A83,"0000")</f>
        <v>B0082</v>
      </c>
      <c r="C83" t="s">
        <v>1014</v>
      </c>
      <c r="D83" s="27" t="str">
        <f>VLOOKUP('Personal Teks 2'!B83,Detail!$G$2:$H$1001,2,FALSE)</f>
        <v>Cengkal Rahayu</v>
      </c>
      <c r="E83">
        <v>65</v>
      </c>
      <c r="F83">
        <v>71</v>
      </c>
      <c r="G83">
        <v>82</v>
      </c>
      <c r="H83">
        <v>72</v>
      </c>
      <c r="I83">
        <v>75</v>
      </c>
      <c r="J83">
        <v>84</v>
      </c>
      <c r="K83">
        <v>73</v>
      </c>
      <c r="L83" s="45">
        <f>_xlfn.IFNA(INDEX(Absen!$B$2:$B$501,MATCH('Personal Teks 2'!B83,Absen!$A$2:$A$501,0)),"NO")</f>
        <v>44867</v>
      </c>
      <c r="M83" s="47">
        <f t="shared" si="3"/>
        <v>10</v>
      </c>
      <c r="N83">
        <f t="shared" si="4"/>
        <v>63</v>
      </c>
      <c r="O83">
        <f t="shared" si="5"/>
        <v>74.875</v>
      </c>
      <c r="P83" t="str" cm="1">
        <f t="array" ref="P83">_xlfn.IFS(O83&gt;90,"A+",O83&gt;80,"A",O83&gt;70,"B",O83&gt;60,"C",O83&gt;40,"D",O83&gt;=0,"E")</f>
        <v>B</v>
      </c>
      <c r="Q83" s="43" t="str">
        <f>TEXT(VLOOKUP(D83,CHOOSE({1,2},Detail!$H$2:$H$1001,Detail!$A$2:$A$1001),2,FALSE),"DD/MM/YYYY")</f>
        <v>13/02/2002</v>
      </c>
      <c r="R83" t="str" cm="1">
        <f t="array" ref="R83:V83">TRANSPOSE(VLOOKUP(D83,CHOOSE({1,2,3,4,5,6},Detail!$H$2:$H$1001,Detail!$F$2:$F$1001,Detail!$C$2:$C$1001,Detail!$D$2:$D$1001,Detail!$E$2:$E$1001,Detail!$B$2:$B$1001),{2;3;4;5;6},FALSE))</f>
        <v>Sorong</v>
      </c>
      <c r="S83">
        <v>176</v>
      </c>
      <c r="T83">
        <v>91</v>
      </c>
      <c r="U83" t="str">
        <v>Jl. Rumah Sakit No. 08</v>
      </c>
      <c r="V83" t="str">
        <v>A+</v>
      </c>
    </row>
    <row r="84" spans="1:22" x14ac:dyDescent="0.25">
      <c r="A84">
        <v>83</v>
      </c>
      <c r="B84" t="str">
        <f>LEFT(INDEX(Absen!$F$3:$F$8,MATCH(C84,Absen!$E$3:$E$8,0)),1)&amp;TEXT(A84,"0000")</f>
        <v>A0083</v>
      </c>
      <c r="C84" t="s">
        <v>1015</v>
      </c>
      <c r="D84" s="27" t="str">
        <f>VLOOKUP('Personal Teks 2'!B84,Detail!$G$2:$H$1001,2,FALSE)</f>
        <v>Keisha Suryatmi</v>
      </c>
      <c r="E84">
        <v>58</v>
      </c>
      <c r="F84">
        <v>72</v>
      </c>
      <c r="G84">
        <v>75</v>
      </c>
      <c r="H84">
        <v>60</v>
      </c>
      <c r="I84">
        <v>75</v>
      </c>
      <c r="J84">
        <v>58</v>
      </c>
      <c r="K84">
        <v>93</v>
      </c>
      <c r="L84" s="45">
        <f>_xlfn.IFNA(INDEX(Absen!$B$2:$B$501,MATCH('Personal Teks 2'!B84,Absen!$A$2:$A$501,0)),"NO")</f>
        <v>44762</v>
      </c>
      <c r="M84" s="47">
        <f t="shared" si="3"/>
        <v>10</v>
      </c>
      <c r="N84">
        <f t="shared" si="4"/>
        <v>83</v>
      </c>
      <c r="O84">
        <f t="shared" si="5"/>
        <v>68.025000000000006</v>
      </c>
      <c r="P84" t="str" cm="1">
        <f t="array" ref="P84">_xlfn.IFS(O84&gt;90,"A+",O84&gt;80,"A",O84&gt;70,"B",O84&gt;60,"C",O84&gt;40,"D",O84&gt;=0,"E")</f>
        <v>C</v>
      </c>
      <c r="Q84" s="43" t="str">
        <f>TEXT(VLOOKUP(D84,CHOOSE({1,2},Detail!$H$2:$H$1001,Detail!$A$2:$A$1001),2,FALSE),"DD/MM/YYYY")</f>
        <v>15/12/2001</v>
      </c>
      <c r="R84" t="str" cm="1">
        <f t="array" ref="R84:V84">TRANSPOSE(VLOOKUP(D84,CHOOSE({1,2,3,4,5,6},Detail!$H$2:$H$1001,Detail!$F$2:$F$1001,Detail!$C$2:$C$1001,Detail!$D$2:$D$1001,Detail!$E$2:$E$1001,Detail!$B$2:$B$1001),{2;3;4;5;6},FALSE))</f>
        <v>Bau-Bau</v>
      </c>
      <c r="S84">
        <v>160</v>
      </c>
      <c r="T84">
        <v>50</v>
      </c>
      <c r="U84" t="str">
        <v>Jl. Bangka Raya No. 62</v>
      </c>
      <c r="V84" t="str">
        <v>AB-</v>
      </c>
    </row>
    <row r="85" spans="1:22" x14ac:dyDescent="0.25">
      <c r="A85">
        <v>84</v>
      </c>
      <c r="B85" t="str">
        <f>LEFT(INDEX(Absen!$F$3:$F$8,MATCH(C85,Absen!$E$3:$E$8,0)),1)&amp;TEXT(A85,"0000")</f>
        <v>A0084</v>
      </c>
      <c r="C85" t="s">
        <v>1015</v>
      </c>
      <c r="D85" s="27" t="str">
        <f>VLOOKUP('Personal Teks 2'!B85,Detail!$G$2:$H$1001,2,FALSE)</f>
        <v>Kadir Anggriawan</v>
      </c>
      <c r="E85">
        <v>86</v>
      </c>
      <c r="F85">
        <v>61</v>
      </c>
      <c r="G85">
        <v>71</v>
      </c>
      <c r="H85">
        <v>59</v>
      </c>
      <c r="I85">
        <v>62</v>
      </c>
      <c r="J85">
        <v>45</v>
      </c>
      <c r="K85">
        <v>84</v>
      </c>
      <c r="L85" s="45" t="str">
        <f>_xlfn.IFNA(INDEX(Absen!$B$2:$B$501,MATCH('Personal Teks 2'!B85,Absen!$A$2:$A$501,0)),"NO")</f>
        <v>NO</v>
      </c>
      <c r="M85" s="47">
        <f t="shared" si="3"/>
        <v>0</v>
      </c>
      <c r="N85">
        <f t="shared" si="4"/>
        <v>84</v>
      </c>
      <c r="O85">
        <f t="shared" si="5"/>
        <v>65.100000000000009</v>
      </c>
      <c r="P85" t="str" cm="1">
        <f t="array" ref="P85">_xlfn.IFS(O85&gt;90,"A+",O85&gt;80,"A",O85&gt;70,"B",O85&gt;60,"C",O85&gt;40,"D",O85&gt;=0,"E")</f>
        <v>C</v>
      </c>
      <c r="Q85" s="43" t="str">
        <f>TEXT(VLOOKUP(D85,CHOOSE({1,2},Detail!$H$2:$H$1001,Detail!$A$2:$A$1001),2,FALSE),"DD/MM/YYYY")</f>
        <v>12/04/2004</v>
      </c>
      <c r="R85" t="str" cm="1">
        <f t="array" ref="R85:V85">TRANSPOSE(VLOOKUP(D85,CHOOSE({1,2,3,4,5,6},Detail!$H$2:$H$1001,Detail!$F$2:$F$1001,Detail!$C$2:$C$1001,Detail!$D$2:$D$1001,Detail!$E$2:$E$1001,Detail!$B$2:$B$1001),{2;3;4;5;6},FALSE))</f>
        <v>Makassar</v>
      </c>
      <c r="S85">
        <v>156</v>
      </c>
      <c r="T85">
        <v>50</v>
      </c>
      <c r="U85" t="str">
        <v xml:space="preserve">Gang Waringin No. 6
</v>
      </c>
      <c r="V85" t="str">
        <v>B-</v>
      </c>
    </row>
    <row r="86" spans="1:22" x14ac:dyDescent="0.25">
      <c r="A86">
        <v>85</v>
      </c>
      <c r="B86" t="str">
        <f>LEFT(INDEX(Absen!$F$3:$F$8,MATCH(C86,Absen!$E$3:$E$8,0)),1)&amp;TEXT(A86,"0000")</f>
        <v>C0085</v>
      </c>
      <c r="C86" t="s">
        <v>1012</v>
      </c>
      <c r="D86" s="27" t="str">
        <f>VLOOKUP('Personal Teks 2'!B86,Detail!$G$2:$H$1001,2,FALSE)</f>
        <v>Gamani Susanti</v>
      </c>
      <c r="E86">
        <v>61</v>
      </c>
      <c r="F86">
        <v>49</v>
      </c>
      <c r="G86">
        <v>56</v>
      </c>
      <c r="H86">
        <v>56</v>
      </c>
      <c r="I86">
        <v>52</v>
      </c>
      <c r="J86">
        <v>97</v>
      </c>
      <c r="K86">
        <v>63</v>
      </c>
      <c r="L86" s="45" t="str">
        <f>_xlfn.IFNA(INDEX(Absen!$B$2:$B$501,MATCH('Personal Teks 2'!B86,Absen!$A$2:$A$501,0)),"NO")</f>
        <v>NO</v>
      </c>
      <c r="M86" s="47">
        <f t="shared" si="3"/>
        <v>0</v>
      </c>
      <c r="N86">
        <f t="shared" si="4"/>
        <v>63</v>
      </c>
      <c r="O86">
        <f t="shared" si="5"/>
        <v>64.150000000000006</v>
      </c>
      <c r="P86" t="str" cm="1">
        <f t="array" ref="P86">_xlfn.IFS(O86&gt;90,"A+",O86&gt;80,"A",O86&gt;70,"B",O86&gt;60,"C",O86&gt;40,"D",O86&gt;=0,"E")</f>
        <v>C</v>
      </c>
      <c r="Q86" s="43" t="str">
        <f>TEXT(VLOOKUP(D86,CHOOSE({1,2},Detail!$H$2:$H$1001,Detail!$A$2:$A$1001),2,FALSE),"DD/MM/YYYY")</f>
        <v>11/02/2005</v>
      </c>
      <c r="R86" t="str" cm="1">
        <f t="array" ref="R86:V86">TRANSPOSE(VLOOKUP(D86,CHOOSE({1,2,3,4,5,6},Detail!$H$2:$H$1001,Detail!$F$2:$F$1001,Detail!$C$2:$C$1001,Detail!$D$2:$D$1001,Detail!$E$2:$E$1001,Detail!$B$2:$B$1001),{2;3;4;5;6},FALSE))</f>
        <v>Pekanbaru</v>
      </c>
      <c r="S86">
        <v>167</v>
      </c>
      <c r="T86">
        <v>91</v>
      </c>
      <c r="U86" t="str">
        <v>Jalan Surapati No. 19</v>
      </c>
      <c r="V86" t="str">
        <v>O+</v>
      </c>
    </row>
    <row r="87" spans="1:22" x14ac:dyDescent="0.25">
      <c r="A87">
        <v>86</v>
      </c>
      <c r="B87" t="str">
        <f>LEFT(INDEX(Absen!$F$3:$F$8,MATCH(C87,Absen!$E$3:$E$8,0)),1)&amp;TEXT(A87,"0000")</f>
        <v>C0086</v>
      </c>
      <c r="C87" t="s">
        <v>1012</v>
      </c>
      <c r="D87" s="27" t="str">
        <f>VLOOKUP('Personal Teks 2'!B87,Detail!$G$2:$H$1001,2,FALSE)</f>
        <v>Elvin Tarihoran</v>
      </c>
      <c r="E87">
        <v>81</v>
      </c>
      <c r="F87">
        <v>52</v>
      </c>
      <c r="G87">
        <v>56</v>
      </c>
      <c r="H87">
        <v>63</v>
      </c>
      <c r="I87">
        <v>80</v>
      </c>
      <c r="J87">
        <v>94</v>
      </c>
      <c r="K87">
        <v>71</v>
      </c>
      <c r="L87" s="45" t="str">
        <f>_xlfn.IFNA(INDEX(Absen!$B$2:$B$501,MATCH('Personal Teks 2'!B87,Absen!$A$2:$A$501,0)),"NO")</f>
        <v>NO</v>
      </c>
      <c r="M87" s="47">
        <f t="shared" si="3"/>
        <v>0</v>
      </c>
      <c r="N87">
        <f t="shared" si="4"/>
        <v>71</v>
      </c>
      <c r="O87">
        <f t="shared" si="5"/>
        <v>71.599999999999994</v>
      </c>
      <c r="P87" t="str" cm="1">
        <f t="array" ref="P87">_xlfn.IFS(O87&gt;90,"A+",O87&gt;80,"A",O87&gt;70,"B",O87&gt;60,"C",O87&gt;40,"D",O87&gt;=0,"E")</f>
        <v>B</v>
      </c>
      <c r="Q87" s="43" t="str">
        <f>TEXT(VLOOKUP(D87,CHOOSE({1,2},Detail!$H$2:$H$1001,Detail!$A$2:$A$1001),2,FALSE),"DD/MM/YYYY")</f>
        <v>21/06/2003</v>
      </c>
      <c r="R87" t="str" cm="1">
        <f t="array" ref="R87:V87">TRANSPOSE(VLOOKUP(D87,CHOOSE({1,2,3,4,5,6},Detail!$H$2:$H$1001,Detail!$F$2:$F$1001,Detail!$C$2:$C$1001,Detail!$D$2:$D$1001,Detail!$E$2:$E$1001,Detail!$B$2:$B$1001),{2;3;4;5;6},FALSE))</f>
        <v>Bogor</v>
      </c>
      <c r="S87">
        <v>167</v>
      </c>
      <c r="T87">
        <v>76</v>
      </c>
      <c r="U87" t="str">
        <v>Gg. Monginsidi No. 76</v>
      </c>
      <c r="V87" t="str">
        <v>O-</v>
      </c>
    </row>
    <row r="88" spans="1:22" x14ac:dyDescent="0.25">
      <c r="A88">
        <v>87</v>
      </c>
      <c r="B88" t="str">
        <f>LEFT(INDEX(Absen!$F$3:$F$8,MATCH(C88,Absen!$E$3:$E$8,0)),1)&amp;TEXT(A88,"0000")</f>
        <v>B0087</v>
      </c>
      <c r="C88" t="s">
        <v>1014</v>
      </c>
      <c r="D88" s="27" t="str">
        <f>VLOOKUP('Personal Teks 2'!B88,Detail!$G$2:$H$1001,2,FALSE)</f>
        <v>Martana Dongoran</v>
      </c>
      <c r="E88">
        <v>60</v>
      </c>
      <c r="F88">
        <v>47</v>
      </c>
      <c r="G88">
        <v>58</v>
      </c>
      <c r="H88">
        <v>61</v>
      </c>
      <c r="I88">
        <v>85</v>
      </c>
      <c r="J88">
        <v>54</v>
      </c>
      <c r="K88">
        <v>66</v>
      </c>
      <c r="L88" s="45" t="str">
        <f>_xlfn.IFNA(INDEX(Absen!$B$2:$B$501,MATCH('Personal Teks 2'!B88,Absen!$A$2:$A$501,0)),"NO")</f>
        <v>NO</v>
      </c>
      <c r="M88" s="47">
        <f t="shared" si="3"/>
        <v>0</v>
      </c>
      <c r="N88">
        <f t="shared" si="4"/>
        <v>66</v>
      </c>
      <c r="O88">
        <f t="shared" si="5"/>
        <v>60.625000000000007</v>
      </c>
      <c r="P88" t="str" cm="1">
        <f t="array" ref="P88">_xlfn.IFS(O88&gt;90,"A+",O88&gt;80,"A",O88&gt;70,"B",O88&gt;60,"C",O88&gt;40,"D",O88&gt;=0,"E")</f>
        <v>C</v>
      </c>
      <c r="Q88" s="43" t="str">
        <f>TEXT(VLOOKUP(D88,CHOOSE({1,2},Detail!$H$2:$H$1001,Detail!$A$2:$A$1001),2,FALSE),"DD/MM/YYYY")</f>
        <v>02/10/2001</v>
      </c>
      <c r="R88" t="str" cm="1">
        <f t="array" ref="R88:V88">TRANSPOSE(VLOOKUP(D88,CHOOSE({1,2,3,4,5,6},Detail!$H$2:$H$1001,Detail!$F$2:$F$1001,Detail!$C$2:$C$1001,Detail!$D$2:$D$1001,Detail!$E$2:$E$1001,Detail!$B$2:$B$1001),{2;3;4;5;6},FALSE))</f>
        <v>Surabaya</v>
      </c>
      <c r="S88">
        <v>170</v>
      </c>
      <c r="T88">
        <v>56</v>
      </c>
      <c r="U88" t="str">
        <v>Jl. M.H Thamrin No. 55</v>
      </c>
      <c r="V88" t="str">
        <v>B-</v>
      </c>
    </row>
    <row r="89" spans="1:22" x14ac:dyDescent="0.25">
      <c r="A89">
        <v>88</v>
      </c>
      <c r="B89" t="str">
        <f>LEFT(INDEX(Absen!$F$3:$F$8,MATCH(C89,Absen!$E$3:$E$8,0)),1)&amp;TEXT(A89,"0000")</f>
        <v>F0088</v>
      </c>
      <c r="C89" t="s">
        <v>1011</v>
      </c>
      <c r="D89" s="27" t="str">
        <f>VLOOKUP('Personal Teks 2'!B89,Detail!$G$2:$H$1001,2,FALSE)</f>
        <v>Liman Pradipta</v>
      </c>
      <c r="E89">
        <v>80</v>
      </c>
      <c r="F89">
        <v>74</v>
      </c>
      <c r="G89">
        <v>50</v>
      </c>
      <c r="H89">
        <v>58</v>
      </c>
      <c r="I89">
        <v>94</v>
      </c>
      <c r="J89">
        <v>85</v>
      </c>
      <c r="K89">
        <v>68</v>
      </c>
      <c r="L89" s="45">
        <f>_xlfn.IFNA(INDEX(Absen!$B$2:$B$501,MATCH('Personal Teks 2'!B89,Absen!$A$2:$A$501,0)),"NO")</f>
        <v>44897</v>
      </c>
      <c r="M89" s="47">
        <f t="shared" si="3"/>
        <v>10</v>
      </c>
      <c r="N89">
        <f t="shared" si="4"/>
        <v>58</v>
      </c>
      <c r="O89">
        <f t="shared" si="5"/>
        <v>71.05</v>
      </c>
      <c r="P89" t="str" cm="1">
        <f t="array" ref="P89">_xlfn.IFS(O89&gt;90,"A+",O89&gt;80,"A",O89&gt;70,"B",O89&gt;60,"C",O89&gt;40,"D",O89&gt;=0,"E")</f>
        <v>B</v>
      </c>
      <c r="Q89" s="43" t="str">
        <f>TEXT(VLOOKUP(D89,CHOOSE({1,2},Detail!$H$2:$H$1001,Detail!$A$2:$A$1001),2,FALSE),"DD/MM/YYYY")</f>
        <v>18/05/2004</v>
      </c>
      <c r="R89" t="str" cm="1">
        <f t="array" ref="R89:V89">TRANSPOSE(VLOOKUP(D89,CHOOSE({1,2,3,4,5,6},Detail!$H$2:$H$1001,Detail!$F$2:$F$1001,Detail!$C$2:$C$1001,Detail!$D$2:$D$1001,Detail!$E$2:$E$1001,Detail!$B$2:$B$1001),{2;3;4;5;6},FALSE))</f>
        <v>Surabaya</v>
      </c>
      <c r="S89">
        <v>171</v>
      </c>
      <c r="T89">
        <v>61</v>
      </c>
      <c r="U89" t="str">
        <v>Jl. Medokan Ayu No. 70</v>
      </c>
      <c r="V89" t="str">
        <v>B+</v>
      </c>
    </row>
    <row r="90" spans="1:22" x14ac:dyDescent="0.25">
      <c r="A90">
        <v>89</v>
      </c>
      <c r="B90" t="str">
        <f>LEFT(INDEX(Absen!$F$3:$F$8,MATCH(C90,Absen!$E$3:$E$8,0)),1)&amp;TEXT(A90,"0000")</f>
        <v>E0089</v>
      </c>
      <c r="C90" t="s">
        <v>1010</v>
      </c>
      <c r="D90" s="27" t="str">
        <f>VLOOKUP('Personal Teks 2'!B90,Detail!$G$2:$H$1001,2,FALSE)</f>
        <v>Ganep Puspita</v>
      </c>
      <c r="E90">
        <v>74</v>
      </c>
      <c r="F90">
        <v>50</v>
      </c>
      <c r="G90">
        <v>84</v>
      </c>
      <c r="H90">
        <v>72</v>
      </c>
      <c r="I90">
        <v>56</v>
      </c>
      <c r="J90">
        <v>59</v>
      </c>
      <c r="K90">
        <v>60</v>
      </c>
      <c r="L90" s="45">
        <f>_xlfn.IFNA(INDEX(Absen!$B$2:$B$501,MATCH('Personal Teks 2'!B90,Absen!$A$2:$A$501,0)),"NO")</f>
        <v>44789</v>
      </c>
      <c r="M90" s="47">
        <f t="shared" si="3"/>
        <v>10</v>
      </c>
      <c r="N90">
        <f t="shared" si="4"/>
        <v>50</v>
      </c>
      <c r="O90">
        <f t="shared" si="5"/>
        <v>65.099999999999994</v>
      </c>
      <c r="P90" t="str" cm="1">
        <f t="array" ref="P90">_xlfn.IFS(O90&gt;90,"A+",O90&gt;80,"A",O90&gt;70,"B",O90&gt;60,"C",O90&gt;40,"D",O90&gt;=0,"E")</f>
        <v>C</v>
      </c>
      <c r="Q90" s="43" t="str">
        <f>TEXT(VLOOKUP(D90,CHOOSE({1,2},Detail!$H$2:$H$1001,Detail!$A$2:$A$1001),2,FALSE),"DD/MM/YYYY")</f>
        <v>28/02/2004</v>
      </c>
      <c r="R90" t="str" cm="1">
        <f t="array" ref="R90:V90">TRANSPOSE(VLOOKUP(D90,CHOOSE({1,2,3,4,5,6},Detail!$H$2:$H$1001,Detail!$F$2:$F$1001,Detail!$C$2:$C$1001,Detail!$D$2:$D$1001,Detail!$E$2:$E$1001,Detail!$B$2:$B$1001),{2;3;4;5;6},FALSE))</f>
        <v>Semarang</v>
      </c>
      <c r="S90">
        <v>179</v>
      </c>
      <c r="T90">
        <v>50</v>
      </c>
      <c r="U90" t="str">
        <v xml:space="preserve">Jalan Yos Sudarso No. 5
</v>
      </c>
      <c r="V90" t="str">
        <v>A+</v>
      </c>
    </row>
    <row r="91" spans="1:22" x14ac:dyDescent="0.25">
      <c r="A91">
        <v>90</v>
      </c>
      <c r="B91" t="str">
        <f>LEFT(INDEX(Absen!$F$3:$F$8,MATCH(C91,Absen!$E$3:$E$8,0)),1)&amp;TEXT(A91,"0000")</f>
        <v>D0090</v>
      </c>
      <c r="C91" t="s">
        <v>1013</v>
      </c>
      <c r="D91" s="27" t="str">
        <f>VLOOKUP('Personal Teks 2'!B91,Detail!$G$2:$H$1001,2,FALSE)</f>
        <v>Adinata Samosir</v>
      </c>
      <c r="E91">
        <v>69</v>
      </c>
      <c r="F91">
        <v>44</v>
      </c>
      <c r="G91">
        <v>81</v>
      </c>
      <c r="H91">
        <v>50</v>
      </c>
      <c r="I91">
        <v>57</v>
      </c>
      <c r="J91">
        <v>54</v>
      </c>
      <c r="K91">
        <v>88</v>
      </c>
      <c r="L91" s="45" t="str">
        <f>_xlfn.IFNA(INDEX(Absen!$B$2:$B$501,MATCH('Personal Teks 2'!B91,Absen!$A$2:$A$501,0)),"NO")</f>
        <v>NO</v>
      </c>
      <c r="M91" s="47">
        <f t="shared" si="3"/>
        <v>0</v>
      </c>
      <c r="N91">
        <f t="shared" si="4"/>
        <v>88</v>
      </c>
      <c r="O91">
        <f t="shared" si="5"/>
        <v>63.3</v>
      </c>
      <c r="P91" t="str" cm="1">
        <f t="array" ref="P91">_xlfn.IFS(O91&gt;90,"A+",O91&gt;80,"A",O91&gt;70,"B",O91&gt;60,"C",O91&gt;40,"D",O91&gt;=0,"E")</f>
        <v>C</v>
      </c>
      <c r="Q91" s="43" t="str">
        <f>TEXT(VLOOKUP(D91,CHOOSE({1,2},Detail!$H$2:$H$1001,Detail!$A$2:$A$1001),2,FALSE),"DD/MM/YYYY")</f>
        <v>18/01/2004</v>
      </c>
      <c r="R91" t="str" cm="1">
        <f t="array" ref="R91:V91">TRANSPOSE(VLOOKUP(D91,CHOOSE({1,2,3,4,5,6},Detail!$H$2:$H$1001,Detail!$F$2:$F$1001,Detail!$C$2:$C$1001,Detail!$D$2:$D$1001,Detail!$E$2:$E$1001,Detail!$B$2:$B$1001),{2;3;4;5;6},FALSE))</f>
        <v>Bandar Lampung</v>
      </c>
      <c r="S91">
        <v>150</v>
      </c>
      <c r="T91">
        <v>64</v>
      </c>
      <c r="U91" t="str">
        <v>Jl. Yos Sudarso No. 91</v>
      </c>
      <c r="V91" t="str">
        <v>AB+</v>
      </c>
    </row>
    <row r="92" spans="1:22" x14ac:dyDescent="0.25">
      <c r="A92">
        <v>91</v>
      </c>
      <c r="B92" t="str">
        <f>LEFT(INDEX(Absen!$F$3:$F$8,MATCH(C92,Absen!$E$3:$E$8,0)),1)&amp;TEXT(A92,"0000")</f>
        <v>F0091</v>
      </c>
      <c r="C92" t="s">
        <v>1011</v>
      </c>
      <c r="D92" s="27" t="str">
        <f>VLOOKUP('Personal Teks 2'!B92,Detail!$G$2:$H$1001,2,FALSE)</f>
        <v>Omar Wibowo</v>
      </c>
      <c r="E92">
        <v>95</v>
      </c>
      <c r="F92">
        <v>66</v>
      </c>
      <c r="G92">
        <v>55</v>
      </c>
      <c r="H92">
        <v>70</v>
      </c>
      <c r="I92">
        <v>83</v>
      </c>
      <c r="J92">
        <v>86</v>
      </c>
      <c r="K92">
        <v>77</v>
      </c>
      <c r="L92" s="45" t="str">
        <f>_xlfn.IFNA(INDEX(Absen!$B$2:$B$501,MATCH('Personal Teks 2'!B92,Absen!$A$2:$A$501,0)),"NO")</f>
        <v>NO</v>
      </c>
      <c r="M92" s="47">
        <f t="shared" si="3"/>
        <v>0</v>
      </c>
      <c r="N92">
        <f t="shared" si="4"/>
        <v>77</v>
      </c>
      <c r="O92">
        <f t="shared" si="5"/>
        <v>75.150000000000006</v>
      </c>
      <c r="P92" t="str" cm="1">
        <f t="array" ref="P92">_xlfn.IFS(O92&gt;90,"A+",O92&gt;80,"A",O92&gt;70,"B",O92&gt;60,"C",O92&gt;40,"D",O92&gt;=0,"E")</f>
        <v>B</v>
      </c>
      <c r="Q92" s="43" t="str">
        <f>TEXT(VLOOKUP(D92,CHOOSE({1,2},Detail!$H$2:$H$1001,Detail!$A$2:$A$1001),2,FALSE),"DD/MM/YYYY")</f>
        <v>20/04/2002</v>
      </c>
      <c r="R92" t="str" cm="1">
        <f t="array" ref="R92:V92">TRANSPOSE(VLOOKUP(D92,CHOOSE({1,2,3,4,5,6},Detail!$H$2:$H$1001,Detail!$F$2:$F$1001,Detail!$C$2:$C$1001,Detail!$D$2:$D$1001,Detail!$E$2:$E$1001,Detail!$B$2:$B$1001),{2;3;4;5;6},FALSE))</f>
        <v>Ambon</v>
      </c>
      <c r="S92">
        <v>170</v>
      </c>
      <c r="T92">
        <v>78</v>
      </c>
      <c r="U92" t="str">
        <v>Gg. Suniaraja No. 72</v>
      </c>
      <c r="V92" t="str">
        <v>B-</v>
      </c>
    </row>
    <row r="93" spans="1:22" x14ac:dyDescent="0.25">
      <c r="A93">
        <v>92</v>
      </c>
      <c r="B93" t="str">
        <f>LEFT(INDEX(Absen!$F$3:$F$8,MATCH(C93,Absen!$E$3:$E$8,0)),1)&amp;TEXT(A93,"0000")</f>
        <v>B0092</v>
      </c>
      <c r="C93" t="s">
        <v>1014</v>
      </c>
      <c r="D93" s="27" t="str">
        <f>VLOOKUP('Personal Teks 2'!B93,Detail!$G$2:$H$1001,2,FALSE)</f>
        <v>Warji Yuniar</v>
      </c>
      <c r="E93">
        <v>95</v>
      </c>
      <c r="F93">
        <v>64</v>
      </c>
      <c r="G93">
        <v>33</v>
      </c>
      <c r="H93">
        <v>60</v>
      </c>
      <c r="I93">
        <v>61</v>
      </c>
      <c r="J93">
        <v>63</v>
      </c>
      <c r="K93">
        <v>60</v>
      </c>
      <c r="L93" s="45" t="str">
        <f>_xlfn.IFNA(INDEX(Absen!$B$2:$B$501,MATCH('Personal Teks 2'!B93,Absen!$A$2:$A$501,0)),"NO")</f>
        <v>NO</v>
      </c>
      <c r="M93" s="47">
        <f t="shared" si="3"/>
        <v>0</v>
      </c>
      <c r="N93">
        <f t="shared" si="4"/>
        <v>60</v>
      </c>
      <c r="O93">
        <f t="shared" si="5"/>
        <v>60.2</v>
      </c>
      <c r="P93" t="str" cm="1">
        <f t="array" ref="P93">_xlfn.IFS(O93&gt;90,"A+",O93&gt;80,"A",O93&gt;70,"B",O93&gt;60,"C",O93&gt;40,"D",O93&gt;=0,"E")</f>
        <v>C</v>
      </c>
      <c r="Q93" s="43" t="str">
        <f>TEXT(VLOOKUP(D93,CHOOSE({1,2},Detail!$H$2:$H$1001,Detail!$A$2:$A$1001),2,FALSE),"DD/MM/YYYY")</f>
        <v>02/02/2004</v>
      </c>
      <c r="R93" t="str" cm="1">
        <f t="array" ref="R93:V93">TRANSPOSE(VLOOKUP(D93,CHOOSE({1,2,3,4,5,6},Detail!$H$2:$H$1001,Detail!$F$2:$F$1001,Detail!$C$2:$C$1001,Detail!$D$2:$D$1001,Detail!$E$2:$E$1001,Detail!$B$2:$B$1001),{2;3;4;5;6},FALSE))</f>
        <v>Dumai</v>
      </c>
      <c r="S93">
        <v>180</v>
      </c>
      <c r="T93">
        <v>78</v>
      </c>
      <c r="U93" t="str">
        <v>Gg. Cihampelas No. 45</v>
      </c>
      <c r="V93" t="str">
        <v>AB-</v>
      </c>
    </row>
    <row r="94" spans="1:22" x14ac:dyDescent="0.25">
      <c r="A94">
        <v>93</v>
      </c>
      <c r="B94" t="str">
        <f>LEFT(INDEX(Absen!$F$3:$F$8,MATCH(C94,Absen!$E$3:$E$8,0)),1)&amp;TEXT(A94,"0000")</f>
        <v>E0093</v>
      </c>
      <c r="C94" t="s">
        <v>1010</v>
      </c>
      <c r="D94" s="27" t="str">
        <f>VLOOKUP('Personal Teks 2'!B94,Detail!$G$2:$H$1001,2,FALSE)</f>
        <v>Yuliana Sihombing</v>
      </c>
      <c r="E94">
        <v>93</v>
      </c>
      <c r="F94">
        <v>59</v>
      </c>
      <c r="G94">
        <v>50</v>
      </c>
      <c r="H94">
        <v>67</v>
      </c>
      <c r="I94">
        <v>81</v>
      </c>
      <c r="J94">
        <v>72</v>
      </c>
      <c r="K94">
        <v>73</v>
      </c>
      <c r="L94" s="45" t="str">
        <f>_xlfn.IFNA(INDEX(Absen!$B$2:$B$501,MATCH('Personal Teks 2'!B94,Absen!$A$2:$A$501,0)),"NO")</f>
        <v>NO</v>
      </c>
      <c r="M94" s="47">
        <f t="shared" si="3"/>
        <v>0</v>
      </c>
      <c r="N94">
        <f t="shared" si="4"/>
        <v>73</v>
      </c>
      <c r="O94">
        <f t="shared" si="5"/>
        <v>69.2</v>
      </c>
      <c r="P94" t="str" cm="1">
        <f t="array" ref="P94">_xlfn.IFS(O94&gt;90,"A+",O94&gt;80,"A",O94&gt;70,"B",O94&gt;60,"C",O94&gt;40,"D",O94&gt;=0,"E")</f>
        <v>C</v>
      </c>
      <c r="Q94" s="43" t="str">
        <f>TEXT(VLOOKUP(D94,CHOOSE({1,2},Detail!$H$2:$H$1001,Detail!$A$2:$A$1001),2,FALSE),"DD/MM/YYYY")</f>
        <v>13/12/2003</v>
      </c>
      <c r="R94" t="str" cm="1">
        <f t="array" ref="R94:V94">TRANSPOSE(VLOOKUP(D94,CHOOSE({1,2,3,4,5,6},Detail!$H$2:$H$1001,Detail!$F$2:$F$1001,Detail!$C$2:$C$1001,Detail!$D$2:$D$1001,Detail!$E$2:$E$1001,Detail!$B$2:$B$1001),{2;3;4;5;6},FALSE))</f>
        <v>Pariaman</v>
      </c>
      <c r="S94">
        <v>180</v>
      </c>
      <c r="T94">
        <v>55</v>
      </c>
      <c r="U94" t="str">
        <v>Jalan Sukabumi No. 33</v>
      </c>
      <c r="V94" t="str">
        <v>B-</v>
      </c>
    </row>
    <row r="95" spans="1:22" x14ac:dyDescent="0.25">
      <c r="A95">
        <v>94</v>
      </c>
      <c r="B95" t="str">
        <f>LEFT(INDEX(Absen!$F$3:$F$8,MATCH(C95,Absen!$E$3:$E$8,0)),1)&amp;TEXT(A95,"0000")</f>
        <v>A0094</v>
      </c>
      <c r="C95" t="s">
        <v>1015</v>
      </c>
      <c r="D95" s="27" t="str">
        <f>VLOOKUP('Personal Teks 2'!B95,Detail!$G$2:$H$1001,2,FALSE)</f>
        <v>Umay Suryono</v>
      </c>
      <c r="E95">
        <v>60</v>
      </c>
      <c r="F95">
        <v>46</v>
      </c>
      <c r="G95">
        <v>92</v>
      </c>
      <c r="H95">
        <v>75</v>
      </c>
      <c r="I95">
        <v>72</v>
      </c>
      <c r="J95">
        <v>69</v>
      </c>
      <c r="K95">
        <v>87</v>
      </c>
      <c r="L95" s="45" t="str">
        <f>_xlfn.IFNA(INDEX(Absen!$B$2:$B$501,MATCH('Personal Teks 2'!B95,Absen!$A$2:$A$501,0)),"NO")</f>
        <v>NO</v>
      </c>
      <c r="M95" s="47">
        <f t="shared" si="3"/>
        <v>0</v>
      </c>
      <c r="N95">
        <f t="shared" si="4"/>
        <v>87</v>
      </c>
      <c r="O95">
        <f t="shared" si="5"/>
        <v>72.525000000000006</v>
      </c>
      <c r="P95" t="str" cm="1">
        <f t="array" ref="P95">_xlfn.IFS(O95&gt;90,"A+",O95&gt;80,"A",O95&gt;70,"B",O95&gt;60,"C",O95&gt;40,"D",O95&gt;=0,"E")</f>
        <v>B</v>
      </c>
      <c r="Q95" s="43" t="str">
        <f>TEXT(VLOOKUP(D95,CHOOSE({1,2},Detail!$H$2:$H$1001,Detail!$A$2:$A$1001),2,FALSE),"DD/MM/YYYY")</f>
        <v>21/03/2003</v>
      </c>
      <c r="R95" t="str" cm="1">
        <f t="array" ref="R95:V95">TRANSPOSE(VLOOKUP(D95,CHOOSE({1,2,3,4,5,6},Detail!$H$2:$H$1001,Detail!$F$2:$F$1001,Detail!$C$2:$C$1001,Detail!$D$2:$D$1001,Detail!$E$2:$E$1001,Detail!$B$2:$B$1001),{2;3;4;5;6},FALSE))</f>
        <v>Lubuklinggau</v>
      </c>
      <c r="S95">
        <v>160</v>
      </c>
      <c r="T95">
        <v>69</v>
      </c>
      <c r="U95" t="str">
        <v xml:space="preserve">Jl. Gegerkalong Hilir No. 0
</v>
      </c>
      <c r="V95" t="str">
        <v>AB-</v>
      </c>
    </row>
    <row r="96" spans="1:22" x14ac:dyDescent="0.25">
      <c r="A96">
        <v>95</v>
      </c>
      <c r="B96" t="str">
        <f>LEFT(INDEX(Absen!$F$3:$F$8,MATCH(C96,Absen!$E$3:$E$8,0)),1)&amp;TEXT(A96,"0000")</f>
        <v>F0095</v>
      </c>
      <c r="C96" t="s">
        <v>1011</v>
      </c>
      <c r="D96" s="27" t="str">
        <f>VLOOKUP('Personal Teks 2'!B96,Detail!$G$2:$H$1001,2,FALSE)</f>
        <v>Bagiya Damanik</v>
      </c>
      <c r="E96">
        <v>52</v>
      </c>
      <c r="F96">
        <v>42</v>
      </c>
      <c r="G96">
        <v>76</v>
      </c>
      <c r="H96">
        <v>68</v>
      </c>
      <c r="I96">
        <v>69</v>
      </c>
      <c r="J96">
        <v>54</v>
      </c>
      <c r="K96">
        <v>85</v>
      </c>
      <c r="L96" s="45">
        <f>_xlfn.IFNA(INDEX(Absen!$B$2:$B$501,MATCH('Personal Teks 2'!B96,Absen!$A$2:$A$501,0)),"NO")</f>
        <v>44773</v>
      </c>
      <c r="M96" s="47">
        <f t="shared" si="3"/>
        <v>10</v>
      </c>
      <c r="N96">
        <f t="shared" si="4"/>
        <v>75</v>
      </c>
      <c r="O96">
        <f t="shared" si="5"/>
        <v>62.375</v>
      </c>
      <c r="P96" t="str" cm="1">
        <f t="array" ref="P96">_xlfn.IFS(O96&gt;90,"A+",O96&gt;80,"A",O96&gt;70,"B",O96&gt;60,"C",O96&gt;40,"D",O96&gt;=0,"E")</f>
        <v>C</v>
      </c>
      <c r="Q96" s="43" t="str">
        <f>TEXT(VLOOKUP(D96,CHOOSE({1,2},Detail!$H$2:$H$1001,Detail!$A$2:$A$1001),2,FALSE),"DD/MM/YYYY")</f>
        <v>01/11/2004</v>
      </c>
      <c r="R96" t="str" cm="1">
        <f t="array" ref="R96:V96">TRANSPOSE(VLOOKUP(D96,CHOOSE({1,2,3,4,5,6},Detail!$H$2:$H$1001,Detail!$F$2:$F$1001,Detail!$C$2:$C$1001,Detail!$D$2:$D$1001,Detail!$E$2:$E$1001,Detail!$B$2:$B$1001),{2;3;4;5;6},FALSE))</f>
        <v>Salatiga</v>
      </c>
      <c r="S96">
        <v>163</v>
      </c>
      <c r="T96">
        <v>92</v>
      </c>
      <c r="U96" t="str">
        <v>Gang Medokan Ayu No. 10</v>
      </c>
      <c r="V96" t="str">
        <v>A-</v>
      </c>
    </row>
    <row r="97" spans="1:22" x14ac:dyDescent="0.25">
      <c r="A97">
        <v>96</v>
      </c>
      <c r="B97" t="str">
        <f>LEFT(INDEX(Absen!$F$3:$F$8,MATCH(C97,Absen!$E$3:$E$8,0)),1)&amp;TEXT(A97,"0000")</f>
        <v>D0096</v>
      </c>
      <c r="C97" t="s">
        <v>1013</v>
      </c>
      <c r="D97" s="27" t="str">
        <f>VLOOKUP('Personal Teks 2'!B97,Detail!$G$2:$H$1001,2,FALSE)</f>
        <v>Umi Nainggolan</v>
      </c>
      <c r="E97">
        <v>69</v>
      </c>
      <c r="F97">
        <v>52</v>
      </c>
      <c r="G97">
        <v>57</v>
      </c>
      <c r="H97">
        <v>57</v>
      </c>
      <c r="I97">
        <v>76</v>
      </c>
      <c r="J97">
        <v>56</v>
      </c>
      <c r="K97">
        <v>65</v>
      </c>
      <c r="L97" s="45">
        <f>_xlfn.IFNA(INDEX(Absen!$B$2:$B$501,MATCH('Personal Teks 2'!B97,Absen!$A$2:$A$501,0)),"NO")</f>
        <v>44804</v>
      </c>
      <c r="M97" s="47">
        <f t="shared" si="3"/>
        <v>10</v>
      </c>
      <c r="N97">
        <f t="shared" si="4"/>
        <v>55</v>
      </c>
      <c r="O97">
        <f t="shared" si="5"/>
        <v>59.849999999999994</v>
      </c>
      <c r="P97" t="str" cm="1">
        <f t="array" ref="P97">_xlfn.IFS(O97&gt;90,"A+",O97&gt;80,"A",O97&gt;70,"B",O97&gt;60,"C",O97&gt;40,"D",O97&gt;=0,"E")</f>
        <v>D</v>
      </c>
      <c r="Q97" s="43" t="str">
        <f>TEXT(VLOOKUP(D97,CHOOSE({1,2},Detail!$H$2:$H$1001,Detail!$A$2:$A$1001),2,FALSE),"DD/MM/YYYY")</f>
        <v>27/09/2003</v>
      </c>
      <c r="R97" t="str" cm="1">
        <f t="array" ref="R97:V97">TRANSPOSE(VLOOKUP(D97,CHOOSE({1,2,3,4,5,6},Detail!$H$2:$H$1001,Detail!$F$2:$F$1001,Detail!$C$2:$C$1001,Detail!$D$2:$D$1001,Detail!$E$2:$E$1001,Detail!$B$2:$B$1001),{2;3;4;5;6},FALSE))</f>
        <v>Binjai</v>
      </c>
      <c r="S97">
        <v>156</v>
      </c>
      <c r="T97">
        <v>63</v>
      </c>
      <c r="U97" t="str">
        <v>Jl. Sukajadi No. 95</v>
      </c>
      <c r="V97" t="str">
        <v>B-</v>
      </c>
    </row>
    <row r="98" spans="1:22" x14ac:dyDescent="0.25">
      <c r="A98">
        <v>97</v>
      </c>
      <c r="B98" t="str">
        <f>LEFT(INDEX(Absen!$F$3:$F$8,MATCH(C98,Absen!$E$3:$E$8,0)),1)&amp;TEXT(A98,"0000")</f>
        <v>D0097</v>
      </c>
      <c r="C98" t="s">
        <v>1013</v>
      </c>
      <c r="D98" s="27" t="str">
        <f>VLOOKUP('Personal Teks 2'!B98,Detail!$G$2:$H$1001,2,FALSE)</f>
        <v>Oliva Lailasari</v>
      </c>
      <c r="E98">
        <v>93</v>
      </c>
      <c r="F98">
        <v>52</v>
      </c>
      <c r="G98">
        <v>93</v>
      </c>
      <c r="H98">
        <v>56</v>
      </c>
      <c r="I98">
        <v>84</v>
      </c>
      <c r="J98">
        <v>97</v>
      </c>
      <c r="K98">
        <v>64</v>
      </c>
      <c r="L98" s="45">
        <f>_xlfn.IFNA(INDEX(Absen!$B$2:$B$501,MATCH('Personal Teks 2'!B98,Absen!$A$2:$A$501,0)),"NO")</f>
        <v>44800</v>
      </c>
      <c r="M98" s="47">
        <f t="shared" si="3"/>
        <v>10</v>
      </c>
      <c r="N98">
        <f t="shared" si="4"/>
        <v>54</v>
      </c>
      <c r="O98">
        <f t="shared" si="5"/>
        <v>79.025000000000006</v>
      </c>
      <c r="P98" t="str" cm="1">
        <f t="array" ref="P98">_xlfn.IFS(O98&gt;90,"A+",O98&gt;80,"A",O98&gt;70,"B",O98&gt;60,"C",O98&gt;40,"D",O98&gt;=0,"E")</f>
        <v>B</v>
      </c>
      <c r="Q98" s="43" t="str">
        <f>TEXT(VLOOKUP(D98,CHOOSE({1,2},Detail!$H$2:$H$1001,Detail!$A$2:$A$1001),2,FALSE),"DD/MM/YYYY")</f>
        <v>25/02/2004</v>
      </c>
      <c r="R98" t="str" cm="1">
        <f t="array" ref="R98:V98">TRANSPOSE(VLOOKUP(D98,CHOOSE({1,2,3,4,5,6},Detail!$H$2:$H$1001,Detail!$F$2:$F$1001,Detail!$C$2:$C$1001,Detail!$D$2:$D$1001,Detail!$E$2:$E$1001,Detail!$B$2:$B$1001),{2;3;4;5;6},FALSE))</f>
        <v>Kota Administrasi Jakarta Barat</v>
      </c>
      <c r="S98">
        <v>168</v>
      </c>
      <c r="T98">
        <v>45</v>
      </c>
      <c r="U98" t="str">
        <v>Jl. Antapani Lama No. 52</v>
      </c>
      <c r="V98" t="str">
        <v>B+</v>
      </c>
    </row>
    <row r="99" spans="1:22" x14ac:dyDescent="0.25">
      <c r="A99">
        <v>98</v>
      </c>
      <c r="B99" t="str">
        <f>LEFT(INDEX(Absen!$F$3:$F$8,MATCH(C99,Absen!$E$3:$E$8,0)),1)&amp;TEXT(A99,"0000")</f>
        <v>B0098</v>
      </c>
      <c r="C99" t="s">
        <v>1014</v>
      </c>
      <c r="D99" s="27" t="str">
        <f>VLOOKUP('Personal Teks 2'!B99,Detail!$G$2:$H$1001,2,FALSE)</f>
        <v>Kasusra Riyanti</v>
      </c>
      <c r="E99">
        <v>61</v>
      </c>
      <c r="F99">
        <v>40</v>
      </c>
      <c r="G99">
        <v>75</v>
      </c>
      <c r="H99">
        <v>68</v>
      </c>
      <c r="I99">
        <v>53</v>
      </c>
      <c r="J99">
        <v>65</v>
      </c>
      <c r="K99">
        <v>97</v>
      </c>
      <c r="L99" s="45">
        <f>_xlfn.IFNA(INDEX(Absen!$B$2:$B$501,MATCH('Personal Teks 2'!B99,Absen!$A$2:$A$501,0)),"NO")</f>
        <v>44913</v>
      </c>
      <c r="M99" s="47">
        <f t="shared" si="3"/>
        <v>10</v>
      </c>
      <c r="N99">
        <f t="shared" si="4"/>
        <v>87</v>
      </c>
      <c r="O99">
        <f t="shared" si="5"/>
        <v>64.45</v>
      </c>
      <c r="P99" t="str" cm="1">
        <f t="array" ref="P99">_xlfn.IFS(O99&gt;90,"A+",O99&gt;80,"A",O99&gt;70,"B",O99&gt;60,"C",O99&gt;40,"D",O99&gt;=0,"E")</f>
        <v>C</v>
      </c>
      <c r="Q99" s="43" t="str">
        <f>TEXT(VLOOKUP(D99,CHOOSE({1,2},Detail!$H$2:$H$1001,Detail!$A$2:$A$1001),2,FALSE),"DD/MM/YYYY")</f>
        <v>11/02/2005</v>
      </c>
      <c r="R99" t="str" cm="1">
        <f t="array" ref="R99:V99">TRANSPOSE(VLOOKUP(D99,CHOOSE({1,2,3,4,5,6},Detail!$H$2:$H$1001,Detail!$F$2:$F$1001,Detail!$C$2:$C$1001,Detail!$D$2:$D$1001,Detail!$E$2:$E$1001,Detail!$B$2:$B$1001),{2;3;4;5;6},FALSE))</f>
        <v>Binjai</v>
      </c>
      <c r="S99">
        <v>162</v>
      </c>
      <c r="T99">
        <v>48</v>
      </c>
      <c r="U99" t="str">
        <v xml:space="preserve">Jalan Ciwastra No. 0
</v>
      </c>
      <c r="V99" t="str">
        <v>AB-</v>
      </c>
    </row>
    <row r="100" spans="1:22" x14ac:dyDescent="0.25">
      <c r="A100">
        <v>99</v>
      </c>
      <c r="B100" t="str">
        <f>LEFT(INDEX(Absen!$F$3:$F$8,MATCH(C100,Absen!$E$3:$E$8,0)),1)&amp;TEXT(A100,"0000")</f>
        <v>F0099</v>
      </c>
      <c r="C100" t="s">
        <v>1011</v>
      </c>
      <c r="D100" s="27" t="str">
        <f>VLOOKUP('Personal Teks 2'!B100,Detail!$G$2:$H$1001,2,FALSE)</f>
        <v>Dalimin Padmasari</v>
      </c>
      <c r="E100">
        <v>89</v>
      </c>
      <c r="F100">
        <v>43</v>
      </c>
      <c r="G100">
        <v>60</v>
      </c>
      <c r="H100">
        <v>54</v>
      </c>
      <c r="I100">
        <v>79</v>
      </c>
      <c r="J100">
        <v>61</v>
      </c>
      <c r="K100">
        <v>78</v>
      </c>
      <c r="L100" s="45" t="str">
        <f>_xlfn.IFNA(INDEX(Absen!$B$2:$B$501,MATCH('Personal Teks 2'!B100,Absen!$A$2:$A$501,0)),"NO")</f>
        <v>NO</v>
      </c>
      <c r="M100" s="47">
        <f t="shared" si="3"/>
        <v>0</v>
      </c>
      <c r="N100">
        <f t="shared" si="4"/>
        <v>78</v>
      </c>
      <c r="O100">
        <f t="shared" si="5"/>
        <v>65.125</v>
      </c>
      <c r="P100" t="str" cm="1">
        <f t="array" ref="P100">_xlfn.IFS(O100&gt;90,"A+",O100&gt;80,"A",O100&gt;70,"B",O100&gt;60,"C",O100&gt;40,"D",O100&gt;=0,"E")</f>
        <v>C</v>
      </c>
      <c r="Q100" s="43" t="str">
        <f>TEXT(VLOOKUP(D100,CHOOSE({1,2},Detail!$H$2:$H$1001,Detail!$A$2:$A$1001),2,FALSE),"DD/MM/YYYY")</f>
        <v>08/05/2002</v>
      </c>
      <c r="R100" t="str" cm="1">
        <f t="array" ref="R100:V100">TRANSPOSE(VLOOKUP(D100,CHOOSE({1,2,3,4,5,6},Detail!$H$2:$H$1001,Detail!$F$2:$F$1001,Detail!$C$2:$C$1001,Detail!$D$2:$D$1001,Detail!$E$2:$E$1001,Detail!$B$2:$B$1001),{2;3;4;5;6},FALSE))</f>
        <v>Bengkulu</v>
      </c>
      <c r="S100">
        <v>165</v>
      </c>
      <c r="T100">
        <v>53</v>
      </c>
      <c r="U100" t="str">
        <v>Jl. Suniaraja No. 25</v>
      </c>
      <c r="V100" t="str">
        <v>A-</v>
      </c>
    </row>
    <row r="101" spans="1:22" x14ac:dyDescent="0.25">
      <c r="A101">
        <v>100</v>
      </c>
      <c r="B101" t="str">
        <f>LEFT(INDEX(Absen!$F$3:$F$8,MATCH(C101,Absen!$E$3:$E$8,0)),1)&amp;TEXT(A101,"0000")</f>
        <v>A0100</v>
      </c>
      <c r="C101" t="s">
        <v>1015</v>
      </c>
      <c r="D101" s="27" t="str">
        <f>VLOOKUP('Personal Teks 2'!B101,Detail!$G$2:$H$1001,2,FALSE)</f>
        <v>Jarwa Maulana</v>
      </c>
      <c r="E101">
        <v>50</v>
      </c>
      <c r="F101">
        <v>44</v>
      </c>
      <c r="G101">
        <v>51</v>
      </c>
      <c r="H101">
        <v>69</v>
      </c>
      <c r="I101">
        <v>54</v>
      </c>
      <c r="J101">
        <v>82</v>
      </c>
      <c r="K101">
        <v>66</v>
      </c>
      <c r="L101" s="45">
        <f>_xlfn.IFNA(INDEX(Absen!$B$2:$B$501,MATCH('Personal Teks 2'!B101,Absen!$A$2:$A$501,0)),"NO")</f>
        <v>44811</v>
      </c>
      <c r="M101" s="47">
        <f t="shared" si="3"/>
        <v>10</v>
      </c>
      <c r="N101">
        <f t="shared" si="4"/>
        <v>56</v>
      </c>
      <c r="O101">
        <f t="shared" si="5"/>
        <v>59.325000000000003</v>
      </c>
      <c r="P101" t="str" cm="1">
        <f t="array" ref="P101">_xlfn.IFS(O101&gt;90,"A+",O101&gt;80,"A",O101&gt;70,"B",O101&gt;60,"C",O101&gt;40,"D",O101&gt;=0,"E")</f>
        <v>D</v>
      </c>
      <c r="Q101" s="43" t="str">
        <f>TEXT(VLOOKUP(D101,CHOOSE({1,2},Detail!$H$2:$H$1001,Detail!$A$2:$A$1001),2,FALSE),"DD/MM/YYYY")</f>
        <v>10/01/2004</v>
      </c>
      <c r="R101" t="str" cm="1">
        <f t="array" ref="R101:V101">TRANSPOSE(VLOOKUP(D101,CHOOSE({1,2,3,4,5,6},Detail!$H$2:$H$1001,Detail!$F$2:$F$1001,Detail!$C$2:$C$1001,Detail!$D$2:$D$1001,Detail!$E$2:$E$1001,Detail!$B$2:$B$1001),{2;3;4;5;6},FALSE))</f>
        <v>Bitung</v>
      </c>
      <c r="S101">
        <v>168</v>
      </c>
      <c r="T101">
        <v>62</v>
      </c>
      <c r="U101" t="str">
        <v xml:space="preserve">Gang Sukabumi No. 7
</v>
      </c>
      <c r="V101" t="str">
        <v>O-</v>
      </c>
    </row>
    <row r="102" spans="1:22" x14ac:dyDescent="0.25">
      <c r="A102">
        <v>101</v>
      </c>
      <c r="B102" t="str">
        <f>LEFT(INDEX(Absen!$F$3:$F$8,MATCH(C102,Absen!$E$3:$E$8,0)),1)&amp;TEXT(A102,"0000")</f>
        <v>C0101</v>
      </c>
      <c r="C102" t="s">
        <v>1012</v>
      </c>
      <c r="D102" s="27" t="str">
        <f>VLOOKUP('Personal Teks 2'!B102,Detail!$G$2:$H$1001,2,FALSE)</f>
        <v>Dodo Hassanah</v>
      </c>
      <c r="E102">
        <v>57</v>
      </c>
      <c r="F102">
        <v>43</v>
      </c>
      <c r="G102">
        <v>61</v>
      </c>
      <c r="H102">
        <v>50</v>
      </c>
      <c r="I102">
        <v>79</v>
      </c>
      <c r="J102">
        <v>82</v>
      </c>
      <c r="K102">
        <v>60</v>
      </c>
      <c r="L102" s="45" t="str">
        <f>_xlfn.IFNA(INDEX(Absen!$B$2:$B$501,MATCH('Personal Teks 2'!B102,Absen!$A$2:$A$501,0)),"NO")</f>
        <v>NO</v>
      </c>
      <c r="M102" s="47">
        <f t="shared" si="3"/>
        <v>0</v>
      </c>
      <c r="N102">
        <f t="shared" si="4"/>
        <v>60</v>
      </c>
      <c r="O102">
        <f t="shared" si="5"/>
        <v>63.225000000000001</v>
      </c>
      <c r="P102" t="str" cm="1">
        <f t="array" ref="P102">_xlfn.IFS(O102&gt;90,"A+",O102&gt;80,"A",O102&gt;70,"B",O102&gt;60,"C",O102&gt;40,"D",O102&gt;=0,"E")</f>
        <v>C</v>
      </c>
      <c r="Q102" s="43" t="str">
        <f>TEXT(VLOOKUP(D102,CHOOSE({1,2},Detail!$H$2:$H$1001,Detail!$A$2:$A$1001),2,FALSE),"DD/MM/YYYY")</f>
        <v>25/03/2003</v>
      </c>
      <c r="R102" t="str" cm="1">
        <f t="array" ref="R102:V102">TRANSPOSE(VLOOKUP(D102,CHOOSE({1,2,3,4,5,6},Detail!$H$2:$H$1001,Detail!$F$2:$F$1001,Detail!$C$2:$C$1001,Detail!$D$2:$D$1001,Detail!$E$2:$E$1001,Detail!$B$2:$B$1001),{2;3;4;5;6},FALSE))</f>
        <v>Ternate</v>
      </c>
      <c r="S102">
        <v>157</v>
      </c>
      <c r="T102">
        <v>91</v>
      </c>
      <c r="U102" t="str">
        <v xml:space="preserve">Jalan Medokan Ayu No. 3
</v>
      </c>
      <c r="V102" t="str">
        <v>O+</v>
      </c>
    </row>
    <row r="103" spans="1:22" x14ac:dyDescent="0.25">
      <c r="A103">
        <v>102</v>
      </c>
      <c r="B103" t="str">
        <f>LEFT(INDEX(Absen!$F$3:$F$8,MATCH(C103,Absen!$E$3:$E$8,0)),1)&amp;TEXT(A103,"0000")</f>
        <v>D0102</v>
      </c>
      <c r="C103" t="s">
        <v>1013</v>
      </c>
      <c r="D103" s="27" t="str">
        <f>VLOOKUP('Personal Teks 2'!B103,Detail!$G$2:$H$1001,2,FALSE)</f>
        <v>Edward Wasita</v>
      </c>
      <c r="E103">
        <v>50</v>
      </c>
      <c r="F103">
        <v>42</v>
      </c>
      <c r="G103">
        <v>89</v>
      </c>
      <c r="H103">
        <v>59</v>
      </c>
      <c r="I103">
        <v>85</v>
      </c>
      <c r="J103">
        <v>66</v>
      </c>
      <c r="K103">
        <v>60</v>
      </c>
      <c r="L103" s="45">
        <f>_xlfn.IFNA(INDEX(Absen!$B$2:$B$501,MATCH('Personal Teks 2'!B103,Absen!$A$2:$A$501,0)),"NO")</f>
        <v>44825</v>
      </c>
      <c r="M103" s="47">
        <f t="shared" si="3"/>
        <v>10</v>
      </c>
      <c r="N103">
        <f t="shared" si="4"/>
        <v>50</v>
      </c>
      <c r="O103">
        <f t="shared" si="5"/>
        <v>65.5</v>
      </c>
      <c r="P103" t="str" cm="1">
        <f t="array" ref="P103">_xlfn.IFS(O103&gt;90,"A+",O103&gt;80,"A",O103&gt;70,"B",O103&gt;60,"C",O103&gt;40,"D",O103&gt;=0,"E")</f>
        <v>C</v>
      </c>
      <c r="Q103" s="43" t="str">
        <f>TEXT(VLOOKUP(D103,CHOOSE({1,2},Detail!$H$2:$H$1001,Detail!$A$2:$A$1001),2,FALSE),"DD/MM/YYYY")</f>
        <v>16/05/2003</v>
      </c>
      <c r="R103" t="str" cm="1">
        <f t="array" ref="R103:V103">TRANSPOSE(VLOOKUP(D103,CHOOSE({1,2,3,4,5,6},Detail!$H$2:$H$1001,Detail!$F$2:$F$1001,Detail!$C$2:$C$1001,Detail!$D$2:$D$1001,Detail!$E$2:$E$1001,Detail!$B$2:$B$1001),{2;3;4;5;6},FALSE))</f>
        <v>Surabaya</v>
      </c>
      <c r="S103">
        <v>150</v>
      </c>
      <c r="T103">
        <v>91</v>
      </c>
      <c r="U103" t="str">
        <v xml:space="preserve">Jalan Gegerkalong Hilir No. 0
</v>
      </c>
      <c r="V103" t="str">
        <v>AB-</v>
      </c>
    </row>
    <row r="104" spans="1:22" x14ac:dyDescent="0.25">
      <c r="A104">
        <v>103</v>
      </c>
      <c r="B104" t="str">
        <f>LEFT(INDEX(Absen!$F$3:$F$8,MATCH(C104,Absen!$E$3:$E$8,0)),1)&amp;TEXT(A104,"0000")</f>
        <v>D0103</v>
      </c>
      <c r="C104" t="s">
        <v>1013</v>
      </c>
      <c r="D104" s="27" t="str">
        <f>VLOOKUP('Personal Teks 2'!B104,Detail!$G$2:$H$1001,2,FALSE)</f>
        <v>Kartika Napitupulu</v>
      </c>
      <c r="E104">
        <v>69</v>
      </c>
      <c r="F104">
        <v>72</v>
      </c>
      <c r="G104">
        <v>42</v>
      </c>
      <c r="H104">
        <v>71</v>
      </c>
      <c r="I104">
        <v>87</v>
      </c>
      <c r="J104">
        <v>67</v>
      </c>
      <c r="K104">
        <v>69</v>
      </c>
      <c r="L104" s="45" t="str">
        <f>_xlfn.IFNA(INDEX(Absen!$B$2:$B$501,MATCH('Personal Teks 2'!B104,Absen!$A$2:$A$501,0)),"NO")</f>
        <v>NO</v>
      </c>
      <c r="M104" s="47">
        <f t="shared" si="3"/>
        <v>0</v>
      </c>
      <c r="N104">
        <f t="shared" si="4"/>
        <v>69</v>
      </c>
      <c r="O104">
        <f t="shared" si="5"/>
        <v>66.075000000000003</v>
      </c>
      <c r="P104" t="str" cm="1">
        <f t="array" ref="P104">_xlfn.IFS(O104&gt;90,"A+",O104&gt;80,"A",O104&gt;70,"B",O104&gt;60,"C",O104&gt;40,"D",O104&gt;=0,"E")</f>
        <v>C</v>
      </c>
      <c r="Q104" s="43" t="str">
        <f>TEXT(VLOOKUP(D104,CHOOSE({1,2},Detail!$H$2:$H$1001,Detail!$A$2:$A$1001),2,FALSE),"DD/MM/YYYY")</f>
        <v>25/03/2003</v>
      </c>
      <c r="R104" t="str" cm="1">
        <f t="array" ref="R104:V104">TRANSPOSE(VLOOKUP(D104,CHOOSE({1,2,3,4,5,6},Detail!$H$2:$H$1001,Detail!$F$2:$F$1001,Detail!$C$2:$C$1001,Detail!$D$2:$D$1001,Detail!$E$2:$E$1001,Detail!$B$2:$B$1001),{2;3;4;5;6},FALSE))</f>
        <v>Kota Administrasi Jakarta Utara</v>
      </c>
      <c r="S104">
        <v>155</v>
      </c>
      <c r="T104">
        <v>87</v>
      </c>
      <c r="U104" t="str">
        <v>Gang Gardujati No. 63</v>
      </c>
      <c r="V104" t="str">
        <v>O-</v>
      </c>
    </row>
    <row r="105" spans="1:22" x14ac:dyDescent="0.25">
      <c r="A105">
        <v>104</v>
      </c>
      <c r="B105" t="str">
        <f>LEFT(INDEX(Absen!$F$3:$F$8,MATCH(C105,Absen!$E$3:$E$8,0)),1)&amp;TEXT(A105,"0000")</f>
        <v>E0104</v>
      </c>
      <c r="C105" t="s">
        <v>1010</v>
      </c>
      <c r="D105" s="27" t="str">
        <f>VLOOKUP('Personal Teks 2'!B105,Detail!$G$2:$H$1001,2,FALSE)</f>
        <v>Rusman Hakim</v>
      </c>
      <c r="E105">
        <v>87</v>
      </c>
      <c r="F105">
        <v>58</v>
      </c>
      <c r="G105">
        <v>60</v>
      </c>
      <c r="H105">
        <v>64</v>
      </c>
      <c r="I105">
        <v>62</v>
      </c>
      <c r="J105">
        <v>95</v>
      </c>
      <c r="K105">
        <v>77</v>
      </c>
      <c r="L105" s="45">
        <f>_xlfn.IFNA(INDEX(Absen!$B$2:$B$501,MATCH('Personal Teks 2'!B105,Absen!$A$2:$A$501,0)),"NO")</f>
        <v>44906</v>
      </c>
      <c r="M105" s="47">
        <f t="shared" si="3"/>
        <v>10</v>
      </c>
      <c r="N105">
        <f t="shared" si="4"/>
        <v>67</v>
      </c>
      <c r="O105">
        <f t="shared" si="5"/>
        <v>71.575000000000003</v>
      </c>
      <c r="P105" t="str" cm="1">
        <f t="array" ref="P105">_xlfn.IFS(O105&gt;90,"A+",O105&gt;80,"A",O105&gt;70,"B",O105&gt;60,"C",O105&gt;40,"D",O105&gt;=0,"E")</f>
        <v>B</v>
      </c>
      <c r="Q105" s="43" t="str">
        <f>TEXT(VLOOKUP(D105,CHOOSE({1,2},Detail!$H$2:$H$1001,Detail!$A$2:$A$1001),2,FALSE),"DD/MM/YYYY")</f>
        <v>05/09/2001</v>
      </c>
      <c r="R105" t="str" cm="1">
        <f t="array" ref="R105:V105">TRANSPOSE(VLOOKUP(D105,CHOOSE({1,2,3,4,5,6},Detail!$H$2:$H$1001,Detail!$F$2:$F$1001,Detail!$C$2:$C$1001,Detail!$D$2:$D$1001,Detail!$E$2:$E$1001,Detail!$B$2:$B$1001),{2;3;4;5;6},FALSE))</f>
        <v>Tanjungpinang</v>
      </c>
      <c r="S105">
        <v>166</v>
      </c>
      <c r="T105">
        <v>90</v>
      </c>
      <c r="U105" t="str">
        <v>Gg. Surapati No. 93</v>
      </c>
      <c r="V105" t="str">
        <v>O+</v>
      </c>
    </row>
    <row r="106" spans="1:22" x14ac:dyDescent="0.25">
      <c r="A106">
        <v>105</v>
      </c>
      <c r="B106" t="str">
        <f>LEFT(INDEX(Absen!$F$3:$F$8,MATCH(C106,Absen!$E$3:$E$8,0)),1)&amp;TEXT(A106,"0000")</f>
        <v>D0105</v>
      </c>
      <c r="C106" t="s">
        <v>1013</v>
      </c>
      <c r="D106" s="27" t="str">
        <f>VLOOKUP('Personal Teks 2'!B106,Detail!$G$2:$H$1001,2,FALSE)</f>
        <v>Bakiman Uwais</v>
      </c>
      <c r="E106">
        <v>87</v>
      </c>
      <c r="F106">
        <v>67</v>
      </c>
      <c r="G106">
        <v>85</v>
      </c>
      <c r="H106">
        <v>56</v>
      </c>
      <c r="I106">
        <v>60</v>
      </c>
      <c r="J106">
        <v>77</v>
      </c>
      <c r="K106">
        <v>83</v>
      </c>
      <c r="L106" s="45" t="str">
        <f>_xlfn.IFNA(INDEX(Absen!$B$2:$B$501,MATCH('Personal Teks 2'!B106,Absen!$A$2:$A$501,0)),"NO")</f>
        <v>NO</v>
      </c>
      <c r="M106" s="47">
        <f t="shared" si="3"/>
        <v>0</v>
      </c>
      <c r="N106">
        <f t="shared" si="4"/>
        <v>83</v>
      </c>
      <c r="O106">
        <f t="shared" si="5"/>
        <v>74.45</v>
      </c>
      <c r="P106" t="str" cm="1">
        <f t="array" ref="P106">_xlfn.IFS(O106&gt;90,"A+",O106&gt;80,"A",O106&gt;70,"B",O106&gt;60,"C",O106&gt;40,"D",O106&gt;=0,"E")</f>
        <v>B</v>
      </c>
      <c r="Q106" s="43" t="str">
        <f>TEXT(VLOOKUP(D106,CHOOSE({1,2},Detail!$H$2:$H$1001,Detail!$A$2:$A$1001),2,FALSE),"DD/MM/YYYY")</f>
        <v>18/10/2001</v>
      </c>
      <c r="R106" t="str" cm="1">
        <f t="array" ref="R106:V106">TRANSPOSE(VLOOKUP(D106,CHOOSE({1,2,3,4,5,6},Detail!$H$2:$H$1001,Detail!$F$2:$F$1001,Detail!$C$2:$C$1001,Detail!$D$2:$D$1001,Detail!$E$2:$E$1001,Detail!$B$2:$B$1001),{2;3;4;5;6},FALSE))</f>
        <v>Cilegon</v>
      </c>
      <c r="S106">
        <v>171</v>
      </c>
      <c r="T106">
        <v>45</v>
      </c>
      <c r="U106" t="str">
        <v>Gang Gedebage Selatan No. 22</v>
      </c>
      <c r="V106" t="str">
        <v>O-</v>
      </c>
    </row>
    <row r="107" spans="1:22" x14ac:dyDescent="0.25">
      <c r="A107">
        <v>106</v>
      </c>
      <c r="B107" t="str">
        <f>LEFT(INDEX(Absen!$F$3:$F$8,MATCH(C107,Absen!$E$3:$E$8,0)),1)&amp;TEXT(A107,"0000")</f>
        <v>E0106</v>
      </c>
      <c r="C107" t="s">
        <v>1010</v>
      </c>
      <c r="D107" s="27" t="str">
        <f>VLOOKUP('Personal Teks 2'!B107,Detail!$G$2:$H$1001,2,FALSE)</f>
        <v>Ibrahim Wijaya</v>
      </c>
      <c r="E107">
        <v>51</v>
      </c>
      <c r="F107">
        <v>72</v>
      </c>
      <c r="G107">
        <v>55</v>
      </c>
      <c r="H107">
        <v>58</v>
      </c>
      <c r="I107">
        <v>65</v>
      </c>
      <c r="J107">
        <v>85</v>
      </c>
      <c r="K107">
        <v>89</v>
      </c>
      <c r="L107" s="45" t="str">
        <f>_xlfn.IFNA(INDEX(Absen!$B$2:$B$501,MATCH('Personal Teks 2'!B107,Absen!$A$2:$A$501,0)),"NO")</f>
        <v>NO</v>
      </c>
      <c r="M107" s="47">
        <f t="shared" si="3"/>
        <v>0</v>
      </c>
      <c r="N107">
        <f t="shared" si="4"/>
        <v>89</v>
      </c>
      <c r="O107">
        <f t="shared" si="5"/>
        <v>67.650000000000006</v>
      </c>
      <c r="P107" t="str" cm="1">
        <f t="array" ref="P107">_xlfn.IFS(O107&gt;90,"A+",O107&gt;80,"A",O107&gt;70,"B",O107&gt;60,"C",O107&gt;40,"D",O107&gt;=0,"E")</f>
        <v>C</v>
      </c>
      <c r="Q107" s="43" t="str">
        <f>TEXT(VLOOKUP(D107,CHOOSE({1,2},Detail!$H$2:$H$1001,Detail!$A$2:$A$1001),2,FALSE),"DD/MM/YYYY")</f>
        <v>23/09/2004</v>
      </c>
      <c r="R107" t="str" cm="1">
        <f t="array" ref="R107:V107">TRANSPOSE(VLOOKUP(D107,CHOOSE({1,2,3,4,5,6},Detail!$H$2:$H$1001,Detail!$F$2:$F$1001,Detail!$C$2:$C$1001,Detail!$D$2:$D$1001,Detail!$E$2:$E$1001,Detail!$B$2:$B$1001),{2;3;4;5;6},FALSE))</f>
        <v>Sabang</v>
      </c>
      <c r="S107">
        <v>168</v>
      </c>
      <c r="T107">
        <v>87</v>
      </c>
      <c r="U107" t="str">
        <v>Gg. Pasteur No. 57</v>
      </c>
      <c r="V107" t="str">
        <v>AB-</v>
      </c>
    </row>
    <row r="108" spans="1:22" x14ac:dyDescent="0.25">
      <c r="A108">
        <v>107</v>
      </c>
      <c r="B108" t="str">
        <f>LEFT(INDEX(Absen!$F$3:$F$8,MATCH(C108,Absen!$E$3:$E$8,0)),1)&amp;TEXT(A108,"0000")</f>
        <v>E0107</v>
      </c>
      <c r="C108" t="s">
        <v>1010</v>
      </c>
      <c r="D108" s="27" t="str">
        <f>VLOOKUP('Personal Teks 2'!B108,Detail!$G$2:$H$1001,2,FALSE)</f>
        <v>Ibun Setiawan</v>
      </c>
      <c r="E108">
        <v>62</v>
      </c>
      <c r="F108">
        <v>47</v>
      </c>
      <c r="G108">
        <v>30</v>
      </c>
      <c r="H108">
        <v>71</v>
      </c>
      <c r="I108">
        <v>73</v>
      </c>
      <c r="J108">
        <v>76</v>
      </c>
      <c r="K108">
        <v>76</v>
      </c>
      <c r="L108" s="45">
        <f>_xlfn.IFNA(INDEX(Absen!$B$2:$B$501,MATCH('Personal Teks 2'!B108,Absen!$A$2:$A$501,0)),"NO")</f>
        <v>44830</v>
      </c>
      <c r="M108" s="47">
        <f t="shared" si="3"/>
        <v>10</v>
      </c>
      <c r="N108">
        <f t="shared" si="4"/>
        <v>66</v>
      </c>
      <c r="O108">
        <f t="shared" si="5"/>
        <v>59.425000000000004</v>
      </c>
      <c r="P108" t="str" cm="1">
        <f t="array" ref="P108">_xlfn.IFS(O108&gt;90,"A+",O108&gt;80,"A",O108&gt;70,"B",O108&gt;60,"C",O108&gt;40,"D",O108&gt;=0,"E")</f>
        <v>D</v>
      </c>
      <c r="Q108" s="43" t="str">
        <f>TEXT(VLOOKUP(D108,CHOOSE({1,2},Detail!$H$2:$H$1001,Detail!$A$2:$A$1001),2,FALSE),"DD/MM/YYYY")</f>
        <v>14/06/2004</v>
      </c>
      <c r="R108" t="str" cm="1">
        <f t="array" ref="R108:V108">TRANSPOSE(VLOOKUP(D108,CHOOSE({1,2,3,4,5,6},Detail!$H$2:$H$1001,Detail!$F$2:$F$1001,Detail!$C$2:$C$1001,Detail!$D$2:$D$1001,Detail!$E$2:$E$1001,Detail!$B$2:$B$1001),{2;3;4;5;6},FALSE))</f>
        <v>Yogyakarta</v>
      </c>
      <c r="S108">
        <v>159</v>
      </c>
      <c r="T108">
        <v>47</v>
      </c>
      <c r="U108" t="str">
        <v>Jl. Kiaracondong No. 29</v>
      </c>
      <c r="V108" t="str">
        <v>O-</v>
      </c>
    </row>
    <row r="109" spans="1:22" x14ac:dyDescent="0.25">
      <c r="A109">
        <v>108</v>
      </c>
      <c r="B109" t="str">
        <f>LEFT(INDEX(Absen!$F$3:$F$8,MATCH(C109,Absen!$E$3:$E$8,0)),1)&amp;TEXT(A109,"0000")</f>
        <v>E0108</v>
      </c>
      <c r="C109" t="s">
        <v>1010</v>
      </c>
      <c r="D109" s="27" t="str">
        <f>VLOOKUP('Personal Teks 2'!B109,Detail!$G$2:$H$1001,2,FALSE)</f>
        <v>Kemal Prabowo</v>
      </c>
      <c r="E109">
        <v>72</v>
      </c>
      <c r="F109">
        <v>47</v>
      </c>
      <c r="G109">
        <v>69</v>
      </c>
      <c r="H109">
        <v>64</v>
      </c>
      <c r="I109">
        <v>77</v>
      </c>
      <c r="J109">
        <v>42</v>
      </c>
      <c r="K109">
        <v>63</v>
      </c>
      <c r="L109" s="45" t="str">
        <f>_xlfn.IFNA(INDEX(Absen!$B$2:$B$501,MATCH('Personal Teks 2'!B109,Absen!$A$2:$A$501,0)),"NO")</f>
        <v>NO</v>
      </c>
      <c r="M109" s="47">
        <f t="shared" si="3"/>
        <v>0</v>
      </c>
      <c r="N109">
        <f t="shared" si="4"/>
        <v>63</v>
      </c>
      <c r="O109">
        <f t="shared" si="5"/>
        <v>60.999999999999993</v>
      </c>
      <c r="P109" t="str" cm="1">
        <f t="array" ref="P109">_xlfn.IFS(O109&gt;90,"A+",O109&gt;80,"A",O109&gt;70,"B",O109&gt;60,"C",O109&gt;40,"D",O109&gt;=0,"E")</f>
        <v>C</v>
      </c>
      <c r="Q109" s="43" t="str">
        <f>TEXT(VLOOKUP(D109,CHOOSE({1,2},Detail!$H$2:$H$1001,Detail!$A$2:$A$1001),2,FALSE),"DD/MM/YYYY")</f>
        <v>01/03/2003</v>
      </c>
      <c r="R109" t="str" cm="1">
        <f t="array" ref="R109:V109">TRANSPOSE(VLOOKUP(D109,CHOOSE({1,2,3,4,5,6},Detail!$H$2:$H$1001,Detail!$F$2:$F$1001,Detail!$C$2:$C$1001,Detail!$D$2:$D$1001,Detail!$E$2:$E$1001,Detail!$B$2:$B$1001),{2;3;4;5;6},FALSE))</f>
        <v>Banda Aceh</v>
      </c>
      <c r="S109">
        <v>151</v>
      </c>
      <c r="T109">
        <v>59</v>
      </c>
      <c r="U109" t="str">
        <v>Gang Gegerkalong Hilir No. 66</v>
      </c>
      <c r="V109" t="str">
        <v>A+</v>
      </c>
    </row>
    <row r="110" spans="1:22" x14ac:dyDescent="0.25">
      <c r="A110">
        <v>109</v>
      </c>
      <c r="B110" t="str">
        <f>LEFT(INDEX(Absen!$F$3:$F$8,MATCH(C110,Absen!$E$3:$E$8,0)),1)&amp;TEXT(A110,"0000")</f>
        <v>F0109</v>
      </c>
      <c r="C110" t="s">
        <v>1011</v>
      </c>
      <c r="D110" s="27" t="str">
        <f>VLOOKUP('Personal Teks 2'!B110,Detail!$G$2:$H$1001,2,FALSE)</f>
        <v>Saiful Kusumo</v>
      </c>
      <c r="E110">
        <v>57</v>
      </c>
      <c r="F110">
        <v>56</v>
      </c>
      <c r="G110">
        <v>90</v>
      </c>
      <c r="H110">
        <v>62</v>
      </c>
      <c r="I110">
        <v>51</v>
      </c>
      <c r="J110">
        <v>97</v>
      </c>
      <c r="K110">
        <v>78</v>
      </c>
      <c r="L110" s="45">
        <f>_xlfn.IFNA(INDEX(Absen!$B$2:$B$501,MATCH('Personal Teks 2'!B110,Absen!$A$2:$A$501,0)),"NO")</f>
        <v>44872</v>
      </c>
      <c r="M110" s="47">
        <f t="shared" si="3"/>
        <v>10</v>
      </c>
      <c r="N110">
        <f t="shared" si="4"/>
        <v>68</v>
      </c>
      <c r="O110">
        <f t="shared" si="5"/>
        <v>72.45</v>
      </c>
      <c r="P110" t="str" cm="1">
        <f t="array" ref="P110">_xlfn.IFS(O110&gt;90,"A+",O110&gt;80,"A",O110&gt;70,"B",O110&gt;60,"C",O110&gt;40,"D",O110&gt;=0,"E")</f>
        <v>B</v>
      </c>
      <c r="Q110" s="43" t="str">
        <f>TEXT(VLOOKUP(D110,CHOOSE({1,2},Detail!$H$2:$H$1001,Detail!$A$2:$A$1001),2,FALSE),"DD/MM/YYYY")</f>
        <v>18/12/2004</v>
      </c>
      <c r="R110" t="str" cm="1">
        <f t="array" ref="R110:V110">TRANSPOSE(VLOOKUP(D110,CHOOSE({1,2,3,4,5,6},Detail!$H$2:$H$1001,Detail!$F$2:$F$1001,Detail!$C$2:$C$1001,Detail!$D$2:$D$1001,Detail!$E$2:$E$1001,Detail!$B$2:$B$1001),{2;3;4;5;6},FALSE))</f>
        <v>Pekalongan</v>
      </c>
      <c r="S110">
        <v>180</v>
      </c>
      <c r="T110">
        <v>61</v>
      </c>
      <c r="U110" t="str">
        <v>Jalan Wonoayu No. 69</v>
      </c>
      <c r="V110" t="str">
        <v>O-</v>
      </c>
    </row>
    <row r="111" spans="1:22" x14ac:dyDescent="0.25">
      <c r="A111">
        <v>110</v>
      </c>
      <c r="B111" t="str">
        <f>LEFT(INDEX(Absen!$F$3:$F$8,MATCH(C111,Absen!$E$3:$E$8,0)),1)&amp;TEXT(A111,"0000")</f>
        <v>A0110</v>
      </c>
      <c r="C111" t="s">
        <v>1015</v>
      </c>
      <c r="D111" s="27" t="str">
        <f>VLOOKUP('Personal Teks 2'!B111,Detail!$G$2:$H$1001,2,FALSE)</f>
        <v>Wisnu Pangestu</v>
      </c>
      <c r="E111">
        <v>84</v>
      </c>
      <c r="F111">
        <v>68</v>
      </c>
      <c r="G111">
        <v>58</v>
      </c>
      <c r="H111">
        <v>51</v>
      </c>
      <c r="I111">
        <v>80</v>
      </c>
      <c r="J111">
        <v>46</v>
      </c>
      <c r="K111">
        <v>88</v>
      </c>
      <c r="L111" s="45" t="str">
        <f>_xlfn.IFNA(INDEX(Absen!$B$2:$B$501,MATCH('Personal Teks 2'!B111,Absen!$A$2:$A$501,0)),"NO")</f>
        <v>NO</v>
      </c>
      <c r="M111" s="47">
        <f t="shared" si="3"/>
        <v>0</v>
      </c>
      <c r="N111">
        <f t="shared" si="4"/>
        <v>88</v>
      </c>
      <c r="O111">
        <f t="shared" si="5"/>
        <v>64.974999999999994</v>
      </c>
      <c r="P111" t="str" cm="1">
        <f t="array" ref="P111">_xlfn.IFS(O111&gt;90,"A+",O111&gt;80,"A",O111&gt;70,"B",O111&gt;60,"C",O111&gt;40,"D",O111&gt;=0,"E")</f>
        <v>C</v>
      </c>
      <c r="Q111" s="43" t="str">
        <f>TEXT(VLOOKUP(D111,CHOOSE({1,2},Detail!$H$2:$H$1001,Detail!$A$2:$A$1001),2,FALSE),"DD/MM/YYYY")</f>
        <v>25/03/2003</v>
      </c>
      <c r="R111" t="str" cm="1">
        <f t="array" ref="R111:V111">TRANSPOSE(VLOOKUP(D111,CHOOSE({1,2,3,4,5,6},Detail!$H$2:$H$1001,Detail!$F$2:$F$1001,Detail!$C$2:$C$1001,Detail!$D$2:$D$1001,Detail!$E$2:$E$1001,Detail!$B$2:$B$1001),{2;3;4;5;6},FALSE))</f>
        <v>Pematangsiantar</v>
      </c>
      <c r="S111">
        <v>172</v>
      </c>
      <c r="T111">
        <v>48</v>
      </c>
      <c r="U111" t="str">
        <v>Gg. R.E Martadinata No. 43</v>
      </c>
      <c r="V111" t="str">
        <v>AB+</v>
      </c>
    </row>
    <row r="112" spans="1:22" x14ac:dyDescent="0.25">
      <c r="A112">
        <v>111</v>
      </c>
      <c r="B112" t="str">
        <f>LEFT(INDEX(Absen!$F$3:$F$8,MATCH(C112,Absen!$E$3:$E$8,0)),1)&amp;TEXT(A112,"0000")</f>
        <v>A0111</v>
      </c>
      <c r="C112" t="s">
        <v>1015</v>
      </c>
      <c r="D112" s="27" t="str">
        <f>VLOOKUP('Personal Teks 2'!B112,Detail!$G$2:$H$1001,2,FALSE)</f>
        <v>Jumadi Wahyuni</v>
      </c>
      <c r="E112">
        <v>73</v>
      </c>
      <c r="F112">
        <v>74</v>
      </c>
      <c r="G112">
        <v>64</v>
      </c>
      <c r="H112">
        <v>51</v>
      </c>
      <c r="I112">
        <v>95</v>
      </c>
      <c r="J112">
        <v>85</v>
      </c>
      <c r="K112">
        <v>99</v>
      </c>
      <c r="L112" s="45" t="str">
        <f>_xlfn.IFNA(INDEX(Absen!$B$2:$B$501,MATCH('Personal Teks 2'!B112,Absen!$A$2:$A$501,0)),"NO")</f>
        <v>NO</v>
      </c>
      <c r="M112" s="47">
        <f t="shared" si="3"/>
        <v>0</v>
      </c>
      <c r="N112">
        <f t="shared" si="4"/>
        <v>99</v>
      </c>
      <c r="O112">
        <f t="shared" si="5"/>
        <v>76.325000000000003</v>
      </c>
      <c r="P112" t="str" cm="1">
        <f t="array" ref="P112">_xlfn.IFS(O112&gt;90,"A+",O112&gt;80,"A",O112&gt;70,"B",O112&gt;60,"C",O112&gt;40,"D",O112&gt;=0,"E")</f>
        <v>B</v>
      </c>
      <c r="Q112" s="43" t="str">
        <f>TEXT(VLOOKUP(D112,CHOOSE({1,2},Detail!$H$2:$H$1001,Detail!$A$2:$A$1001),2,FALSE),"DD/MM/YYYY")</f>
        <v>03/02/2002</v>
      </c>
      <c r="R112" t="str" cm="1">
        <f t="array" ref="R112:V112">TRANSPOSE(VLOOKUP(D112,CHOOSE({1,2,3,4,5,6},Detail!$H$2:$H$1001,Detail!$F$2:$F$1001,Detail!$C$2:$C$1001,Detail!$D$2:$D$1001,Detail!$E$2:$E$1001,Detail!$B$2:$B$1001),{2;3;4;5;6},FALSE))</f>
        <v>Pariaman</v>
      </c>
      <c r="S112">
        <v>154</v>
      </c>
      <c r="T112">
        <v>95</v>
      </c>
      <c r="U112" t="str">
        <v>Gang Yos Sudarso No. 81</v>
      </c>
      <c r="V112" t="str">
        <v>A+</v>
      </c>
    </row>
    <row r="113" spans="1:22" x14ac:dyDescent="0.25">
      <c r="A113">
        <v>112</v>
      </c>
      <c r="B113" t="str">
        <f>LEFT(INDEX(Absen!$F$3:$F$8,MATCH(C113,Absen!$E$3:$E$8,0)),1)&amp;TEXT(A113,"0000")</f>
        <v>C0112</v>
      </c>
      <c r="C113" t="s">
        <v>1012</v>
      </c>
      <c r="D113" s="27" t="str">
        <f>VLOOKUP('Personal Teks 2'!B113,Detail!$G$2:$H$1001,2,FALSE)</f>
        <v>Kania Mandasari</v>
      </c>
      <c r="E113">
        <v>58</v>
      </c>
      <c r="F113">
        <v>72</v>
      </c>
      <c r="G113">
        <v>74</v>
      </c>
      <c r="H113">
        <v>57</v>
      </c>
      <c r="I113">
        <v>93</v>
      </c>
      <c r="J113">
        <v>67</v>
      </c>
      <c r="K113">
        <v>65</v>
      </c>
      <c r="L113" s="45" t="str">
        <f>_xlfn.IFNA(INDEX(Absen!$B$2:$B$501,MATCH('Personal Teks 2'!B113,Absen!$A$2:$A$501,0)),"NO")</f>
        <v>NO</v>
      </c>
      <c r="M113" s="47">
        <f t="shared" si="3"/>
        <v>0</v>
      </c>
      <c r="N113">
        <f t="shared" si="4"/>
        <v>65</v>
      </c>
      <c r="O113">
        <f t="shared" si="5"/>
        <v>69.699999999999989</v>
      </c>
      <c r="P113" t="str" cm="1">
        <f t="array" ref="P113">_xlfn.IFS(O113&gt;90,"A+",O113&gt;80,"A",O113&gt;70,"B",O113&gt;60,"C",O113&gt;40,"D",O113&gt;=0,"E")</f>
        <v>C</v>
      </c>
      <c r="Q113" s="43" t="str">
        <f>TEXT(VLOOKUP(D113,CHOOSE({1,2},Detail!$H$2:$H$1001,Detail!$A$2:$A$1001),2,FALSE),"DD/MM/YYYY")</f>
        <v>02/08/2003</v>
      </c>
      <c r="R113" t="str" cm="1">
        <f t="array" ref="R113:V113">TRANSPOSE(VLOOKUP(D113,CHOOSE({1,2,3,4,5,6},Detail!$H$2:$H$1001,Detail!$F$2:$F$1001,Detail!$C$2:$C$1001,Detail!$D$2:$D$1001,Detail!$E$2:$E$1001,Detail!$B$2:$B$1001),{2;3;4;5;6},FALSE))</f>
        <v>Tangerang</v>
      </c>
      <c r="S113">
        <v>173</v>
      </c>
      <c r="T113">
        <v>84</v>
      </c>
      <c r="U113" t="str">
        <v>Jl. Rajiman No. 09</v>
      </c>
      <c r="V113" t="str">
        <v>A+</v>
      </c>
    </row>
    <row r="114" spans="1:22" x14ac:dyDescent="0.25">
      <c r="A114">
        <v>113</v>
      </c>
      <c r="B114" t="str">
        <f>LEFT(INDEX(Absen!$F$3:$F$8,MATCH(C114,Absen!$E$3:$E$8,0)),1)&amp;TEXT(A114,"0000")</f>
        <v>C0113</v>
      </c>
      <c r="C114" t="s">
        <v>1012</v>
      </c>
      <c r="D114" s="27" t="str">
        <f>VLOOKUP('Personal Teks 2'!B114,Detail!$G$2:$H$1001,2,FALSE)</f>
        <v>Lantar Prakasa</v>
      </c>
      <c r="E114">
        <v>87</v>
      </c>
      <c r="F114">
        <v>64</v>
      </c>
      <c r="G114">
        <v>50</v>
      </c>
      <c r="H114">
        <v>72</v>
      </c>
      <c r="I114">
        <v>73</v>
      </c>
      <c r="J114">
        <v>76</v>
      </c>
      <c r="K114">
        <v>68</v>
      </c>
      <c r="L114" s="45" t="str">
        <f>_xlfn.IFNA(INDEX(Absen!$B$2:$B$501,MATCH('Personal Teks 2'!B114,Absen!$A$2:$A$501,0)),"NO")</f>
        <v>NO</v>
      </c>
      <c r="M114" s="47">
        <f t="shared" si="3"/>
        <v>0</v>
      </c>
      <c r="N114">
        <f t="shared" si="4"/>
        <v>68</v>
      </c>
      <c r="O114">
        <f t="shared" si="5"/>
        <v>69</v>
      </c>
      <c r="P114" t="str" cm="1">
        <f t="array" ref="P114">_xlfn.IFS(O114&gt;90,"A+",O114&gt;80,"A",O114&gt;70,"B",O114&gt;60,"C",O114&gt;40,"D",O114&gt;=0,"E")</f>
        <v>C</v>
      </c>
      <c r="Q114" s="43" t="str">
        <f>TEXT(VLOOKUP(D114,CHOOSE({1,2},Detail!$H$2:$H$1001,Detail!$A$2:$A$1001),2,FALSE),"DD/MM/YYYY")</f>
        <v>09/08/2001</v>
      </c>
      <c r="R114" t="str" cm="1">
        <f t="array" ref="R114:V114">TRANSPOSE(VLOOKUP(D114,CHOOSE({1,2,3,4,5,6},Detail!$H$2:$H$1001,Detail!$F$2:$F$1001,Detail!$C$2:$C$1001,Detail!$D$2:$D$1001,Detail!$E$2:$E$1001,Detail!$B$2:$B$1001),{2;3;4;5;6},FALSE))</f>
        <v>Tebingtinggi</v>
      </c>
      <c r="S114">
        <v>177</v>
      </c>
      <c r="T114">
        <v>47</v>
      </c>
      <c r="U114" t="str">
        <v xml:space="preserve">Jalan Ahmad Dahlan No. 4
</v>
      </c>
      <c r="V114" t="str">
        <v>AB+</v>
      </c>
    </row>
    <row r="115" spans="1:22" x14ac:dyDescent="0.25">
      <c r="A115">
        <v>114</v>
      </c>
      <c r="B115" t="str">
        <f>LEFT(INDEX(Absen!$F$3:$F$8,MATCH(C115,Absen!$E$3:$E$8,0)),1)&amp;TEXT(A115,"0000")</f>
        <v>D0114</v>
      </c>
      <c r="C115" t="s">
        <v>1013</v>
      </c>
      <c r="D115" s="27" t="str">
        <f>VLOOKUP('Personal Teks 2'!B115,Detail!$G$2:$H$1001,2,FALSE)</f>
        <v>Eluh Siregar</v>
      </c>
      <c r="E115">
        <v>93</v>
      </c>
      <c r="F115">
        <v>72</v>
      </c>
      <c r="G115">
        <v>48</v>
      </c>
      <c r="H115">
        <v>75</v>
      </c>
      <c r="I115">
        <v>92</v>
      </c>
      <c r="J115">
        <v>55</v>
      </c>
      <c r="K115">
        <v>66</v>
      </c>
      <c r="L115" s="45" t="str">
        <f>_xlfn.IFNA(INDEX(Absen!$B$2:$B$501,MATCH('Personal Teks 2'!B115,Absen!$A$2:$A$501,0)),"NO")</f>
        <v>NO</v>
      </c>
      <c r="M115" s="47">
        <f t="shared" si="3"/>
        <v>0</v>
      </c>
      <c r="N115">
        <f t="shared" si="4"/>
        <v>66</v>
      </c>
      <c r="O115">
        <f t="shared" si="5"/>
        <v>68.7</v>
      </c>
      <c r="P115" t="str" cm="1">
        <f t="array" ref="P115">_xlfn.IFS(O115&gt;90,"A+",O115&gt;80,"A",O115&gt;70,"B",O115&gt;60,"C",O115&gt;40,"D",O115&gt;=0,"E")</f>
        <v>C</v>
      </c>
      <c r="Q115" s="43" t="str">
        <f>TEXT(VLOOKUP(D115,CHOOSE({1,2},Detail!$H$2:$H$1001,Detail!$A$2:$A$1001),2,FALSE),"DD/MM/YYYY")</f>
        <v>02/05/2001</v>
      </c>
      <c r="R115" t="str" cm="1">
        <f t="array" ref="R115:V115">TRANSPOSE(VLOOKUP(D115,CHOOSE({1,2,3,4,5,6},Detail!$H$2:$H$1001,Detail!$F$2:$F$1001,Detail!$C$2:$C$1001,Detail!$D$2:$D$1001,Detail!$E$2:$E$1001,Detail!$B$2:$B$1001),{2;3;4;5;6},FALSE))</f>
        <v>Pematangsiantar</v>
      </c>
      <c r="S115">
        <v>178</v>
      </c>
      <c r="T115">
        <v>81</v>
      </c>
      <c r="U115" t="str">
        <v>Jalan Setiabudhi No. 75</v>
      </c>
      <c r="V115" t="str">
        <v>A+</v>
      </c>
    </row>
    <row r="116" spans="1:22" x14ac:dyDescent="0.25">
      <c r="A116">
        <v>115</v>
      </c>
      <c r="B116" t="str">
        <f>LEFT(INDEX(Absen!$F$3:$F$8,MATCH(C116,Absen!$E$3:$E$8,0)),1)&amp;TEXT(A116,"0000")</f>
        <v>E0115</v>
      </c>
      <c r="C116" t="s">
        <v>1010</v>
      </c>
      <c r="D116" s="27" t="str">
        <f>VLOOKUP('Personal Teks 2'!B116,Detail!$G$2:$H$1001,2,FALSE)</f>
        <v>Janet Gunawan</v>
      </c>
      <c r="E116">
        <v>64</v>
      </c>
      <c r="F116">
        <v>42</v>
      </c>
      <c r="G116">
        <v>60</v>
      </c>
      <c r="H116">
        <v>55</v>
      </c>
      <c r="I116">
        <v>71</v>
      </c>
      <c r="J116">
        <v>63</v>
      </c>
      <c r="K116">
        <v>85</v>
      </c>
      <c r="L116" s="45">
        <f>_xlfn.IFNA(INDEX(Absen!$B$2:$B$501,MATCH('Personal Teks 2'!B116,Absen!$A$2:$A$501,0)),"NO")</f>
        <v>44843</v>
      </c>
      <c r="M116" s="47">
        <f t="shared" si="3"/>
        <v>10</v>
      </c>
      <c r="N116">
        <f t="shared" si="4"/>
        <v>75</v>
      </c>
      <c r="O116">
        <f t="shared" si="5"/>
        <v>61.1</v>
      </c>
      <c r="P116" t="str" cm="1">
        <f t="array" ref="P116">_xlfn.IFS(O116&gt;90,"A+",O116&gt;80,"A",O116&gt;70,"B",O116&gt;60,"C",O116&gt;40,"D",O116&gt;=0,"E")</f>
        <v>C</v>
      </c>
      <c r="Q116" s="43" t="str">
        <f>TEXT(VLOOKUP(D116,CHOOSE({1,2},Detail!$H$2:$H$1001,Detail!$A$2:$A$1001),2,FALSE),"DD/MM/YYYY")</f>
        <v>24/04/2005</v>
      </c>
      <c r="R116" t="str" cm="1">
        <f t="array" ref="R116:V116">TRANSPOSE(VLOOKUP(D116,CHOOSE({1,2,3,4,5,6},Detail!$H$2:$H$1001,Detail!$F$2:$F$1001,Detail!$C$2:$C$1001,Detail!$D$2:$D$1001,Detail!$E$2:$E$1001,Detail!$B$2:$B$1001),{2;3;4;5;6},FALSE))</f>
        <v>Tangerang Selatan</v>
      </c>
      <c r="S116">
        <v>159</v>
      </c>
      <c r="T116">
        <v>51</v>
      </c>
      <c r="U116" t="str">
        <v xml:space="preserve">Gang Joyoboyo No. 6
</v>
      </c>
      <c r="V116" t="str">
        <v>A-</v>
      </c>
    </row>
    <row r="117" spans="1:22" x14ac:dyDescent="0.25">
      <c r="A117">
        <v>116</v>
      </c>
      <c r="B117" t="str">
        <f>LEFT(INDEX(Absen!$F$3:$F$8,MATCH(C117,Absen!$E$3:$E$8,0)),1)&amp;TEXT(A117,"0000")</f>
        <v>F0116</v>
      </c>
      <c r="C117" t="s">
        <v>1011</v>
      </c>
      <c r="D117" s="27" t="str">
        <f>VLOOKUP('Personal Teks 2'!B117,Detail!$G$2:$H$1001,2,FALSE)</f>
        <v>Aurora Siregar</v>
      </c>
      <c r="E117">
        <v>93</v>
      </c>
      <c r="F117">
        <v>57</v>
      </c>
      <c r="G117">
        <v>82</v>
      </c>
      <c r="H117">
        <v>65</v>
      </c>
      <c r="I117">
        <v>62</v>
      </c>
      <c r="J117">
        <v>65</v>
      </c>
      <c r="K117">
        <v>99</v>
      </c>
      <c r="L117" s="45" t="str">
        <f>_xlfn.IFNA(INDEX(Absen!$B$2:$B$501,MATCH('Personal Teks 2'!B117,Absen!$A$2:$A$501,0)),"NO")</f>
        <v>NO</v>
      </c>
      <c r="M117" s="47">
        <f t="shared" si="3"/>
        <v>0</v>
      </c>
      <c r="N117">
        <f t="shared" si="4"/>
        <v>99</v>
      </c>
      <c r="O117">
        <f t="shared" si="5"/>
        <v>73.925000000000011</v>
      </c>
      <c r="P117" t="str" cm="1">
        <f t="array" ref="P117">_xlfn.IFS(O117&gt;90,"A+",O117&gt;80,"A",O117&gt;70,"B",O117&gt;60,"C",O117&gt;40,"D",O117&gt;=0,"E")</f>
        <v>B</v>
      </c>
      <c r="Q117" s="43" t="str">
        <f>TEXT(VLOOKUP(D117,CHOOSE({1,2},Detail!$H$2:$H$1001,Detail!$A$2:$A$1001),2,FALSE),"DD/MM/YYYY")</f>
        <v>19/12/2004</v>
      </c>
      <c r="R117" t="str" cm="1">
        <f t="array" ref="R117:V117">TRANSPOSE(VLOOKUP(D117,CHOOSE({1,2,3,4,5,6},Detail!$H$2:$H$1001,Detail!$F$2:$F$1001,Detail!$C$2:$C$1001,Detail!$D$2:$D$1001,Detail!$E$2:$E$1001,Detail!$B$2:$B$1001),{2;3;4;5;6},FALSE))</f>
        <v>Bandung</v>
      </c>
      <c r="S117">
        <v>168</v>
      </c>
      <c r="T117">
        <v>95</v>
      </c>
      <c r="U117" t="str">
        <v xml:space="preserve">Jl. Sukabumi No. 2
</v>
      </c>
      <c r="V117" t="str">
        <v>O+</v>
      </c>
    </row>
    <row r="118" spans="1:22" x14ac:dyDescent="0.25">
      <c r="A118">
        <v>117</v>
      </c>
      <c r="B118" t="str">
        <f>LEFT(INDEX(Absen!$F$3:$F$8,MATCH(C118,Absen!$E$3:$E$8,0)),1)&amp;TEXT(A118,"0000")</f>
        <v>F0117</v>
      </c>
      <c r="C118" t="s">
        <v>1011</v>
      </c>
      <c r="D118" s="27" t="str">
        <f>VLOOKUP('Personal Teks 2'!B118,Detail!$G$2:$H$1001,2,FALSE)</f>
        <v>Hasim Purwanti</v>
      </c>
      <c r="E118">
        <v>90</v>
      </c>
      <c r="F118">
        <v>63</v>
      </c>
      <c r="G118">
        <v>62</v>
      </c>
      <c r="H118">
        <v>71</v>
      </c>
      <c r="I118">
        <v>78</v>
      </c>
      <c r="J118">
        <v>75</v>
      </c>
      <c r="K118">
        <v>97</v>
      </c>
      <c r="L118" s="45" t="str">
        <f>_xlfn.IFNA(INDEX(Absen!$B$2:$B$501,MATCH('Personal Teks 2'!B118,Absen!$A$2:$A$501,0)),"NO")</f>
        <v>NO</v>
      </c>
      <c r="M118" s="47">
        <f t="shared" si="3"/>
        <v>0</v>
      </c>
      <c r="N118">
        <f t="shared" si="4"/>
        <v>97</v>
      </c>
      <c r="O118">
        <f t="shared" si="5"/>
        <v>74.850000000000009</v>
      </c>
      <c r="P118" t="str" cm="1">
        <f t="array" ref="P118">_xlfn.IFS(O118&gt;90,"A+",O118&gt;80,"A",O118&gt;70,"B",O118&gt;60,"C",O118&gt;40,"D",O118&gt;=0,"E")</f>
        <v>B</v>
      </c>
      <c r="Q118" s="43" t="str">
        <f>TEXT(VLOOKUP(D118,CHOOSE({1,2},Detail!$H$2:$H$1001,Detail!$A$2:$A$1001),2,FALSE),"DD/MM/YYYY")</f>
        <v>11/04/2002</v>
      </c>
      <c r="R118" t="str" cm="1">
        <f t="array" ref="R118:V118">TRANSPOSE(VLOOKUP(D118,CHOOSE({1,2,3,4,5,6},Detail!$H$2:$H$1001,Detail!$F$2:$F$1001,Detail!$C$2:$C$1001,Detail!$D$2:$D$1001,Detail!$E$2:$E$1001,Detail!$B$2:$B$1001),{2;3;4;5;6},FALSE))</f>
        <v>Gorontalo</v>
      </c>
      <c r="S118">
        <v>173</v>
      </c>
      <c r="T118">
        <v>61</v>
      </c>
      <c r="U118" t="str">
        <v>Jl. Cikapayang No. 43</v>
      </c>
      <c r="V118" t="str">
        <v>O+</v>
      </c>
    </row>
    <row r="119" spans="1:22" x14ac:dyDescent="0.25">
      <c r="A119">
        <v>118</v>
      </c>
      <c r="B119" t="str">
        <f>LEFT(INDEX(Absen!$F$3:$F$8,MATCH(C119,Absen!$E$3:$E$8,0)),1)&amp;TEXT(A119,"0000")</f>
        <v>C0118</v>
      </c>
      <c r="C119" t="s">
        <v>1012</v>
      </c>
      <c r="D119" s="27" t="str">
        <f>VLOOKUP('Personal Teks 2'!B119,Detail!$G$2:$H$1001,2,FALSE)</f>
        <v>Kiandra Megantara</v>
      </c>
      <c r="E119">
        <v>94</v>
      </c>
      <c r="F119">
        <v>64</v>
      </c>
      <c r="G119">
        <v>31</v>
      </c>
      <c r="H119">
        <v>52</v>
      </c>
      <c r="I119">
        <v>68</v>
      </c>
      <c r="J119">
        <v>40</v>
      </c>
      <c r="K119">
        <v>69</v>
      </c>
      <c r="L119" s="45" t="str">
        <f>_xlfn.IFNA(INDEX(Absen!$B$2:$B$501,MATCH('Personal Teks 2'!B119,Absen!$A$2:$A$501,0)),"NO")</f>
        <v>NO</v>
      </c>
      <c r="M119" s="47">
        <f t="shared" si="3"/>
        <v>0</v>
      </c>
      <c r="N119">
        <f t="shared" si="4"/>
        <v>69</v>
      </c>
      <c r="O119">
        <f t="shared" si="5"/>
        <v>55.85</v>
      </c>
      <c r="P119" t="str" cm="1">
        <f t="array" ref="P119">_xlfn.IFS(O119&gt;90,"A+",O119&gt;80,"A",O119&gt;70,"B",O119&gt;60,"C",O119&gt;40,"D",O119&gt;=0,"E")</f>
        <v>D</v>
      </c>
      <c r="Q119" s="43" t="str">
        <f>TEXT(VLOOKUP(D119,CHOOSE({1,2},Detail!$H$2:$H$1001,Detail!$A$2:$A$1001),2,FALSE),"DD/MM/YYYY")</f>
        <v>09/12/2003</v>
      </c>
      <c r="R119" t="str" cm="1">
        <f t="array" ref="R119:V119">TRANSPOSE(VLOOKUP(D119,CHOOSE({1,2,3,4,5,6},Detail!$H$2:$H$1001,Detail!$F$2:$F$1001,Detail!$C$2:$C$1001,Detail!$D$2:$D$1001,Detail!$E$2:$E$1001,Detail!$B$2:$B$1001),{2;3;4;5;6},FALSE))</f>
        <v>Kediri</v>
      </c>
      <c r="S119">
        <v>174</v>
      </c>
      <c r="T119">
        <v>49</v>
      </c>
      <c r="U119" t="str">
        <v xml:space="preserve">Jalan Waringin No. 6
</v>
      </c>
      <c r="V119" t="str">
        <v>O-</v>
      </c>
    </row>
    <row r="120" spans="1:22" x14ac:dyDescent="0.25">
      <c r="A120">
        <v>119</v>
      </c>
      <c r="B120" t="str">
        <f>LEFT(INDEX(Absen!$F$3:$F$8,MATCH(C120,Absen!$E$3:$E$8,0)),1)&amp;TEXT(A120,"0000")</f>
        <v>E0119</v>
      </c>
      <c r="C120" t="s">
        <v>1010</v>
      </c>
      <c r="D120" s="27" t="str">
        <f>VLOOKUP('Personal Teks 2'!B120,Detail!$G$2:$H$1001,2,FALSE)</f>
        <v>Saadat Pratiwi</v>
      </c>
      <c r="E120">
        <v>78</v>
      </c>
      <c r="F120">
        <v>50</v>
      </c>
      <c r="G120">
        <v>51</v>
      </c>
      <c r="H120">
        <v>50</v>
      </c>
      <c r="I120">
        <v>70</v>
      </c>
      <c r="J120">
        <v>67</v>
      </c>
      <c r="K120">
        <v>68</v>
      </c>
      <c r="L120" s="45" t="str">
        <f>_xlfn.IFNA(INDEX(Absen!$B$2:$B$501,MATCH('Personal Teks 2'!B120,Absen!$A$2:$A$501,0)),"NO")</f>
        <v>NO</v>
      </c>
      <c r="M120" s="47">
        <f t="shared" si="3"/>
        <v>0</v>
      </c>
      <c r="N120">
        <f t="shared" si="4"/>
        <v>68</v>
      </c>
      <c r="O120">
        <f t="shared" si="5"/>
        <v>61.4</v>
      </c>
      <c r="P120" t="str" cm="1">
        <f t="array" ref="P120">_xlfn.IFS(O120&gt;90,"A+",O120&gt;80,"A",O120&gt;70,"B",O120&gt;60,"C",O120&gt;40,"D",O120&gt;=0,"E")</f>
        <v>C</v>
      </c>
      <c r="Q120" s="43" t="str">
        <f>TEXT(VLOOKUP(D120,CHOOSE({1,2},Detail!$H$2:$H$1001,Detail!$A$2:$A$1001),2,FALSE),"DD/MM/YYYY")</f>
        <v>13/08/2001</v>
      </c>
      <c r="R120" t="str" cm="1">
        <f t="array" ref="R120:V120">TRANSPOSE(VLOOKUP(D120,CHOOSE({1,2,3,4,5,6},Detail!$H$2:$H$1001,Detail!$F$2:$F$1001,Detail!$C$2:$C$1001,Detail!$D$2:$D$1001,Detail!$E$2:$E$1001,Detail!$B$2:$B$1001),{2;3;4;5;6},FALSE))</f>
        <v>Solok</v>
      </c>
      <c r="S120">
        <v>153</v>
      </c>
      <c r="T120">
        <v>95</v>
      </c>
      <c r="U120" t="str">
        <v>Gang Joyoboyo No. 21</v>
      </c>
      <c r="V120" t="str">
        <v>O+</v>
      </c>
    </row>
    <row r="121" spans="1:22" x14ac:dyDescent="0.25">
      <c r="A121">
        <v>120</v>
      </c>
      <c r="B121" t="str">
        <f>LEFT(INDEX(Absen!$F$3:$F$8,MATCH(C121,Absen!$E$3:$E$8,0)),1)&amp;TEXT(A121,"0000")</f>
        <v>B0120</v>
      </c>
      <c r="C121" t="s">
        <v>1014</v>
      </c>
      <c r="D121" s="27" t="str">
        <f>VLOOKUP('Personal Teks 2'!B121,Detail!$G$2:$H$1001,2,FALSE)</f>
        <v>Padmi Anggraini</v>
      </c>
      <c r="E121">
        <v>59</v>
      </c>
      <c r="F121">
        <v>65</v>
      </c>
      <c r="G121">
        <v>70</v>
      </c>
      <c r="H121">
        <v>64</v>
      </c>
      <c r="I121">
        <v>59</v>
      </c>
      <c r="J121">
        <v>62</v>
      </c>
      <c r="K121">
        <v>98</v>
      </c>
      <c r="L121" s="45" t="str">
        <f>_xlfn.IFNA(INDEX(Absen!$B$2:$B$501,MATCH('Personal Teks 2'!B121,Absen!$A$2:$A$501,0)),"NO")</f>
        <v>NO</v>
      </c>
      <c r="M121" s="47">
        <f t="shared" si="3"/>
        <v>0</v>
      </c>
      <c r="N121">
        <f t="shared" si="4"/>
        <v>98</v>
      </c>
      <c r="O121">
        <f t="shared" si="5"/>
        <v>67.075000000000003</v>
      </c>
      <c r="P121" t="str" cm="1">
        <f t="array" ref="P121">_xlfn.IFS(O121&gt;90,"A+",O121&gt;80,"A",O121&gt;70,"B",O121&gt;60,"C",O121&gt;40,"D",O121&gt;=0,"E")</f>
        <v>C</v>
      </c>
      <c r="Q121" s="43" t="str">
        <f>TEXT(VLOOKUP(D121,CHOOSE({1,2},Detail!$H$2:$H$1001,Detail!$A$2:$A$1001),2,FALSE),"DD/MM/YYYY")</f>
        <v>03/05/2002</v>
      </c>
      <c r="R121" t="str" cm="1">
        <f t="array" ref="R121:V121">TRANSPOSE(VLOOKUP(D121,CHOOSE({1,2,3,4,5,6},Detail!$H$2:$H$1001,Detail!$F$2:$F$1001,Detail!$C$2:$C$1001,Detail!$D$2:$D$1001,Detail!$E$2:$E$1001,Detail!$B$2:$B$1001),{2;3;4;5;6},FALSE))</f>
        <v>Tangerang</v>
      </c>
      <c r="S121">
        <v>170</v>
      </c>
      <c r="T121">
        <v>56</v>
      </c>
      <c r="U121" t="str">
        <v>Gang Raya Setiabudhi No. 61</v>
      </c>
      <c r="V121" t="str">
        <v>A+</v>
      </c>
    </row>
    <row r="122" spans="1:22" x14ac:dyDescent="0.25">
      <c r="A122">
        <v>121</v>
      </c>
      <c r="B122" t="str">
        <f>LEFT(INDEX(Absen!$F$3:$F$8,MATCH(C122,Absen!$E$3:$E$8,0)),1)&amp;TEXT(A122,"0000")</f>
        <v>C0121</v>
      </c>
      <c r="C122" t="s">
        <v>1012</v>
      </c>
      <c r="D122" s="27" t="str">
        <f>VLOOKUP('Personal Teks 2'!B122,Detail!$G$2:$H$1001,2,FALSE)</f>
        <v>Galak Saefullah</v>
      </c>
      <c r="E122">
        <v>65</v>
      </c>
      <c r="F122">
        <v>48</v>
      </c>
      <c r="G122">
        <v>86</v>
      </c>
      <c r="H122">
        <v>73</v>
      </c>
      <c r="I122">
        <v>77</v>
      </c>
      <c r="J122">
        <v>93</v>
      </c>
      <c r="K122">
        <v>81</v>
      </c>
      <c r="L122" s="45">
        <f>_xlfn.IFNA(INDEX(Absen!$B$2:$B$501,MATCH('Personal Teks 2'!B122,Absen!$A$2:$A$501,0)),"NO")</f>
        <v>44837</v>
      </c>
      <c r="M122" s="47">
        <f t="shared" si="3"/>
        <v>10</v>
      </c>
      <c r="N122">
        <f t="shared" si="4"/>
        <v>71</v>
      </c>
      <c r="O122">
        <f t="shared" si="5"/>
        <v>75.775000000000006</v>
      </c>
      <c r="P122" t="str" cm="1">
        <f t="array" ref="P122">_xlfn.IFS(O122&gt;90,"A+",O122&gt;80,"A",O122&gt;70,"B",O122&gt;60,"C",O122&gt;40,"D",O122&gt;=0,"E")</f>
        <v>B</v>
      </c>
      <c r="Q122" s="43" t="str">
        <f>TEXT(VLOOKUP(D122,CHOOSE({1,2},Detail!$H$2:$H$1001,Detail!$A$2:$A$1001),2,FALSE),"DD/MM/YYYY")</f>
        <v>23/02/2004</v>
      </c>
      <c r="R122" t="str" cm="1">
        <f t="array" ref="R122:V122">TRANSPOSE(VLOOKUP(D122,CHOOSE({1,2,3,4,5,6},Detail!$H$2:$H$1001,Detail!$F$2:$F$1001,Detail!$C$2:$C$1001,Detail!$D$2:$D$1001,Detail!$E$2:$E$1001,Detail!$B$2:$B$1001),{2;3;4;5;6},FALSE))</f>
        <v>Sibolga</v>
      </c>
      <c r="S122">
        <v>165</v>
      </c>
      <c r="T122">
        <v>79</v>
      </c>
      <c r="U122" t="str">
        <v>Gang Siliwangi No. 32</v>
      </c>
      <c r="V122" t="str">
        <v>A+</v>
      </c>
    </row>
    <row r="123" spans="1:22" x14ac:dyDescent="0.25">
      <c r="A123">
        <v>122</v>
      </c>
      <c r="B123" t="str">
        <f>LEFT(INDEX(Absen!$F$3:$F$8,MATCH(C123,Absen!$E$3:$E$8,0)),1)&amp;TEXT(A123,"0000")</f>
        <v>C0122</v>
      </c>
      <c r="C123" t="s">
        <v>1012</v>
      </c>
      <c r="D123" s="27" t="str">
        <f>VLOOKUP('Personal Teks 2'!B123,Detail!$G$2:$H$1001,2,FALSE)</f>
        <v>Yoga Suryono</v>
      </c>
      <c r="E123">
        <v>85</v>
      </c>
      <c r="F123">
        <v>41</v>
      </c>
      <c r="G123">
        <v>81</v>
      </c>
      <c r="H123">
        <v>64</v>
      </c>
      <c r="I123">
        <v>55</v>
      </c>
      <c r="J123">
        <v>74</v>
      </c>
      <c r="K123">
        <v>76</v>
      </c>
      <c r="L123" s="45" t="str">
        <f>_xlfn.IFNA(INDEX(Absen!$B$2:$B$501,MATCH('Personal Teks 2'!B123,Absen!$A$2:$A$501,0)),"NO")</f>
        <v>NO</v>
      </c>
      <c r="M123" s="47">
        <f t="shared" si="3"/>
        <v>0</v>
      </c>
      <c r="N123">
        <f t="shared" si="4"/>
        <v>76</v>
      </c>
      <c r="O123">
        <f t="shared" si="5"/>
        <v>69.224999999999994</v>
      </c>
      <c r="P123" t="str" cm="1">
        <f t="array" ref="P123">_xlfn.IFS(O123&gt;90,"A+",O123&gt;80,"A",O123&gt;70,"B",O123&gt;60,"C",O123&gt;40,"D",O123&gt;=0,"E")</f>
        <v>C</v>
      </c>
      <c r="Q123" s="43" t="str">
        <f>TEXT(VLOOKUP(D123,CHOOSE({1,2},Detail!$H$2:$H$1001,Detail!$A$2:$A$1001),2,FALSE),"DD/MM/YYYY")</f>
        <v>05/09/2001</v>
      </c>
      <c r="R123" t="str" cm="1">
        <f t="array" ref="R123:V123">TRANSPOSE(VLOOKUP(D123,CHOOSE({1,2,3,4,5,6},Detail!$H$2:$H$1001,Detail!$F$2:$F$1001,Detail!$C$2:$C$1001,Detail!$D$2:$D$1001,Detail!$E$2:$E$1001,Detail!$B$2:$B$1001),{2;3;4;5;6},FALSE))</f>
        <v>Serang</v>
      </c>
      <c r="S123">
        <v>157</v>
      </c>
      <c r="T123">
        <v>72</v>
      </c>
      <c r="U123" t="str">
        <v>Jl. Sukajadi No. 34</v>
      </c>
      <c r="V123" t="str">
        <v>AB-</v>
      </c>
    </row>
    <row r="124" spans="1:22" x14ac:dyDescent="0.25">
      <c r="A124">
        <v>123</v>
      </c>
      <c r="B124" t="str">
        <f>LEFT(INDEX(Absen!$F$3:$F$8,MATCH(C124,Absen!$E$3:$E$8,0)),1)&amp;TEXT(A124,"0000")</f>
        <v>E0123</v>
      </c>
      <c r="C124" t="s">
        <v>1010</v>
      </c>
      <c r="D124" s="27" t="str">
        <f>VLOOKUP('Personal Teks 2'!B124,Detail!$G$2:$H$1001,2,FALSE)</f>
        <v>Maryanto Nugroho</v>
      </c>
      <c r="E124">
        <v>85</v>
      </c>
      <c r="F124">
        <v>67</v>
      </c>
      <c r="G124">
        <v>47</v>
      </c>
      <c r="H124">
        <v>54</v>
      </c>
      <c r="I124">
        <v>71</v>
      </c>
      <c r="J124">
        <v>63</v>
      </c>
      <c r="K124">
        <v>75</v>
      </c>
      <c r="L124" s="45" t="str">
        <f>_xlfn.IFNA(INDEX(Absen!$B$2:$B$501,MATCH('Personal Teks 2'!B124,Absen!$A$2:$A$501,0)),"NO")</f>
        <v>NO</v>
      </c>
      <c r="M124" s="47">
        <f t="shared" si="3"/>
        <v>0</v>
      </c>
      <c r="N124">
        <f t="shared" si="4"/>
        <v>75</v>
      </c>
      <c r="O124">
        <f t="shared" si="5"/>
        <v>64.125</v>
      </c>
      <c r="P124" t="str" cm="1">
        <f t="array" ref="P124">_xlfn.IFS(O124&gt;90,"A+",O124&gt;80,"A",O124&gt;70,"B",O124&gt;60,"C",O124&gt;40,"D",O124&gt;=0,"E")</f>
        <v>C</v>
      </c>
      <c r="Q124" s="43" t="str">
        <f>TEXT(VLOOKUP(D124,CHOOSE({1,2},Detail!$H$2:$H$1001,Detail!$A$2:$A$1001),2,FALSE),"DD/MM/YYYY")</f>
        <v>09/10/2001</v>
      </c>
      <c r="R124" t="str" cm="1">
        <f t="array" ref="R124:V124">TRANSPOSE(VLOOKUP(D124,CHOOSE({1,2,3,4,5,6},Detail!$H$2:$H$1001,Detail!$F$2:$F$1001,Detail!$C$2:$C$1001,Detail!$D$2:$D$1001,Detail!$E$2:$E$1001,Detail!$B$2:$B$1001),{2;3;4;5;6},FALSE))</f>
        <v>Tegal</v>
      </c>
      <c r="S124">
        <v>159</v>
      </c>
      <c r="T124">
        <v>75</v>
      </c>
      <c r="U124" t="str">
        <v xml:space="preserve">Gang PHH. Mustofa No. 8
</v>
      </c>
      <c r="V124" t="str">
        <v>O+</v>
      </c>
    </row>
    <row r="125" spans="1:22" x14ac:dyDescent="0.25">
      <c r="A125">
        <v>124</v>
      </c>
      <c r="B125" t="str">
        <f>LEFT(INDEX(Absen!$F$3:$F$8,MATCH(C125,Absen!$E$3:$E$8,0)),1)&amp;TEXT(A125,"0000")</f>
        <v>B0124</v>
      </c>
      <c r="C125" t="s">
        <v>1014</v>
      </c>
      <c r="D125" s="27" t="str">
        <f>VLOOKUP('Personal Teks 2'!B125,Detail!$G$2:$H$1001,2,FALSE)</f>
        <v>Cindy Simanjuntak</v>
      </c>
      <c r="E125">
        <v>68</v>
      </c>
      <c r="F125">
        <v>54</v>
      </c>
      <c r="G125">
        <v>76</v>
      </c>
      <c r="H125">
        <v>62</v>
      </c>
      <c r="I125">
        <v>73</v>
      </c>
      <c r="J125">
        <v>92</v>
      </c>
      <c r="K125">
        <v>61</v>
      </c>
      <c r="L125" s="45" t="str">
        <f>_xlfn.IFNA(INDEX(Absen!$B$2:$B$501,MATCH('Personal Teks 2'!B125,Absen!$A$2:$A$501,0)),"NO")</f>
        <v>NO</v>
      </c>
      <c r="M125" s="47">
        <f t="shared" si="3"/>
        <v>0</v>
      </c>
      <c r="N125">
        <f t="shared" si="4"/>
        <v>61</v>
      </c>
      <c r="O125">
        <f t="shared" si="5"/>
        <v>71.824999999999989</v>
      </c>
      <c r="P125" t="str" cm="1">
        <f t="array" ref="P125">_xlfn.IFS(O125&gt;90,"A+",O125&gt;80,"A",O125&gt;70,"B",O125&gt;60,"C",O125&gt;40,"D",O125&gt;=0,"E")</f>
        <v>B</v>
      </c>
      <c r="Q125" s="43" t="str">
        <f>TEXT(VLOOKUP(D125,CHOOSE({1,2},Detail!$H$2:$H$1001,Detail!$A$2:$A$1001),2,FALSE),"DD/MM/YYYY")</f>
        <v>13/02/2002</v>
      </c>
      <c r="R125" t="str" cm="1">
        <f t="array" ref="R125:V125">TRANSPOSE(VLOOKUP(D125,CHOOSE({1,2,3,4,5,6},Detail!$H$2:$H$1001,Detail!$F$2:$F$1001,Detail!$C$2:$C$1001,Detail!$D$2:$D$1001,Detail!$E$2:$E$1001,Detail!$B$2:$B$1001),{2;3;4;5;6},FALSE))</f>
        <v>Bekasi</v>
      </c>
      <c r="S125">
        <v>155</v>
      </c>
      <c r="T125">
        <v>82</v>
      </c>
      <c r="U125" t="str">
        <v>Gg. Veteran No. 86</v>
      </c>
      <c r="V125" t="str">
        <v>A+</v>
      </c>
    </row>
    <row r="126" spans="1:22" x14ac:dyDescent="0.25">
      <c r="A126">
        <v>125</v>
      </c>
      <c r="B126" t="str">
        <f>LEFT(INDEX(Absen!$F$3:$F$8,MATCH(C126,Absen!$E$3:$E$8,0)),1)&amp;TEXT(A126,"0000")</f>
        <v>B0125</v>
      </c>
      <c r="C126" t="s">
        <v>1014</v>
      </c>
      <c r="D126" s="27" t="str">
        <f>VLOOKUP('Personal Teks 2'!B126,Detail!$G$2:$H$1001,2,FALSE)</f>
        <v>Harjaya Firmansyah</v>
      </c>
      <c r="E126">
        <v>73</v>
      </c>
      <c r="F126">
        <v>56</v>
      </c>
      <c r="G126">
        <v>61</v>
      </c>
      <c r="H126">
        <v>73</v>
      </c>
      <c r="I126">
        <v>85</v>
      </c>
      <c r="J126">
        <v>97</v>
      </c>
      <c r="K126">
        <v>73</v>
      </c>
      <c r="L126" s="45" t="str">
        <f>_xlfn.IFNA(INDEX(Absen!$B$2:$B$501,MATCH('Personal Teks 2'!B126,Absen!$A$2:$A$501,0)),"NO")</f>
        <v>NO</v>
      </c>
      <c r="M126" s="47">
        <f t="shared" si="3"/>
        <v>0</v>
      </c>
      <c r="N126">
        <f t="shared" si="4"/>
        <v>73</v>
      </c>
      <c r="O126">
        <f t="shared" si="5"/>
        <v>74.774999999999991</v>
      </c>
      <c r="P126" t="str" cm="1">
        <f t="array" ref="P126">_xlfn.IFS(O126&gt;90,"A+",O126&gt;80,"A",O126&gt;70,"B",O126&gt;60,"C",O126&gt;40,"D",O126&gt;=0,"E")</f>
        <v>B</v>
      </c>
      <c r="Q126" s="43" t="str">
        <f>TEXT(VLOOKUP(D126,CHOOSE({1,2},Detail!$H$2:$H$1001,Detail!$A$2:$A$1001),2,FALSE),"DD/MM/YYYY")</f>
        <v>27/04/2003</v>
      </c>
      <c r="R126" t="str" cm="1">
        <f t="array" ref="R126:V126">TRANSPOSE(VLOOKUP(D126,CHOOSE({1,2,3,4,5,6},Detail!$H$2:$H$1001,Detail!$F$2:$F$1001,Detail!$C$2:$C$1001,Detail!$D$2:$D$1001,Detail!$E$2:$E$1001,Detail!$B$2:$B$1001),{2;3;4;5;6},FALSE))</f>
        <v>Jayapura</v>
      </c>
      <c r="S126">
        <v>177</v>
      </c>
      <c r="T126">
        <v>91</v>
      </c>
      <c r="U126" t="str">
        <v>Gang KH Amin Jasuta No. 44</v>
      </c>
      <c r="V126" t="str">
        <v>AB+</v>
      </c>
    </row>
    <row r="127" spans="1:22" x14ac:dyDescent="0.25">
      <c r="A127">
        <v>126</v>
      </c>
      <c r="B127" t="str">
        <f>LEFT(INDEX(Absen!$F$3:$F$8,MATCH(C127,Absen!$E$3:$E$8,0)),1)&amp;TEXT(A127,"0000")</f>
        <v>F0126</v>
      </c>
      <c r="C127" t="s">
        <v>1011</v>
      </c>
      <c r="D127" s="27" t="str">
        <f>VLOOKUP('Personal Teks 2'!B127,Detail!$G$2:$H$1001,2,FALSE)</f>
        <v>Drajat Suwarno</v>
      </c>
      <c r="E127">
        <v>91</v>
      </c>
      <c r="F127">
        <v>45</v>
      </c>
      <c r="G127">
        <v>35</v>
      </c>
      <c r="H127">
        <v>74</v>
      </c>
      <c r="I127">
        <v>91</v>
      </c>
      <c r="J127">
        <v>96</v>
      </c>
      <c r="K127">
        <v>74</v>
      </c>
      <c r="L127" s="45">
        <f>_xlfn.IFNA(INDEX(Absen!$B$2:$B$501,MATCH('Personal Teks 2'!B127,Absen!$A$2:$A$501,0)),"NO")</f>
        <v>44864</v>
      </c>
      <c r="M127" s="47">
        <f t="shared" si="3"/>
        <v>10</v>
      </c>
      <c r="N127">
        <f t="shared" si="4"/>
        <v>64</v>
      </c>
      <c r="O127">
        <f t="shared" si="5"/>
        <v>70.225000000000009</v>
      </c>
      <c r="P127" t="str" cm="1">
        <f t="array" ref="P127">_xlfn.IFS(O127&gt;90,"A+",O127&gt;80,"A",O127&gt;70,"B",O127&gt;60,"C",O127&gt;40,"D",O127&gt;=0,"E")</f>
        <v>B</v>
      </c>
      <c r="Q127" s="43" t="str">
        <f>TEXT(VLOOKUP(D127,CHOOSE({1,2},Detail!$H$2:$H$1001,Detail!$A$2:$A$1001),2,FALSE),"DD/MM/YYYY")</f>
        <v>26/03/2004</v>
      </c>
      <c r="R127" t="str" cm="1">
        <f t="array" ref="R127:V127">TRANSPOSE(VLOOKUP(D127,CHOOSE({1,2,3,4,5,6},Detail!$H$2:$H$1001,Detail!$F$2:$F$1001,Detail!$C$2:$C$1001,Detail!$D$2:$D$1001,Detail!$E$2:$E$1001,Detail!$B$2:$B$1001),{2;3;4;5;6},FALSE))</f>
        <v>Manado</v>
      </c>
      <c r="S127">
        <v>152</v>
      </c>
      <c r="T127">
        <v>76</v>
      </c>
      <c r="U127" t="str">
        <v>Jalan Indragiri No. 47</v>
      </c>
      <c r="V127" t="str">
        <v>O+</v>
      </c>
    </row>
    <row r="128" spans="1:22" x14ac:dyDescent="0.25">
      <c r="A128">
        <v>127</v>
      </c>
      <c r="B128" t="str">
        <f>LEFT(INDEX(Absen!$F$3:$F$8,MATCH(C128,Absen!$E$3:$E$8,0)),1)&amp;TEXT(A128,"0000")</f>
        <v>F0127</v>
      </c>
      <c r="C128" t="s">
        <v>1011</v>
      </c>
      <c r="D128" s="27" t="str">
        <f>VLOOKUP('Personal Teks 2'!B128,Detail!$G$2:$H$1001,2,FALSE)</f>
        <v>Bajragin Pudjiastuti</v>
      </c>
      <c r="E128">
        <v>68</v>
      </c>
      <c r="F128">
        <v>59</v>
      </c>
      <c r="G128">
        <v>95</v>
      </c>
      <c r="H128">
        <v>55</v>
      </c>
      <c r="I128">
        <v>86</v>
      </c>
      <c r="J128">
        <v>77</v>
      </c>
      <c r="K128">
        <v>69</v>
      </c>
      <c r="L128" s="45" t="str">
        <f>_xlfn.IFNA(INDEX(Absen!$B$2:$B$501,MATCH('Personal Teks 2'!B128,Absen!$A$2:$A$501,0)),"NO")</f>
        <v>NO</v>
      </c>
      <c r="M128" s="47">
        <f t="shared" si="3"/>
        <v>0</v>
      </c>
      <c r="N128">
        <f t="shared" si="4"/>
        <v>69</v>
      </c>
      <c r="O128">
        <f t="shared" si="5"/>
        <v>74.800000000000011</v>
      </c>
      <c r="P128" t="str" cm="1">
        <f t="array" ref="P128">_xlfn.IFS(O128&gt;90,"A+",O128&gt;80,"A",O128&gt;70,"B",O128&gt;60,"C",O128&gt;40,"D",O128&gt;=0,"E")</f>
        <v>B</v>
      </c>
      <c r="Q128" s="43" t="str">
        <f>TEXT(VLOOKUP(D128,CHOOSE({1,2},Detail!$H$2:$H$1001,Detail!$A$2:$A$1001),2,FALSE),"DD/MM/YYYY")</f>
        <v>12/09/2004</v>
      </c>
      <c r="R128" t="str" cm="1">
        <f t="array" ref="R128:V128">TRANSPOSE(VLOOKUP(D128,CHOOSE({1,2,3,4,5,6},Detail!$H$2:$H$1001,Detail!$F$2:$F$1001,Detail!$C$2:$C$1001,Detail!$D$2:$D$1001,Detail!$E$2:$E$1001,Detail!$B$2:$B$1001),{2;3;4;5;6},FALSE))</f>
        <v>Lubuklinggau</v>
      </c>
      <c r="S128">
        <v>165</v>
      </c>
      <c r="T128">
        <v>62</v>
      </c>
      <c r="U128" t="str">
        <v xml:space="preserve">Gg. Jakarta No. 0
</v>
      </c>
      <c r="V128" t="str">
        <v>AB-</v>
      </c>
    </row>
    <row r="129" spans="1:22" x14ac:dyDescent="0.25">
      <c r="A129">
        <v>128</v>
      </c>
      <c r="B129" t="str">
        <f>LEFT(INDEX(Absen!$F$3:$F$8,MATCH(C129,Absen!$E$3:$E$8,0)),1)&amp;TEXT(A129,"0000")</f>
        <v>C0128</v>
      </c>
      <c r="C129" t="s">
        <v>1012</v>
      </c>
      <c r="D129" s="27" t="str">
        <f>VLOOKUP('Personal Teks 2'!B129,Detail!$G$2:$H$1001,2,FALSE)</f>
        <v>Nadine Salahudin</v>
      </c>
      <c r="E129">
        <v>65</v>
      </c>
      <c r="F129">
        <v>73</v>
      </c>
      <c r="G129">
        <v>77</v>
      </c>
      <c r="H129">
        <v>75</v>
      </c>
      <c r="I129">
        <v>68</v>
      </c>
      <c r="J129">
        <v>56</v>
      </c>
      <c r="K129">
        <v>83</v>
      </c>
      <c r="L129" s="45">
        <f>_xlfn.IFNA(INDEX(Absen!$B$2:$B$501,MATCH('Personal Teks 2'!B129,Absen!$A$2:$A$501,0)),"NO")</f>
        <v>44776</v>
      </c>
      <c r="M129" s="47">
        <f t="shared" si="3"/>
        <v>10</v>
      </c>
      <c r="N129">
        <f t="shared" si="4"/>
        <v>73</v>
      </c>
      <c r="O129">
        <f t="shared" si="5"/>
        <v>69.024999999999991</v>
      </c>
      <c r="P129" t="str" cm="1">
        <f t="array" ref="P129">_xlfn.IFS(O129&gt;90,"A+",O129&gt;80,"A",O129&gt;70,"B",O129&gt;60,"C",O129&gt;40,"D",O129&gt;=0,"E")</f>
        <v>C</v>
      </c>
      <c r="Q129" s="43" t="str">
        <f>TEXT(VLOOKUP(D129,CHOOSE({1,2},Detail!$H$2:$H$1001,Detail!$A$2:$A$1001),2,FALSE),"DD/MM/YYYY")</f>
        <v>03/12/2002</v>
      </c>
      <c r="R129" t="str" cm="1">
        <f t="array" ref="R129:V129">TRANSPOSE(VLOOKUP(D129,CHOOSE({1,2,3,4,5,6},Detail!$H$2:$H$1001,Detail!$F$2:$F$1001,Detail!$C$2:$C$1001,Detail!$D$2:$D$1001,Detail!$E$2:$E$1001,Detail!$B$2:$B$1001),{2;3;4;5;6},FALSE))</f>
        <v>Bima</v>
      </c>
      <c r="S129">
        <v>165</v>
      </c>
      <c r="T129">
        <v>85</v>
      </c>
      <c r="U129" t="str">
        <v>Jalan Kutai No. 84</v>
      </c>
      <c r="V129" t="str">
        <v>O+</v>
      </c>
    </row>
    <row r="130" spans="1:22" x14ac:dyDescent="0.25">
      <c r="A130">
        <v>129</v>
      </c>
      <c r="B130" t="str">
        <f>LEFT(INDEX(Absen!$F$3:$F$8,MATCH(C130,Absen!$E$3:$E$8,0)),1)&amp;TEXT(A130,"0000")</f>
        <v>B0129</v>
      </c>
      <c r="C130" t="s">
        <v>1014</v>
      </c>
      <c r="D130" s="27" t="str">
        <f>VLOOKUP('Personal Teks 2'!B130,Detail!$G$2:$H$1001,2,FALSE)</f>
        <v>Ajimat Dabukke</v>
      </c>
      <c r="E130">
        <v>80</v>
      </c>
      <c r="F130">
        <v>73</v>
      </c>
      <c r="G130">
        <v>51</v>
      </c>
      <c r="H130">
        <v>50</v>
      </c>
      <c r="I130">
        <v>82</v>
      </c>
      <c r="J130">
        <v>88</v>
      </c>
      <c r="K130">
        <v>86</v>
      </c>
      <c r="L130" s="45" t="str">
        <f>_xlfn.IFNA(INDEX(Absen!$B$2:$B$501,MATCH('Personal Teks 2'!B130,Absen!$A$2:$A$501,0)),"NO")</f>
        <v>NO</v>
      </c>
      <c r="M130" s="47">
        <f t="shared" si="3"/>
        <v>0</v>
      </c>
      <c r="N130">
        <f t="shared" si="4"/>
        <v>86</v>
      </c>
      <c r="O130">
        <f t="shared" si="5"/>
        <v>72.025000000000006</v>
      </c>
      <c r="P130" t="str" cm="1">
        <f t="array" ref="P130">_xlfn.IFS(O130&gt;90,"A+",O130&gt;80,"A",O130&gt;70,"B",O130&gt;60,"C",O130&gt;40,"D",O130&gt;=0,"E")</f>
        <v>B</v>
      </c>
      <c r="Q130" s="43" t="str">
        <f>TEXT(VLOOKUP(D130,CHOOSE({1,2},Detail!$H$2:$H$1001,Detail!$A$2:$A$1001),2,FALSE),"DD/MM/YYYY")</f>
        <v>22/12/2002</v>
      </c>
      <c r="R130" t="str" cm="1">
        <f t="array" ref="R130:V130">TRANSPOSE(VLOOKUP(D130,CHOOSE({1,2,3,4,5,6},Detail!$H$2:$H$1001,Detail!$F$2:$F$1001,Detail!$C$2:$C$1001,Detail!$D$2:$D$1001,Detail!$E$2:$E$1001,Detail!$B$2:$B$1001),{2;3;4;5;6},FALSE))</f>
        <v>Sibolga</v>
      </c>
      <c r="S130">
        <v>155</v>
      </c>
      <c r="T130">
        <v>84</v>
      </c>
      <c r="U130" t="str">
        <v xml:space="preserve">Gang Cikutra Timur No. 8
</v>
      </c>
      <c r="V130" t="str">
        <v>B-</v>
      </c>
    </row>
    <row r="131" spans="1:22" x14ac:dyDescent="0.25">
      <c r="A131">
        <v>130</v>
      </c>
      <c r="B131" t="str">
        <f>LEFT(INDEX(Absen!$F$3:$F$8,MATCH(C131,Absen!$E$3:$E$8,0)),1)&amp;TEXT(A131,"0000")</f>
        <v>A0130</v>
      </c>
      <c r="C131" t="s">
        <v>1015</v>
      </c>
      <c r="D131" s="27" t="str">
        <f>VLOOKUP('Personal Teks 2'!B131,Detail!$G$2:$H$1001,2,FALSE)</f>
        <v>Amalia Pratiwi</v>
      </c>
      <c r="E131">
        <v>62</v>
      </c>
      <c r="F131">
        <v>48</v>
      </c>
      <c r="G131">
        <v>51</v>
      </c>
      <c r="H131">
        <v>68</v>
      </c>
      <c r="I131">
        <v>83</v>
      </c>
      <c r="J131">
        <v>60</v>
      </c>
      <c r="K131">
        <v>78</v>
      </c>
      <c r="L131" s="45" t="str">
        <f>_xlfn.IFNA(INDEX(Absen!$B$2:$B$501,MATCH('Personal Teks 2'!B131,Absen!$A$2:$A$501,0)),"NO")</f>
        <v>NO</v>
      </c>
      <c r="M131" s="47">
        <f t="shared" ref="M131:M194" si="6">IF(LEN(TEXT(L131,"DD/MM/YYYY"))=10,10,0)</f>
        <v>0</v>
      </c>
      <c r="N131">
        <f t="shared" ref="N131:N194" si="7">(K131-M131)</f>
        <v>78</v>
      </c>
      <c r="O131">
        <f t="shared" ref="O131:O194" si="8">SUM(E131*12.5/100,F131*12.5/100,H131*12.5/100,G131*20/100,I131*12.5/100,J131*20/100,N131*10/100)</f>
        <v>62.625</v>
      </c>
      <c r="P131" t="str" cm="1">
        <f t="array" ref="P131">_xlfn.IFS(O131&gt;90,"A+",O131&gt;80,"A",O131&gt;70,"B",O131&gt;60,"C",O131&gt;40,"D",O131&gt;=0,"E")</f>
        <v>C</v>
      </c>
      <c r="Q131" s="43" t="str">
        <f>TEXT(VLOOKUP(D131,CHOOSE({1,2},Detail!$H$2:$H$1001,Detail!$A$2:$A$1001),2,FALSE),"DD/MM/YYYY")</f>
        <v>12/04/2005</v>
      </c>
      <c r="R131" t="str" cm="1">
        <f t="array" ref="R131:V131">TRANSPOSE(VLOOKUP(D131,CHOOSE({1,2,3,4,5,6},Detail!$H$2:$H$1001,Detail!$F$2:$F$1001,Detail!$C$2:$C$1001,Detail!$D$2:$D$1001,Detail!$E$2:$E$1001,Detail!$B$2:$B$1001),{2;3;4;5;6},FALSE))</f>
        <v>Tasikmalaya</v>
      </c>
      <c r="S131">
        <v>155</v>
      </c>
      <c r="T131">
        <v>82</v>
      </c>
      <c r="U131" t="str">
        <v>Jalan Kutisari Selatan No. 49</v>
      </c>
      <c r="V131" t="str">
        <v>O+</v>
      </c>
    </row>
    <row r="132" spans="1:22" x14ac:dyDescent="0.25">
      <c r="A132">
        <v>131</v>
      </c>
      <c r="B132" t="str">
        <f>LEFT(INDEX(Absen!$F$3:$F$8,MATCH(C132,Absen!$E$3:$E$8,0)),1)&amp;TEXT(A132,"0000")</f>
        <v>D0131</v>
      </c>
      <c r="C132" t="s">
        <v>1013</v>
      </c>
      <c r="D132" s="27" t="str">
        <f>VLOOKUP('Personal Teks 2'!B132,Detail!$G$2:$H$1001,2,FALSE)</f>
        <v>Tira Sihombing</v>
      </c>
      <c r="E132">
        <v>75</v>
      </c>
      <c r="F132">
        <v>74</v>
      </c>
      <c r="G132">
        <v>67</v>
      </c>
      <c r="H132">
        <v>68</v>
      </c>
      <c r="I132">
        <v>80</v>
      </c>
      <c r="J132">
        <v>85</v>
      </c>
      <c r="K132">
        <v>94</v>
      </c>
      <c r="L132" s="45">
        <f>_xlfn.IFNA(INDEX(Absen!$B$2:$B$501,MATCH('Personal Teks 2'!B132,Absen!$A$2:$A$501,0)),"NO")</f>
        <v>44837</v>
      </c>
      <c r="M132" s="47">
        <f t="shared" si="6"/>
        <v>10</v>
      </c>
      <c r="N132">
        <f t="shared" si="7"/>
        <v>84</v>
      </c>
      <c r="O132">
        <f t="shared" si="8"/>
        <v>75.925000000000011</v>
      </c>
      <c r="P132" t="str" cm="1">
        <f t="array" ref="P132">_xlfn.IFS(O132&gt;90,"A+",O132&gt;80,"A",O132&gt;70,"B",O132&gt;60,"C",O132&gt;40,"D",O132&gt;=0,"E")</f>
        <v>B</v>
      </c>
      <c r="Q132" s="43" t="str">
        <f>TEXT(VLOOKUP(D132,CHOOSE({1,2},Detail!$H$2:$H$1001,Detail!$A$2:$A$1001),2,FALSE),"DD/MM/YYYY")</f>
        <v>27/11/2003</v>
      </c>
      <c r="R132" t="str" cm="1">
        <f t="array" ref="R132:V132">TRANSPOSE(VLOOKUP(D132,CHOOSE({1,2,3,4,5,6},Detail!$H$2:$H$1001,Detail!$F$2:$F$1001,Detail!$C$2:$C$1001,Detail!$D$2:$D$1001,Detail!$E$2:$E$1001,Detail!$B$2:$B$1001),{2;3;4;5;6},FALSE))</f>
        <v>Banjarmasin</v>
      </c>
      <c r="S132">
        <v>170</v>
      </c>
      <c r="T132">
        <v>57</v>
      </c>
      <c r="U132" t="str">
        <v>Gg. Dipatiukur No. 31</v>
      </c>
      <c r="V132" t="str">
        <v>AB-</v>
      </c>
    </row>
    <row r="133" spans="1:22" x14ac:dyDescent="0.25">
      <c r="A133">
        <v>132</v>
      </c>
      <c r="B133" t="str">
        <f>LEFT(INDEX(Absen!$F$3:$F$8,MATCH(C133,Absen!$E$3:$E$8,0)),1)&amp;TEXT(A133,"0000")</f>
        <v>B0132</v>
      </c>
      <c r="C133" t="s">
        <v>1014</v>
      </c>
      <c r="D133" s="27" t="str">
        <f>VLOOKUP('Personal Teks 2'!B133,Detail!$G$2:$H$1001,2,FALSE)</f>
        <v>Jagaraga Aryani</v>
      </c>
      <c r="E133">
        <v>63</v>
      </c>
      <c r="F133">
        <v>71</v>
      </c>
      <c r="G133">
        <v>31</v>
      </c>
      <c r="H133">
        <v>53</v>
      </c>
      <c r="I133">
        <v>95</v>
      </c>
      <c r="J133">
        <v>74</v>
      </c>
      <c r="K133">
        <v>73</v>
      </c>
      <c r="L133" s="45">
        <f>_xlfn.IFNA(INDEX(Absen!$B$2:$B$501,MATCH('Personal Teks 2'!B133,Absen!$A$2:$A$501,0)),"NO")</f>
        <v>44755</v>
      </c>
      <c r="M133" s="47">
        <f t="shared" si="6"/>
        <v>10</v>
      </c>
      <c r="N133">
        <f t="shared" si="7"/>
        <v>63</v>
      </c>
      <c r="O133">
        <f t="shared" si="8"/>
        <v>62.55</v>
      </c>
      <c r="P133" t="str" cm="1">
        <f t="array" ref="P133">_xlfn.IFS(O133&gt;90,"A+",O133&gt;80,"A",O133&gt;70,"B",O133&gt;60,"C",O133&gt;40,"D",O133&gt;=0,"E")</f>
        <v>C</v>
      </c>
      <c r="Q133" s="43" t="str">
        <f>TEXT(VLOOKUP(D133,CHOOSE({1,2},Detail!$H$2:$H$1001,Detail!$A$2:$A$1001),2,FALSE),"DD/MM/YYYY")</f>
        <v>11/06/2001</v>
      </c>
      <c r="R133" t="str" cm="1">
        <f t="array" ref="R133:V133">TRANSPOSE(VLOOKUP(D133,CHOOSE({1,2,3,4,5,6},Detail!$H$2:$H$1001,Detail!$F$2:$F$1001,Detail!$C$2:$C$1001,Detail!$D$2:$D$1001,Detail!$E$2:$E$1001,Detail!$B$2:$B$1001),{2;3;4;5;6},FALSE))</f>
        <v>Metro</v>
      </c>
      <c r="S133">
        <v>168</v>
      </c>
      <c r="T133">
        <v>81</v>
      </c>
      <c r="U133" t="str">
        <v xml:space="preserve">Jalan Pacuan Kuda No. 0
</v>
      </c>
      <c r="V133" t="str">
        <v>AB-</v>
      </c>
    </row>
    <row r="134" spans="1:22" x14ac:dyDescent="0.25">
      <c r="A134">
        <v>133</v>
      </c>
      <c r="B134" t="str">
        <f>LEFT(INDEX(Absen!$F$3:$F$8,MATCH(C134,Absen!$E$3:$E$8,0)),1)&amp;TEXT(A134,"0000")</f>
        <v>B0133</v>
      </c>
      <c r="C134" t="s">
        <v>1014</v>
      </c>
      <c r="D134" s="27" t="str">
        <f>VLOOKUP('Personal Teks 2'!B134,Detail!$G$2:$H$1001,2,FALSE)</f>
        <v>Rendy Utama</v>
      </c>
      <c r="E134">
        <v>79</v>
      </c>
      <c r="F134">
        <v>41</v>
      </c>
      <c r="G134">
        <v>89</v>
      </c>
      <c r="H134">
        <v>75</v>
      </c>
      <c r="I134">
        <v>52</v>
      </c>
      <c r="J134">
        <v>71</v>
      </c>
      <c r="K134">
        <v>92</v>
      </c>
      <c r="L134" s="45" t="str">
        <f>_xlfn.IFNA(INDEX(Absen!$B$2:$B$501,MATCH('Personal Teks 2'!B134,Absen!$A$2:$A$501,0)),"NO")</f>
        <v>NO</v>
      </c>
      <c r="M134" s="47">
        <f t="shared" si="6"/>
        <v>0</v>
      </c>
      <c r="N134">
        <f t="shared" si="7"/>
        <v>92</v>
      </c>
      <c r="O134">
        <f t="shared" si="8"/>
        <v>72.075000000000003</v>
      </c>
      <c r="P134" t="str" cm="1">
        <f t="array" ref="P134">_xlfn.IFS(O134&gt;90,"A+",O134&gt;80,"A",O134&gt;70,"B",O134&gt;60,"C",O134&gt;40,"D",O134&gt;=0,"E")</f>
        <v>B</v>
      </c>
      <c r="Q134" s="43" t="str">
        <f>TEXT(VLOOKUP(D134,CHOOSE({1,2},Detail!$H$2:$H$1001,Detail!$A$2:$A$1001),2,FALSE),"DD/MM/YYYY")</f>
        <v>07/03/2004</v>
      </c>
      <c r="R134" t="str" cm="1">
        <f t="array" ref="R134:V134">TRANSPOSE(VLOOKUP(D134,CHOOSE({1,2,3,4,5,6},Detail!$H$2:$H$1001,Detail!$F$2:$F$1001,Detail!$C$2:$C$1001,Detail!$D$2:$D$1001,Detail!$E$2:$E$1001,Detail!$B$2:$B$1001),{2;3;4;5;6},FALSE))</f>
        <v>Bekasi</v>
      </c>
      <c r="S134">
        <v>173</v>
      </c>
      <c r="T134">
        <v>65</v>
      </c>
      <c r="U134" t="str">
        <v xml:space="preserve">Jl. Rajawali Timur No. 1
</v>
      </c>
      <c r="V134" t="str">
        <v>O+</v>
      </c>
    </row>
    <row r="135" spans="1:22" x14ac:dyDescent="0.25">
      <c r="A135">
        <v>134</v>
      </c>
      <c r="B135" t="str">
        <f>LEFT(INDEX(Absen!$F$3:$F$8,MATCH(C135,Absen!$E$3:$E$8,0)),1)&amp;TEXT(A135,"0000")</f>
        <v>F0134</v>
      </c>
      <c r="C135" t="s">
        <v>1011</v>
      </c>
      <c r="D135" s="27" t="str">
        <f>VLOOKUP('Personal Teks 2'!B135,Detail!$G$2:$H$1001,2,FALSE)</f>
        <v>Edi Hariyah</v>
      </c>
      <c r="E135">
        <v>55</v>
      </c>
      <c r="F135">
        <v>70</v>
      </c>
      <c r="G135">
        <v>77</v>
      </c>
      <c r="H135">
        <v>50</v>
      </c>
      <c r="I135">
        <v>84</v>
      </c>
      <c r="J135">
        <v>48</v>
      </c>
      <c r="K135">
        <v>76</v>
      </c>
      <c r="L135" s="45" t="str">
        <f>_xlfn.IFNA(INDEX(Absen!$B$2:$B$501,MATCH('Personal Teks 2'!B135,Absen!$A$2:$A$501,0)),"NO")</f>
        <v>NO</v>
      </c>
      <c r="M135" s="47">
        <f t="shared" si="6"/>
        <v>0</v>
      </c>
      <c r="N135">
        <f t="shared" si="7"/>
        <v>76</v>
      </c>
      <c r="O135">
        <f t="shared" si="8"/>
        <v>64.974999999999994</v>
      </c>
      <c r="P135" t="str" cm="1">
        <f t="array" ref="P135">_xlfn.IFS(O135&gt;90,"A+",O135&gt;80,"A",O135&gt;70,"B",O135&gt;60,"C",O135&gt;40,"D",O135&gt;=0,"E")</f>
        <v>C</v>
      </c>
      <c r="Q135" s="43" t="str">
        <f>TEXT(VLOOKUP(D135,CHOOSE({1,2},Detail!$H$2:$H$1001,Detail!$A$2:$A$1001),2,FALSE),"DD/MM/YYYY")</f>
        <v>10/12/2004</v>
      </c>
      <c r="R135" t="str" cm="1">
        <f t="array" ref="R135:V135">TRANSPOSE(VLOOKUP(D135,CHOOSE({1,2,3,4,5,6},Detail!$H$2:$H$1001,Detail!$F$2:$F$1001,Detail!$C$2:$C$1001,Detail!$D$2:$D$1001,Detail!$E$2:$E$1001,Detail!$B$2:$B$1001),{2;3;4;5;6},FALSE))</f>
        <v>Dumai</v>
      </c>
      <c r="S135">
        <v>160</v>
      </c>
      <c r="T135">
        <v>74</v>
      </c>
      <c r="U135" t="str">
        <v>Jl. Suryakencana No. 68</v>
      </c>
      <c r="V135" t="str">
        <v>AB-</v>
      </c>
    </row>
    <row r="136" spans="1:22" x14ac:dyDescent="0.25">
      <c r="A136">
        <v>135</v>
      </c>
      <c r="B136" t="str">
        <f>LEFT(INDEX(Absen!$F$3:$F$8,MATCH(C136,Absen!$E$3:$E$8,0)),1)&amp;TEXT(A136,"0000")</f>
        <v>D0135</v>
      </c>
      <c r="C136" t="s">
        <v>1013</v>
      </c>
      <c r="D136" s="27" t="str">
        <f>VLOOKUP('Personal Teks 2'!B136,Detail!$G$2:$H$1001,2,FALSE)</f>
        <v>Yono Wastuti</v>
      </c>
      <c r="E136">
        <v>55</v>
      </c>
      <c r="F136">
        <v>48</v>
      </c>
      <c r="G136">
        <v>41</v>
      </c>
      <c r="H136">
        <v>66</v>
      </c>
      <c r="I136">
        <v>57</v>
      </c>
      <c r="J136">
        <v>97</v>
      </c>
      <c r="K136">
        <v>86</v>
      </c>
      <c r="L136" s="45" t="str">
        <f>_xlfn.IFNA(INDEX(Absen!$B$2:$B$501,MATCH('Personal Teks 2'!B136,Absen!$A$2:$A$501,0)),"NO")</f>
        <v>NO</v>
      </c>
      <c r="M136" s="47">
        <f t="shared" si="6"/>
        <v>0</v>
      </c>
      <c r="N136">
        <f t="shared" si="7"/>
        <v>86</v>
      </c>
      <c r="O136">
        <f t="shared" si="8"/>
        <v>64.45</v>
      </c>
      <c r="P136" t="str" cm="1">
        <f t="array" ref="P136">_xlfn.IFS(O136&gt;90,"A+",O136&gt;80,"A",O136&gt;70,"B",O136&gt;60,"C",O136&gt;40,"D",O136&gt;=0,"E")</f>
        <v>C</v>
      </c>
      <c r="Q136" s="43" t="str">
        <f>TEXT(VLOOKUP(D136,CHOOSE({1,2},Detail!$H$2:$H$1001,Detail!$A$2:$A$1001),2,FALSE),"DD/MM/YYYY")</f>
        <v>29/10/2002</v>
      </c>
      <c r="R136" t="str" cm="1">
        <f t="array" ref="R136:V136">TRANSPOSE(VLOOKUP(D136,CHOOSE({1,2,3,4,5,6},Detail!$H$2:$H$1001,Detail!$F$2:$F$1001,Detail!$C$2:$C$1001,Detail!$D$2:$D$1001,Detail!$E$2:$E$1001,Detail!$B$2:$B$1001),{2;3;4;5;6},FALSE))</f>
        <v>Madiun</v>
      </c>
      <c r="S136">
        <v>179</v>
      </c>
      <c r="T136">
        <v>68</v>
      </c>
      <c r="U136" t="str">
        <v>Jl. Surapati No. 64</v>
      </c>
      <c r="V136" t="str">
        <v>O-</v>
      </c>
    </row>
    <row r="137" spans="1:22" x14ac:dyDescent="0.25">
      <c r="A137">
        <v>136</v>
      </c>
      <c r="B137" t="str">
        <f>LEFT(INDEX(Absen!$F$3:$F$8,MATCH(C137,Absen!$E$3:$E$8,0)),1)&amp;TEXT(A137,"0000")</f>
        <v>D0136</v>
      </c>
      <c r="C137" t="s">
        <v>1013</v>
      </c>
      <c r="D137" s="27" t="str">
        <f>VLOOKUP('Personal Teks 2'!B137,Detail!$G$2:$H$1001,2,FALSE)</f>
        <v>Taufan Mandala</v>
      </c>
      <c r="E137">
        <v>65</v>
      </c>
      <c r="F137">
        <v>61</v>
      </c>
      <c r="G137">
        <v>85</v>
      </c>
      <c r="H137">
        <v>75</v>
      </c>
      <c r="I137">
        <v>53</v>
      </c>
      <c r="J137">
        <v>44</v>
      </c>
      <c r="K137">
        <v>85</v>
      </c>
      <c r="L137" s="45">
        <f>_xlfn.IFNA(INDEX(Absen!$B$2:$B$501,MATCH('Personal Teks 2'!B137,Absen!$A$2:$A$501,0)),"NO")</f>
        <v>44830</v>
      </c>
      <c r="M137" s="47">
        <f t="shared" si="6"/>
        <v>10</v>
      </c>
      <c r="N137">
        <f t="shared" si="7"/>
        <v>75</v>
      </c>
      <c r="O137">
        <f t="shared" si="8"/>
        <v>65.05</v>
      </c>
      <c r="P137" t="str" cm="1">
        <f t="array" ref="P137">_xlfn.IFS(O137&gt;90,"A+",O137&gt;80,"A",O137&gt;70,"B",O137&gt;60,"C",O137&gt;40,"D",O137&gt;=0,"E")</f>
        <v>C</v>
      </c>
      <c r="Q137" s="43" t="str">
        <f>TEXT(VLOOKUP(D137,CHOOSE({1,2},Detail!$H$2:$H$1001,Detail!$A$2:$A$1001),2,FALSE),"DD/MM/YYYY")</f>
        <v>02/03/2002</v>
      </c>
      <c r="R137" t="str" cm="1">
        <f t="array" ref="R137:V137">TRANSPOSE(VLOOKUP(D137,CHOOSE({1,2,3,4,5,6},Detail!$H$2:$H$1001,Detail!$F$2:$F$1001,Detail!$C$2:$C$1001,Detail!$D$2:$D$1001,Detail!$E$2:$E$1001,Detail!$B$2:$B$1001),{2;3;4;5;6},FALSE))</f>
        <v>Tual</v>
      </c>
      <c r="S137">
        <v>179</v>
      </c>
      <c r="T137">
        <v>69</v>
      </c>
      <c r="U137" t="str">
        <v>Gg. Gedebage Selatan No. 46</v>
      </c>
      <c r="V137" t="str">
        <v>O-</v>
      </c>
    </row>
    <row r="138" spans="1:22" x14ac:dyDescent="0.25">
      <c r="A138">
        <v>137</v>
      </c>
      <c r="B138" t="str">
        <f>LEFT(INDEX(Absen!$F$3:$F$8,MATCH(C138,Absen!$E$3:$E$8,0)),1)&amp;TEXT(A138,"0000")</f>
        <v>A0137</v>
      </c>
      <c r="C138" t="s">
        <v>1015</v>
      </c>
      <c r="D138" s="27" t="str">
        <f>VLOOKUP('Personal Teks 2'!B138,Detail!$G$2:$H$1001,2,FALSE)</f>
        <v>Rika Firmansyah</v>
      </c>
      <c r="E138">
        <v>60</v>
      </c>
      <c r="F138">
        <v>61</v>
      </c>
      <c r="G138">
        <v>89</v>
      </c>
      <c r="H138">
        <v>58</v>
      </c>
      <c r="I138">
        <v>55</v>
      </c>
      <c r="J138">
        <v>76</v>
      </c>
      <c r="K138">
        <v>74</v>
      </c>
      <c r="L138" s="45">
        <f>_xlfn.IFNA(INDEX(Absen!$B$2:$B$501,MATCH('Personal Teks 2'!B138,Absen!$A$2:$A$501,0)),"NO")</f>
        <v>44854</v>
      </c>
      <c r="M138" s="47">
        <f t="shared" si="6"/>
        <v>10</v>
      </c>
      <c r="N138">
        <f t="shared" si="7"/>
        <v>64</v>
      </c>
      <c r="O138">
        <f t="shared" si="8"/>
        <v>68.650000000000006</v>
      </c>
      <c r="P138" t="str" cm="1">
        <f t="array" ref="P138">_xlfn.IFS(O138&gt;90,"A+",O138&gt;80,"A",O138&gt;70,"B",O138&gt;60,"C",O138&gt;40,"D",O138&gt;=0,"E")</f>
        <v>C</v>
      </c>
      <c r="Q138" s="43" t="str">
        <f>TEXT(VLOOKUP(D138,CHOOSE({1,2},Detail!$H$2:$H$1001,Detail!$A$2:$A$1001),2,FALSE),"DD/MM/YYYY")</f>
        <v>25/11/2001</v>
      </c>
      <c r="R138" t="str" cm="1">
        <f t="array" ref="R138:V138">TRANSPOSE(VLOOKUP(D138,CHOOSE({1,2,3,4,5,6},Detail!$H$2:$H$1001,Detail!$F$2:$F$1001,Detail!$C$2:$C$1001,Detail!$D$2:$D$1001,Detail!$E$2:$E$1001,Detail!$B$2:$B$1001),{2;3;4;5;6},FALSE))</f>
        <v>Tebingtinggi</v>
      </c>
      <c r="S138">
        <v>174</v>
      </c>
      <c r="T138">
        <v>91</v>
      </c>
      <c r="U138" t="str">
        <v xml:space="preserve">Gang Jamika No. 9
</v>
      </c>
      <c r="V138" t="str">
        <v>AB+</v>
      </c>
    </row>
    <row r="139" spans="1:22" x14ac:dyDescent="0.25">
      <c r="A139">
        <v>138</v>
      </c>
      <c r="B139" t="str">
        <f>LEFT(INDEX(Absen!$F$3:$F$8,MATCH(C139,Absen!$E$3:$E$8,0)),1)&amp;TEXT(A139,"0000")</f>
        <v>C0138</v>
      </c>
      <c r="C139" t="s">
        <v>1012</v>
      </c>
      <c r="D139" s="27" t="str">
        <f>VLOOKUP('Personal Teks 2'!B139,Detail!$G$2:$H$1001,2,FALSE)</f>
        <v>Raden Halim</v>
      </c>
      <c r="E139">
        <v>59</v>
      </c>
      <c r="F139">
        <v>60</v>
      </c>
      <c r="G139">
        <v>61</v>
      </c>
      <c r="H139">
        <v>56</v>
      </c>
      <c r="I139">
        <v>51</v>
      </c>
      <c r="J139">
        <v>54</v>
      </c>
      <c r="K139">
        <v>69</v>
      </c>
      <c r="L139" s="45" t="str">
        <f>_xlfn.IFNA(INDEX(Absen!$B$2:$B$501,MATCH('Personal Teks 2'!B139,Absen!$A$2:$A$501,0)),"NO")</f>
        <v>NO</v>
      </c>
      <c r="M139" s="47">
        <f t="shared" si="6"/>
        <v>0</v>
      </c>
      <c r="N139">
        <f t="shared" si="7"/>
        <v>69</v>
      </c>
      <c r="O139">
        <f t="shared" si="8"/>
        <v>58.15</v>
      </c>
      <c r="P139" t="str" cm="1">
        <f t="array" ref="P139">_xlfn.IFS(O139&gt;90,"A+",O139&gt;80,"A",O139&gt;70,"B",O139&gt;60,"C",O139&gt;40,"D",O139&gt;=0,"E")</f>
        <v>D</v>
      </c>
      <c r="Q139" s="43" t="str">
        <f>TEXT(VLOOKUP(D139,CHOOSE({1,2},Detail!$H$2:$H$1001,Detail!$A$2:$A$1001),2,FALSE),"DD/MM/YYYY")</f>
        <v>24/03/2003</v>
      </c>
      <c r="R139" t="str" cm="1">
        <f t="array" ref="R139:V139">TRANSPOSE(VLOOKUP(D139,CHOOSE({1,2,3,4,5,6},Detail!$H$2:$H$1001,Detail!$F$2:$F$1001,Detail!$C$2:$C$1001,Detail!$D$2:$D$1001,Detail!$E$2:$E$1001,Detail!$B$2:$B$1001),{2;3;4;5;6},FALSE))</f>
        <v>Dumai</v>
      </c>
      <c r="S139">
        <v>167</v>
      </c>
      <c r="T139">
        <v>80</v>
      </c>
      <c r="U139" t="str">
        <v xml:space="preserve">Gg. Indragiri No. 7
</v>
      </c>
      <c r="V139" t="str">
        <v>B-</v>
      </c>
    </row>
    <row r="140" spans="1:22" x14ac:dyDescent="0.25">
      <c r="A140">
        <v>139</v>
      </c>
      <c r="B140" t="str">
        <f>LEFT(INDEX(Absen!$F$3:$F$8,MATCH(C140,Absen!$E$3:$E$8,0)),1)&amp;TEXT(A140,"0000")</f>
        <v>C0139</v>
      </c>
      <c r="C140" t="s">
        <v>1012</v>
      </c>
      <c r="D140" s="27" t="str">
        <f>VLOOKUP('Personal Teks 2'!B140,Detail!$G$2:$H$1001,2,FALSE)</f>
        <v>Taufik Uwais</v>
      </c>
      <c r="E140">
        <v>81</v>
      </c>
      <c r="F140">
        <v>70</v>
      </c>
      <c r="G140">
        <v>68</v>
      </c>
      <c r="H140">
        <v>50</v>
      </c>
      <c r="I140">
        <v>68</v>
      </c>
      <c r="J140">
        <v>55</v>
      </c>
      <c r="K140">
        <v>89</v>
      </c>
      <c r="L140" s="45">
        <f>_xlfn.IFNA(INDEX(Absen!$B$2:$B$501,MATCH('Personal Teks 2'!B140,Absen!$A$2:$A$501,0)),"NO")</f>
        <v>44896</v>
      </c>
      <c r="M140" s="47">
        <f t="shared" si="6"/>
        <v>10</v>
      </c>
      <c r="N140">
        <f t="shared" si="7"/>
        <v>79</v>
      </c>
      <c r="O140">
        <f t="shared" si="8"/>
        <v>66.125</v>
      </c>
      <c r="P140" t="str" cm="1">
        <f t="array" ref="P140">_xlfn.IFS(O140&gt;90,"A+",O140&gt;80,"A",O140&gt;70,"B",O140&gt;60,"C",O140&gt;40,"D",O140&gt;=0,"E")</f>
        <v>C</v>
      </c>
      <c r="Q140" s="43" t="str">
        <f>TEXT(VLOOKUP(D140,CHOOSE({1,2},Detail!$H$2:$H$1001,Detail!$A$2:$A$1001),2,FALSE),"DD/MM/YYYY")</f>
        <v>15/05/2001</v>
      </c>
      <c r="R140" t="str" cm="1">
        <f t="array" ref="R140:V140">TRANSPOSE(VLOOKUP(D140,CHOOSE({1,2,3,4,5,6},Detail!$H$2:$H$1001,Detail!$F$2:$F$1001,Detail!$C$2:$C$1001,Detail!$D$2:$D$1001,Detail!$E$2:$E$1001,Detail!$B$2:$B$1001),{2;3;4;5;6},FALSE))</f>
        <v>Tidore Kepulauan</v>
      </c>
      <c r="S140">
        <v>172</v>
      </c>
      <c r="T140">
        <v>68</v>
      </c>
      <c r="U140" t="str">
        <v>Jl. Kiaracondong No. 50</v>
      </c>
      <c r="V140" t="str">
        <v>A+</v>
      </c>
    </row>
    <row r="141" spans="1:22" x14ac:dyDescent="0.25">
      <c r="A141">
        <v>140</v>
      </c>
      <c r="B141" t="str">
        <f>LEFT(INDEX(Absen!$F$3:$F$8,MATCH(C141,Absen!$E$3:$E$8,0)),1)&amp;TEXT(A141,"0000")</f>
        <v>B0140</v>
      </c>
      <c r="C141" t="s">
        <v>1014</v>
      </c>
      <c r="D141" s="27" t="str">
        <f>VLOOKUP('Personal Teks 2'!B141,Detail!$G$2:$H$1001,2,FALSE)</f>
        <v>Reksa Prastuti</v>
      </c>
      <c r="E141">
        <v>80</v>
      </c>
      <c r="F141">
        <v>74</v>
      </c>
      <c r="G141">
        <v>36</v>
      </c>
      <c r="H141">
        <v>52</v>
      </c>
      <c r="I141">
        <v>72</v>
      </c>
      <c r="J141">
        <v>45</v>
      </c>
      <c r="K141">
        <v>78</v>
      </c>
      <c r="L141" s="45">
        <f>_xlfn.IFNA(INDEX(Absen!$B$2:$B$501,MATCH('Personal Teks 2'!B141,Absen!$A$2:$A$501,0)),"NO")</f>
        <v>44800</v>
      </c>
      <c r="M141" s="47">
        <f t="shared" si="6"/>
        <v>10</v>
      </c>
      <c r="N141">
        <f t="shared" si="7"/>
        <v>68</v>
      </c>
      <c r="O141">
        <f t="shared" si="8"/>
        <v>57.75</v>
      </c>
      <c r="P141" t="str" cm="1">
        <f t="array" ref="P141">_xlfn.IFS(O141&gt;90,"A+",O141&gt;80,"A",O141&gt;70,"B",O141&gt;60,"C",O141&gt;40,"D",O141&gt;=0,"E")</f>
        <v>D</v>
      </c>
      <c r="Q141" s="43" t="str">
        <f>TEXT(VLOOKUP(D141,CHOOSE({1,2},Detail!$H$2:$H$1001,Detail!$A$2:$A$1001),2,FALSE),"DD/MM/YYYY")</f>
        <v>23/05/2003</v>
      </c>
      <c r="R141" t="str" cm="1">
        <f t="array" ref="R141:V141">TRANSPOSE(VLOOKUP(D141,CHOOSE({1,2,3,4,5,6},Detail!$H$2:$H$1001,Detail!$F$2:$F$1001,Detail!$C$2:$C$1001,Detail!$D$2:$D$1001,Detail!$E$2:$E$1001,Detail!$B$2:$B$1001),{2;3;4;5;6},FALSE))</f>
        <v>Makassar</v>
      </c>
      <c r="S141">
        <v>164</v>
      </c>
      <c r="T141">
        <v>79</v>
      </c>
      <c r="U141" t="str">
        <v>Gang Kiaracondong No. 44</v>
      </c>
      <c r="V141" t="str">
        <v>A+</v>
      </c>
    </row>
    <row r="142" spans="1:22" x14ac:dyDescent="0.25">
      <c r="A142">
        <v>141</v>
      </c>
      <c r="B142" t="str">
        <f>LEFT(INDEX(Absen!$F$3:$F$8,MATCH(C142,Absen!$E$3:$E$8,0)),1)&amp;TEXT(A142,"0000")</f>
        <v>D0141</v>
      </c>
      <c r="C142" t="s">
        <v>1013</v>
      </c>
      <c r="D142" s="27" t="str">
        <f>VLOOKUP('Personal Teks 2'!B142,Detail!$G$2:$H$1001,2,FALSE)</f>
        <v>Virman Irawan</v>
      </c>
      <c r="E142">
        <v>85</v>
      </c>
      <c r="F142">
        <v>74</v>
      </c>
      <c r="G142">
        <v>54</v>
      </c>
      <c r="H142">
        <v>73</v>
      </c>
      <c r="I142">
        <v>65</v>
      </c>
      <c r="J142">
        <v>91</v>
      </c>
      <c r="K142">
        <v>91</v>
      </c>
      <c r="L142" s="45" t="str">
        <f>_xlfn.IFNA(INDEX(Absen!$B$2:$B$501,MATCH('Personal Teks 2'!B142,Absen!$A$2:$A$501,0)),"NO")</f>
        <v>NO</v>
      </c>
      <c r="M142" s="47">
        <f t="shared" si="6"/>
        <v>0</v>
      </c>
      <c r="N142">
        <f t="shared" si="7"/>
        <v>91</v>
      </c>
      <c r="O142">
        <f t="shared" si="8"/>
        <v>75.224999999999994</v>
      </c>
      <c r="P142" t="str" cm="1">
        <f t="array" ref="P142">_xlfn.IFS(O142&gt;90,"A+",O142&gt;80,"A",O142&gt;70,"B",O142&gt;60,"C",O142&gt;40,"D",O142&gt;=0,"E")</f>
        <v>B</v>
      </c>
      <c r="Q142" s="43" t="str">
        <f>TEXT(VLOOKUP(D142,CHOOSE({1,2},Detail!$H$2:$H$1001,Detail!$A$2:$A$1001),2,FALSE),"DD/MM/YYYY")</f>
        <v>03/03/2003</v>
      </c>
      <c r="R142" t="str" cm="1">
        <f t="array" ref="R142:V142">TRANSPOSE(VLOOKUP(D142,CHOOSE({1,2,3,4,5,6},Detail!$H$2:$H$1001,Detail!$F$2:$F$1001,Detail!$C$2:$C$1001,Detail!$D$2:$D$1001,Detail!$E$2:$E$1001,Detail!$B$2:$B$1001),{2;3;4;5;6},FALSE))</f>
        <v>Meulaboh</v>
      </c>
      <c r="S142">
        <v>153</v>
      </c>
      <c r="T142">
        <v>69</v>
      </c>
      <c r="U142" t="str">
        <v xml:space="preserve">Jl. S. Parman No. 0
</v>
      </c>
      <c r="V142" t="str">
        <v>B-</v>
      </c>
    </row>
    <row r="143" spans="1:22" x14ac:dyDescent="0.25">
      <c r="A143">
        <v>142</v>
      </c>
      <c r="B143" t="str">
        <f>LEFT(INDEX(Absen!$F$3:$F$8,MATCH(C143,Absen!$E$3:$E$8,0)),1)&amp;TEXT(A143,"0000")</f>
        <v>B0142</v>
      </c>
      <c r="C143" t="s">
        <v>1014</v>
      </c>
      <c r="D143" s="27" t="str">
        <f>VLOOKUP('Personal Teks 2'!B143,Detail!$G$2:$H$1001,2,FALSE)</f>
        <v>Zamira Hutapea</v>
      </c>
      <c r="E143">
        <v>56</v>
      </c>
      <c r="F143">
        <v>41</v>
      </c>
      <c r="G143">
        <v>70</v>
      </c>
      <c r="H143">
        <v>75</v>
      </c>
      <c r="I143">
        <v>63</v>
      </c>
      <c r="J143">
        <v>58</v>
      </c>
      <c r="K143">
        <v>93</v>
      </c>
      <c r="L143" s="45" t="str">
        <f>_xlfn.IFNA(INDEX(Absen!$B$2:$B$501,MATCH('Personal Teks 2'!B143,Absen!$A$2:$A$501,0)),"NO")</f>
        <v>NO</v>
      </c>
      <c r="M143" s="47">
        <f t="shared" si="6"/>
        <v>0</v>
      </c>
      <c r="N143">
        <f t="shared" si="7"/>
        <v>93</v>
      </c>
      <c r="O143">
        <f t="shared" si="8"/>
        <v>64.275000000000006</v>
      </c>
      <c r="P143" t="str" cm="1">
        <f t="array" ref="P143">_xlfn.IFS(O143&gt;90,"A+",O143&gt;80,"A",O143&gt;70,"B",O143&gt;60,"C",O143&gt;40,"D",O143&gt;=0,"E")</f>
        <v>C</v>
      </c>
      <c r="Q143" s="43" t="str">
        <f>TEXT(VLOOKUP(D143,CHOOSE({1,2},Detail!$H$2:$H$1001,Detail!$A$2:$A$1001),2,FALSE),"DD/MM/YYYY")</f>
        <v>15/11/2004</v>
      </c>
      <c r="R143" t="str" cm="1">
        <f t="array" ref="R143:V143">TRANSPOSE(VLOOKUP(D143,CHOOSE({1,2,3,4,5,6},Detail!$H$2:$H$1001,Detail!$F$2:$F$1001,Detail!$C$2:$C$1001,Detail!$D$2:$D$1001,Detail!$E$2:$E$1001,Detail!$B$2:$B$1001),{2;3;4;5;6},FALSE))</f>
        <v>Sungai Penuh</v>
      </c>
      <c r="S143">
        <v>176</v>
      </c>
      <c r="T143">
        <v>75</v>
      </c>
      <c r="U143" t="str">
        <v>Jl. Laswi No. 15</v>
      </c>
      <c r="V143" t="str">
        <v>B+</v>
      </c>
    </row>
    <row r="144" spans="1:22" x14ac:dyDescent="0.25">
      <c r="A144">
        <v>143</v>
      </c>
      <c r="B144" t="str">
        <f>LEFT(INDEX(Absen!$F$3:$F$8,MATCH(C144,Absen!$E$3:$E$8,0)),1)&amp;TEXT(A144,"0000")</f>
        <v>E0143</v>
      </c>
      <c r="C144" t="s">
        <v>1010</v>
      </c>
      <c r="D144" s="27" t="str">
        <f>VLOOKUP('Personal Teks 2'!B144,Detail!$G$2:$H$1001,2,FALSE)</f>
        <v>Tiara Wijayanti</v>
      </c>
      <c r="E144">
        <v>89</v>
      </c>
      <c r="F144">
        <v>46</v>
      </c>
      <c r="G144">
        <v>74</v>
      </c>
      <c r="H144">
        <v>74</v>
      </c>
      <c r="I144">
        <v>78</v>
      </c>
      <c r="J144">
        <v>93</v>
      </c>
      <c r="K144">
        <v>80</v>
      </c>
      <c r="L144" s="45" t="str">
        <f>_xlfn.IFNA(INDEX(Absen!$B$2:$B$501,MATCH('Personal Teks 2'!B144,Absen!$A$2:$A$501,0)),"NO")</f>
        <v>NO</v>
      </c>
      <c r="M144" s="47">
        <f t="shared" si="6"/>
        <v>0</v>
      </c>
      <c r="N144">
        <f t="shared" si="7"/>
        <v>80</v>
      </c>
      <c r="O144">
        <f t="shared" si="8"/>
        <v>77.275000000000006</v>
      </c>
      <c r="P144" t="str" cm="1">
        <f t="array" ref="P144">_xlfn.IFS(O144&gt;90,"A+",O144&gt;80,"A",O144&gt;70,"B",O144&gt;60,"C",O144&gt;40,"D",O144&gt;=0,"E")</f>
        <v>B</v>
      </c>
      <c r="Q144" s="43" t="str">
        <f>TEXT(VLOOKUP(D144,CHOOSE({1,2},Detail!$H$2:$H$1001,Detail!$A$2:$A$1001),2,FALSE),"DD/MM/YYYY")</f>
        <v>12/07/2001</v>
      </c>
      <c r="R144" t="str" cm="1">
        <f t="array" ref="R144:V144">TRANSPOSE(VLOOKUP(D144,CHOOSE({1,2,3,4,5,6},Detail!$H$2:$H$1001,Detail!$F$2:$F$1001,Detail!$C$2:$C$1001,Detail!$D$2:$D$1001,Detail!$E$2:$E$1001,Detail!$B$2:$B$1001),{2;3;4;5;6},FALSE))</f>
        <v>Subulussalam</v>
      </c>
      <c r="S144">
        <v>156</v>
      </c>
      <c r="T144">
        <v>78</v>
      </c>
      <c r="U144" t="str">
        <v xml:space="preserve">Gg. K.H. Wahid Hasyim No. 4
</v>
      </c>
      <c r="V144" t="str">
        <v>O-</v>
      </c>
    </row>
    <row r="145" spans="1:22" x14ac:dyDescent="0.25">
      <c r="A145">
        <v>144</v>
      </c>
      <c r="B145" t="str">
        <f>LEFT(INDEX(Absen!$F$3:$F$8,MATCH(C145,Absen!$E$3:$E$8,0)),1)&amp;TEXT(A145,"0000")</f>
        <v>A0144</v>
      </c>
      <c r="C145" t="s">
        <v>1015</v>
      </c>
      <c r="D145" s="27" t="str">
        <f>VLOOKUP('Personal Teks 2'!B145,Detail!$G$2:$H$1001,2,FALSE)</f>
        <v>Kusuma Uwais</v>
      </c>
      <c r="E145">
        <v>76</v>
      </c>
      <c r="F145">
        <v>64</v>
      </c>
      <c r="G145">
        <v>84</v>
      </c>
      <c r="H145">
        <v>66</v>
      </c>
      <c r="I145">
        <v>66</v>
      </c>
      <c r="J145">
        <v>42</v>
      </c>
      <c r="K145">
        <v>63</v>
      </c>
      <c r="L145" s="45" t="str">
        <f>_xlfn.IFNA(INDEX(Absen!$B$2:$B$501,MATCH('Personal Teks 2'!B145,Absen!$A$2:$A$501,0)),"NO")</f>
        <v>NO</v>
      </c>
      <c r="M145" s="47">
        <f t="shared" si="6"/>
        <v>0</v>
      </c>
      <c r="N145">
        <f t="shared" si="7"/>
        <v>63</v>
      </c>
      <c r="O145">
        <f t="shared" si="8"/>
        <v>65.5</v>
      </c>
      <c r="P145" t="str" cm="1">
        <f t="array" ref="P145">_xlfn.IFS(O145&gt;90,"A+",O145&gt;80,"A",O145&gt;70,"B",O145&gt;60,"C",O145&gt;40,"D",O145&gt;=0,"E")</f>
        <v>C</v>
      </c>
      <c r="Q145" s="43" t="str">
        <f>TEXT(VLOOKUP(D145,CHOOSE({1,2},Detail!$H$2:$H$1001,Detail!$A$2:$A$1001),2,FALSE),"DD/MM/YYYY")</f>
        <v>12/05/2003</v>
      </c>
      <c r="R145" t="str" cm="1">
        <f t="array" ref="R145:V145">TRANSPOSE(VLOOKUP(D145,CHOOSE({1,2,3,4,5,6},Detail!$H$2:$H$1001,Detail!$F$2:$F$1001,Detail!$C$2:$C$1001,Detail!$D$2:$D$1001,Detail!$E$2:$E$1001,Detail!$B$2:$B$1001),{2;3;4;5;6},FALSE))</f>
        <v>Payakumbuh</v>
      </c>
      <c r="S145">
        <v>172</v>
      </c>
      <c r="T145">
        <v>62</v>
      </c>
      <c r="U145" t="str">
        <v>Gang Kiaracondong No. 04</v>
      </c>
      <c r="V145" t="str">
        <v>O-</v>
      </c>
    </row>
    <row r="146" spans="1:22" x14ac:dyDescent="0.25">
      <c r="A146">
        <v>145</v>
      </c>
      <c r="B146" t="str">
        <f>LEFT(INDEX(Absen!$F$3:$F$8,MATCH(C146,Absen!$E$3:$E$8,0)),1)&amp;TEXT(A146,"0000")</f>
        <v>E0145</v>
      </c>
      <c r="C146" t="s">
        <v>1010</v>
      </c>
      <c r="D146" s="27" t="str">
        <f>VLOOKUP('Personal Teks 2'!B146,Detail!$G$2:$H$1001,2,FALSE)</f>
        <v>Elma Mayasari</v>
      </c>
      <c r="E146">
        <v>56</v>
      </c>
      <c r="F146">
        <v>69</v>
      </c>
      <c r="G146">
        <v>57</v>
      </c>
      <c r="H146">
        <v>60</v>
      </c>
      <c r="I146">
        <v>84</v>
      </c>
      <c r="J146">
        <v>60</v>
      </c>
      <c r="K146">
        <v>73</v>
      </c>
      <c r="L146" s="45" t="str">
        <f>_xlfn.IFNA(INDEX(Absen!$B$2:$B$501,MATCH('Personal Teks 2'!B146,Absen!$A$2:$A$501,0)),"NO")</f>
        <v>NO</v>
      </c>
      <c r="M146" s="47">
        <f t="shared" si="6"/>
        <v>0</v>
      </c>
      <c r="N146">
        <f t="shared" si="7"/>
        <v>73</v>
      </c>
      <c r="O146">
        <f t="shared" si="8"/>
        <v>64.325000000000003</v>
      </c>
      <c r="P146" t="str" cm="1">
        <f t="array" ref="P146">_xlfn.IFS(O146&gt;90,"A+",O146&gt;80,"A",O146&gt;70,"B",O146&gt;60,"C",O146&gt;40,"D",O146&gt;=0,"E")</f>
        <v>C</v>
      </c>
      <c r="Q146" s="43" t="str">
        <f>TEXT(VLOOKUP(D146,CHOOSE({1,2},Detail!$H$2:$H$1001,Detail!$A$2:$A$1001),2,FALSE),"DD/MM/YYYY")</f>
        <v>10/06/2004</v>
      </c>
      <c r="R146" t="str" cm="1">
        <f t="array" ref="R146:V146">TRANSPOSE(VLOOKUP(D146,CHOOSE({1,2,3,4,5,6},Detail!$H$2:$H$1001,Detail!$F$2:$F$1001,Detail!$C$2:$C$1001,Detail!$D$2:$D$1001,Detail!$E$2:$E$1001,Detail!$B$2:$B$1001),{2;3;4;5;6},FALSE))</f>
        <v>Mataram</v>
      </c>
      <c r="S146">
        <v>175</v>
      </c>
      <c r="T146">
        <v>91</v>
      </c>
      <c r="U146" t="str">
        <v>Jalan Otto Iskandardinata No. 85</v>
      </c>
      <c r="V146" t="str">
        <v>B-</v>
      </c>
    </row>
    <row r="147" spans="1:22" x14ac:dyDescent="0.25">
      <c r="A147">
        <v>146</v>
      </c>
      <c r="B147" t="str">
        <f>LEFT(INDEX(Absen!$F$3:$F$8,MATCH(C147,Absen!$E$3:$E$8,0)),1)&amp;TEXT(A147,"0000")</f>
        <v>E0146</v>
      </c>
      <c r="C147" t="s">
        <v>1010</v>
      </c>
      <c r="D147" s="27" t="str">
        <f>VLOOKUP('Personal Teks 2'!B147,Detail!$G$2:$H$1001,2,FALSE)</f>
        <v>Lili Hastuti</v>
      </c>
      <c r="E147">
        <v>51</v>
      </c>
      <c r="F147">
        <v>56</v>
      </c>
      <c r="G147">
        <v>75</v>
      </c>
      <c r="H147">
        <v>50</v>
      </c>
      <c r="I147">
        <v>92</v>
      </c>
      <c r="J147">
        <v>47</v>
      </c>
      <c r="K147">
        <v>65</v>
      </c>
      <c r="L147" s="45" t="str">
        <f>_xlfn.IFNA(INDEX(Absen!$B$2:$B$501,MATCH('Personal Teks 2'!B147,Absen!$A$2:$A$501,0)),"NO")</f>
        <v>NO</v>
      </c>
      <c r="M147" s="47">
        <f t="shared" si="6"/>
        <v>0</v>
      </c>
      <c r="N147">
        <f t="shared" si="7"/>
        <v>65</v>
      </c>
      <c r="O147">
        <f t="shared" si="8"/>
        <v>62.024999999999999</v>
      </c>
      <c r="P147" t="str" cm="1">
        <f t="array" ref="P147">_xlfn.IFS(O147&gt;90,"A+",O147&gt;80,"A",O147&gt;70,"B",O147&gt;60,"C",O147&gt;40,"D",O147&gt;=0,"E")</f>
        <v>C</v>
      </c>
      <c r="Q147" s="43" t="str">
        <f>TEXT(VLOOKUP(D147,CHOOSE({1,2},Detail!$H$2:$H$1001,Detail!$A$2:$A$1001),2,FALSE),"DD/MM/YYYY")</f>
        <v>14/11/2002</v>
      </c>
      <c r="R147" t="str" cm="1">
        <f t="array" ref="R147:V147">TRANSPOSE(VLOOKUP(D147,CHOOSE({1,2,3,4,5,6},Detail!$H$2:$H$1001,Detail!$F$2:$F$1001,Detail!$C$2:$C$1001,Detail!$D$2:$D$1001,Detail!$E$2:$E$1001,Detail!$B$2:$B$1001),{2;3;4;5;6},FALSE))</f>
        <v>Padang Sidempuan</v>
      </c>
      <c r="S147">
        <v>158</v>
      </c>
      <c r="T147">
        <v>92</v>
      </c>
      <c r="U147" t="str">
        <v>Gg. Cempaka No. 99</v>
      </c>
      <c r="V147" t="str">
        <v>O-</v>
      </c>
    </row>
    <row r="148" spans="1:22" x14ac:dyDescent="0.25">
      <c r="A148">
        <v>147</v>
      </c>
      <c r="B148" t="str">
        <f>LEFT(INDEX(Absen!$F$3:$F$8,MATCH(C148,Absen!$E$3:$E$8,0)),1)&amp;TEXT(A148,"0000")</f>
        <v>F0147</v>
      </c>
      <c r="C148" t="s">
        <v>1011</v>
      </c>
      <c r="D148" s="27" t="str">
        <f>VLOOKUP('Personal Teks 2'!B148,Detail!$G$2:$H$1001,2,FALSE)</f>
        <v>Kuncara Uwais</v>
      </c>
      <c r="E148">
        <v>72</v>
      </c>
      <c r="F148">
        <v>67</v>
      </c>
      <c r="G148">
        <v>58</v>
      </c>
      <c r="H148">
        <v>70</v>
      </c>
      <c r="I148">
        <v>79</v>
      </c>
      <c r="J148">
        <v>40</v>
      </c>
      <c r="K148">
        <v>70</v>
      </c>
      <c r="L148" s="45" t="str">
        <f>_xlfn.IFNA(INDEX(Absen!$B$2:$B$501,MATCH('Personal Teks 2'!B148,Absen!$A$2:$A$501,0)),"NO")</f>
        <v>NO</v>
      </c>
      <c r="M148" s="47">
        <f t="shared" si="6"/>
        <v>0</v>
      </c>
      <c r="N148">
        <f t="shared" si="7"/>
        <v>70</v>
      </c>
      <c r="O148">
        <f t="shared" si="8"/>
        <v>62.6</v>
      </c>
      <c r="P148" t="str" cm="1">
        <f t="array" ref="P148">_xlfn.IFS(O148&gt;90,"A+",O148&gt;80,"A",O148&gt;70,"B",O148&gt;60,"C",O148&gt;40,"D",O148&gt;=0,"E")</f>
        <v>C</v>
      </c>
      <c r="Q148" s="43" t="str">
        <f>TEXT(VLOOKUP(D148,CHOOSE({1,2},Detail!$H$2:$H$1001,Detail!$A$2:$A$1001),2,FALSE),"DD/MM/YYYY")</f>
        <v>16/09/2002</v>
      </c>
      <c r="R148" t="str" cm="1">
        <f t="array" ref="R148:V148">TRANSPOSE(VLOOKUP(D148,CHOOSE({1,2,3,4,5,6},Detail!$H$2:$H$1001,Detail!$F$2:$F$1001,Detail!$C$2:$C$1001,Detail!$D$2:$D$1001,Detail!$E$2:$E$1001,Detail!$B$2:$B$1001),{2;3;4;5;6},FALSE))</f>
        <v>Padang</v>
      </c>
      <c r="S148">
        <v>161</v>
      </c>
      <c r="T148">
        <v>62</v>
      </c>
      <c r="U148" t="str">
        <v>Jl. Abdul Muis No. 40</v>
      </c>
      <c r="V148" t="str">
        <v>A+</v>
      </c>
    </row>
    <row r="149" spans="1:22" x14ac:dyDescent="0.25">
      <c r="A149">
        <v>148</v>
      </c>
      <c r="B149" t="str">
        <f>LEFT(INDEX(Absen!$F$3:$F$8,MATCH(C149,Absen!$E$3:$E$8,0)),1)&amp;TEXT(A149,"0000")</f>
        <v>D0148</v>
      </c>
      <c r="C149" t="s">
        <v>1013</v>
      </c>
      <c r="D149" s="27" t="str">
        <f>VLOOKUP('Personal Teks 2'!B149,Detail!$G$2:$H$1001,2,FALSE)</f>
        <v>Labuh Puspasari</v>
      </c>
      <c r="E149">
        <v>93</v>
      </c>
      <c r="F149">
        <v>42</v>
      </c>
      <c r="G149">
        <v>60</v>
      </c>
      <c r="H149">
        <v>52</v>
      </c>
      <c r="I149">
        <v>60</v>
      </c>
      <c r="J149">
        <v>68</v>
      </c>
      <c r="K149">
        <v>77</v>
      </c>
      <c r="L149" s="45" t="str">
        <f>_xlfn.IFNA(INDEX(Absen!$B$2:$B$501,MATCH('Personal Teks 2'!B149,Absen!$A$2:$A$501,0)),"NO")</f>
        <v>NO</v>
      </c>
      <c r="M149" s="47">
        <f t="shared" si="6"/>
        <v>0</v>
      </c>
      <c r="N149">
        <f t="shared" si="7"/>
        <v>77</v>
      </c>
      <c r="O149">
        <f t="shared" si="8"/>
        <v>64.174999999999997</v>
      </c>
      <c r="P149" t="str" cm="1">
        <f t="array" ref="P149">_xlfn.IFS(O149&gt;90,"A+",O149&gt;80,"A",O149&gt;70,"B",O149&gt;60,"C",O149&gt;40,"D",O149&gt;=0,"E")</f>
        <v>C</v>
      </c>
      <c r="Q149" s="43" t="str">
        <f>TEXT(VLOOKUP(D149,CHOOSE({1,2},Detail!$H$2:$H$1001,Detail!$A$2:$A$1001),2,FALSE),"DD/MM/YYYY")</f>
        <v>10/07/2002</v>
      </c>
      <c r="R149" t="str" cm="1">
        <f t="array" ref="R149:V149">TRANSPOSE(VLOOKUP(D149,CHOOSE({1,2,3,4,5,6},Detail!$H$2:$H$1001,Detail!$F$2:$F$1001,Detail!$C$2:$C$1001,Detail!$D$2:$D$1001,Detail!$E$2:$E$1001,Detail!$B$2:$B$1001),{2;3;4;5;6},FALSE))</f>
        <v>Tanjungpinang</v>
      </c>
      <c r="S149">
        <v>177</v>
      </c>
      <c r="T149">
        <v>71</v>
      </c>
      <c r="U149" t="str">
        <v xml:space="preserve">Jalan Dipenogoro No. 9
</v>
      </c>
      <c r="V149" t="str">
        <v>B-</v>
      </c>
    </row>
    <row r="150" spans="1:22" x14ac:dyDescent="0.25">
      <c r="A150">
        <v>149</v>
      </c>
      <c r="B150" t="str">
        <f>LEFT(INDEX(Absen!$F$3:$F$8,MATCH(C150,Absen!$E$3:$E$8,0)),1)&amp;TEXT(A150,"0000")</f>
        <v>C0149</v>
      </c>
      <c r="C150" t="s">
        <v>1012</v>
      </c>
      <c r="D150" s="27" t="str">
        <f>VLOOKUP('Personal Teks 2'!B150,Detail!$G$2:$H$1001,2,FALSE)</f>
        <v>Vino Nashiruddin</v>
      </c>
      <c r="E150">
        <v>87</v>
      </c>
      <c r="F150">
        <v>66</v>
      </c>
      <c r="G150">
        <v>73</v>
      </c>
      <c r="H150">
        <v>63</v>
      </c>
      <c r="I150">
        <v>82</v>
      </c>
      <c r="J150">
        <v>66</v>
      </c>
      <c r="K150">
        <v>73</v>
      </c>
      <c r="L150" s="45" t="str">
        <f>_xlfn.IFNA(INDEX(Absen!$B$2:$B$501,MATCH('Personal Teks 2'!B150,Absen!$A$2:$A$501,0)),"NO")</f>
        <v>NO</v>
      </c>
      <c r="M150" s="47">
        <f t="shared" si="6"/>
        <v>0</v>
      </c>
      <c r="N150">
        <f t="shared" si="7"/>
        <v>73</v>
      </c>
      <c r="O150">
        <f t="shared" si="8"/>
        <v>72.349999999999994</v>
      </c>
      <c r="P150" t="str" cm="1">
        <f t="array" ref="P150">_xlfn.IFS(O150&gt;90,"A+",O150&gt;80,"A",O150&gt;70,"B",O150&gt;60,"C",O150&gt;40,"D",O150&gt;=0,"E")</f>
        <v>B</v>
      </c>
      <c r="Q150" s="43" t="str">
        <f>TEXT(VLOOKUP(D150,CHOOSE({1,2},Detail!$H$2:$H$1001,Detail!$A$2:$A$1001),2,FALSE),"DD/MM/YYYY")</f>
        <v>16/05/2001</v>
      </c>
      <c r="R150" t="str" cm="1">
        <f t="array" ref="R150:V150">TRANSPOSE(VLOOKUP(D150,CHOOSE({1,2,3,4,5,6},Detail!$H$2:$H$1001,Detail!$F$2:$F$1001,Detail!$C$2:$C$1001,Detail!$D$2:$D$1001,Detail!$E$2:$E$1001,Detail!$B$2:$B$1001),{2;3;4;5;6},FALSE))</f>
        <v>Kota Administrasi Jakarta Selatan</v>
      </c>
      <c r="S150">
        <v>157</v>
      </c>
      <c r="T150">
        <v>61</v>
      </c>
      <c r="U150" t="str">
        <v>Gg. Bangka Raya No. 25</v>
      </c>
      <c r="V150" t="str">
        <v>B-</v>
      </c>
    </row>
    <row r="151" spans="1:22" x14ac:dyDescent="0.25">
      <c r="A151">
        <v>150</v>
      </c>
      <c r="B151" t="str">
        <f>LEFT(INDEX(Absen!$F$3:$F$8,MATCH(C151,Absen!$E$3:$E$8,0)),1)&amp;TEXT(A151,"0000")</f>
        <v>A0150</v>
      </c>
      <c r="C151" t="s">
        <v>1015</v>
      </c>
      <c r="D151" s="27" t="str">
        <f>VLOOKUP('Personal Teks 2'!B151,Detail!$G$2:$H$1001,2,FALSE)</f>
        <v>Yuliana Mahendra</v>
      </c>
      <c r="E151">
        <v>83</v>
      </c>
      <c r="F151">
        <v>75</v>
      </c>
      <c r="G151">
        <v>86</v>
      </c>
      <c r="H151">
        <v>59</v>
      </c>
      <c r="I151">
        <v>57</v>
      </c>
      <c r="J151">
        <v>99</v>
      </c>
      <c r="K151">
        <v>99</v>
      </c>
      <c r="L151" s="45" t="str">
        <f>_xlfn.IFNA(INDEX(Absen!$B$2:$B$501,MATCH('Personal Teks 2'!B151,Absen!$A$2:$A$501,0)),"NO")</f>
        <v>NO</v>
      </c>
      <c r="M151" s="47">
        <f t="shared" si="6"/>
        <v>0</v>
      </c>
      <c r="N151">
        <f t="shared" si="7"/>
        <v>99</v>
      </c>
      <c r="O151">
        <f t="shared" si="8"/>
        <v>81.150000000000006</v>
      </c>
      <c r="P151" t="str" cm="1">
        <f t="array" ref="P151">_xlfn.IFS(O151&gt;90,"A+",O151&gt;80,"A",O151&gt;70,"B",O151&gt;60,"C",O151&gt;40,"D",O151&gt;=0,"E")</f>
        <v>A</v>
      </c>
      <c r="Q151" s="43" t="str">
        <f>TEXT(VLOOKUP(D151,CHOOSE({1,2},Detail!$H$2:$H$1001,Detail!$A$2:$A$1001),2,FALSE),"DD/MM/YYYY")</f>
        <v>27/05/2001</v>
      </c>
      <c r="R151" t="str" cm="1">
        <f t="array" ref="R151:V151">TRANSPOSE(VLOOKUP(D151,CHOOSE({1,2,3,4,5,6},Detail!$H$2:$H$1001,Detail!$F$2:$F$1001,Detail!$C$2:$C$1001,Detail!$D$2:$D$1001,Detail!$E$2:$E$1001,Detail!$B$2:$B$1001),{2;3;4;5;6},FALSE))</f>
        <v>Banjar</v>
      </c>
      <c r="S151">
        <v>157</v>
      </c>
      <c r="T151">
        <v>54</v>
      </c>
      <c r="U151" t="str">
        <v>Jalan Surapati No. 77</v>
      </c>
      <c r="V151" t="str">
        <v>B-</v>
      </c>
    </row>
    <row r="152" spans="1:22" x14ac:dyDescent="0.25">
      <c r="A152">
        <v>151</v>
      </c>
      <c r="B152" t="str">
        <f>LEFT(INDEX(Absen!$F$3:$F$8,MATCH(C152,Absen!$E$3:$E$8,0)),1)&amp;TEXT(A152,"0000")</f>
        <v>C0151</v>
      </c>
      <c r="C152" t="s">
        <v>1012</v>
      </c>
      <c r="D152" s="27" t="str">
        <f>VLOOKUP('Personal Teks 2'!B152,Detail!$G$2:$H$1001,2,FALSE)</f>
        <v>Gamblang Permata</v>
      </c>
      <c r="E152">
        <v>87</v>
      </c>
      <c r="F152">
        <v>48</v>
      </c>
      <c r="G152">
        <v>45</v>
      </c>
      <c r="H152">
        <v>63</v>
      </c>
      <c r="I152">
        <v>86</v>
      </c>
      <c r="J152">
        <v>63</v>
      </c>
      <c r="K152">
        <v>70</v>
      </c>
      <c r="L152" s="45">
        <f>_xlfn.IFNA(INDEX(Absen!$B$2:$B$501,MATCH('Personal Teks 2'!B152,Absen!$A$2:$A$501,0)),"NO")</f>
        <v>44778</v>
      </c>
      <c r="M152" s="47">
        <f t="shared" si="6"/>
        <v>10</v>
      </c>
      <c r="N152">
        <f t="shared" si="7"/>
        <v>60</v>
      </c>
      <c r="O152">
        <f t="shared" si="8"/>
        <v>63.1</v>
      </c>
      <c r="P152" t="str" cm="1">
        <f t="array" ref="P152">_xlfn.IFS(O152&gt;90,"A+",O152&gt;80,"A",O152&gt;70,"B",O152&gt;60,"C",O152&gt;40,"D",O152&gt;=0,"E")</f>
        <v>C</v>
      </c>
      <c r="Q152" s="43" t="str">
        <f>TEXT(VLOOKUP(D152,CHOOSE({1,2},Detail!$H$2:$H$1001,Detail!$A$2:$A$1001),2,FALSE),"DD/MM/YYYY")</f>
        <v>22/08/2004</v>
      </c>
      <c r="R152" t="str" cm="1">
        <f t="array" ref="R152:V152">TRANSPOSE(VLOOKUP(D152,CHOOSE({1,2,3,4,5,6},Detail!$H$2:$H$1001,Detail!$F$2:$F$1001,Detail!$C$2:$C$1001,Detail!$D$2:$D$1001,Detail!$E$2:$E$1001,Detail!$B$2:$B$1001),{2;3;4;5;6},FALSE))</f>
        <v>Madiun</v>
      </c>
      <c r="S152">
        <v>157</v>
      </c>
      <c r="T152">
        <v>48</v>
      </c>
      <c r="U152" t="str">
        <v>Jl. Suniaraja No. 37</v>
      </c>
      <c r="V152" t="str">
        <v>B-</v>
      </c>
    </row>
    <row r="153" spans="1:22" x14ac:dyDescent="0.25">
      <c r="A153">
        <v>152</v>
      </c>
      <c r="B153" t="str">
        <f>LEFT(INDEX(Absen!$F$3:$F$8,MATCH(C153,Absen!$E$3:$E$8,0)),1)&amp;TEXT(A153,"0000")</f>
        <v>E0152</v>
      </c>
      <c r="C153" t="s">
        <v>1010</v>
      </c>
      <c r="D153" s="27" t="str">
        <f>VLOOKUP('Personal Teks 2'!B153,Detail!$G$2:$H$1001,2,FALSE)</f>
        <v>Kasusra Rahimah</v>
      </c>
      <c r="E153">
        <v>66</v>
      </c>
      <c r="F153">
        <v>55</v>
      </c>
      <c r="G153">
        <v>91</v>
      </c>
      <c r="H153">
        <v>71</v>
      </c>
      <c r="I153">
        <v>74</v>
      </c>
      <c r="J153">
        <v>84</v>
      </c>
      <c r="K153">
        <v>87</v>
      </c>
      <c r="L153" s="45" t="str">
        <f>_xlfn.IFNA(INDEX(Absen!$B$2:$B$501,MATCH('Personal Teks 2'!B153,Absen!$A$2:$A$501,0)),"NO")</f>
        <v>NO</v>
      </c>
      <c r="M153" s="47">
        <f t="shared" si="6"/>
        <v>0</v>
      </c>
      <c r="N153">
        <f t="shared" si="7"/>
        <v>87</v>
      </c>
      <c r="O153">
        <f t="shared" si="8"/>
        <v>76.95</v>
      </c>
      <c r="P153" t="str" cm="1">
        <f t="array" ref="P153">_xlfn.IFS(O153&gt;90,"A+",O153&gt;80,"A",O153&gt;70,"B",O153&gt;60,"C",O153&gt;40,"D",O153&gt;=0,"E")</f>
        <v>B</v>
      </c>
      <c r="Q153" s="43" t="str">
        <f>TEXT(VLOOKUP(D153,CHOOSE({1,2},Detail!$H$2:$H$1001,Detail!$A$2:$A$1001),2,FALSE),"DD/MM/YYYY")</f>
        <v>23/03/2003</v>
      </c>
      <c r="R153" t="str" cm="1">
        <f t="array" ref="R153:V153">TRANSPOSE(VLOOKUP(D153,CHOOSE({1,2,3,4,5,6},Detail!$H$2:$H$1001,Detail!$F$2:$F$1001,Detail!$C$2:$C$1001,Detail!$D$2:$D$1001,Detail!$E$2:$E$1001,Detail!$B$2:$B$1001),{2;3;4;5;6},FALSE))</f>
        <v>Serang</v>
      </c>
      <c r="S153">
        <v>168</v>
      </c>
      <c r="T153">
        <v>64</v>
      </c>
      <c r="U153" t="str">
        <v xml:space="preserve">Gg. Cikutra Timur No. 7
</v>
      </c>
      <c r="V153" t="str">
        <v>O-</v>
      </c>
    </row>
    <row r="154" spans="1:22" x14ac:dyDescent="0.25">
      <c r="A154">
        <v>153</v>
      </c>
      <c r="B154" t="str">
        <f>LEFT(INDEX(Absen!$F$3:$F$8,MATCH(C154,Absen!$E$3:$E$8,0)),1)&amp;TEXT(A154,"0000")</f>
        <v>D0153</v>
      </c>
      <c r="C154" t="s">
        <v>1013</v>
      </c>
      <c r="D154" s="27" t="str">
        <f>VLOOKUP('Personal Teks 2'!B154,Detail!$G$2:$H$1001,2,FALSE)</f>
        <v>Chandra Mangunsong</v>
      </c>
      <c r="E154">
        <v>89</v>
      </c>
      <c r="F154">
        <v>42</v>
      </c>
      <c r="G154">
        <v>42</v>
      </c>
      <c r="H154">
        <v>68</v>
      </c>
      <c r="I154">
        <v>93</v>
      </c>
      <c r="J154">
        <v>72</v>
      </c>
      <c r="K154">
        <v>75</v>
      </c>
      <c r="L154" s="45" t="str">
        <f>_xlfn.IFNA(INDEX(Absen!$B$2:$B$501,MATCH('Personal Teks 2'!B154,Absen!$A$2:$A$501,0)),"NO")</f>
        <v>NO</v>
      </c>
      <c r="M154" s="47">
        <f t="shared" si="6"/>
        <v>0</v>
      </c>
      <c r="N154">
        <f t="shared" si="7"/>
        <v>75</v>
      </c>
      <c r="O154">
        <f t="shared" si="8"/>
        <v>66.8</v>
      </c>
      <c r="P154" t="str" cm="1">
        <f t="array" ref="P154">_xlfn.IFS(O154&gt;90,"A+",O154&gt;80,"A",O154&gt;70,"B",O154&gt;60,"C",O154&gt;40,"D",O154&gt;=0,"E")</f>
        <v>C</v>
      </c>
      <c r="Q154" s="43" t="str">
        <f>TEXT(VLOOKUP(D154,CHOOSE({1,2},Detail!$H$2:$H$1001,Detail!$A$2:$A$1001),2,FALSE),"DD/MM/YYYY")</f>
        <v>04/06/2003</v>
      </c>
      <c r="R154" t="str" cm="1">
        <f t="array" ref="R154:V154">TRANSPOSE(VLOOKUP(D154,CHOOSE({1,2,3,4,5,6},Detail!$H$2:$H$1001,Detail!$F$2:$F$1001,Detail!$C$2:$C$1001,Detail!$D$2:$D$1001,Detail!$E$2:$E$1001,Detail!$B$2:$B$1001),{2;3;4;5;6},FALSE))</f>
        <v>Samarinda</v>
      </c>
      <c r="S154">
        <v>171</v>
      </c>
      <c r="T154">
        <v>57</v>
      </c>
      <c r="U154" t="str">
        <v xml:space="preserve">Jl. Ir. H. Djuanda No. 0
</v>
      </c>
      <c r="V154" t="str">
        <v>AB+</v>
      </c>
    </row>
    <row r="155" spans="1:22" x14ac:dyDescent="0.25">
      <c r="A155">
        <v>154</v>
      </c>
      <c r="B155" t="str">
        <f>LEFT(INDEX(Absen!$F$3:$F$8,MATCH(C155,Absen!$E$3:$E$8,0)),1)&amp;TEXT(A155,"0000")</f>
        <v>A0154</v>
      </c>
      <c r="C155" t="s">
        <v>1015</v>
      </c>
      <c r="D155" s="27" t="str">
        <f>VLOOKUP('Personal Teks 2'!B155,Detail!$G$2:$H$1001,2,FALSE)</f>
        <v>Atmaja Nainggolan</v>
      </c>
      <c r="E155">
        <v>53</v>
      </c>
      <c r="F155">
        <v>67</v>
      </c>
      <c r="G155">
        <v>85</v>
      </c>
      <c r="H155">
        <v>60</v>
      </c>
      <c r="I155">
        <v>50</v>
      </c>
      <c r="J155">
        <v>44</v>
      </c>
      <c r="K155">
        <v>88</v>
      </c>
      <c r="L155" s="45">
        <f>_xlfn.IFNA(INDEX(Absen!$B$2:$B$501,MATCH('Personal Teks 2'!B155,Absen!$A$2:$A$501,0)),"NO")</f>
        <v>44858</v>
      </c>
      <c r="M155" s="47">
        <f t="shared" si="6"/>
        <v>10</v>
      </c>
      <c r="N155">
        <f t="shared" si="7"/>
        <v>78</v>
      </c>
      <c r="O155">
        <f t="shared" si="8"/>
        <v>62.349999999999994</v>
      </c>
      <c r="P155" t="str" cm="1">
        <f t="array" ref="P155">_xlfn.IFS(O155&gt;90,"A+",O155&gt;80,"A",O155&gt;70,"B",O155&gt;60,"C",O155&gt;40,"D",O155&gt;=0,"E")</f>
        <v>C</v>
      </c>
      <c r="Q155" s="43" t="str">
        <f>TEXT(VLOOKUP(D155,CHOOSE({1,2},Detail!$H$2:$H$1001,Detail!$A$2:$A$1001),2,FALSE),"DD/MM/YYYY")</f>
        <v>21/02/2003</v>
      </c>
      <c r="R155" t="str" cm="1">
        <f t="array" ref="R155:V155">TRANSPOSE(VLOOKUP(D155,CHOOSE({1,2,3,4,5,6},Detail!$H$2:$H$1001,Detail!$F$2:$F$1001,Detail!$C$2:$C$1001,Detail!$D$2:$D$1001,Detail!$E$2:$E$1001,Detail!$B$2:$B$1001),{2;3;4;5;6},FALSE))</f>
        <v>Pematangsiantar</v>
      </c>
      <c r="S155">
        <v>165</v>
      </c>
      <c r="T155">
        <v>85</v>
      </c>
      <c r="U155" t="str">
        <v>Gang Rumah Sakit No. 08</v>
      </c>
      <c r="V155" t="str">
        <v>A+</v>
      </c>
    </row>
    <row r="156" spans="1:22" x14ac:dyDescent="0.25">
      <c r="A156">
        <v>155</v>
      </c>
      <c r="B156" t="str">
        <f>LEFT(INDEX(Absen!$F$3:$F$8,MATCH(C156,Absen!$E$3:$E$8,0)),1)&amp;TEXT(A156,"0000")</f>
        <v>B0155</v>
      </c>
      <c r="C156" t="s">
        <v>1014</v>
      </c>
      <c r="D156" s="27" t="str">
        <f>VLOOKUP('Personal Teks 2'!B156,Detail!$G$2:$H$1001,2,FALSE)</f>
        <v>Mutia Hidayat</v>
      </c>
      <c r="E156">
        <v>91</v>
      </c>
      <c r="F156">
        <v>50</v>
      </c>
      <c r="G156">
        <v>60</v>
      </c>
      <c r="H156">
        <v>54</v>
      </c>
      <c r="I156">
        <v>71</v>
      </c>
      <c r="J156">
        <v>49</v>
      </c>
      <c r="K156">
        <v>96</v>
      </c>
      <c r="L156" s="45">
        <f>_xlfn.IFNA(INDEX(Absen!$B$2:$B$501,MATCH('Personal Teks 2'!B156,Absen!$A$2:$A$501,0)),"NO")</f>
        <v>44865</v>
      </c>
      <c r="M156" s="47">
        <f t="shared" si="6"/>
        <v>10</v>
      </c>
      <c r="N156">
        <f t="shared" si="7"/>
        <v>86</v>
      </c>
      <c r="O156">
        <f t="shared" si="8"/>
        <v>63.65</v>
      </c>
      <c r="P156" t="str" cm="1">
        <f t="array" ref="P156">_xlfn.IFS(O156&gt;90,"A+",O156&gt;80,"A",O156&gt;70,"B",O156&gt;60,"C",O156&gt;40,"D",O156&gt;=0,"E")</f>
        <v>C</v>
      </c>
      <c r="Q156" s="43" t="str">
        <f>TEXT(VLOOKUP(D156,CHOOSE({1,2},Detail!$H$2:$H$1001,Detail!$A$2:$A$1001),2,FALSE),"DD/MM/YYYY")</f>
        <v>08/05/2003</v>
      </c>
      <c r="R156" t="str" cm="1">
        <f t="array" ref="R156:V156">TRANSPOSE(VLOOKUP(D156,CHOOSE({1,2,3,4,5,6},Detail!$H$2:$H$1001,Detail!$F$2:$F$1001,Detail!$C$2:$C$1001,Detail!$D$2:$D$1001,Detail!$E$2:$E$1001,Detail!$B$2:$B$1001),{2;3;4;5;6},FALSE))</f>
        <v>Metro</v>
      </c>
      <c r="S156">
        <v>162</v>
      </c>
      <c r="T156">
        <v>65</v>
      </c>
      <c r="U156" t="str">
        <v xml:space="preserve">Jalan Monginsidi No. 6
</v>
      </c>
      <c r="V156" t="str">
        <v>B-</v>
      </c>
    </row>
    <row r="157" spans="1:22" x14ac:dyDescent="0.25">
      <c r="A157">
        <v>156</v>
      </c>
      <c r="B157" t="str">
        <f>LEFT(INDEX(Absen!$F$3:$F$8,MATCH(C157,Absen!$E$3:$E$8,0)),1)&amp;TEXT(A157,"0000")</f>
        <v>A0156</v>
      </c>
      <c r="C157" t="s">
        <v>1015</v>
      </c>
      <c r="D157" s="27" t="str">
        <f>VLOOKUP('Personal Teks 2'!B157,Detail!$G$2:$H$1001,2,FALSE)</f>
        <v>Jaswadi Permata</v>
      </c>
      <c r="E157">
        <v>87</v>
      </c>
      <c r="F157">
        <v>43</v>
      </c>
      <c r="G157">
        <v>93</v>
      </c>
      <c r="H157">
        <v>57</v>
      </c>
      <c r="I157">
        <v>62</v>
      </c>
      <c r="J157">
        <v>99</v>
      </c>
      <c r="K157">
        <v>83</v>
      </c>
      <c r="L157" s="45">
        <f>_xlfn.IFNA(INDEX(Absen!$B$2:$B$501,MATCH('Personal Teks 2'!B157,Absen!$A$2:$A$501,0)),"NO")</f>
        <v>44810</v>
      </c>
      <c r="M157" s="47">
        <f t="shared" si="6"/>
        <v>10</v>
      </c>
      <c r="N157">
        <f t="shared" si="7"/>
        <v>73</v>
      </c>
      <c r="O157">
        <f t="shared" si="8"/>
        <v>76.825000000000003</v>
      </c>
      <c r="P157" t="str" cm="1">
        <f t="array" ref="P157">_xlfn.IFS(O157&gt;90,"A+",O157&gt;80,"A",O157&gt;70,"B",O157&gt;60,"C",O157&gt;40,"D",O157&gt;=0,"E")</f>
        <v>B</v>
      </c>
      <c r="Q157" s="43" t="str">
        <f>TEXT(VLOOKUP(D157,CHOOSE({1,2},Detail!$H$2:$H$1001,Detail!$A$2:$A$1001),2,FALSE),"DD/MM/YYYY")</f>
        <v>11/05/2003</v>
      </c>
      <c r="R157" t="str" cm="1">
        <f t="array" ref="R157:V157">TRANSPOSE(VLOOKUP(D157,CHOOSE({1,2,3,4,5,6},Detail!$H$2:$H$1001,Detail!$F$2:$F$1001,Detail!$C$2:$C$1001,Detail!$D$2:$D$1001,Detail!$E$2:$E$1001,Detail!$B$2:$B$1001),{2;3;4;5;6},FALSE))</f>
        <v>Manado</v>
      </c>
      <c r="S157">
        <v>161</v>
      </c>
      <c r="T157">
        <v>62</v>
      </c>
      <c r="U157" t="str">
        <v xml:space="preserve">Jalan HOS. Cokroaminoto No. 2
</v>
      </c>
      <c r="V157" t="str">
        <v>B+</v>
      </c>
    </row>
    <row r="158" spans="1:22" x14ac:dyDescent="0.25">
      <c r="A158">
        <v>157</v>
      </c>
      <c r="B158" t="str">
        <f>LEFT(INDEX(Absen!$F$3:$F$8,MATCH(C158,Absen!$E$3:$E$8,0)),1)&amp;TEXT(A158,"0000")</f>
        <v>D0157</v>
      </c>
      <c r="C158" t="s">
        <v>1013</v>
      </c>
      <c r="D158" s="27" t="str">
        <f>VLOOKUP('Personal Teks 2'!B158,Detail!$G$2:$H$1001,2,FALSE)</f>
        <v>Chelsea Kusumo</v>
      </c>
      <c r="E158">
        <v>65</v>
      </c>
      <c r="F158">
        <v>40</v>
      </c>
      <c r="G158">
        <v>73</v>
      </c>
      <c r="H158">
        <v>61</v>
      </c>
      <c r="I158">
        <v>53</v>
      </c>
      <c r="J158">
        <v>76</v>
      </c>
      <c r="K158">
        <v>71</v>
      </c>
      <c r="L158" s="45" t="str">
        <f>_xlfn.IFNA(INDEX(Absen!$B$2:$B$501,MATCH('Personal Teks 2'!B158,Absen!$A$2:$A$501,0)),"NO")</f>
        <v>NO</v>
      </c>
      <c r="M158" s="47">
        <f t="shared" si="6"/>
        <v>0</v>
      </c>
      <c r="N158">
        <f t="shared" si="7"/>
        <v>71</v>
      </c>
      <c r="O158">
        <f t="shared" si="8"/>
        <v>64.274999999999991</v>
      </c>
      <c r="P158" t="str" cm="1">
        <f t="array" ref="P158">_xlfn.IFS(O158&gt;90,"A+",O158&gt;80,"A",O158&gt;70,"B",O158&gt;60,"C",O158&gt;40,"D",O158&gt;=0,"E")</f>
        <v>C</v>
      </c>
      <c r="Q158" s="43" t="str">
        <f>TEXT(VLOOKUP(D158,CHOOSE({1,2},Detail!$H$2:$H$1001,Detail!$A$2:$A$1001),2,FALSE),"DD/MM/YYYY")</f>
        <v>27/01/2003</v>
      </c>
      <c r="R158" t="str" cm="1">
        <f t="array" ref="R158:V158">TRANSPOSE(VLOOKUP(D158,CHOOSE({1,2,3,4,5,6},Detail!$H$2:$H$1001,Detail!$F$2:$F$1001,Detail!$C$2:$C$1001,Detail!$D$2:$D$1001,Detail!$E$2:$E$1001,Detail!$B$2:$B$1001),{2;3;4;5;6},FALSE))</f>
        <v>Balikpapan</v>
      </c>
      <c r="S158">
        <v>175</v>
      </c>
      <c r="T158">
        <v>93</v>
      </c>
      <c r="U158" t="str">
        <v>Jalan Rajiman No. 35</v>
      </c>
      <c r="V158" t="str">
        <v>A+</v>
      </c>
    </row>
    <row r="159" spans="1:22" x14ac:dyDescent="0.25">
      <c r="A159">
        <v>158</v>
      </c>
      <c r="B159" t="str">
        <f>LEFT(INDEX(Absen!$F$3:$F$8,MATCH(C159,Absen!$E$3:$E$8,0)),1)&amp;TEXT(A159,"0000")</f>
        <v>D0158</v>
      </c>
      <c r="C159" t="s">
        <v>1013</v>
      </c>
      <c r="D159" s="27" t="str">
        <f>VLOOKUP('Personal Teks 2'!B159,Detail!$G$2:$H$1001,2,FALSE)</f>
        <v>Nova Rahmawati</v>
      </c>
      <c r="E159">
        <v>52</v>
      </c>
      <c r="F159">
        <v>47</v>
      </c>
      <c r="G159">
        <v>46</v>
      </c>
      <c r="H159">
        <v>53</v>
      </c>
      <c r="I159">
        <v>57</v>
      </c>
      <c r="J159">
        <v>67</v>
      </c>
      <c r="K159">
        <v>93</v>
      </c>
      <c r="L159" s="45" t="str">
        <f>_xlfn.IFNA(INDEX(Absen!$B$2:$B$501,MATCH('Personal Teks 2'!B159,Absen!$A$2:$A$501,0)),"NO")</f>
        <v>NO</v>
      </c>
      <c r="M159" s="47">
        <f t="shared" si="6"/>
        <v>0</v>
      </c>
      <c r="N159">
        <f t="shared" si="7"/>
        <v>93</v>
      </c>
      <c r="O159">
        <f t="shared" si="8"/>
        <v>58.025000000000006</v>
      </c>
      <c r="P159" t="str" cm="1">
        <f t="array" ref="P159">_xlfn.IFS(O159&gt;90,"A+",O159&gt;80,"A",O159&gt;70,"B",O159&gt;60,"C",O159&gt;40,"D",O159&gt;=0,"E")</f>
        <v>D</v>
      </c>
      <c r="Q159" s="43" t="str">
        <f>TEXT(VLOOKUP(D159,CHOOSE({1,2},Detail!$H$2:$H$1001,Detail!$A$2:$A$1001),2,FALSE),"DD/MM/YYYY")</f>
        <v>10/12/2001</v>
      </c>
      <c r="R159" t="str" cm="1">
        <f t="array" ref="R159:V159">TRANSPOSE(VLOOKUP(D159,CHOOSE({1,2,3,4,5,6},Detail!$H$2:$H$1001,Detail!$F$2:$F$1001,Detail!$C$2:$C$1001,Detail!$D$2:$D$1001,Detail!$E$2:$E$1001,Detail!$B$2:$B$1001),{2;3;4;5;6},FALSE))</f>
        <v>Tanjungbalai</v>
      </c>
      <c r="S159">
        <v>156</v>
      </c>
      <c r="T159">
        <v>86</v>
      </c>
      <c r="U159" t="str">
        <v xml:space="preserve">Gg. M.T Haryono No. 5
</v>
      </c>
      <c r="V159" t="str">
        <v>A+</v>
      </c>
    </row>
    <row r="160" spans="1:22" x14ac:dyDescent="0.25">
      <c r="A160">
        <v>159</v>
      </c>
      <c r="B160" t="str">
        <f>LEFT(INDEX(Absen!$F$3:$F$8,MATCH(C160,Absen!$E$3:$E$8,0)),1)&amp;TEXT(A160,"0000")</f>
        <v>E0159</v>
      </c>
      <c r="C160" t="s">
        <v>1010</v>
      </c>
      <c r="D160" s="27" t="str">
        <f>VLOOKUP('Personal Teks 2'!B160,Detail!$G$2:$H$1001,2,FALSE)</f>
        <v>Hesti Agustina</v>
      </c>
      <c r="E160">
        <v>88</v>
      </c>
      <c r="F160">
        <v>59</v>
      </c>
      <c r="G160">
        <v>89</v>
      </c>
      <c r="H160">
        <v>53</v>
      </c>
      <c r="I160">
        <v>72</v>
      </c>
      <c r="J160">
        <v>74</v>
      </c>
      <c r="K160">
        <v>78</v>
      </c>
      <c r="L160" s="45">
        <f>_xlfn.IFNA(INDEX(Absen!$B$2:$B$501,MATCH('Personal Teks 2'!B160,Absen!$A$2:$A$501,0)),"NO")</f>
        <v>44857</v>
      </c>
      <c r="M160" s="47">
        <f t="shared" si="6"/>
        <v>10</v>
      </c>
      <c r="N160">
        <f t="shared" si="7"/>
        <v>68</v>
      </c>
      <c r="O160">
        <f t="shared" si="8"/>
        <v>73.399999999999991</v>
      </c>
      <c r="P160" t="str" cm="1">
        <f t="array" ref="P160">_xlfn.IFS(O160&gt;90,"A+",O160&gt;80,"A",O160&gt;70,"B",O160&gt;60,"C",O160&gt;40,"D",O160&gt;=0,"E")</f>
        <v>B</v>
      </c>
      <c r="Q160" s="43" t="str">
        <f>TEXT(VLOOKUP(D160,CHOOSE({1,2},Detail!$H$2:$H$1001,Detail!$A$2:$A$1001),2,FALSE),"DD/MM/YYYY")</f>
        <v>24/08/2003</v>
      </c>
      <c r="R160" t="str" cm="1">
        <f t="array" ref="R160:V160">TRANSPOSE(VLOOKUP(D160,CHOOSE({1,2,3,4,5,6},Detail!$H$2:$H$1001,Detail!$F$2:$F$1001,Detail!$C$2:$C$1001,Detail!$D$2:$D$1001,Detail!$E$2:$E$1001,Detail!$B$2:$B$1001),{2;3;4;5;6},FALSE))</f>
        <v>Tebingtinggi</v>
      </c>
      <c r="S160">
        <v>151</v>
      </c>
      <c r="T160">
        <v>85</v>
      </c>
      <c r="U160" t="str">
        <v>Gg. PHH. Mustofa No. 87</v>
      </c>
      <c r="V160" t="str">
        <v>O+</v>
      </c>
    </row>
    <row r="161" spans="1:22" x14ac:dyDescent="0.25">
      <c r="A161">
        <v>160</v>
      </c>
      <c r="B161" t="str">
        <f>LEFT(INDEX(Absen!$F$3:$F$8,MATCH(C161,Absen!$E$3:$E$8,0)),1)&amp;TEXT(A161,"0000")</f>
        <v>D0160</v>
      </c>
      <c r="C161" t="s">
        <v>1013</v>
      </c>
      <c r="D161" s="27" t="str">
        <f>VLOOKUP('Personal Teks 2'!B161,Detail!$G$2:$H$1001,2,FALSE)</f>
        <v>Xanana Lailasari</v>
      </c>
      <c r="E161">
        <v>53</v>
      </c>
      <c r="F161">
        <v>71</v>
      </c>
      <c r="G161">
        <v>55</v>
      </c>
      <c r="H161">
        <v>53</v>
      </c>
      <c r="I161">
        <v>76</v>
      </c>
      <c r="J161">
        <v>57</v>
      </c>
      <c r="K161">
        <v>76</v>
      </c>
      <c r="L161" s="45">
        <f>_xlfn.IFNA(INDEX(Absen!$B$2:$B$501,MATCH('Personal Teks 2'!B161,Absen!$A$2:$A$501,0)),"NO")</f>
        <v>44838</v>
      </c>
      <c r="M161" s="47">
        <f t="shared" si="6"/>
        <v>10</v>
      </c>
      <c r="N161">
        <f t="shared" si="7"/>
        <v>66</v>
      </c>
      <c r="O161">
        <f t="shared" si="8"/>
        <v>60.625</v>
      </c>
      <c r="P161" t="str" cm="1">
        <f t="array" ref="P161">_xlfn.IFS(O161&gt;90,"A+",O161&gt;80,"A",O161&gt;70,"B",O161&gt;60,"C",O161&gt;40,"D",O161&gt;=0,"E")</f>
        <v>C</v>
      </c>
      <c r="Q161" s="43" t="str">
        <f>TEXT(VLOOKUP(D161,CHOOSE({1,2},Detail!$H$2:$H$1001,Detail!$A$2:$A$1001),2,FALSE),"DD/MM/YYYY")</f>
        <v>25/04/2003</v>
      </c>
      <c r="R161" t="str" cm="1">
        <f t="array" ref="R161:V161">TRANSPOSE(VLOOKUP(D161,CHOOSE({1,2,3,4,5,6},Detail!$H$2:$H$1001,Detail!$F$2:$F$1001,Detail!$C$2:$C$1001,Detail!$D$2:$D$1001,Detail!$E$2:$E$1001,Detail!$B$2:$B$1001),{2;3;4;5;6},FALSE))</f>
        <v>Probolinggo</v>
      </c>
      <c r="S161">
        <v>152</v>
      </c>
      <c r="T161">
        <v>94</v>
      </c>
      <c r="U161" t="str">
        <v>Jl. Indragiri No. 63</v>
      </c>
      <c r="V161" t="str">
        <v>A+</v>
      </c>
    </row>
    <row r="162" spans="1:22" x14ac:dyDescent="0.25">
      <c r="A162">
        <v>161</v>
      </c>
      <c r="B162" t="str">
        <f>LEFT(INDEX(Absen!$F$3:$F$8,MATCH(C162,Absen!$E$3:$E$8,0)),1)&amp;TEXT(A162,"0000")</f>
        <v>E0161</v>
      </c>
      <c r="C162" t="s">
        <v>1010</v>
      </c>
      <c r="D162" s="27" t="str">
        <f>VLOOKUP('Personal Teks 2'!B162,Detail!$G$2:$H$1001,2,FALSE)</f>
        <v>Halim Halimah</v>
      </c>
      <c r="E162">
        <v>80</v>
      </c>
      <c r="F162">
        <v>68</v>
      </c>
      <c r="G162">
        <v>39</v>
      </c>
      <c r="H162">
        <v>62</v>
      </c>
      <c r="I162">
        <v>88</v>
      </c>
      <c r="J162">
        <v>75</v>
      </c>
      <c r="K162">
        <v>82</v>
      </c>
      <c r="L162" s="45">
        <f>_xlfn.IFNA(INDEX(Absen!$B$2:$B$501,MATCH('Personal Teks 2'!B162,Absen!$A$2:$A$501,0)),"NO")</f>
        <v>44796</v>
      </c>
      <c r="M162" s="47">
        <f t="shared" si="6"/>
        <v>10</v>
      </c>
      <c r="N162">
        <f t="shared" si="7"/>
        <v>72</v>
      </c>
      <c r="O162">
        <f t="shared" si="8"/>
        <v>67.25</v>
      </c>
      <c r="P162" t="str" cm="1">
        <f t="array" ref="P162">_xlfn.IFS(O162&gt;90,"A+",O162&gt;80,"A",O162&gt;70,"B",O162&gt;60,"C",O162&gt;40,"D",O162&gt;=0,"E")</f>
        <v>C</v>
      </c>
      <c r="Q162" s="43" t="str">
        <f>TEXT(VLOOKUP(D162,CHOOSE({1,2},Detail!$H$2:$H$1001,Detail!$A$2:$A$1001),2,FALSE),"DD/MM/YYYY")</f>
        <v>15/08/2002</v>
      </c>
      <c r="R162" t="str" cm="1">
        <f t="array" ref="R162:V162">TRANSPOSE(VLOOKUP(D162,CHOOSE({1,2,3,4,5,6},Detail!$H$2:$H$1001,Detail!$F$2:$F$1001,Detail!$C$2:$C$1001,Detail!$D$2:$D$1001,Detail!$E$2:$E$1001,Detail!$B$2:$B$1001),{2;3;4;5;6},FALSE))</f>
        <v>Pasuruan</v>
      </c>
      <c r="S162">
        <v>159</v>
      </c>
      <c r="T162">
        <v>65</v>
      </c>
      <c r="U162" t="str">
        <v>Gang Sadang Serang No. 63</v>
      </c>
      <c r="V162" t="str">
        <v>B-</v>
      </c>
    </row>
    <row r="163" spans="1:22" x14ac:dyDescent="0.25">
      <c r="A163">
        <v>162</v>
      </c>
      <c r="B163" t="str">
        <f>LEFT(INDEX(Absen!$F$3:$F$8,MATCH(C163,Absen!$E$3:$E$8,0)),1)&amp;TEXT(A163,"0000")</f>
        <v>F0162</v>
      </c>
      <c r="C163" t="s">
        <v>1011</v>
      </c>
      <c r="D163" s="27" t="str">
        <f>VLOOKUP('Personal Teks 2'!B163,Detail!$G$2:$H$1001,2,FALSE)</f>
        <v>Galak Salahudin</v>
      </c>
      <c r="E163">
        <v>64</v>
      </c>
      <c r="F163">
        <v>69</v>
      </c>
      <c r="G163">
        <v>94</v>
      </c>
      <c r="H163">
        <v>56</v>
      </c>
      <c r="I163">
        <v>62</v>
      </c>
      <c r="J163">
        <v>84</v>
      </c>
      <c r="K163">
        <v>63</v>
      </c>
      <c r="L163" s="45" t="str">
        <f>_xlfn.IFNA(INDEX(Absen!$B$2:$B$501,MATCH('Personal Teks 2'!B163,Absen!$A$2:$A$501,0)),"NO")</f>
        <v>NO</v>
      </c>
      <c r="M163" s="47">
        <f t="shared" si="6"/>
        <v>0</v>
      </c>
      <c r="N163">
        <f t="shared" si="7"/>
        <v>63</v>
      </c>
      <c r="O163">
        <f t="shared" si="8"/>
        <v>73.274999999999991</v>
      </c>
      <c r="P163" t="str" cm="1">
        <f t="array" ref="P163">_xlfn.IFS(O163&gt;90,"A+",O163&gt;80,"A",O163&gt;70,"B",O163&gt;60,"C",O163&gt;40,"D",O163&gt;=0,"E")</f>
        <v>B</v>
      </c>
      <c r="Q163" s="43" t="str">
        <f>TEXT(VLOOKUP(D163,CHOOSE({1,2},Detail!$H$2:$H$1001,Detail!$A$2:$A$1001),2,FALSE),"DD/MM/YYYY")</f>
        <v>15/04/2003</v>
      </c>
      <c r="R163" t="str" cm="1">
        <f t="array" ref="R163:V163">TRANSPOSE(VLOOKUP(D163,CHOOSE({1,2,3,4,5,6},Detail!$H$2:$H$1001,Detail!$F$2:$F$1001,Detail!$C$2:$C$1001,Detail!$D$2:$D$1001,Detail!$E$2:$E$1001,Detail!$B$2:$B$1001),{2;3;4;5;6},FALSE))</f>
        <v>Kota Administrasi Jakarta Barat</v>
      </c>
      <c r="S163">
        <v>166</v>
      </c>
      <c r="T163">
        <v>63</v>
      </c>
      <c r="U163" t="str">
        <v xml:space="preserve">Gg. Rajawali Barat No. 7
</v>
      </c>
      <c r="V163" t="str">
        <v>AB-</v>
      </c>
    </row>
    <row r="164" spans="1:22" x14ac:dyDescent="0.25">
      <c r="A164">
        <v>163</v>
      </c>
      <c r="B164" t="str">
        <f>LEFT(INDEX(Absen!$F$3:$F$8,MATCH(C164,Absen!$E$3:$E$8,0)),1)&amp;TEXT(A164,"0000")</f>
        <v>D0163</v>
      </c>
      <c r="C164" t="s">
        <v>1013</v>
      </c>
      <c r="D164" s="27" t="str">
        <f>VLOOKUP('Personal Teks 2'!B164,Detail!$G$2:$H$1001,2,FALSE)</f>
        <v>Ellis Pratiwi</v>
      </c>
      <c r="E164">
        <v>75</v>
      </c>
      <c r="F164">
        <v>60</v>
      </c>
      <c r="G164">
        <v>33</v>
      </c>
      <c r="H164">
        <v>73</v>
      </c>
      <c r="I164">
        <v>83</v>
      </c>
      <c r="J164">
        <v>74</v>
      </c>
      <c r="K164">
        <v>85</v>
      </c>
      <c r="L164" s="45">
        <f>_xlfn.IFNA(INDEX(Absen!$B$2:$B$501,MATCH('Personal Teks 2'!B164,Absen!$A$2:$A$501,0)),"NO")</f>
        <v>44905</v>
      </c>
      <c r="M164" s="47">
        <f t="shared" si="6"/>
        <v>10</v>
      </c>
      <c r="N164">
        <f t="shared" si="7"/>
        <v>75</v>
      </c>
      <c r="O164">
        <f t="shared" si="8"/>
        <v>65.275000000000006</v>
      </c>
      <c r="P164" t="str" cm="1">
        <f t="array" ref="P164">_xlfn.IFS(O164&gt;90,"A+",O164&gt;80,"A",O164&gt;70,"B",O164&gt;60,"C",O164&gt;40,"D",O164&gt;=0,"E")</f>
        <v>C</v>
      </c>
      <c r="Q164" s="43" t="str">
        <f>TEXT(VLOOKUP(D164,CHOOSE({1,2},Detail!$H$2:$H$1001,Detail!$A$2:$A$1001),2,FALSE),"DD/MM/YYYY")</f>
        <v>12/10/2004</v>
      </c>
      <c r="R164" t="str" cm="1">
        <f t="array" ref="R164:V164">TRANSPOSE(VLOOKUP(D164,CHOOSE({1,2,3,4,5,6},Detail!$H$2:$H$1001,Detail!$F$2:$F$1001,Detail!$C$2:$C$1001,Detail!$D$2:$D$1001,Detail!$E$2:$E$1001,Detail!$B$2:$B$1001),{2;3;4;5;6},FALSE))</f>
        <v>Tangerang Selatan</v>
      </c>
      <c r="S164">
        <v>175</v>
      </c>
      <c r="T164">
        <v>57</v>
      </c>
      <c r="U164" t="str">
        <v>Jalan Monginsidi No. 21</v>
      </c>
      <c r="V164" t="str">
        <v>B-</v>
      </c>
    </row>
    <row r="165" spans="1:22" x14ac:dyDescent="0.25">
      <c r="A165">
        <v>164</v>
      </c>
      <c r="B165" t="str">
        <f>LEFT(INDEX(Absen!$F$3:$F$8,MATCH(C165,Absen!$E$3:$E$8,0)),1)&amp;TEXT(A165,"0000")</f>
        <v>F0164</v>
      </c>
      <c r="C165" t="s">
        <v>1011</v>
      </c>
      <c r="D165" s="27" t="str">
        <f>VLOOKUP('Personal Teks 2'!B165,Detail!$G$2:$H$1001,2,FALSE)</f>
        <v>Nova Sirait</v>
      </c>
      <c r="E165">
        <v>64</v>
      </c>
      <c r="F165">
        <v>71</v>
      </c>
      <c r="G165">
        <v>44</v>
      </c>
      <c r="H165">
        <v>73</v>
      </c>
      <c r="I165">
        <v>95</v>
      </c>
      <c r="J165">
        <v>60</v>
      </c>
      <c r="K165">
        <v>73</v>
      </c>
      <c r="L165" s="45">
        <f>_xlfn.IFNA(INDEX(Absen!$B$2:$B$501,MATCH('Personal Teks 2'!B165,Absen!$A$2:$A$501,0)),"NO")</f>
        <v>44859</v>
      </c>
      <c r="M165" s="47">
        <f t="shared" si="6"/>
        <v>10</v>
      </c>
      <c r="N165">
        <f t="shared" si="7"/>
        <v>63</v>
      </c>
      <c r="O165">
        <f t="shared" si="8"/>
        <v>64.974999999999994</v>
      </c>
      <c r="P165" t="str" cm="1">
        <f t="array" ref="P165">_xlfn.IFS(O165&gt;90,"A+",O165&gt;80,"A",O165&gt;70,"B",O165&gt;60,"C",O165&gt;40,"D",O165&gt;=0,"E")</f>
        <v>C</v>
      </c>
      <c r="Q165" s="43" t="str">
        <f>TEXT(VLOOKUP(D165,CHOOSE({1,2},Detail!$H$2:$H$1001,Detail!$A$2:$A$1001),2,FALSE),"DD/MM/YYYY")</f>
        <v>17/03/2003</v>
      </c>
      <c r="R165" t="str" cm="1">
        <f t="array" ref="R165:V165">TRANSPOSE(VLOOKUP(D165,CHOOSE({1,2,3,4,5,6},Detail!$H$2:$H$1001,Detail!$F$2:$F$1001,Detail!$C$2:$C$1001,Detail!$D$2:$D$1001,Detail!$E$2:$E$1001,Detail!$B$2:$B$1001),{2;3;4;5;6},FALSE))</f>
        <v>Kendari</v>
      </c>
      <c r="S165">
        <v>163</v>
      </c>
      <c r="T165">
        <v>61</v>
      </c>
      <c r="U165" t="str">
        <v>Gang Suryakencana No. 15</v>
      </c>
      <c r="V165" t="str">
        <v>AB+</v>
      </c>
    </row>
    <row r="166" spans="1:22" x14ac:dyDescent="0.25">
      <c r="A166">
        <v>165</v>
      </c>
      <c r="B166" t="str">
        <f>LEFT(INDEX(Absen!$F$3:$F$8,MATCH(C166,Absen!$E$3:$E$8,0)),1)&amp;TEXT(A166,"0000")</f>
        <v>D0165</v>
      </c>
      <c r="C166" t="s">
        <v>1013</v>
      </c>
      <c r="D166" s="27" t="str">
        <f>VLOOKUP('Personal Teks 2'!B166,Detail!$G$2:$H$1001,2,FALSE)</f>
        <v>Gading Hakim</v>
      </c>
      <c r="E166">
        <v>58</v>
      </c>
      <c r="F166">
        <v>66</v>
      </c>
      <c r="G166">
        <v>58</v>
      </c>
      <c r="H166">
        <v>59</v>
      </c>
      <c r="I166">
        <v>85</v>
      </c>
      <c r="J166">
        <v>88</v>
      </c>
      <c r="K166">
        <v>78</v>
      </c>
      <c r="L166" s="45" t="str">
        <f>_xlfn.IFNA(INDEX(Absen!$B$2:$B$501,MATCH('Personal Teks 2'!B166,Absen!$A$2:$A$501,0)),"NO")</f>
        <v>NO</v>
      </c>
      <c r="M166" s="47">
        <f t="shared" si="6"/>
        <v>0</v>
      </c>
      <c r="N166">
        <f t="shared" si="7"/>
        <v>78</v>
      </c>
      <c r="O166">
        <f t="shared" si="8"/>
        <v>70.5</v>
      </c>
      <c r="P166" t="str" cm="1">
        <f t="array" ref="P166">_xlfn.IFS(O166&gt;90,"A+",O166&gt;80,"A",O166&gt;70,"B",O166&gt;60,"C",O166&gt;40,"D",O166&gt;=0,"E")</f>
        <v>B</v>
      </c>
      <c r="Q166" s="43" t="str">
        <f>TEXT(VLOOKUP(D166,CHOOSE({1,2},Detail!$H$2:$H$1001,Detail!$A$2:$A$1001),2,FALSE),"DD/MM/YYYY")</f>
        <v>23/07/2001</v>
      </c>
      <c r="R166" t="str" cm="1">
        <f t="array" ref="R166:V166">TRANSPOSE(VLOOKUP(D166,CHOOSE({1,2,3,4,5,6},Detail!$H$2:$H$1001,Detail!$F$2:$F$1001,Detail!$C$2:$C$1001,Detail!$D$2:$D$1001,Detail!$E$2:$E$1001,Detail!$B$2:$B$1001),{2;3;4;5;6},FALSE))</f>
        <v>Gorontalo</v>
      </c>
      <c r="S166">
        <v>179</v>
      </c>
      <c r="T166">
        <v>76</v>
      </c>
      <c r="U166" t="str">
        <v>Gang Cikapayang No. 76</v>
      </c>
      <c r="V166" t="str">
        <v>A-</v>
      </c>
    </row>
    <row r="167" spans="1:22" x14ac:dyDescent="0.25">
      <c r="A167">
        <v>166</v>
      </c>
      <c r="B167" t="str">
        <f>LEFT(INDEX(Absen!$F$3:$F$8,MATCH(C167,Absen!$E$3:$E$8,0)),1)&amp;TEXT(A167,"0000")</f>
        <v>B0166</v>
      </c>
      <c r="C167" t="s">
        <v>1014</v>
      </c>
      <c r="D167" s="27" t="str">
        <f>VLOOKUP('Personal Teks 2'!B167,Detail!$G$2:$H$1001,2,FALSE)</f>
        <v>Darman Anggriawan</v>
      </c>
      <c r="E167">
        <v>70</v>
      </c>
      <c r="F167">
        <v>56</v>
      </c>
      <c r="G167">
        <v>78</v>
      </c>
      <c r="H167">
        <v>64</v>
      </c>
      <c r="I167">
        <v>57</v>
      </c>
      <c r="J167">
        <v>45</v>
      </c>
      <c r="K167">
        <v>77</v>
      </c>
      <c r="L167" s="45" t="str">
        <f>_xlfn.IFNA(INDEX(Absen!$B$2:$B$501,MATCH('Personal Teks 2'!B167,Absen!$A$2:$A$501,0)),"NO")</f>
        <v>NO</v>
      </c>
      <c r="M167" s="47">
        <f t="shared" si="6"/>
        <v>0</v>
      </c>
      <c r="N167">
        <f t="shared" si="7"/>
        <v>77</v>
      </c>
      <c r="O167">
        <f t="shared" si="8"/>
        <v>63.175000000000004</v>
      </c>
      <c r="P167" t="str" cm="1">
        <f t="array" ref="P167">_xlfn.IFS(O167&gt;90,"A+",O167&gt;80,"A",O167&gt;70,"B",O167&gt;60,"C",O167&gt;40,"D",O167&gt;=0,"E")</f>
        <v>C</v>
      </c>
      <c r="Q167" s="43" t="str">
        <f>TEXT(VLOOKUP(D167,CHOOSE({1,2},Detail!$H$2:$H$1001,Detail!$A$2:$A$1001),2,FALSE),"DD/MM/YYYY")</f>
        <v>19/09/2003</v>
      </c>
      <c r="R167" t="str" cm="1">
        <f t="array" ref="R167:V167">TRANSPOSE(VLOOKUP(D167,CHOOSE({1,2,3,4,5,6},Detail!$H$2:$H$1001,Detail!$F$2:$F$1001,Detail!$C$2:$C$1001,Detail!$D$2:$D$1001,Detail!$E$2:$E$1001,Detail!$B$2:$B$1001),{2;3;4;5;6},FALSE))</f>
        <v>Denpasar</v>
      </c>
      <c r="S167">
        <v>169</v>
      </c>
      <c r="T167">
        <v>83</v>
      </c>
      <c r="U167" t="str">
        <v>Jl. Monginsidi No. 60</v>
      </c>
      <c r="V167" t="str">
        <v>AB+</v>
      </c>
    </row>
    <row r="168" spans="1:22" x14ac:dyDescent="0.25">
      <c r="A168">
        <v>167</v>
      </c>
      <c r="B168" t="str">
        <f>LEFT(INDEX(Absen!$F$3:$F$8,MATCH(C168,Absen!$E$3:$E$8,0)),1)&amp;TEXT(A168,"0000")</f>
        <v>D0167</v>
      </c>
      <c r="C168" t="s">
        <v>1013</v>
      </c>
      <c r="D168" s="27" t="str">
        <f>VLOOKUP('Personal Teks 2'!B168,Detail!$G$2:$H$1001,2,FALSE)</f>
        <v>Liman Hartati</v>
      </c>
      <c r="E168">
        <v>78</v>
      </c>
      <c r="F168">
        <v>67</v>
      </c>
      <c r="G168">
        <v>83</v>
      </c>
      <c r="H168">
        <v>64</v>
      </c>
      <c r="I168">
        <v>69</v>
      </c>
      <c r="J168">
        <v>86</v>
      </c>
      <c r="K168">
        <v>92</v>
      </c>
      <c r="L168" s="45">
        <f>_xlfn.IFNA(INDEX(Absen!$B$2:$B$501,MATCH('Personal Teks 2'!B168,Absen!$A$2:$A$501,0)),"NO")</f>
        <v>44828</v>
      </c>
      <c r="M168" s="47">
        <f t="shared" si="6"/>
        <v>10</v>
      </c>
      <c r="N168">
        <f t="shared" si="7"/>
        <v>82</v>
      </c>
      <c r="O168">
        <f t="shared" si="8"/>
        <v>76.75</v>
      </c>
      <c r="P168" t="str" cm="1">
        <f t="array" ref="P168">_xlfn.IFS(O168&gt;90,"A+",O168&gt;80,"A",O168&gt;70,"B",O168&gt;60,"C",O168&gt;40,"D",O168&gt;=0,"E")</f>
        <v>B</v>
      </c>
      <c r="Q168" s="43" t="str">
        <f>TEXT(VLOOKUP(D168,CHOOSE({1,2},Detail!$H$2:$H$1001,Detail!$A$2:$A$1001),2,FALSE),"DD/MM/YYYY")</f>
        <v>12/10/2004</v>
      </c>
      <c r="R168" t="str" cm="1">
        <f t="array" ref="R168:V168">TRANSPOSE(VLOOKUP(D168,CHOOSE({1,2,3,4,5,6},Detail!$H$2:$H$1001,Detail!$F$2:$F$1001,Detail!$C$2:$C$1001,Detail!$D$2:$D$1001,Detail!$E$2:$E$1001,Detail!$B$2:$B$1001),{2;3;4;5;6},FALSE))</f>
        <v>Makassar</v>
      </c>
      <c r="S168">
        <v>175</v>
      </c>
      <c r="T168">
        <v>93</v>
      </c>
      <c r="U168" t="str">
        <v>Gg. Lembong No. 64</v>
      </c>
      <c r="V168" t="str">
        <v>O+</v>
      </c>
    </row>
    <row r="169" spans="1:22" x14ac:dyDescent="0.25">
      <c r="A169">
        <v>168</v>
      </c>
      <c r="B169" t="str">
        <f>LEFT(INDEX(Absen!$F$3:$F$8,MATCH(C169,Absen!$E$3:$E$8,0)),1)&amp;TEXT(A169,"0000")</f>
        <v>F0168</v>
      </c>
      <c r="C169" t="s">
        <v>1011</v>
      </c>
      <c r="D169" s="27" t="str">
        <f>VLOOKUP('Personal Teks 2'!B169,Detail!$G$2:$H$1001,2,FALSE)</f>
        <v>Talia Yuliarti</v>
      </c>
      <c r="E169">
        <v>92</v>
      </c>
      <c r="F169">
        <v>71</v>
      </c>
      <c r="G169">
        <v>39</v>
      </c>
      <c r="H169">
        <v>50</v>
      </c>
      <c r="I169">
        <v>77</v>
      </c>
      <c r="J169">
        <v>51</v>
      </c>
      <c r="K169">
        <v>63</v>
      </c>
      <c r="L169" s="45" t="str">
        <f>_xlfn.IFNA(INDEX(Absen!$B$2:$B$501,MATCH('Personal Teks 2'!B169,Absen!$A$2:$A$501,0)),"NO")</f>
        <v>NO</v>
      </c>
      <c r="M169" s="47">
        <f t="shared" si="6"/>
        <v>0</v>
      </c>
      <c r="N169">
        <f t="shared" si="7"/>
        <v>63</v>
      </c>
      <c r="O169">
        <f t="shared" si="8"/>
        <v>60.55</v>
      </c>
      <c r="P169" t="str" cm="1">
        <f t="array" ref="P169">_xlfn.IFS(O169&gt;90,"A+",O169&gt;80,"A",O169&gt;70,"B",O169&gt;60,"C",O169&gt;40,"D",O169&gt;=0,"E")</f>
        <v>C</v>
      </c>
      <c r="Q169" s="43" t="str">
        <f>TEXT(VLOOKUP(D169,CHOOSE({1,2},Detail!$H$2:$H$1001,Detail!$A$2:$A$1001),2,FALSE),"DD/MM/YYYY")</f>
        <v>25/12/2001</v>
      </c>
      <c r="R169" t="str" cm="1">
        <f t="array" ref="R169:V169">TRANSPOSE(VLOOKUP(D169,CHOOSE({1,2,3,4,5,6},Detail!$H$2:$H$1001,Detail!$F$2:$F$1001,Detail!$C$2:$C$1001,Detail!$D$2:$D$1001,Detail!$E$2:$E$1001,Detail!$B$2:$B$1001),{2;3;4;5;6},FALSE))</f>
        <v>Gorontalo</v>
      </c>
      <c r="S169">
        <v>164</v>
      </c>
      <c r="T169">
        <v>80</v>
      </c>
      <c r="U169" t="str">
        <v>Gang R.E Martadinata No. 04</v>
      </c>
      <c r="V169" t="str">
        <v>A+</v>
      </c>
    </row>
    <row r="170" spans="1:22" x14ac:dyDescent="0.25">
      <c r="A170">
        <v>169</v>
      </c>
      <c r="B170" t="str">
        <f>LEFT(INDEX(Absen!$F$3:$F$8,MATCH(C170,Absen!$E$3:$E$8,0)),1)&amp;TEXT(A170,"0000")</f>
        <v>A0169</v>
      </c>
      <c r="C170" t="s">
        <v>1015</v>
      </c>
      <c r="D170" s="27" t="str">
        <f>VLOOKUP('Personal Teks 2'!B170,Detail!$G$2:$H$1001,2,FALSE)</f>
        <v>Yunita Oktaviani</v>
      </c>
      <c r="E170">
        <v>79</v>
      </c>
      <c r="F170">
        <v>40</v>
      </c>
      <c r="G170">
        <v>58</v>
      </c>
      <c r="H170">
        <v>56</v>
      </c>
      <c r="I170">
        <v>73</v>
      </c>
      <c r="J170">
        <v>50</v>
      </c>
      <c r="K170">
        <v>60</v>
      </c>
      <c r="L170" s="45" t="str">
        <f>_xlfn.IFNA(INDEX(Absen!$B$2:$B$501,MATCH('Personal Teks 2'!B170,Absen!$A$2:$A$501,0)),"NO")</f>
        <v>NO</v>
      </c>
      <c r="M170" s="47">
        <f t="shared" si="6"/>
        <v>0</v>
      </c>
      <c r="N170">
        <f t="shared" si="7"/>
        <v>60</v>
      </c>
      <c r="O170">
        <f t="shared" si="8"/>
        <v>58.6</v>
      </c>
      <c r="P170" t="str" cm="1">
        <f t="array" ref="P170">_xlfn.IFS(O170&gt;90,"A+",O170&gt;80,"A",O170&gt;70,"B",O170&gt;60,"C",O170&gt;40,"D",O170&gt;=0,"E")</f>
        <v>D</v>
      </c>
      <c r="Q170" s="43" t="str">
        <f>TEXT(VLOOKUP(D170,CHOOSE({1,2},Detail!$H$2:$H$1001,Detail!$A$2:$A$1001),2,FALSE),"DD/MM/YYYY")</f>
        <v>11/09/2001</v>
      </c>
      <c r="R170" t="str" cm="1">
        <f t="array" ref="R170:V170">TRANSPOSE(VLOOKUP(D170,CHOOSE({1,2,3,4,5,6},Detail!$H$2:$H$1001,Detail!$F$2:$F$1001,Detail!$C$2:$C$1001,Detail!$D$2:$D$1001,Detail!$E$2:$E$1001,Detail!$B$2:$B$1001),{2;3;4;5;6},FALSE))</f>
        <v>Batu</v>
      </c>
      <c r="S170">
        <v>178</v>
      </c>
      <c r="T170">
        <v>91</v>
      </c>
      <c r="U170" t="str">
        <v xml:space="preserve">Gg. Kutisari Selatan No. 7
</v>
      </c>
      <c r="V170" t="str">
        <v>A-</v>
      </c>
    </row>
    <row r="171" spans="1:22" x14ac:dyDescent="0.25">
      <c r="A171">
        <v>170</v>
      </c>
      <c r="B171" t="str">
        <f>LEFT(INDEX(Absen!$F$3:$F$8,MATCH(C171,Absen!$E$3:$E$8,0)),1)&amp;TEXT(A171,"0000")</f>
        <v>C0170</v>
      </c>
      <c r="C171" t="s">
        <v>1012</v>
      </c>
      <c r="D171" s="27" t="str">
        <f>VLOOKUP('Personal Teks 2'!B171,Detail!$G$2:$H$1001,2,FALSE)</f>
        <v>Kiandra Prayoga</v>
      </c>
      <c r="E171">
        <v>86</v>
      </c>
      <c r="F171">
        <v>65</v>
      </c>
      <c r="G171">
        <v>34</v>
      </c>
      <c r="H171">
        <v>56</v>
      </c>
      <c r="I171">
        <v>66</v>
      </c>
      <c r="J171">
        <v>72</v>
      </c>
      <c r="K171">
        <v>97</v>
      </c>
      <c r="L171" s="45" t="str">
        <f>_xlfn.IFNA(INDEX(Absen!$B$2:$B$501,MATCH('Personal Teks 2'!B171,Absen!$A$2:$A$501,0)),"NO")</f>
        <v>NO</v>
      </c>
      <c r="M171" s="47">
        <f t="shared" si="6"/>
        <v>0</v>
      </c>
      <c r="N171">
        <f t="shared" si="7"/>
        <v>97</v>
      </c>
      <c r="O171">
        <f t="shared" si="8"/>
        <v>65.024999999999991</v>
      </c>
      <c r="P171" t="str" cm="1">
        <f t="array" ref="P171">_xlfn.IFS(O171&gt;90,"A+",O171&gt;80,"A",O171&gt;70,"B",O171&gt;60,"C",O171&gt;40,"D",O171&gt;=0,"E")</f>
        <v>C</v>
      </c>
      <c r="Q171" s="43" t="str">
        <f>TEXT(VLOOKUP(D171,CHOOSE({1,2},Detail!$H$2:$H$1001,Detail!$A$2:$A$1001),2,FALSE),"DD/MM/YYYY")</f>
        <v>18/03/2005</v>
      </c>
      <c r="R171" t="str" cm="1">
        <f t="array" ref="R171:V171">TRANSPOSE(VLOOKUP(D171,CHOOSE({1,2,3,4,5,6},Detail!$H$2:$H$1001,Detail!$F$2:$F$1001,Detail!$C$2:$C$1001,Detail!$D$2:$D$1001,Detail!$E$2:$E$1001,Detail!$B$2:$B$1001),{2;3;4;5;6},FALSE))</f>
        <v>Magelang</v>
      </c>
      <c r="S171">
        <v>151</v>
      </c>
      <c r="T171">
        <v>47</v>
      </c>
      <c r="U171" t="str">
        <v xml:space="preserve">Gang Waringin No. 9
</v>
      </c>
      <c r="V171" t="str">
        <v>B-</v>
      </c>
    </row>
    <row r="172" spans="1:22" x14ac:dyDescent="0.25">
      <c r="A172">
        <v>171</v>
      </c>
      <c r="B172" t="str">
        <f>LEFT(INDEX(Absen!$F$3:$F$8,MATCH(C172,Absen!$E$3:$E$8,0)),1)&amp;TEXT(A172,"0000")</f>
        <v>D0171</v>
      </c>
      <c r="C172" t="s">
        <v>1013</v>
      </c>
      <c r="D172" s="27" t="str">
        <f>VLOOKUP('Personal Teks 2'!B172,Detail!$G$2:$H$1001,2,FALSE)</f>
        <v>Digdaya Saptono</v>
      </c>
      <c r="E172">
        <v>67</v>
      </c>
      <c r="F172">
        <v>68</v>
      </c>
      <c r="G172">
        <v>93</v>
      </c>
      <c r="H172">
        <v>52</v>
      </c>
      <c r="I172">
        <v>83</v>
      </c>
      <c r="J172">
        <v>85</v>
      </c>
      <c r="K172">
        <v>90</v>
      </c>
      <c r="L172" s="45" t="str">
        <f>_xlfn.IFNA(INDEX(Absen!$B$2:$B$501,MATCH('Personal Teks 2'!B172,Absen!$A$2:$A$501,0)),"NO")</f>
        <v>NO</v>
      </c>
      <c r="M172" s="47">
        <f t="shared" si="6"/>
        <v>0</v>
      </c>
      <c r="N172">
        <f t="shared" si="7"/>
        <v>90</v>
      </c>
      <c r="O172">
        <f t="shared" si="8"/>
        <v>78.349999999999994</v>
      </c>
      <c r="P172" t="str" cm="1">
        <f t="array" ref="P172">_xlfn.IFS(O172&gt;90,"A+",O172&gt;80,"A",O172&gt;70,"B",O172&gt;60,"C",O172&gt;40,"D",O172&gt;=0,"E")</f>
        <v>B</v>
      </c>
      <c r="Q172" s="43" t="str">
        <f>TEXT(VLOOKUP(D172,CHOOSE({1,2},Detail!$H$2:$H$1001,Detail!$A$2:$A$1001),2,FALSE),"DD/MM/YYYY")</f>
        <v>03/06/2004</v>
      </c>
      <c r="R172" t="str" cm="1">
        <f t="array" ref="R172:V172">TRANSPOSE(VLOOKUP(D172,CHOOSE({1,2,3,4,5,6},Detail!$H$2:$H$1001,Detail!$F$2:$F$1001,Detail!$C$2:$C$1001,Detail!$D$2:$D$1001,Detail!$E$2:$E$1001,Detail!$B$2:$B$1001),{2;3;4;5;6},FALSE))</f>
        <v>Tebingtinggi</v>
      </c>
      <c r="S172">
        <v>168</v>
      </c>
      <c r="T172">
        <v>77</v>
      </c>
      <c r="U172" t="str">
        <v>Jl. Yos Sudarso No. 38</v>
      </c>
      <c r="V172" t="str">
        <v>O+</v>
      </c>
    </row>
    <row r="173" spans="1:22" x14ac:dyDescent="0.25">
      <c r="A173">
        <v>172</v>
      </c>
      <c r="B173" t="str">
        <f>LEFT(INDEX(Absen!$F$3:$F$8,MATCH(C173,Absen!$E$3:$E$8,0)),1)&amp;TEXT(A173,"0000")</f>
        <v>F0172</v>
      </c>
      <c r="C173" t="s">
        <v>1011</v>
      </c>
      <c r="D173" s="27" t="str">
        <f>VLOOKUP('Personal Teks 2'!B173,Detail!$G$2:$H$1001,2,FALSE)</f>
        <v>Eka Permadi</v>
      </c>
      <c r="E173">
        <v>94</v>
      </c>
      <c r="F173">
        <v>43</v>
      </c>
      <c r="G173">
        <v>78</v>
      </c>
      <c r="H173">
        <v>54</v>
      </c>
      <c r="I173">
        <v>73</v>
      </c>
      <c r="J173">
        <v>47</v>
      </c>
      <c r="K173">
        <v>74</v>
      </c>
      <c r="L173" s="45" t="str">
        <f>_xlfn.IFNA(INDEX(Absen!$B$2:$B$501,MATCH('Personal Teks 2'!B173,Absen!$A$2:$A$501,0)),"NO")</f>
        <v>NO</v>
      </c>
      <c r="M173" s="47">
        <f t="shared" si="6"/>
        <v>0</v>
      </c>
      <c r="N173">
        <f t="shared" si="7"/>
        <v>74</v>
      </c>
      <c r="O173">
        <f t="shared" si="8"/>
        <v>65.400000000000006</v>
      </c>
      <c r="P173" t="str" cm="1">
        <f t="array" ref="P173">_xlfn.IFS(O173&gt;90,"A+",O173&gt;80,"A",O173&gt;70,"B",O173&gt;60,"C",O173&gt;40,"D",O173&gt;=0,"E")</f>
        <v>C</v>
      </c>
      <c r="Q173" s="43" t="str">
        <f>TEXT(VLOOKUP(D173,CHOOSE({1,2},Detail!$H$2:$H$1001,Detail!$A$2:$A$1001),2,FALSE),"DD/MM/YYYY")</f>
        <v>29/03/2002</v>
      </c>
      <c r="R173" t="str" cm="1">
        <f t="array" ref="R173:V173">TRANSPOSE(VLOOKUP(D173,CHOOSE({1,2,3,4,5,6},Detail!$H$2:$H$1001,Detail!$F$2:$F$1001,Detail!$C$2:$C$1001,Detail!$D$2:$D$1001,Detail!$E$2:$E$1001,Detail!$B$2:$B$1001),{2;3;4;5;6},FALSE))</f>
        <v>Prabumulih</v>
      </c>
      <c r="S173">
        <v>164</v>
      </c>
      <c r="T173">
        <v>63</v>
      </c>
      <c r="U173" t="str">
        <v xml:space="preserve">Jl. Pasteur No. 4
</v>
      </c>
      <c r="V173" t="str">
        <v>AB+</v>
      </c>
    </row>
    <row r="174" spans="1:22" x14ac:dyDescent="0.25">
      <c r="A174">
        <v>173</v>
      </c>
      <c r="B174" t="str">
        <f>LEFT(INDEX(Absen!$F$3:$F$8,MATCH(C174,Absen!$E$3:$E$8,0)),1)&amp;TEXT(A174,"0000")</f>
        <v>C0173</v>
      </c>
      <c r="C174" t="s">
        <v>1012</v>
      </c>
      <c r="D174" s="27" t="str">
        <f>VLOOKUP('Personal Teks 2'!B174,Detail!$G$2:$H$1001,2,FALSE)</f>
        <v>Citra Zulkarnain</v>
      </c>
      <c r="E174">
        <v>79</v>
      </c>
      <c r="F174">
        <v>66</v>
      </c>
      <c r="G174">
        <v>53</v>
      </c>
      <c r="H174">
        <v>75</v>
      </c>
      <c r="I174">
        <v>77</v>
      </c>
      <c r="J174">
        <v>41</v>
      </c>
      <c r="K174">
        <v>94</v>
      </c>
      <c r="L174" s="45" t="str">
        <f>_xlfn.IFNA(INDEX(Absen!$B$2:$B$501,MATCH('Personal Teks 2'!B174,Absen!$A$2:$A$501,0)),"NO")</f>
        <v>NO</v>
      </c>
      <c r="M174" s="47">
        <f t="shared" si="6"/>
        <v>0</v>
      </c>
      <c r="N174">
        <f t="shared" si="7"/>
        <v>94</v>
      </c>
      <c r="O174">
        <f t="shared" si="8"/>
        <v>65.325000000000003</v>
      </c>
      <c r="P174" t="str" cm="1">
        <f t="array" ref="P174">_xlfn.IFS(O174&gt;90,"A+",O174&gt;80,"A",O174&gt;70,"B",O174&gt;60,"C",O174&gt;40,"D",O174&gt;=0,"E")</f>
        <v>C</v>
      </c>
      <c r="Q174" s="43" t="str">
        <f>TEXT(VLOOKUP(D174,CHOOSE({1,2},Detail!$H$2:$H$1001,Detail!$A$2:$A$1001),2,FALSE),"DD/MM/YYYY")</f>
        <v>13/03/2004</v>
      </c>
      <c r="R174" t="str" cm="1">
        <f t="array" ref="R174:V174">TRANSPOSE(VLOOKUP(D174,CHOOSE({1,2,3,4,5,6},Detail!$H$2:$H$1001,Detail!$F$2:$F$1001,Detail!$C$2:$C$1001,Detail!$D$2:$D$1001,Detail!$E$2:$E$1001,Detail!$B$2:$B$1001),{2;3;4;5;6},FALSE))</f>
        <v>Kupang</v>
      </c>
      <c r="S174">
        <v>155</v>
      </c>
      <c r="T174">
        <v>82</v>
      </c>
      <c r="U174" t="str">
        <v xml:space="preserve">Gang Soekarno Hatta No. 7
</v>
      </c>
      <c r="V174" t="str">
        <v>A+</v>
      </c>
    </row>
    <row r="175" spans="1:22" x14ac:dyDescent="0.25">
      <c r="A175">
        <v>174</v>
      </c>
      <c r="B175" t="str">
        <f>LEFT(INDEX(Absen!$F$3:$F$8,MATCH(C175,Absen!$E$3:$E$8,0)),1)&amp;TEXT(A175,"0000")</f>
        <v>A0174</v>
      </c>
      <c r="C175" t="s">
        <v>1015</v>
      </c>
      <c r="D175" s="27" t="str">
        <f>VLOOKUP('Personal Teks 2'!B175,Detail!$G$2:$H$1001,2,FALSE)</f>
        <v>Padma Namaga</v>
      </c>
      <c r="E175">
        <v>87</v>
      </c>
      <c r="F175">
        <v>56</v>
      </c>
      <c r="G175">
        <v>57</v>
      </c>
      <c r="H175">
        <v>65</v>
      </c>
      <c r="I175">
        <v>89</v>
      </c>
      <c r="J175">
        <v>41</v>
      </c>
      <c r="K175">
        <v>63</v>
      </c>
      <c r="L175" s="45" t="str">
        <f>_xlfn.IFNA(INDEX(Absen!$B$2:$B$501,MATCH('Personal Teks 2'!B175,Absen!$A$2:$A$501,0)),"NO")</f>
        <v>NO</v>
      </c>
      <c r="M175" s="47">
        <f t="shared" si="6"/>
        <v>0</v>
      </c>
      <c r="N175">
        <f t="shared" si="7"/>
        <v>63</v>
      </c>
      <c r="O175">
        <f t="shared" si="8"/>
        <v>63.024999999999991</v>
      </c>
      <c r="P175" t="str" cm="1">
        <f t="array" ref="P175">_xlfn.IFS(O175&gt;90,"A+",O175&gt;80,"A",O175&gt;70,"B",O175&gt;60,"C",O175&gt;40,"D",O175&gt;=0,"E")</f>
        <v>C</v>
      </c>
      <c r="Q175" s="43" t="str">
        <f>TEXT(VLOOKUP(D175,CHOOSE({1,2},Detail!$H$2:$H$1001,Detail!$A$2:$A$1001),2,FALSE),"DD/MM/YYYY")</f>
        <v>15/02/2004</v>
      </c>
      <c r="R175" t="str" cm="1">
        <f t="array" ref="R175:V175">TRANSPOSE(VLOOKUP(D175,CHOOSE({1,2,3,4,5,6},Detail!$H$2:$H$1001,Detail!$F$2:$F$1001,Detail!$C$2:$C$1001,Detail!$D$2:$D$1001,Detail!$E$2:$E$1001,Detail!$B$2:$B$1001),{2;3;4;5;6},FALSE))</f>
        <v>Mataram</v>
      </c>
      <c r="S175">
        <v>177</v>
      </c>
      <c r="T175">
        <v>87</v>
      </c>
      <c r="U175" t="str">
        <v xml:space="preserve">Gang Asia Afrika No. 4
</v>
      </c>
      <c r="V175" t="str">
        <v>A-</v>
      </c>
    </row>
    <row r="176" spans="1:22" x14ac:dyDescent="0.25">
      <c r="A176">
        <v>175</v>
      </c>
      <c r="B176" t="str">
        <f>LEFT(INDEX(Absen!$F$3:$F$8,MATCH(C176,Absen!$E$3:$E$8,0)),1)&amp;TEXT(A176,"0000")</f>
        <v>E0175</v>
      </c>
      <c r="C176" t="s">
        <v>1010</v>
      </c>
      <c r="D176" s="27" t="str">
        <f>VLOOKUP('Personal Teks 2'!B176,Detail!$G$2:$H$1001,2,FALSE)</f>
        <v>Darmaji Zulaika</v>
      </c>
      <c r="E176">
        <v>68</v>
      </c>
      <c r="F176">
        <v>43</v>
      </c>
      <c r="G176">
        <v>46</v>
      </c>
      <c r="H176">
        <v>75</v>
      </c>
      <c r="I176">
        <v>66</v>
      </c>
      <c r="J176">
        <v>54</v>
      </c>
      <c r="K176">
        <v>68</v>
      </c>
      <c r="L176" s="45" t="str">
        <f>_xlfn.IFNA(INDEX(Absen!$B$2:$B$501,MATCH('Personal Teks 2'!B176,Absen!$A$2:$A$501,0)),"NO")</f>
        <v>NO</v>
      </c>
      <c r="M176" s="47">
        <f t="shared" si="6"/>
        <v>0</v>
      </c>
      <c r="N176">
        <f t="shared" si="7"/>
        <v>68</v>
      </c>
      <c r="O176">
        <f t="shared" si="8"/>
        <v>58.3</v>
      </c>
      <c r="P176" t="str" cm="1">
        <f t="array" ref="P176">_xlfn.IFS(O176&gt;90,"A+",O176&gt;80,"A",O176&gt;70,"B",O176&gt;60,"C",O176&gt;40,"D",O176&gt;=0,"E")</f>
        <v>D</v>
      </c>
      <c r="Q176" s="43" t="str">
        <f>TEXT(VLOOKUP(D176,CHOOSE({1,2},Detail!$H$2:$H$1001,Detail!$A$2:$A$1001),2,FALSE),"DD/MM/YYYY")</f>
        <v>05/05/2001</v>
      </c>
      <c r="R176" t="str" cm="1">
        <f t="array" ref="R176:V176">TRANSPOSE(VLOOKUP(D176,CHOOSE({1,2,3,4,5,6},Detail!$H$2:$H$1001,Detail!$F$2:$F$1001,Detail!$C$2:$C$1001,Detail!$D$2:$D$1001,Detail!$E$2:$E$1001,Detail!$B$2:$B$1001),{2;3;4;5;6},FALSE))</f>
        <v>Gorontalo</v>
      </c>
      <c r="S176">
        <v>168</v>
      </c>
      <c r="T176">
        <v>90</v>
      </c>
      <c r="U176" t="str">
        <v>Gang Monginsidi No. 08</v>
      </c>
      <c r="V176" t="str">
        <v>AB+</v>
      </c>
    </row>
    <row r="177" spans="1:22" x14ac:dyDescent="0.25">
      <c r="A177">
        <v>176</v>
      </c>
      <c r="B177" t="str">
        <f>LEFT(INDEX(Absen!$F$3:$F$8,MATCH(C177,Absen!$E$3:$E$8,0)),1)&amp;TEXT(A177,"0000")</f>
        <v>E0176</v>
      </c>
      <c r="C177" t="s">
        <v>1010</v>
      </c>
      <c r="D177" s="27" t="str">
        <f>VLOOKUP('Personal Teks 2'!B177,Detail!$G$2:$H$1001,2,FALSE)</f>
        <v>Endra Yulianti</v>
      </c>
      <c r="E177">
        <v>65</v>
      </c>
      <c r="F177">
        <v>59</v>
      </c>
      <c r="G177">
        <v>53</v>
      </c>
      <c r="H177">
        <v>54</v>
      </c>
      <c r="I177">
        <v>64</v>
      </c>
      <c r="J177">
        <v>65</v>
      </c>
      <c r="K177">
        <v>88</v>
      </c>
      <c r="L177" s="45" t="str">
        <f>_xlfn.IFNA(INDEX(Absen!$B$2:$B$501,MATCH('Personal Teks 2'!B177,Absen!$A$2:$A$501,0)),"NO")</f>
        <v>NO</v>
      </c>
      <c r="M177" s="47">
        <f t="shared" si="6"/>
        <v>0</v>
      </c>
      <c r="N177">
        <f t="shared" si="7"/>
        <v>88</v>
      </c>
      <c r="O177">
        <f t="shared" si="8"/>
        <v>62.650000000000006</v>
      </c>
      <c r="P177" t="str" cm="1">
        <f t="array" ref="P177">_xlfn.IFS(O177&gt;90,"A+",O177&gt;80,"A",O177&gt;70,"B",O177&gt;60,"C",O177&gt;40,"D",O177&gt;=0,"E")</f>
        <v>C</v>
      </c>
      <c r="Q177" s="43" t="str">
        <f>TEXT(VLOOKUP(D177,CHOOSE({1,2},Detail!$H$2:$H$1001,Detail!$A$2:$A$1001),2,FALSE),"DD/MM/YYYY")</f>
        <v>18/04/2002</v>
      </c>
      <c r="R177" t="str" cm="1">
        <f t="array" ref="R177:V177">TRANSPOSE(VLOOKUP(D177,CHOOSE({1,2,3,4,5,6},Detail!$H$2:$H$1001,Detail!$F$2:$F$1001,Detail!$C$2:$C$1001,Detail!$D$2:$D$1001,Detail!$E$2:$E$1001,Detail!$B$2:$B$1001),{2;3;4;5;6},FALSE))</f>
        <v>Padangpanjang</v>
      </c>
      <c r="S177">
        <v>172</v>
      </c>
      <c r="T177">
        <v>76</v>
      </c>
      <c r="U177" t="str">
        <v>Gg. Jend. A. Yani No. 66</v>
      </c>
      <c r="V177" t="str">
        <v>O-</v>
      </c>
    </row>
    <row r="178" spans="1:22" x14ac:dyDescent="0.25">
      <c r="A178">
        <v>177</v>
      </c>
      <c r="B178" t="str">
        <f>LEFT(INDEX(Absen!$F$3:$F$8,MATCH(C178,Absen!$E$3:$E$8,0)),1)&amp;TEXT(A178,"0000")</f>
        <v>C0177</v>
      </c>
      <c r="C178" t="s">
        <v>1012</v>
      </c>
      <c r="D178" s="27" t="str">
        <f>VLOOKUP('Personal Teks 2'!B178,Detail!$G$2:$H$1001,2,FALSE)</f>
        <v>Mariadi Hasanah</v>
      </c>
      <c r="E178">
        <v>52</v>
      </c>
      <c r="F178">
        <v>40</v>
      </c>
      <c r="G178">
        <v>49</v>
      </c>
      <c r="H178">
        <v>59</v>
      </c>
      <c r="I178">
        <v>65</v>
      </c>
      <c r="J178">
        <v>92</v>
      </c>
      <c r="K178">
        <v>80</v>
      </c>
      <c r="L178" s="45" t="str">
        <f>_xlfn.IFNA(INDEX(Absen!$B$2:$B$501,MATCH('Personal Teks 2'!B178,Absen!$A$2:$A$501,0)),"NO")</f>
        <v>NO</v>
      </c>
      <c r="M178" s="47">
        <f t="shared" si="6"/>
        <v>0</v>
      </c>
      <c r="N178">
        <f t="shared" si="7"/>
        <v>80</v>
      </c>
      <c r="O178">
        <f t="shared" si="8"/>
        <v>63.199999999999996</v>
      </c>
      <c r="P178" t="str" cm="1">
        <f t="array" ref="P178">_xlfn.IFS(O178&gt;90,"A+",O178&gt;80,"A",O178&gt;70,"B",O178&gt;60,"C",O178&gt;40,"D",O178&gt;=0,"E")</f>
        <v>C</v>
      </c>
      <c r="Q178" s="43" t="str">
        <f>TEXT(VLOOKUP(D178,CHOOSE({1,2},Detail!$H$2:$H$1001,Detail!$A$2:$A$1001),2,FALSE),"DD/MM/YYYY")</f>
        <v>13/03/2002</v>
      </c>
      <c r="R178" t="str" cm="1">
        <f t="array" ref="R178:V178">TRANSPOSE(VLOOKUP(D178,CHOOSE({1,2,3,4,5,6},Detail!$H$2:$H$1001,Detail!$F$2:$F$1001,Detail!$C$2:$C$1001,Detail!$D$2:$D$1001,Detail!$E$2:$E$1001,Detail!$B$2:$B$1001),{2;3;4;5;6},FALSE))</f>
        <v>Metro</v>
      </c>
      <c r="S178">
        <v>167</v>
      </c>
      <c r="T178">
        <v>65</v>
      </c>
      <c r="U178" t="str">
        <v xml:space="preserve">Jalan Monginsidi No. 6
</v>
      </c>
      <c r="V178" t="str">
        <v>AB-</v>
      </c>
    </row>
    <row r="179" spans="1:22" x14ac:dyDescent="0.25">
      <c r="A179">
        <v>178</v>
      </c>
      <c r="B179" t="str">
        <f>LEFT(INDEX(Absen!$F$3:$F$8,MATCH(C179,Absen!$E$3:$E$8,0)),1)&amp;TEXT(A179,"0000")</f>
        <v>E0178</v>
      </c>
      <c r="C179" t="s">
        <v>1010</v>
      </c>
      <c r="D179" s="27" t="str">
        <f>VLOOKUP('Personal Teks 2'!B179,Detail!$G$2:$H$1001,2,FALSE)</f>
        <v>Mala Padmasari</v>
      </c>
      <c r="E179">
        <v>60</v>
      </c>
      <c r="F179">
        <v>55</v>
      </c>
      <c r="G179">
        <v>61</v>
      </c>
      <c r="H179">
        <v>69</v>
      </c>
      <c r="I179">
        <v>79</v>
      </c>
      <c r="J179">
        <v>42</v>
      </c>
      <c r="K179">
        <v>60</v>
      </c>
      <c r="L179" s="45" t="str">
        <f>_xlfn.IFNA(INDEX(Absen!$B$2:$B$501,MATCH('Personal Teks 2'!B179,Absen!$A$2:$A$501,0)),"NO")</f>
        <v>NO</v>
      </c>
      <c r="M179" s="47">
        <f t="shared" si="6"/>
        <v>0</v>
      </c>
      <c r="N179">
        <f t="shared" si="7"/>
        <v>60</v>
      </c>
      <c r="O179">
        <f t="shared" si="8"/>
        <v>59.475000000000001</v>
      </c>
      <c r="P179" t="str" cm="1">
        <f t="array" ref="P179">_xlfn.IFS(O179&gt;90,"A+",O179&gt;80,"A",O179&gt;70,"B",O179&gt;60,"C",O179&gt;40,"D",O179&gt;=0,"E")</f>
        <v>D</v>
      </c>
      <c r="Q179" s="43" t="str">
        <f>TEXT(VLOOKUP(D179,CHOOSE({1,2},Detail!$H$2:$H$1001,Detail!$A$2:$A$1001),2,FALSE),"DD/MM/YYYY")</f>
        <v>04/07/2002</v>
      </c>
      <c r="R179" t="str" cm="1">
        <f t="array" ref="R179:V179">TRANSPOSE(VLOOKUP(D179,CHOOSE({1,2,3,4,5,6},Detail!$H$2:$H$1001,Detail!$F$2:$F$1001,Detail!$C$2:$C$1001,Detail!$D$2:$D$1001,Detail!$E$2:$E$1001,Detail!$B$2:$B$1001),{2;3;4;5;6},FALSE))</f>
        <v>Tegal</v>
      </c>
      <c r="S179">
        <v>155</v>
      </c>
      <c r="T179">
        <v>78</v>
      </c>
      <c r="U179" t="str">
        <v>Jl. Suryakencana No. 82</v>
      </c>
      <c r="V179" t="str">
        <v>A-</v>
      </c>
    </row>
    <row r="180" spans="1:22" x14ac:dyDescent="0.25">
      <c r="A180">
        <v>179</v>
      </c>
      <c r="B180" t="str">
        <f>LEFT(INDEX(Absen!$F$3:$F$8,MATCH(C180,Absen!$E$3:$E$8,0)),1)&amp;TEXT(A180,"0000")</f>
        <v>C0179</v>
      </c>
      <c r="C180" t="s">
        <v>1012</v>
      </c>
      <c r="D180" s="27" t="str">
        <f>VLOOKUP('Personal Teks 2'!B180,Detail!$G$2:$H$1001,2,FALSE)</f>
        <v>Sidiq Damanik</v>
      </c>
      <c r="E180">
        <v>87</v>
      </c>
      <c r="F180">
        <v>73</v>
      </c>
      <c r="G180">
        <v>89</v>
      </c>
      <c r="H180">
        <v>65</v>
      </c>
      <c r="I180">
        <v>92</v>
      </c>
      <c r="J180">
        <v>42</v>
      </c>
      <c r="K180">
        <v>99</v>
      </c>
      <c r="L180" s="45">
        <f>_xlfn.IFNA(INDEX(Absen!$B$2:$B$501,MATCH('Personal Teks 2'!B180,Absen!$A$2:$A$501,0)),"NO")</f>
        <v>44865</v>
      </c>
      <c r="M180" s="47">
        <f t="shared" si="6"/>
        <v>10</v>
      </c>
      <c r="N180">
        <f t="shared" si="7"/>
        <v>89</v>
      </c>
      <c r="O180">
        <f t="shared" si="8"/>
        <v>74.725000000000009</v>
      </c>
      <c r="P180" t="str" cm="1">
        <f t="array" ref="P180">_xlfn.IFS(O180&gt;90,"A+",O180&gt;80,"A",O180&gt;70,"B",O180&gt;60,"C",O180&gt;40,"D",O180&gt;=0,"E")</f>
        <v>B</v>
      </c>
      <c r="Q180" s="43" t="str">
        <f>TEXT(VLOOKUP(D180,CHOOSE({1,2},Detail!$H$2:$H$1001,Detail!$A$2:$A$1001),2,FALSE),"DD/MM/YYYY")</f>
        <v>09/03/2002</v>
      </c>
      <c r="R180" t="str" cm="1">
        <f t="array" ref="R180:V180">TRANSPOSE(VLOOKUP(D180,CHOOSE({1,2,3,4,5,6},Detail!$H$2:$H$1001,Detail!$F$2:$F$1001,Detail!$C$2:$C$1001,Detail!$D$2:$D$1001,Detail!$E$2:$E$1001,Detail!$B$2:$B$1001),{2;3;4;5;6},FALSE))</f>
        <v>Kupang</v>
      </c>
      <c r="S180">
        <v>167</v>
      </c>
      <c r="T180">
        <v>82</v>
      </c>
      <c r="U180" t="str">
        <v>Jl. Ciwastra No. 38</v>
      </c>
      <c r="V180" t="str">
        <v>A-</v>
      </c>
    </row>
    <row r="181" spans="1:22" x14ac:dyDescent="0.25">
      <c r="A181">
        <v>180</v>
      </c>
      <c r="B181" t="str">
        <f>LEFT(INDEX(Absen!$F$3:$F$8,MATCH(C181,Absen!$E$3:$E$8,0)),1)&amp;TEXT(A181,"0000")</f>
        <v>F0180</v>
      </c>
      <c r="C181" t="s">
        <v>1011</v>
      </c>
      <c r="D181" s="27" t="str">
        <f>VLOOKUP('Personal Teks 2'!B181,Detail!$G$2:$H$1001,2,FALSE)</f>
        <v>Bajragin Aryani</v>
      </c>
      <c r="E181">
        <v>61</v>
      </c>
      <c r="F181">
        <v>70</v>
      </c>
      <c r="G181">
        <v>67</v>
      </c>
      <c r="H181">
        <v>64</v>
      </c>
      <c r="I181">
        <v>77</v>
      </c>
      <c r="J181">
        <v>98</v>
      </c>
      <c r="K181">
        <v>65</v>
      </c>
      <c r="L181" s="45" t="str">
        <f>_xlfn.IFNA(INDEX(Absen!$B$2:$B$501,MATCH('Personal Teks 2'!B181,Absen!$A$2:$A$501,0)),"NO")</f>
        <v>NO</v>
      </c>
      <c r="M181" s="47">
        <f t="shared" si="6"/>
        <v>0</v>
      </c>
      <c r="N181">
        <f t="shared" si="7"/>
        <v>65</v>
      </c>
      <c r="O181">
        <f t="shared" si="8"/>
        <v>73.5</v>
      </c>
      <c r="P181" t="str" cm="1">
        <f t="array" ref="P181">_xlfn.IFS(O181&gt;90,"A+",O181&gt;80,"A",O181&gt;70,"B",O181&gt;60,"C",O181&gt;40,"D",O181&gt;=0,"E")</f>
        <v>B</v>
      </c>
      <c r="Q181" s="43" t="str">
        <f>TEXT(VLOOKUP(D181,CHOOSE({1,2},Detail!$H$2:$H$1001,Detail!$A$2:$A$1001),2,FALSE),"DD/MM/YYYY")</f>
        <v>24/06/2004</v>
      </c>
      <c r="R181" t="str" cm="1">
        <f t="array" ref="R181:V181">TRANSPOSE(VLOOKUP(D181,CHOOSE({1,2,3,4,5,6},Detail!$H$2:$H$1001,Detail!$F$2:$F$1001,Detail!$C$2:$C$1001,Detail!$D$2:$D$1001,Detail!$E$2:$E$1001,Detail!$B$2:$B$1001),{2;3;4;5;6},FALSE))</f>
        <v>Denpasar</v>
      </c>
      <c r="S181">
        <v>169</v>
      </c>
      <c r="T181">
        <v>88</v>
      </c>
      <c r="U181" t="str">
        <v>Gg. Pasir Koja No. 72</v>
      </c>
      <c r="V181" t="str">
        <v>O-</v>
      </c>
    </row>
    <row r="182" spans="1:22" x14ac:dyDescent="0.25">
      <c r="A182">
        <v>181</v>
      </c>
      <c r="B182" t="str">
        <f>LEFT(INDEX(Absen!$F$3:$F$8,MATCH(C182,Absen!$E$3:$E$8,0)),1)&amp;TEXT(A182,"0000")</f>
        <v>A0181</v>
      </c>
      <c r="C182" t="s">
        <v>1015</v>
      </c>
      <c r="D182" s="27" t="str">
        <f>VLOOKUP('Personal Teks 2'!B182,Detail!$G$2:$H$1001,2,FALSE)</f>
        <v>Sakura Dabukke</v>
      </c>
      <c r="E182">
        <v>69</v>
      </c>
      <c r="F182">
        <v>41</v>
      </c>
      <c r="G182">
        <v>56</v>
      </c>
      <c r="H182">
        <v>70</v>
      </c>
      <c r="I182">
        <v>82</v>
      </c>
      <c r="J182">
        <v>80</v>
      </c>
      <c r="K182">
        <v>95</v>
      </c>
      <c r="L182" s="45" t="str">
        <f>_xlfn.IFNA(INDEX(Absen!$B$2:$B$501,MATCH('Personal Teks 2'!B182,Absen!$A$2:$A$501,0)),"NO")</f>
        <v>NO</v>
      </c>
      <c r="M182" s="47">
        <f t="shared" si="6"/>
        <v>0</v>
      </c>
      <c r="N182">
        <f t="shared" si="7"/>
        <v>95</v>
      </c>
      <c r="O182">
        <f t="shared" si="8"/>
        <v>69.45</v>
      </c>
      <c r="P182" t="str" cm="1">
        <f t="array" ref="P182">_xlfn.IFS(O182&gt;90,"A+",O182&gt;80,"A",O182&gt;70,"B",O182&gt;60,"C",O182&gt;40,"D",O182&gt;=0,"E")</f>
        <v>C</v>
      </c>
      <c r="Q182" s="43" t="str">
        <f>TEXT(VLOOKUP(D182,CHOOSE({1,2},Detail!$H$2:$H$1001,Detail!$A$2:$A$1001),2,FALSE),"DD/MM/YYYY")</f>
        <v>30/09/2001</v>
      </c>
      <c r="R182" t="str" cm="1">
        <f t="array" ref="R182:V182">TRANSPOSE(VLOOKUP(D182,CHOOSE({1,2,3,4,5,6},Detail!$H$2:$H$1001,Detail!$F$2:$F$1001,Detail!$C$2:$C$1001,Detail!$D$2:$D$1001,Detail!$E$2:$E$1001,Detail!$B$2:$B$1001),{2;3;4;5;6},FALSE))</f>
        <v>Meulaboh</v>
      </c>
      <c r="S182">
        <v>179</v>
      </c>
      <c r="T182">
        <v>51</v>
      </c>
      <c r="U182" t="str">
        <v xml:space="preserve">Gang BKR No. 7
</v>
      </c>
      <c r="V182" t="str">
        <v>A+</v>
      </c>
    </row>
    <row r="183" spans="1:22" x14ac:dyDescent="0.25">
      <c r="A183">
        <v>182</v>
      </c>
      <c r="B183" t="str">
        <f>LEFT(INDEX(Absen!$F$3:$F$8,MATCH(C183,Absen!$E$3:$E$8,0)),1)&amp;TEXT(A183,"0000")</f>
        <v>F0182</v>
      </c>
      <c r="C183" t="s">
        <v>1011</v>
      </c>
      <c r="D183" s="27" t="str">
        <f>VLOOKUP('Personal Teks 2'!B183,Detail!$G$2:$H$1001,2,FALSE)</f>
        <v>Samsul Widodo</v>
      </c>
      <c r="E183">
        <v>57</v>
      </c>
      <c r="F183">
        <v>71</v>
      </c>
      <c r="G183">
        <v>87</v>
      </c>
      <c r="H183">
        <v>51</v>
      </c>
      <c r="I183">
        <v>95</v>
      </c>
      <c r="J183">
        <v>97</v>
      </c>
      <c r="K183">
        <v>86</v>
      </c>
      <c r="L183" s="45" t="str">
        <f>_xlfn.IFNA(INDEX(Absen!$B$2:$B$501,MATCH('Personal Teks 2'!B183,Absen!$A$2:$A$501,0)),"NO")</f>
        <v>NO</v>
      </c>
      <c r="M183" s="47">
        <f t="shared" si="6"/>
        <v>0</v>
      </c>
      <c r="N183">
        <f t="shared" si="7"/>
        <v>86</v>
      </c>
      <c r="O183">
        <f t="shared" si="8"/>
        <v>79.649999999999991</v>
      </c>
      <c r="P183" t="str" cm="1">
        <f t="array" ref="P183">_xlfn.IFS(O183&gt;90,"A+",O183&gt;80,"A",O183&gt;70,"B",O183&gt;60,"C",O183&gt;40,"D",O183&gt;=0,"E")</f>
        <v>B</v>
      </c>
      <c r="Q183" s="43" t="str">
        <f>TEXT(VLOOKUP(D183,CHOOSE({1,2},Detail!$H$2:$H$1001,Detail!$A$2:$A$1001),2,FALSE),"DD/MM/YYYY")</f>
        <v>12/01/2002</v>
      </c>
      <c r="R183" t="str" cm="1">
        <f t="array" ref="R183:V183">TRANSPOSE(VLOOKUP(D183,CHOOSE({1,2,3,4,5,6},Detail!$H$2:$H$1001,Detail!$F$2:$F$1001,Detail!$C$2:$C$1001,Detail!$D$2:$D$1001,Detail!$E$2:$E$1001,Detail!$B$2:$B$1001),{2;3;4;5;6},FALSE))</f>
        <v>Tanjungbalai</v>
      </c>
      <c r="S183">
        <v>152</v>
      </c>
      <c r="T183">
        <v>84</v>
      </c>
      <c r="U183" t="str">
        <v xml:space="preserve">Gg. Erlangga No. 9
</v>
      </c>
      <c r="V183" t="str">
        <v>B+</v>
      </c>
    </row>
    <row r="184" spans="1:22" x14ac:dyDescent="0.25">
      <c r="A184">
        <v>183</v>
      </c>
      <c r="B184" t="str">
        <f>LEFT(INDEX(Absen!$F$3:$F$8,MATCH(C184,Absen!$E$3:$E$8,0)),1)&amp;TEXT(A184,"0000")</f>
        <v>E0183</v>
      </c>
      <c r="C184" t="s">
        <v>1010</v>
      </c>
      <c r="D184" s="27" t="str">
        <f>VLOOKUP('Personal Teks 2'!B184,Detail!$G$2:$H$1001,2,FALSE)</f>
        <v>Artawan Sitorus</v>
      </c>
      <c r="E184">
        <v>86</v>
      </c>
      <c r="F184">
        <v>41</v>
      </c>
      <c r="G184">
        <v>81</v>
      </c>
      <c r="H184">
        <v>58</v>
      </c>
      <c r="I184">
        <v>95</v>
      </c>
      <c r="J184">
        <v>47</v>
      </c>
      <c r="K184">
        <v>96</v>
      </c>
      <c r="L184" s="45" t="str">
        <f>_xlfn.IFNA(INDEX(Absen!$B$2:$B$501,MATCH('Personal Teks 2'!B184,Absen!$A$2:$A$501,0)),"NO")</f>
        <v>NO</v>
      </c>
      <c r="M184" s="47">
        <f t="shared" si="6"/>
        <v>0</v>
      </c>
      <c r="N184">
        <f t="shared" si="7"/>
        <v>96</v>
      </c>
      <c r="O184">
        <f t="shared" si="8"/>
        <v>70.2</v>
      </c>
      <c r="P184" t="str" cm="1">
        <f t="array" ref="P184">_xlfn.IFS(O184&gt;90,"A+",O184&gt;80,"A",O184&gt;70,"B",O184&gt;60,"C",O184&gt;40,"D",O184&gt;=0,"E")</f>
        <v>B</v>
      </c>
      <c r="Q184" s="43" t="str">
        <f>TEXT(VLOOKUP(D184,CHOOSE({1,2},Detail!$H$2:$H$1001,Detail!$A$2:$A$1001),2,FALSE),"DD/MM/YYYY")</f>
        <v>12/05/2002</v>
      </c>
      <c r="R184" t="str" cm="1">
        <f t="array" ref="R184:V184">TRANSPOSE(VLOOKUP(D184,CHOOSE({1,2,3,4,5,6},Detail!$H$2:$H$1001,Detail!$F$2:$F$1001,Detail!$C$2:$C$1001,Detail!$D$2:$D$1001,Detail!$E$2:$E$1001,Detail!$B$2:$B$1001),{2;3;4;5;6},FALSE))</f>
        <v>Kota Administrasi Jakarta Barat</v>
      </c>
      <c r="S184">
        <v>154</v>
      </c>
      <c r="T184">
        <v>80</v>
      </c>
      <c r="U184" t="str">
        <v>Jl. Bangka Raya No. 31</v>
      </c>
      <c r="V184" t="str">
        <v>A-</v>
      </c>
    </row>
    <row r="185" spans="1:22" x14ac:dyDescent="0.25">
      <c r="A185">
        <v>184</v>
      </c>
      <c r="B185" t="str">
        <f>LEFT(INDEX(Absen!$F$3:$F$8,MATCH(C185,Absen!$E$3:$E$8,0)),1)&amp;TEXT(A185,"0000")</f>
        <v>F0184</v>
      </c>
      <c r="C185" t="s">
        <v>1011</v>
      </c>
      <c r="D185" s="27" t="str">
        <f>VLOOKUP('Personal Teks 2'!B185,Detail!$G$2:$H$1001,2,FALSE)</f>
        <v>Taufik Lailasari</v>
      </c>
      <c r="E185">
        <v>52</v>
      </c>
      <c r="F185">
        <v>54</v>
      </c>
      <c r="G185">
        <v>64</v>
      </c>
      <c r="H185">
        <v>66</v>
      </c>
      <c r="I185">
        <v>81</v>
      </c>
      <c r="J185">
        <v>100</v>
      </c>
      <c r="K185">
        <v>87</v>
      </c>
      <c r="L185" s="45" t="str">
        <f>_xlfn.IFNA(INDEX(Absen!$B$2:$B$501,MATCH('Personal Teks 2'!B185,Absen!$A$2:$A$501,0)),"NO")</f>
        <v>NO</v>
      </c>
      <c r="M185" s="47">
        <f t="shared" si="6"/>
        <v>0</v>
      </c>
      <c r="N185">
        <f t="shared" si="7"/>
        <v>87</v>
      </c>
      <c r="O185">
        <f t="shared" si="8"/>
        <v>73.125</v>
      </c>
      <c r="P185" t="str" cm="1">
        <f t="array" ref="P185">_xlfn.IFS(O185&gt;90,"A+",O185&gt;80,"A",O185&gt;70,"B",O185&gt;60,"C",O185&gt;40,"D",O185&gt;=0,"E")</f>
        <v>B</v>
      </c>
      <c r="Q185" s="43" t="str">
        <f>TEXT(VLOOKUP(D185,CHOOSE({1,2},Detail!$H$2:$H$1001,Detail!$A$2:$A$1001),2,FALSE),"DD/MM/YYYY")</f>
        <v>18/11/2001</v>
      </c>
      <c r="R185" t="str" cm="1">
        <f t="array" ref="R185:V185">TRANSPOSE(VLOOKUP(D185,CHOOSE({1,2,3,4,5,6},Detail!$H$2:$H$1001,Detail!$F$2:$F$1001,Detail!$C$2:$C$1001,Detail!$D$2:$D$1001,Detail!$E$2:$E$1001,Detail!$B$2:$B$1001),{2;3;4;5;6},FALSE))</f>
        <v>Sorong</v>
      </c>
      <c r="S185">
        <v>175</v>
      </c>
      <c r="T185">
        <v>47</v>
      </c>
      <c r="U185" t="str">
        <v>Jalan Kutisari Selatan No. 76</v>
      </c>
      <c r="V185" t="str">
        <v>A-</v>
      </c>
    </row>
    <row r="186" spans="1:22" x14ac:dyDescent="0.25">
      <c r="A186">
        <v>185</v>
      </c>
      <c r="B186" t="str">
        <f>LEFT(INDEX(Absen!$F$3:$F$8,MATCH(C186,Absen!$E$3:$E$8,0)),1)&amp;TEXT(A186,"0000")</f>
        <v>A0185</v>
      </c>
      <c r="C186" t="s">
        <v>1015</v>
      </c>
      <c r="D186" s="27" t="str">
        <f>VLOOKUP('Personal Teks 2'!B186,Detail!$G$2:$H$1001,2,FALSE)</f>
        <v>Rina Yuniar</v>
      </c>
      <c r="E186">
        <v>84</v>
      </c>
      <c r="F186">
        <v>47</v>
      </c>
      <c r="G186">
        <v>74</v>
      </c>
      <c r="H186">
        <v>70</v>
      </c>
      <c r="I186">
        <v>85</v>
      </c>
      <c r="J186">
        <v>91</v>
      </c>
      <c r="K186">
        <v>73</v>
      </c>
      <c r="L186" s="45" t="str">
        <f>_xlfn.IFNA(INDEX(Absen!$B$2:$B$501,MATCH('Personal Teks 2'!B186,Absen!$A$2:$A$501,0)),"NO")</f>
        <v>NO</v>
      </c>
      <c r="M186" s="47">
        <f t="shared" si="6"/>
        <v>0</v>
      </c>
      <c r="N186">
        <f t="shared" si="7"/>
        <v>73</v>
      </c>
      <c r="O186">
        <f t="shared" si="8"/>
        <v>76.05</v>
      </c>
      <c r="P186" t="str" cm="1">
        <f t="array" ref="P186">_xlfn.IFS(O186&gt;90,"A+",O186&gt;80,"A",O186&gt;70,"B",O186&gt;60,"C",O186&gt;40,"D",O186&gt;=0,"E")</f>
        <v>B</v>
      </c>
      <c r="Q186" s="43" t="str">
        <f>TEXT(VLOOKUP(D186,CHOOSE({1,2},Detail!$H$2:$H$1001,Detail!$A$2:$A$1001),2,FALSE),"DD/MM/YYYY")</f>
        <v>04/05/2001</v>
      </c>
      <c r="R186" t="str" cm="1">
        <f t="array" ref="R186:V186">TRANSPOSE(VLOOKUP(D186,CHOOSE({1,2,3,4,5,6},Detail!$H$2:$H$1001,Detail!$F$2:$F$1001,Detail!$C$2:$C$1001,Detail!$D$2:$D$1001,Detail!$E$2:$E$1001,Detail!$B$2:$B$1001),{2;3;4;5;6},FALSE))</f>
        <v>Bandung</v>
      </c>
      <c r="S186">
        <v>154</v>
      </c>
      <c r="T186">
        <v>62</v>
      </c>
      <c r="U186" t="str">
        <v xml:space="preserve">Gg. Kutai No. 3
</v>
      </c>
      <c r="V186" t="str">
        <v>A+</v>
      </c>
    </row>
    <row r="187" spans="1:22" x14ac:dyDescent="0.25">
      <c r="A187">
        <v>186</v>
      </c>
      <c r="B187" t="str">
        <f>LEFT(INDEX(Absen!$F$3:$F$8,MATCH(C187,Absen!$E$3:$E$8,0)),1)&amp;TEXT(A187,"0000")</f>
        <v>F0186</v>
      </c>
      <c r="C187" t="s">
        <v>1011</v>
      </c>
      <c r="D187" s="27" t="str">
        <f>VLOOKUP('Personal Teks 2'!B187,Detail!$G$2:$H$1001,2,FALSE)</f>
        <v>Ika Maheswara</v>
      </c>
      <c r="E187">
        <v>75</v>
      </c>
      <c r="F187">
        <v>73</v>
      </c>
      <c r="G187">
        <v>66</v>
      </c>
      <c r="H187">
        <v>69</v>
      </c>
      <c r="I187">
        <v>89</v>
      </c>
      <c r="J187">
        <v>97</v>
      </c>
      <c r="K187">
        <v>89</v>
      </c>
      <c r="L187" s="45" t="str">
        <f>_xlfn.IFNA(INDEX(Absen!$B$2:$B$501,MATCH('Personal Teks 2'!B187,Absen!$A$2:$A$501,0)),"NO")</f>
        <v>NO</v>
      </c>
      <c r="M187" s="47">
        <f t="shared" si="6"/>
        <v>0</v>
      </c>
      <c r="N187">
        <f t="shared" si="7"/>
        <v>89</v>
      </c>
      <c r="O187">
        <f t="shared" si="8"/>
        <v>79.75</v>
      </c>
      <c r="P187" t="str" cm="1">
        <f t="array" ref="P187">_xlfn.IFS(O187&gt;90,"A+",O187&gt;80,"A",O187&gt;70,"B",O187&gt;60,"C",O187&gt;40,"D",O187&gt;=0,"E")</f>
        <v>B</v>
      </c>
      <c r="Q187" s="43" t="str">
        <f>TEXT(VLOOKUP(D187,CHOOSE({1,2},Detail!$H$2:$H$1001,Detail!$A$2:$A$1001),2,FALSE),"DD/MM/YYYY")</f>
        <v>20/07/2004</v>
      </c>
      <c r="R187" t="str" cm="1">
        <f t="array" ref="R187:V187">TRANSPOSE(VLOOKUP(D187,CHOOSE({1,2,3,4,5,6},Detail!$H$2:$H$1001,Detail!$F$2:$F$1001,Detail!$C$2:$C$1001,Detail!$D$2:$D$1001,Detail!$E$2:$E$1001,Detail!$B$2:$B$1001),{2;3;4;5;6},FALSE))</f>
        <v>Kota Administrasi Jakarta Utara</v>
      </c>
      <c r="S187">
        <v>158</v>
      </c>
      <c r="T187">
        <v>91</v>
      </c>
      <c r="U187" t="str">
        <v>Jl. Pasteur No. 87</v>
      </c>
      <c r="V187" t="str">
        <v>AB-</v>
      </c>
    </row>
    <row r="188" spans="1:22" x14ac:dyDescent="0.25">
      <c r="A188">
        <v>187</v>
      </c>
      <c r="B188" t="str">
        <f>LEFT(INDEX(Absen!$F$3:$F$8,MATCH(C188,Absen!$E$3:$E$8,0)),1)&amp;TEXT(A188,"0000")</f>
        <v>A0187</v>
      </c>
      <c r="C188" t="s">
        <v>1015</v>
      </c>
      <c r="D188" s="27" t="str">
        <f>VLOOKUP('Personal Teks 2'!B188,Detail!$G$2:$H$1001,2,FALSE)</f>
        <v>Karja Winarsih</v>
      </c>
      <c r="E188">
        <v>65</v>
      </c>
      <c r="F188">
        <v>73</v>
      </c>
      <c r="G188">
        <v>43</v>
      </c>
      <c r="H188">
        <v>72</v>
      </c>
      <c r="I188">
        <v>72</v>
      </c>
      <c r="J188">
        <v>54</v>
      </c>
      <c r="K188">
        <v>99</v>
      </c>
      <c r="L188" s="45">
        <f>_xlfn.IFNA(INDEX(Absen!$B$2:$B$501,MATCH('Personal Teks 2'!B188,Absen!$A$2:$A$501,0)),"NO")</f>
        <v>44820</v>
      </c>
      <c r="M188" s="47">
        <f t="shared" si="6"/>
        <v>10</v>
      </c>
      <c r="N188">
        <f t="shared" si="7"/>
        <v>89</v>
      </c>
      <c r="O188">
        <f t="shared" si="8"/>
        <v>63.550000000000004</v>
      </c>
      <c r="P188" t="str" cm="1">
        <f t="array" ref="P188">_xlfn.IFS(O188&gt;90,"A+",O188&gt;80,"A",O188&gt;70,"B",O188&gt;60,"C",O188&gt;40,"D",O188&gt;=0,"E")</f>
        <v>C</v>
      </c>
      <c r="Q188" s="43" t="str">
        <f>TEXT(VLOOKUP(D188,CHOOSE({1,2},Detail!$H$2:$H$1001,Detail!$A$2:$A$1001),2,FALSE),"DD/MM/YYYY")</f>
        <v>17/06/2004</v>
      </c>
      <c r="R188" t="str" cm="1">
        <f t="array" ref="R188:V188">TRANSPOSE(VLOOKUP(D188,CHOOSE({1,2,3,4,5,6},Detail!$H$2:$H$1001,Detail!$F$2:$F$1001,Detail!$C$2:$C$1001,Detail!$D$2:$D$1001,Detail!$E$2:$E$1001,Detail!$B$2:$B$1001),{2;3;4;5;6},FALSE))</f>
        <v>Prabumulih</v>
      </c>
      <c r="S188">
        <v>177</v>
      </c>
      <c r="T188">
        <v>91</v>
      </c>
      <c r="U188" t="str">
        <v>Gang Astana Anyar No. 45</v>
      </c>
      <c r="V188" t="str">
        <v>A+</v>
      </c>
    </row>
    <row r="189" spans="1:22" x14ac:dyDescent="0.25">
      <c r="A189">
        <v>188</v>
      </c>
      <c r="B189" t="str">
        <f>LEFT(INDEX(Absen!$F$3:$F$8,MATCH(C189,Absen!$E$3:$E$8,0)),1)&amp;TEXT(A189,"0000")</f>
        <v>A0188</v>
      </c>
      <c r="C189" t="s">
        <v>1015</v>
      </c>
      <c r="D189" s="27" t="str">
        <f>VLOOKUP('Personal Teks 2'!B189,Detail!$G$2:$H$1001,2,FALSE)</f>
        <v>Wira Firmansyah</v>
      </c>
      <c r="E189">
        <v>74</v>
      </c>
      <c r="F189">
        <v>72</v>
      </c>
      <c r="G189">
        <v>30</v>
      </c>
      <c r="H189">
        <v>69</v>
      </c>
      <c r="I189">
        <v>90</v>
      </c>
      <c r="J189">
        <v>98</v>
      </c>
      <c r="K189">
        <v>66</v>
      </c>
      <c r="L189" s="45">
        <f>_xlfn.IFNA(INDEX(Absen!$B$2:$B$501,MATCH('Personal Teks 2'!B189,Absen!$A$2:$A$501,0)),"NO")</f>
        <v>44803</v>
      </c>
      <c r="M189" s="47">
        <f t="shared" si="6"/>
        <v>10</v>
      </c>
      <c r="N189">
        <f t="shared" si="7"/>
        <v>56</v>
      </c>
      <c r="O189">
        <f t="shared" si="8"/>
        <v>69.325000000000003</v>
      </c>
      <c r="P189" t="str" cm="1">
        <f t="array" ref="P189">_xlfn.IFS(O189&gt;90,"A+",O189&gt;80,"A",O189&gt;70,"B",O189&gt;60,"C",O189&gt;40,"D",O189&gt;=0,"E")</f>
        <v>C</v>
      </c>
      <c r="Q189" s="43" t="str">
        <f>TEXT(VLOOKUP(D189,CHOOSE({1,2},Detail!$H$2:$H$1001,Detail!$A$2:$A$1001),2,FALSE),"DD/MM/YYYY")</f>
        <v>20/12/2002</v>
      </c>
      <c r="R189" t="str" cm="1">
        <f t="array" ref="R189:V189">TRANSPOSE(VLOOKUP(D189,CHOOSE({1,2,3,4,5,6},Detail!$H$2:$H$1001,Detail!$F$2:$F$1001,Detail!$C$2:$C$1001,Detail!$D$2:$D$1001,Detail!$E$2:$E$1001,Detail!$B$2:$B$1001),{2;3;4;5;6},FALSE))</f>
        <v>Pangkalpinang</v>
      </c>
      <c r="S189">
        <v>166</v>
      </c>
      <c r="T189">
        <v>78</v>
      </c>
      <c r="U189" t="str">
        <v>Gg. Suryakencana No. 67</v>
      </c>
      <c r="V189" t="str">
        <v>B+</v>
      </c>
    </row>
    <row r="190" spans="1:22" x14ac:dyDescent="0.25">
      <c r="A190">
        <v>189</v>
      </c>
      <c r="B190" t="str">
        <f>LEFT(INDEX(Absen!$F$3:$F$8,MATCH(C190,Absen!$E$3:$E$8,0)),1)&amp;TEXT(A190,"0000")</f>
        <v>F0189</v>
      </c>
      <c r="C190" t="s">
        <v>1011</v>
      </c>
      <c r="D190" s="27" t="str">
        <f>VLOOKUP('Personal Teks 2'!B190,Detail!$G$2:$H$1001,2,FALSE)</f>
        <v>Bahuwirya Halim</v>
      </c>
      <c r="E190">
        <v>79</v>
      </c>
      <c r="F190">
        <v>44</v>
      </c>
      <c r="G190">
        <v>94</v>
      </c>
      <c r="H190">
        <v>64</v>
      </c>
      <c r="I190">
        <v>62</v>
      </c>
      <c r="J190">
        <v>75</v>
      </c>
      <c r="K190">
        <v>100</v>
      </c>
      <c r="L190" s="45" t="str">
        <f>_xlfn.IFNA(INDEX(Absen!$B$2:$B$501,MATCH('Personal Teks 2'!B190,Absen!$A$2:$A$501,0)),"NO")</f>
        <v>NO</v>
      </c>
      <c r="M190" s="47">
        <f t="shared" si="6"/>
        <v>0</v>
      </c>
      <c r="N190">
        <f t="shared" si="7"/>
        <v>100</v>
      </c>
      <c r="O190">
        <f t="shared" si="8"/>
        <v>74.924999999999997</v>
      </c>
      <c r="P190" t="str" cm="1">
        <f t="array" ref="P190">_xlfn.IFS(O190&gt;90,"A+",O190&gt;80,"A",O190&gt;70,"B",O190&gt;60,"C",O190&gt;40,"D",O190&gt;=0,"E")</f>
        <v>B</v>
      </c>
      <c r="Q190" s="43" t="str">
        <f>TEXT(VLOOKUP(D190,CHOOSE({1,2},Detail!$H$2:$H$1001,Detail!$A$2:$A$1001),2,FALSE),"DD/MM/YYYY")</f>
        <v>17/09/2003</v>
      </c>
      <c r="R190" t="str" cm="1">
        <f t="array" ref="R190:V190">TRANSPOSE(VLOOKUP(D190,CHOOSE({1,2,3,4,5,6},Detail!$H$2:$H$1001,Detail!$F$2:$F$1001,Detail!$C$2:$C$1001,Detail!$D$2:$D$1001,Detail!$E$2:$E$1001,Detail!$B$2:$B$1001),{2;3;4;5;6},FALSE))</f>
        <v>Madiun</v>
      </c>
      <c r="S190">
        <v>157</v>
      </c>
      <c r="T190">
        <v>95</v>
      </c>
      <c r="U190" t="str">
        <v>Jalan Veteran No. 11</v>
      </c>
      <c r="V190" t="str">
        <v>B-</v>
      </c>
    </row>
    <row r="191" spans="1:22" x14ac:dyDescent="0.25">
      <c r="A191">
        <v>190</v>
      </c>
      <c r="B191" t="str">
        <f>LEFT(INDEX(Absen!$F$3:$F$8,MATCH(C191,Absen!$E$3:$E$8,0)),1)&amp;TEXT(A191,"0000")</f>
        <v>E0190</v>
      </c>
      <c r="C191" t="s">
        <v>1010</v>
      </c>
      <c r="D191" s="27" t="str">
        <f>VLOOKUP('Personal Teks 2'!B191,Detail!$G$2:$H$1001,2,FALSE)</f>
        <v>Tedi Suryatmi</v>
      </c>
      <c r="E191">
        <v>56</v>
      </c>
      <c r="F191">
        <v>62</v>
      </c>
      <c r="G191">
        <v>68</v>
      </c>
      <c r="H191">
        <v>55</v>
      </c>
      <c r="I191">
        <v>74</v>
      </c>
      <c r="J191">
        <v>74</v>
      </c>
      <c r="K191">
        <v>74</v>
      </c>
      <c r="L191" s="45" t="str">
        <f>_xlfn.IFNA(INDEX(Absen!$B$2:$B$501,MATCH('Personal Teks 2'!B191,Absen!$A$2:$A$501,0)),"NO")</f>
        <v>NO</v>
      </c>
      <c r="M191" s="47">
        <f t="shared" si="6"/>
        <v>0</v>
      </c>
      <c r="N191">
        <f t="shared" si="7"/>
        <v>74</v>
      </c>
      <c r="O191">
        <f t="shared" si="8"/>
        <v>66.675000000000011</v>
      </c>
      <c r="P191" t="str" cm="1">
        <f t="array" ref="P191">_xlfn.IFS(O191&gt;90,"A+",O191&gt;80,"A",O191&gt;70,"B",O191&gt;60,"C",O191&gt;40,"D",O191&gt;=0,"E")</f>
        <v>C</v>
      </c>
      <c r="Q191" s="43" t="str">
        <f>TEXT(VLOOKUP(D191,CHOOSE({1,2},Detail!$H$2:$H$1001,Detail!$A$2:$A$1001),2,FALSE),"DD/MM/YYYY")</f>
        <v>20/08/2004</v>
      </c>
      <c r="R191" t="str" cm="1">
        <f t="array" ref="R191:V191">TRANSPOSE(VLOOKUP(D191,CHOOSE({1,2,3,4,5,6},Detail!$H$2:$H$1001,Detail!$F$2:$F$1001,Detail!$C$2:$C$1001,Detail!$D$2:$D$1001,Detail!$E$2:$E$1001,Detail!$B$2:$B$1001),{2;3;4;5;6},FALSE))</f>
        <v>Batam</v>
      </c>
      <c r="S191">
        <v>173</v>
      </c>
      <c r="T191">
        <v>68</v>
      </c>
      <c r="U191" t="str">
        <v>Gg. Erlangga No. 38</v>
      </c>
      <c r="V191" t="str">
        <v>AB-</v>
      </c>
    </row>
    <row r="192" spans="1:22" x14ac:dyDescent="0.25">
      <c r="A192">
        <v>191</v>
      </c>
      <c r="B192" t="str">
        <f>LEFT(INDEX(Absen!$F$3:$F$8,MATCH(C192,Absen!$E$3:$E$8,0)),1)&amp;TEXT(A192,"0000")</f>
        <v>E0191</v>
      </c>
      <c r="C192" t="s">
        <v>1010</v>
      </c>
      <c r="D192" s="27" t="str">
        <f>VLOOKUP('Personal Teks 2'!B192,Detail!$G$2:$H$1001,2,FALSE)</f>
        <v>Putri Nuraini</v>
      </c>
      <c r="E192">
        <v>69</v>
      </c>
      <c r="F192">
        <v>53</v>
      </c>
      <c r="G192">
        <v>41</v>
      </c>
      <c r="H192">
        <v>68</v>
      </c>
      <c r="I192">
        <v>90</v>
      </c>
      <c r="J192">
        <v>49</v>
      </c>
      <c r="K192">
        <v>96</v>
      </c>
      <c r="L192" s="45" t="str">
        <f>_xlfn.IFNA(INDEX(Absen!$B$2:$B$501,MATCH('Personal Teks 2'!B192,Absen!$A$2:$A$501,0)),"NO")</f>
        <v>NO</v>
      </c>
      <c r="M192" s="47">
        <f t="shared" si="6"/>
        <v>0</v>
      </c>
      <c r="N192">
        <f t="shared" si="7"/>
        <v>96</v>
      </c>
      <c r="O192">
        <f t="shared" si="8"/>
        <v>62.6</v>
      </c>
      <c r="P192" t="str" cm="1">
        <f t="array" ref="P192">_xlfn.IFS(O192&gt;90,"A+",O192&gt;80,"A",O192&gt;70,"B",O192&gt;60,"C",O192&gt;40,"D",O192&gt;=0,"E")</f>
        <v>C</v>
      </c>
      <c r="Q192" s="43" t="str">
        <f>TEXT(VLOOKUP(D192,CHOOSE({1,2},Detail!$H$2:$H$1001,Detail!$A$2:$A$1001),2,FALSE),"DD/MM/YYYY")</f>
        <v>03/01/2002</v>
      </c>
      <c r="R192" t="str" cm="1">
        <f t="array" ref="R192:V192">TRANSPOSE(VLOOKUP(D192,CHOOSE({1,2,3,4,5,6},Detail!$H$2:$H$1001,Detail!$F$2:$F$1001,Detail!$C$2:$C$1001,Detail!$D$2:$D$1001,Detail!$E$2:$E$1001,Detail!$B$2:$B$1001),{2;3;4;5;6},FALSE))</f>
        <v>Kupang</v>
      </c>
      <c r="S192">
        <v>167</v>
      </c>
      <c r="T192">
        <v>67</v>
      </c>
      <c r="U192" t="str">
        <v xml:space="preserve">Jl. Dipenogoro No. 8
</v>
      </c>
      <c r="V192" t="str">
        <v>O+</v>
      </c>
    </row>
    <row r="193" spans="1:22" x14ac:dyDescent="0.25">
      <c r="A193">
        <v>192</v>
      </c>
      <c r="B193" t="str">
        <f>LEFT(INDEX(Absen!$F$3:$F$8,MATCH(C193,Absen!$E$3:$E$8,0)),1)&amp;TEXT(A193,"0000")</f>
        <v>A0192</v>
      </c>
      <c r="C193" t="s">
        <v>1015</v>
      </c>
      <c r="D193" s="27" t="str">
        <f>VLOOKUP('Personal Teks 2'!B193,Detail!$G$2:$H$1001,2,FALSE)</f>
        <v>Jessica Pradipta</v>
      </c>
      <c r="E193">
        <v>81</v>
      </c>
      <c r="F193">
        <v>67</v>
      </c>
      <c r="G193">
        <v>60</v>
      </c>
      <c r="H193">
        <v>75</v>
      </c>
      <c r="I193">
        <v>87</v>
      </c>
      <c r="J193">
        <v>64</v>
      </c>
      <c r="K193">
        <v>75</v>
      </c>
      <c r="L193" s="45">
        <f>_xlfn.IFNA(INDEX(Absen!$B$2:$B$501,MATCH('Personal Teks 2'!B193,Absen!$A$2:$A$501,0)),"NO")</f>
        <v>44835</v>
      </c>
      <c r="M193" s="47">
        <f t="shared" si="6"/>
        <v>10</v>
      </c>
      <c r="N193">
        <f t="shared" si="7"/>
        <v>65</v>
      </c>
      <c r="O193">
        <f t="shared" si="8"/>
        <v>70.05</v>
      </c>
      <c r="P193" t="str" cm="1">
        <f t="array" ref="P193">_xlfn.IFS(O193&gt;90,"A+",O193&gt;80,"A",O193&gt;70,"B",O193&gt;60,"C",O193&gt;40,"D",O193&gt;=0,"E")</f>
        <v>B</v>
      </c>
      <c r="Q193" s="43" t="str">
        <f>TEXT(VLOOKUP(D193,CHOOSE({1,2},Detail!$H$2:$H$1001,Detail!$A$2:$A$1001),2,FALSE),"DD/MM/YYYY")</f>
        <v>03/08/2001</v>
      </c>
      <c r="R193" t="str" cm="1">
        <f t="array" ref="R193:V193">TRANSPOSE(VLOOKUP(D193,CHOOSE({1,2,3,4,5,6},Detail!$H$2:$H$1001,Detail!$F$2:$F$1001,Detail!$C$2:$C$1001,Detail!$D$2:$D$1001,Detail!$E$2:$E$1001,Detail!$B$2:$B$1001),{2;3;4;5;6},FALSE))</f>
        <v>Banjar</v>
      </c>
      <c r="S193">
        <v>156</v>
      </c>
      <c r="T193">
        <v>61</v>
      </c>
      <c r="U193" t="str">
        <v>Jalan Sukabumi No. 61</v>
      </c>
      <c r="V193" t="str">
        <v>A-</v>
      </c>
    </row>
    <row r="194" spans="1:22" x14ac:dyDescent="0.25">
      <c r="A194">
        <v>193</v>
      </c>
      <c r="B194" t="str">
        <f>LEFT(INDEX(Absen!$F$3:$F$8,MATCH(C194,Absen!$E$3:$E$8,0)),1)&amp;TEXT(A194,"0000")</f>
        <v>B0193</v>
      </c>
      <c r="C194" t="s">
        <v>1014</v>
      </c>
      <c r="D194" s="27" t="str">
        <f>VLOOKUP('Personal Teks 2'!B194,Detail!$G$2:$H$1001,2,FALSE)</f>
        <v>Carub Mansur</v>
      </c>
      <c r="E194">
        <v>55</v>
      </c>
      <c r="F194">
        <v>52</v>
      </c>
      <c r="G194">
        <v>55</v>
      </c>
      <c r="H194">
        <v>56</v>
      </c>
      <c r="I194">
        <v>59</v>
      </c>
      <c r="J194">
        <v>82</v>
      </c>
      <c r="K194">
        <v>78</v>
      </c>
      <c r="L194" s="45" t="str">
        <f>_xlfn.IFNA(INDEX(Absen!$B$2:$B$501,MATCH('Personal Teks 2'!B194,Absen!$A$2:$A$501,0)),"NO")</f>
        <v>NO</v>
      </c>
      <c r="M194" s="47">
        <f t="shared" si="6"/>
        <v>0</v>
      </c>
      <c r="N194">
        <f t="shared" si="7"/>
        <v>78</v>
      </c>
      <c r="O194">
        <f t="shared" si="8"/>
        <v>62.949999999999996</v>
      </c>
      <c r="P194" t="str" cm="1">
        <f t="array" ref="P194">_xlfn.IFS(O194&gt;90,"A+",O194&gt;80,"A",O194&gt;70,"B",O194&gt;60,"C",O194&gt;40,"D",O194&gt;=0,"E")</f>
        <v>C</v>
      </c>
      <c r="Q194" s="43" t="str">
        <f>TEXT(VLOOKUP(D194,CHOOSE({1,2},Detail!$H$2:$H$1001,Detail!$A$2:$A$1001),2,FALSE),"DD/MM/YYYY")</f>
        <v>31/03/2004</v>
      </c>
      <c r="R194" t="str" cm="1">
        <f t="array" ref="R194:V194">TRANSPOSE(VLOOKUP(D194,CHOOSE({1,2,3,4,5,6},Detail!$H$2:$H$1001,Detail!$F$2:$F$1001,Detail!$C$2:$C$1001,Detail!$D$2:$D$1001,Detail!$E$2:$E$1001,Detail!$B$2:$B$1001),{2;3;4;5;6},FALSE))</f>
        <v>Langsa</v>
      </c>
      <c r="S194">
        <v>154</v>
      </c>
      <c r="T194">
        <v>61</v>
      </c>
      <c r="U194" t="str">
        <v>Jl. BKR No. 67</v>
      </c>
      <c r="V194" t="str">
        <v>A-</v>
      </c>
    </row>
    <row r="195" spans="1:22" x14ac:dyDescent="0.25">
      <c r="A195">
        <v>194</v>
      </c>
      <c r="B195" t="str">
        <f>LEFT(INDEX(Absen!$F$3:$F$8,MATCH(C195,Absen!$E$3:$E$8,0)),1)&amp;TEXT(A195,"0000")</f>
        <v>D0194</v>
      </c>
      <c r="C195" t="s">
        <v>1013</v>
      </c>
      <c r="D195" s="27" t="str">
        <f>VLOOKUP('Personal Teks 2'!B195,Detail!$G$2:$H$1001,2,FALSE)</f>
        <v>Okto Hastuti</v>
      </c>
      <c r="E195">
        <v>77</v>
      </c>
      <c r="F195">
        <v>60</v>
      </c>
      <c r="G195">
        <v>93</v>
      </c>
      <c r="H195">
        <v>51</v>
      </c>
      <c r="I195">
        <v>95</v>
      </c>
      <c r="J195">
        <v>52</v>
      </c>
      <c r="K195">
        <v>63</v>
      </c>
      <c r="L195" s="45">
        <f>_xlfn.IFNA(INDEX(Absen!$B$2:$B$501,MATCH('Personal Teks 2'!B195,Absen!$A$2:$A$501,0)),"NO")</f>
        <v>44756</v>
      </c>
      <c r="M195" s="47">
        <f t="shared" ref="M195:M258" si="9">IF(LEN(TEXT(L195,"DD/MM/YYYY"))=10,10,0)</f>
        <v>10</v>
      </c>
      <c r="N195">
        <f t="shared" ref="N195:N258" si="10">(K195-M195)</f>
        <v>53</v>
      </c>
      <c r="O195">
        <f t="shared" ref="O195:O258" si="11">SUM(E195*12.5/100,F195*12.5/100,H195*12.5/100,G195*20/100,I195*12.5/100,J195*20/100,N195*10/100)</f>
        <v>69.674999999999997</v>
      </c>
      <c r="P195" t="str" cm="1">
        <f t="array" ref="P195">_xlfn.IFS(O195&gt;90,"A+",O195&gt;80,"A",O195&gt;70,"B",O195&gt;60,"C",O195&gt;40,"D",O195&gt;=0,"E")</f>
        <v>C</v>
      </c>
      <c r="Q195" s="43" t="str">
        <f>TEXT(VLOOKUP(D195,CHOOSE({1,2},Detail!$H$2:$H$1001,Detail!$A$2:$A$1001),2,FALSE),"DD/MM/YYYY")</f>
        <v>11/12/2004</v>
      </c>
      <c r="R195" t="str" cm="1">
        <f t="array" ref="R195:V195">TRANSPOSE(VLOOKUP(D195,CHOOSE({1,2,3,4,5,6},Detail!$H$2:$H$1001,Detail!$F$2:$F$1001,Detail!$C$2:$C$1001,Detail!$D$2:$D$1001,Detail!$E$2:$E$1001,Detail!$B$2:$B$1001),{2;3;4;5;6},FALSE))</f>
        <v>Metro</v>
      </c>
      <c r="S195">
        <v>176</v>
      </c>
      <c r="T195">
        <v>64</v>
      </c>
      <c r="U195" t="str">
        <v xml:space="preserve">Jalan Rumah Sakit No. 7
</v>
      </c>
      <c r="V195" t="str">
        <v>AB-</v>
      </c>
    </row>
    <row r="196" spans="1:22" x14ac:dyDescent="0.25">
      <c r="A196">
        <v>195</v>
      </c>
      <c r="B196" t="str">
        <f>LEFT(INDEX(Absen!$F$3:$F$8,MATCH(C196,Absen!$E$3:$E$8,0)),1)&amp;TEXT(A196,"0000")</f>
        <v>F0195</v>
      </c>
      <c r="C196" t="s">
        <v>1011</v>
      </c>
      <c r="D196" s="27" t="str">
        <f>VLOOKUP('Personal Teks 2'!B196,Detail!$G$2:$H$1001,2,FALSE)</f>
        <v>Prabawa Pratiwi</v>
      </c>
      <c r="E196">
        <v>81</v>
      </c>
      <c r="F196">
        <v>57</v>
      </c>
      <c r="G196">
        <v>79</v>
      </c>
      <c r="H196">
        <v>53</v>
      </c>
      <c r="I196">
        <v>83</v>
      </c>
      <c r="J196">
        <v>59</v>
      </c>
      <c r="K196">
        <v>64</v>
      </c>
      <c r="L196" s="45">
        <f>_xlfn.IFNA(INDEX(Absen!$B$2:$B$501,MATCH('Personal Teks 2'!B196,Absen!$A$2:$A$501,0)),"NO")</f>
        <v>44775</v>
      </c>
      <c r="M196" s="47">
        <f t="shared" si="9"/>
        <v>10</v>
      </c>
      <c r="N196">
        <f t="shared" si="10"/>
        <v>54</v>
      </c>
      <c r="O196">
        <f t="shared" si="11"/>
        <v>67.25</v>
      </c>
      <c r="P196" t="str" cm="1">
        <f t="array" ref="P196">_xlfn.IFS(O196&gt;90,"A+",O196&gt;80,"A",O196&gt;70,"B",O196&gt;60,"C",O196&gt;40,"D",O196&gt;=0,"E")</f>
        <v>C</v>
      </c>
      <c r="Q196" s="43" t="str">
        <f>TEXT(VLOOKUP(D196,CHOOSE({1,2},Detail!$H$2:$H$1001,Detail!$A$2:$A$1001),2,FALSE),"DD/MM/YYYY")</f>
        <v>01/09/2001</v>
      </c>
      <c r="R196" t="str" cm="1">
        <f t="array" ref="R196:V196">TRANSPOSE(VLOOKUP(D196,CHOOSE({1,2,3,4,5,6},Detail!$H$2:$H$1001,Detail!$F$2:$F$1001,Detail!$C$2:$C$1001,Detail!$D$2:$D$1001,Detail!$E$2:$E$1001,Detail!$B$2:$B$1001),{2;3;4;5;6},FALSE))</f>
        <v>Bekasi</v>
      </c>
      <c r="S196">
        <v>180</v>
      </c>
      <c r="T196">
        <v>90</v>
      </c>
      <c r="U196" t="str">
        <v>Gang Tebet Barat Dalam No. 45</v>
      </c>
      <c r="V196" t="str">
        <v>O+</v>
      </c>
    </row>
    <row r="197" spans="1:22" x14ac:dyDescent="0.25">
      <c r="A197">
        <v>196</v>
      </c>
      <c r="B197" t="str">
        <f>LEFT(INDEX(Absen!$F$3:$F$8,MATCH(C197,Absen!$E$3:$E$8,0)),1)&amp;TEXT(A197,"0000")</f>
        <v>A0196</v>
      </c>
      <c r="C197" t="s">
        <v>1015</v>
      </c>
      <c r="D197" s="27" t="str">
        <f>VLOOKUP('Personal Teks 2'!B197,Detail!$G$2:$H$1001,2,FALSE)</f>
        <v>Jail Mulyani</v>
      </c>
      <c r="E197">
        <v>68</v>
      </c>
      <c r="F197">
        <v>61</v>
      </c>
      <c r="G197">
        <v>65</v>
      </c>
      <c r="H197">
        <v>53</v>
      </c>
      <c r="I197">
        <v>82</v>
      </c>
      <c r="J197">
        <v>43</v>
      </c>
      <c r="K197">
        <v>78</v>
      </c>
      <c r="L197" s="45">
        <f>_xlfn.IFNA(INDEX(Absen!$B$2:$B$501,MATCH('Personal Teks 2'!B197,Absen!$A$2:$A$501,0)),"NO")</f>
        <v>44872</v>
      </c>
      <c r="M197" s="47">
        <f t="shared" si="9"/>
        <v>10</v>
      </c>
      <c r="N197">
        <f t="shared" si="10"/>
        <v>68</v>
      </c>
      <c r="O197">
        <f t="shared" si="11"/>
        <v>61.4</v>
      </c>
      <c r="P197" t="str" cm="1">
        <f t="array" ref="P197">_xlfn.IFS(O197&gt;90,"A+",O197&gt;80,"A",O197&gt;70,"B",O197&gt;60,"C",O197&gt;40,"D",O197&gt;=0,"E")</f>
        <v>C</v>
      </c>
      <c r="Q197" s="43" t="str">
        <f>TEXT(VLOOKUP(D197,CHOOSE({1,2},Detail!$H$2:$H$1001,Detail!$A$2:$A$1001),2,FALSE),"DD/MM/YYYY")</f>
        <v>08/11/2004</v>
      </c>
      <c r="R197" t="str" cm="1">
        <f t="array" ref="R197:V197">TRANSPOSE(VLOOKUP(D197,CHOOSE({1,2,3,4,5,6},Detail!$H$2:$H$1001,Detail!$F$2:$F$1001,Detail!$C$2:$C$1001,Detail!$D$2:$D$1001,Detail!$E$2:$E$1001,Detail!$B$2:$B$1001),{2;3;4;5;6},FALSE))</f>
        <v>Madiun</v>
      </c>
      <c r="S197">
        <v>156</v>
      </c>
      <c r="T197">
        <v>68</v>
      </c>
      <c r="U197" t="str">
        <v>Jalan Jakarta No. 90</v>
      </c>
      <c r="V197" t="str">
        <v>B-</v>
      </c>
    </row>
    <row r="198" spans="1:22" x14ac:dyDescent="0.25">
      <c r="A198">
        <v>197</v>
      </c>
      <c r="B198" t="str">
        <f>LEFT(INDEX(Absen!$F$3:$F$8,MATCH(C198,Absen!$E$3:$E$8,0)),1)&amp;TEXT(A198,"0000")</f>
        <v>A0197</v>
      </c>
      <c r="C198" t="s">
        <v>1015</v>
      </c>
      <c r="D198" s="27" t="str">
        <f>VLOOKUP('Personal Teks 2'!B198,Detail!$G$2:$H$1001,2,FALSE)</f>
        <v>Hafshah Padmasari</v>
      </c>
      <c r="E198">
        <v>59</v>
      </c>
      <c r="F198">
        <v>64</v>
      </c>
      <c r="G198">
        <v>37</v>
      </c>
      <c r="H198">
        <v>53</v>
      </c>
      <c r="I198">
        <v>52</v>
      </c>
      <c r="J198">
        <v>63</v>
      </c>
      <c r="K198">
        <v>77</v>
      </c>
      <c r="L198" s="45" t="str">
        <f>_xlfn.IFNA(INDEX(Absen!$B$2:$B$501,MATCH('Personal Teks 2'!B198,Absen!$A$2:$A$501,0)),"NO")</f>
        <v>NO</v>
      </c>
      <c r="M198" s="47">
        <f t="shared" si="9"/>
        <v>0</v>
      </c>
      <c r="N198">
        <f t="shared" si="10"/>
        <v>77</v>
      </c>
      <c r="O198">
        <f t="shared" si="11"/>
        <v>56.2</v>
      </c>
      <c r="P198" t="str" cm="1">
        <f t="array" ref="P198">_xlfn.IFS(O198&gt;90,"A+",O198&gt;80,"A",O198&gt;70,"B",O198&gt;60,"C",O198&gt;40,"D",O198&gt;=0,"E")</f>
        <v>D</v>
      </c>
      <c r="Q198" s="43" t="str">
        <f>TEXT(VLOOKUP(D198,CHOOSE({1,2},Detail!$H$2:$H$1001,Detail!$A$2:$A$1001),2,FALSE),"DD/MM/YYYY")</f>
        <v>05/08/2002</v>
      </c>
      <c r="R198" t="str" cm="1">
        <f t="array" ref="R198:V198">TRANSPOSE(VLOOKUP(D198,CHOOSE({1,2,3,4,5,6},Detail!$H$2:$H$1001,Detail!$F$2:$F$1001,Detail!$C$2:$C$1001,Detail!$D$2:$D$1001,Detail!$E$2:$E$1001,Detail!$B$2:$B$1001),{2;3;4;5;6},FALSE))</f>
        <v>Padangpanjang</v>
      </c>
      <c r="S198">
        <v>162</v>
      </c>
      <c r="T198">
        <v>78</v>
      </c>
      <c r="U198" t="str">
        <v>Gang Rawamangun No. 44</v>
      </c>
      <c r="V198" t="str">
        <v>O+</v>
      </c>
    </row>
    <row r="199" spans="1:22" x14ac:dyDescent="0.25">
      <c r="A199">
        <v>198</v>
      </c>
      <c r="B199" t="str">
        <f>LEFT(INDEX(Absen!$F$3:$F$8,MATCH(C199,Absen!$E$3:$E$8,0)),1)&amp;TEXT(A199,"0000")</f>
        <v>F0198</v>
      </c>
      <c r="C199" t="s">
        <v>1011</v>
      </c>
      <c r="D199" s="27" t="str">
        <f>VLOOKUP('Personal Teks 2'!B199,Detail!$G$2:$H$1001,2,FALSE)</f>
        <v>Intan Namaga</v>
      </c>
      <c r="E199">
        <v>87</v>
      </c>
      <c r="F199">
        <v>41</v>
      </c>
      <c r="G199">
        <v>77</v>
      </c>
      <c r="H199">
        <v>53</v>
      </c>
      <c r="I199">
        <v>81</v>
      </c>
      <c r="J199">
        <v>99</v>
      </c>
      <c r="K199">
        <v>96</v>
      </c>
      <c r="L199" s="45" t="str">
        <f>_xlfn.IFNA(INDEX(Absen!$B$2:$B$501,MATCH('Personal Teks 2'!B199,Absen!$A$2:$A$501,0)),"NO")</f>
        <v>NO</v>
      </c>
      <c r="M199" s="47">
        <f t="shared" si="9"/>
        <v>0</v>
      </c>
      <c r="N199">
        <f t="shared" si="10"/>
        <v>96</v>
      </c>
      <c r="O199">
        <f t="shared" si="11"/>
        <v>77.55</v>
      </c>
      <c r="P199" t="str" cm="1">
        <f t="array" ref="P199">_xlfn.IFS(O199&gt;90,"A+",O199&gt;80,"A",O199&gt;70,"B",O199&gt;60,"C",O199&gt;40,"D",O199&gt;=0,"E")</f>
        <v>B</v>
      </c>
      <c r="Q199" s="43" t="str">
        <f>TEXT(VLOOKUP(D199,CHOOSE({1,2},Detail!$H$2:$H$1001,Detail!$A$2:$A$1001),2,FALSE),"DD/MM/YYYY")</f>
        <v>08/05/2003</v>
      </c>
      <c r="R199" t="str" cm="1">
        <f t="array" ref="R199:V199">TRANSPOSE(VLOOKUP(D199,CHOOSE({1,2,3,4,5,6},Detail!$H$2:$H$1001,Detail!$F$2:$F$1001,Detail!$C$2:$C$1001,Detail!$D$2:$D$1001,Detail!$E$2:$E$1001,Detail!$B$2:$B$1001),{2;3;4;5;6},FALSE))</f>
        <v>Batu</v>
      </c>
      <c r="S199">
        <v>161</v>
      </c>
      <c r="T199">
        <v>81</v>
      </c>
      <c r="U199" t="str">
        <v xml:space="preserve">Jl. Pelajar Pejuang No. 7
</v>
      </c>
      <c r="V199" t="str">
        <v>A-</v>
      </c>
    </row>
    <row r="200" spans="1:22" x14ac:dyDescent="0.25">
      <c r="A200">
        <v>199</v>
      </c>
      <c r="B200" t="str">
        <f>LEFT(INDEX(Absen!$F$3:$F$8,MATCH(C200,Absen!$E$3:$E$8,0)),1)&amp;TEXT(A200,"0000")</f>
        <v>D0199</v>
      </c>
      <c r="C200" t="s">
        <v>1013</v>
      </c>
      <c r="D200" s="27" t="str">
        <f>VLOOKUP('Personal Teks 2'!B200,Detail!$G$2:$H$1001,2,FALSE)</f>
        <v>Kusuma Mayasari</v>
      </c>
      <c r="E200">
        <v>93</v>
      </c>
      <c r="F200">
        <v>44</v>
      </c>
      <c r="G200">
        <v>91</v>
      </c>
      <c r="H200">
        <v>69</v>
      </c>
      <c r="I200">
        <v>83</v>
      </c>
      <c r="J200">
        <v>41</v>
      </c>
      <c r="K200">
        <v>69</v>
      </c>
      <c r="L200" s="45">
        <f>_xlfn.IFNA(INDEX(Absen!$B$2:$B$501,MATCH('Personal Teks 2'!B200,Absen!$A$2:$A$501,0)),"NO")</f>
        <v>44746</v>
      </c>
      <c r="M200" s="47">
        <f t="shared" si="9"/>
        <v>10</v>
      </c>
      <c r="N200">
        <f t="shared" si="10"/>
        <v>59</v>
      </c>
      <c r="O200">
        <f t="shared" si="11"/>
        <v>68.425000000000011</v>
      </c>
      <c r="P200" t="str" cm="1">
        <f t="array" ref="P200">_xlfn.IFS(O200&gt;90,"A+",O200&gt;80,"A",O200&gt;70,"B",O200&gt;60,"C",O200&gt;40,"D",O200&gt;=0,"E")</f>
        <v>C</v>
      </c>
      <c r="Q200" s="43" t="str">
        <f>TEXT(VLOOKUP(D200,CHOOSE({1,2},Detail!$H$2:$H$1001,Detail!$A$2:$A$1001),2,FALSE),"DD/MM/YYYY")</f>
        <v>26/05/2001</v>
      </c>
      <c r="R200" t="str" cm="1">
        <f t="array" ref="R200:V200">TRANSPOSE(VLOOKUP(D200,CHOOSE({1,2,3,4,5,6},Detail!$H$2:$H$1001,Detail!$F$2:$F$1001,Detail!$C$2:$C$1001,Detail!$D$2:$D$1001,Detail!$E$2:$E$1001,Detail!$B$2:$B$1001),{2;3;4;5;6},FALSE))</f>
        <v>Bima</v>
      </c>
      <c r="S200">
        <v>180</v>
      </c>
      <c r="T200">
        <v>80</v>
      </c>
      <c r="U200" t="str">
        <v>Jalan Sukajadi No. 78</v>
      </c>
      <c r="V200" t="str">
        <v>AB+</v>
      </c>
    </row>
    <row r="201" spans="1:22" x14ac:dyDescent="0.25">
      <c r="A201">
        <v>200</v>
      </c>
      <c r="B201" t="str">
        <f>LEFT(INDEX(Absen!$F$3:$F$8,MATCH(C201,Absen!$E$3:$E$8,0)),1)&amp;TEXT(A201,"0000")</f>
        <v>E0200</v>
      </c>
      <c r="C201" t="s">
        <v>1010</v>
      </c>
      <c r="D201" s="27" t="str">
        <f>VLOOKUP('Personal Teks 2'!B201,Detail!$G$2:$H$1001,2,FALSE)</f>
        <v>Ibrani Hidayanto</v>
      </c>
      <c r="E201">
        <v>88</v>
      </c>
      <c r="F201">
        <v>46</v>
      </c>
      <c r="G201">
        <v>50</v>
      </c>
      <c r="H201">
        <v>74</v>
      </c>
      <c r="I201">
        <v>53</v>
      </c>
      <c r="J201">
        <v>48</v>
      </c>
      <c r="K201">
        <v>64</v>
      </c>
      <c r="L201" s="45" t="str">
        <f>_xlfn.IFNA(INDEX(Absen!$B$2:$B$501,MATCH('Personal Teks 2'!B201,Absen!$A$2:$A$501,0)),"NO")</f>
        <v>NO</v>
      </c>
      <c r="M201" s="47">
        <f t="shared" si="9"/>
        <v>0</v>
      </c>
      <c r="N201">
        <f t="shared" si="10"/>
        <v>64</v>
      </c>
      <c r="O201">
        <f t="shared" si="11"/>
        <v>58.625</v>
      </c>
      <c r="P201" t="str" cm="1">
        <f t="array" ref="P201">_xlfn.IFS(O201&gt;90,"A+",O201&gt;80,"A",O201&gt;70,"B",O201&gt;60,"C",O201&gt;40,"D",O201&gt;=0,"E")</f>
        <v>D</v>
      </c>
      <c r="Q201" s="43" t="str">
        <f>TEXT(VLOOKUP(D201,CHOOSE({1,2},Detail!$H$2:$H$1001,Detail!$A$2:$A$1001),2,FALSE),"DD/MM/YYYY")</f>
        <v>07/05/2001</v>
      </c>
      <c r="R201" t="str" cm="1">
        <f t="array" ref="R201:V201">TRANSPOSE(VLOOKUP(D201,CHOOSE({1,2,3,4,5,6},Detail!$H$2:$H$1001,Detail!$F$2:$F$1001,Detail!$C$2:$C$1001,Detail!$D$2:$D$1001,Detail!$E$2:$E$1001,Detail!$B$2:$B$1001),{2;3;4;5;6},FALSE))</f>
        <v>Kediri</v>
      </c>
      <c r="S201">
        <v>164</v>
      </c>
      <c r="T201">
        <v>67</v>
      </c>
      <c r="U201" t="str">
        <v xml:space="preserve">Gg. Ciumbuleuit No. 9
</v>
      </c>
      <c r="V201" t="str">
        <v>B-</v>
      </c>
    </row>
    <row r="202" spans="1:22" x14ac:dyDescent="0.25">
      <c r="A202">
        <v>201</v>
      </c>
      <c r="B202" t="str">
        <f>LEFT(INDEX(Absen!$F$3:$F$8,MATCH(C202,Absen!$E$3:$E$8,0)),1)&amp;TEXT(A202,"0000")</f>
        <v>A0201</v>
      </c>
      <c r="C202" t="s">
        <v>1015</v>
      </c>
      <c r="D202" s="27" t="str">
        <f>VLOOKUP('Personal Teks 2'!B202,Detail!$G$2:$H$1001,2,FALSE)</f>
        <v>Taufik Wasita</v>
      </c>
      <c r="E202">
        <v>76</v>
      </c>
      <c r="F202">
        <v>44</v>
      </c>
      <c r="G202">
        <v>33</v>
      </c>
      <c r="H202">
        <v>64</v>
      </c>
      <c r="I202">
        <v>84</v>
      </c>
      <c r="J202">
        <v>96</v>
      </c>
      <c r="K202">
        <v>66</v>
      </c>
      <c r="L202" s="45">
        <f>_xlfn.IFNA(INDEX(Absen!$B$2:$B$501,MATCH('Personal Teks 2'!B202,Absen!$A$2:$A$501,0)),"NO")</f>
        <v>44855</v>
      </c>
      <c r="M202" s="47">
        <f t="shared" si="9"/>
        <v>10</v>
      </c>
      <c r="N202">
        <f t="shared" si="10"/>
        <v>56</v>
      </c>
      <c r="O202">
        <f t="shared" si="11"/>
        <v>64.899999999999991</v>
      </c>
      <c r="P202" t="str" cm="1">
        <f t="array" ref="P202">_xlfn.IFS(O202&gt;90,"A+",O202&gt;80,"A",O202&gt;70,"B",O202&gt;60,"C",O202&gt;40,"D",O202&gt;=0,"E")</f>
        <v>C</v>
      </c>
      <c r="Q202" s="43" t="str">
        <f>TEXT(VLOOKUP(D202,CHOOSE({1,2},Detail!$H$2:$H$1001,Detail!$A$2:$A$1001),2,FALSE),"DD/MM/YYYY")</f>
        <v>11/08/2002</v>
      </c>
      <c r="R202" t="str" cm="1">
        <f t="array" ref="R202:V202">TRANSPOSE(VLOOKUP(D202,CHOOSE({1,2,3,4,5,6},Detail!$H$2:$H$1001,Detail!$F$2:$F$1001,Detail!$C$2:$C$1001,Detail!$D$2:$D$1001,Detail!$E$2:$E$1001,Detail!$B$2:$B$1001),{2;3;4;5;6},FALSE))</f>
        <v>Kotamobagu</v>
      </c>
      <c r="S202">
        <v>173</v>
      </c>
      <c r="T202">
        <v>78</v>
      </c>
      <c r="U202" t="str">
        <v xml:space="preserve">Gang Pasirkoja No. 7
</v>
      </c>
      <c r="V202" t="str">
        <v>O-</v>
      </c>
    </row>
    <row r="203" spans="1:22" x14ac:dyDescent="0.25">
      <c r="A203">
        <v>202</v>
      </c>
      <c r="B203" t="str">
        <f>LEFT(INDEX(Absen!$F$3:$F$8,MATCH(C203,Absen!$E$3:$E$8,0)),1)&amp;TEXT(A203,"0000")</f>
        <v>E0202</v>
      </c>
      <c r="C203" t="s">
        <v>1010</v>
      </c>
      <c r="D203" s="27" t="str">
        <f>VLOOKUP('Personal Teks 2'!B203,Detail!$G$2:$H$1001,2,FALSE)</f>
        <v>Martani Lailasari</v>
      </c>
      <c r="E203">
        <v>88</v>
      </c>
      <c r="F203">
        <v>41</v>
      </c>
      <c r="G203">
        <v>69</v>
      </c>
      <c r="H203">
        <v>69</v>
      </c>
      <c r="I203">
        <v>81</v>
      </c>
      <c r="J203">
        <v>64</v>
      </c>
      <c r="K203">
        <v>78</v>
      </c>
      <c r="L203" s="45">
        <f>_xlfn.IFNA(INDEX(Absen!$B$2:$B$501,MATCH('Personal Teks 2'!B203,Absen!$A$2:$A$501,0)),"NO")</f>
        <v>44848</v>
      </c>
      <c r="M203" s="47">
        <f t="shared" si="9"/>
        <v>10</v>
      </c>
      <c r="N203">
        <f t="shared" si="10"/>
        <v>68</v>
      </c>
      <c r="O203">
        <f t="shared" si="11"/>
        <v>68.274999999999991</v>
      </c>
      <c r="P203" t="str" cm="1">
        <f t="array" ref="P203">_xlfn.IFS(O203&gt;90,"A+",O203&gt;80,"A",O203&gt;70,"B",O203&gt;60,"C",O203&gt;40,"D",O203&gt;=0,"E")</f>
        <v>C</v>
      </c>
      <c r="Q203" s="43" t="str">
        <f>TEXT(VLOOKUP(D203,CHOOSE({1,2},Detail!$H$2:$H$1001,Detail!$A$2:$A$1001),2,FALSE),"DD/MM/YYYY")</f>
        <v>13/05/2003</v>
      </c>
      <c r="R203" t="str" cm="1">
        <f t="array" ref="R203:V203">TRANSPOSE(VLOOKUP(D203,CHOOSE({1,2,3,4,5,6},Detail!$H$2:$H$1001,Detail!$F$2:$F$1001,Detail!$C$2:$C$1001,Detail!$D$2:$D$1001,Detail!$E$2:$E$1001,Detail!$B$2:$B$1001),{2;3;4;5;6},FALSE))</f>
        <v>Manado</v>
      </c>
      <c r="S203">
        <v>169</v>
      </c>
      <c r="T203">
        <v>62</v>
      </c>
      <c r="U203" t="str">
        <v>Jl. Ir. H. Djuanda No. 05</v>
      </c>
      <c r="V203" t="str">
        <v>A+</v>
      </c>
    </row>
    <row r="204" spans="1:22" x14ac:dyDescent="0.25">
      <c r="A204">
        <v>203</v>
      </c>
      <c r="B204" t="str">
        <f>LEFT(INDEX(Absen!$F$3:$F$8,MATCH(C204,Absen!$E$3:$E$8,0)),1)&amp;TEXT(A204,"0000")</f>
        <v>C0203</v>
      </c>
      <c r="C204" t="s">
        <v>1012</v>
      </c>
      <c r="D204" s="27" t="str">
        <f>VLOOKUP('Personal Teks 2'!B204,Detail!$G$2:$H$1001,2,FALSE)</f>
        <v>Narji Januar</v>
      </c>
      <c r="E204">
        <v>69</v>
      </c>
      <c r="F204">
        <v>53</v>
      </c>
      <c r="G204">
        <v>71</v>
      </c>
      <c r="H204">
        <v>58</v>
      </c>
      <c r="I204">
        <v>78</v>
      </c>
      <c r="J204">
        <v>48</v>
      </c>
      <c r="K204">
        <v>69</v>
      </c>
      <c r="L204" s="45" t="str">
        <f>_xlfn.IFNA(INDEX(Absen!$B$2:$B$501,MATCH('Personal Teks 2'!B204,Absen!$A$2:$A$501,0)),"NO")</f>
        <v>NO</v>
      </c>
      <c r="M204" s="47">
        <f t="shared" si="9"/>
        <v>0</v>
      </c>
      <c r="N204">
        <f t="shared" si="10"/>
        <v>69</v>
      </c>
      <c r="O204">
        <f t="shared" si="11"/>
        <v>62.95</v>
      </c>
      <c r="P204" t="str" cm="1">
        <f t="array" ref="P204">_xlfn.IFS(O204&gt;90,"A+",O204&gt;80,"A",O204&gt;70,"B",O204&gt;60,"C",O204&gt;40,"D",O204&gt;=0,"E")</f>
        <v>C</v>
      </c>
      <c r="Q204" s="43" t="str">
        <f>TEXT(VLOOKUP(D204,CHOOSE({1,2},Detail!$H$2:$H$1001,Detail!$A$2:$A$1001),2,FALSE),"DD/MM/YYYY")</f>
        <v>24/10/2003</v>
      </c>
      <c r="R204" t="str" cm="1">
        <f t="array" ref="R204:V204">TRANSPOSE(VLOOKUP(D204,CHOOSE({1,2,3,4,5,6},Detail!$H$2:$H$1001,Detail!$F$2:$F$1001,Detail!$C$2:$C$1001,Detail!$D$2:$D$1001,Detail!$E$2:$E$1001,Detail!$B$2:$B$1001),{2;3;4;5;6},FALSE))</f>
        <v>Kotamobagu</v>
      </c>
      <c r="S204">
        <v>151</v>
      </c>
      <c r="T204">
        <v>94</v>
      </c>
      <c r="U204" t="str">
        <v xml:space="preserve">Gang Rajawali Timur No. 5
</v>
      </c>
      <c r="V204" t="str">
        <v>B-</v>
      </c>
    </row>
    <row r="205" spans="1:22" x14ac:dyDescent="0.25">
      <c r="A205">
        <v>204</v>
      </c>
      <c r="B205" t="str">
        <f>LEFT(INDEX(Absen!$F$3:$F$8,MATCH(C205,Absen!$E$3:$E$8,0)),1)&amp;TEXT(A205,"0000")</f>
        <v>F0204</v>
      </c>
      <c r="C205" t="s">
        <v>1011</v>
      </c>
      <c r="D205" s="27" t="str">
        <f>VLOOKUP('Personal Teks 2'!B205,Detail!$G$2:$H$1001,2,FALSE)</f>
        <v>Ade Mustofa</v>
      </c>
      <c r="E205">
        <v>93</v>
      </c>
      <c r="F205">
        <v>55</v>
      </c>
      <c r="G205">
        <v>69</v>
      </c>
      <c r="H205">
        <v>57</v>
      </c>
      <c r="I205">
        <v>62</v>
      </c>
      <c r="J205">
        <v>71</v>
      </c>
      <c r="K205">
        <v>100</v>
      </c>
      <c r="L205" s="45">
        <f>_xlfn.IFNA(INDEX(Absen!$B$2:$B$501,MATCH('Personal Teks 2'!B205,Absen!$A$2:$A$501,0)),"NO")</f>
        <v>44800</v>
      </c>
      <c r="M205" s="47">
        <f t="shared" si="9"/>
        <v>10</v>
      </c>
      <c r="N205">
        <f t="shared" si="10"/>
        <v>90</v>
      </c>
      <c r="O205">
        <f t="shared" si="11"/>
        <v>70.375</v>
      </c>
      <c r="P205" t="str" cm="1">
        <f t="array" ref="P205">_xlfn.IFS(O205&gt;90,"A+",O205&gt;80,"A",O205&gt;70,"B",O205&gt;60,"C",O205&gt;40,"D",O205&gt;=0,"E")</f>
        <v>B</v>
      </c>
      <c r="Q205" s="43" t="str">
        <f>TEXT(VLOOKUP(D205,CHOOSE({1,2},Detail!$H$2:$H$1001,Detail!$A$2:$A$1001),2,FALSE),"DD/MM/YYYY")</f>
        <v>02/07/2002</v>
      </c>
      <c r="R205" t="str" cm="1">
        <f t="array" ref="R205:V205">TRANSPOSE(VLOOKUP(D205,CHOOSE({1,2,3,4,5,6},Detail!$H$2:$H$1001,Detail!$F$2:$F$1001,Detail!$C$2:$C$1001,Detail!$D$2:$D$1001,Detail!$E$2:$E$1001,Detail!$B$2:$B$1001),{2;3;4;5;6},FALSE))</f>
        <v>Pangkalpinang</v>
      </c>
      <c r="S205">
        <v>174</v>
      </c>
      <c r="T205">
        <v>66</v>
      </c>
      <c r="U205" t="str">
        <v>Gang Kiaracondong No. 44</v>
      </c>
      <c r="V205" t="str">
        <v>AB+</v>
      </c>
    </row>
    <row r="206" spans="1:22" x14ac:dyDescent="0.25">
      <c r="A206">
        <v>205</v>
      </c>
      <c r="B206" t="str">
        <f>LEFT(INDEX(Absen!$F$3:$F$8,MATCH(C206,Absen!$E$3:$E$8,0)),1)&amp;TEXT(A206,"0000")</f>
        <v>C0205</v>
      </c>
      <c r="C206" t="s">
        <v>1012</v>
      </c>
      <c r="D206" s="27" t="str">
        <f>VLOOKUP('Personal Teks 2'!B206,Detail!$G$2:$H$1001,2,FALSE)</f>
        <v>Cemplunk Maryadi</v>
      </c>
      <c r="E206">
        <v>95</v>
      </c>
      <c r="F206">
        <v>44</v>
      </c>
      <c r="G206">
        <v>51</v>
      </c>
      <c r="H206">
        <v>66</v>
      </c>
      <c r="I206">
        <v>61</v>
      </c>
      <c r="J206">
        <v>54</v>
      </c>
      <c r="K206">
        <v>90</v>
      </c>
      <c r="L206" s="45">
        <f>_xlfn.IFNA(INDEX(Absen!$B$2:$B$501,MATCH('Personal Teks 2'!B206,Absen!$A$2:$A$501,0)),"NO")</f>
        <v>44846</v>
      </c>
      <c r="M206" s="47">
        <f t="shared" si="9"/>
        <v>10</v>
      </c>
      <c r="N206">
        <f t="shared" si="10"/>
        <v>80</v>
      </c>
      <c r="O206">
        <f t="shared" si="11"/>
        <v>62.25</v>
      </c>
      <c r="P206" t="str" cm="1">
        <f t="array" ref="P206">_xlfn.IFS(O206&gt;90,"A+",O206&gt;80,"A",O206&gt;70,"B",O206&gt;60,"C",O206&gt;40,"D",O206&gt;=0,"E")</f>
        <v>C</v>
      </c>
      <c r="Q206" s="43" t="str">
        <f>TEXT(VLOOKUP(D206,CHOOSE({1,2},Detail!$H$2:$H$1001,Detail!$A$2:$A$1001),2,FALSE),"DD/MM/YYYY")</f>
        <v>23/11/2004</v>
      </c>
      <c r="R206" t="str" cm="1">
        <f t="array" ref="R206:V206">TRANSPOSE(VLOOKUP(D206,CHOOSE({1,2,3,4,5,6},Detail!$H$2:$H$1001,Detail!$F$2:$F$1001,Detail!$C$2:$C$1001,Detail!$D$2:$D$1001,Detail!$E$2:$E$1001,Detail!$B$2:$B$1001),{2;3;4;5;6},FALSE))</f>
        <v>Palembang</v>
      </c>
      <c r="S206">
        <v>153</v>
      </c>
      <c r="T206">
        <v>84</v>
      </c>
      <c r="U206" t="str">
        <v xml:space="preserve">Gang Kiaracondong No. 5
</v>
      </c>
      <c r="V206" t="str">
        <v>B+</v>
      </c>
    </row>
    <row r="207" spans="1:22" x14ac:dyDescent="0.25">
      <c r="A207">
        <v>206</v>
      </c>
      <c r="B207" t="str">
        <f>LEFT(INDEX(Absen!$F$3:$F$8,MATCH(C207,Absen!$E$3:$E$8,0)),1)&amp;TEXT(A207,"0000")</f>
        <v>B0206</v>
      </c>
      <c r="C207" t="s">
        <v>1014</v>
      </c>
      <c r="D207" s="27" t="str">
        <f>VLOOKUP('Personal Teks 2'!B207,Detail!$G$2:$H$1001,2,FALSE)</f>
        <v>Paiman Hasanah</v>
      </c>
      <c r="E207">
        <v>84</v>
      </c>
      <c r="F207">
        <v>66</v>
      </c>
      <c r="G207">
        <v>37</v>
      </c>
      <c r="H207">
        <v>68</v>
      </c>
      <c r="I207">
        <v>95</v>
      </c>
      <c r="J207">
        <v>100</v>
      </c>
      <c r="K207">
        <v>99</v>
      </c>
      <c r="L207" s="45">
        <f>_xlfn.IFNA(INDEX(Absen!$B$2:$B$501,MATCH('Personal Teks 2'!B207,Absen!$A$2:$A$501,0)),"NO")</f>
        <v>44846</v>
      </c>
      <c r="M207" s="47">
        <f t="shared" si="9"/>
        <v>10</v>
      </c>
      <c r="N207">
        <f t="shared" si="10"/>
        <v>89</v>
      </c>
      <c r="O207">
        <f t="shared" si="11"/>
        <v>75.425000000000011</v>
      </c>
      <c r="P207" t="str" cm="1">
        <f t="array" ref="P207">_xlfn.IFS(O207&gt;90,"A+",O207&gt;80,"A",O207&gt;70,"B",O207&gt;60,"C",O207&gt;40,"D",O207&gt;=0,"E")</f>
        <v>B</v>
      </c>
      <c r="Q207" s="43" t="str">
        <f>TEXT(VLOOKUP(D207,CHOOSE({1,2},Detail!$H$2:$H$1001,Detail!$A$2:$A$1001),2,FALSE),"DD/MM/YYYY")</f>
        <v>25/09/2004</v>
      </c>
      <c r="R207" t="str" cm="1">
        <f t="array" ref="R207:V207">TRANSPOSE(VLOOKUP(D207,CHOOSE({1,2,3,4,5,6},Detail!$H$2:$H$1001,Detail!$F$2:$F$1001,Detail!$C$2:$C$1001,Detail!$D$2:$D$1001,Detail!$E$2:$E$1001,Detail!$B$2:$B$1001),{2;3;4;5;6},FALSE))</f>
        <v>Balikpapan</v>
      </c>
      <c r="S207">
        <v>151</v>
      </c>
      <c r="T207">
        <v>90</v>
      </c>
      <c r="U207" t="str">
        <v xml:space="preserve">Gang Peta No. 0
</v>
      </c>
      <c r="V207" t="str">
        <v>A-</v>
      </c>
    </row>
    <row r="208" spans="1:22" x14ac:dyDescent="0.25">
      <c r="A208">
        <v>207</v>
      </c>
      <c r="B208" t="str">
        <f>LEFT(INDEX(Absen!$F$3:$F$8,MATCH(C208,Absen!$E$3:$E$8,0)),1)&amp;TEXT(A208,"0000")</f>
        <v>A0207</v>
      </c>
      <c r="C208" t="s">
        <v>1015</v>
      </c>
      <c r="D208" s="27" t="str">
        <f>VLOOKUP('Personal Teks 2'!B208,Detail!$G$2:$H$1001,2,FALSE)</f>
        <v>Nalar Andriani</v>
      </c>
      <c r="E208">
        <v>65</v>
      </c>
      <c r="F208">
        <v>40</v>
      </c>
      <c r="G208">
        <v>94</v>
      </c>
      <c r="H208">
        <v>73</v>
      </c>
      <c r="I208">
        <v>57</v>
      </c>
      <c r="J208">
        <v>61</v>
      </c>
      <c r="K208">
        <v>62</v>
      </c>
      <c r="L208" s="45">
        <f>_xlfn.IFNA(INDEX(Absen!$B$2:$B$501,MATCH('Personal Teks 2'!B208,Absen!$A$2:$A$501,0)),"NO")</f>
        <v>44912</v>
      </c>
      <c r="M208" s="47">
        <f t="shared" si="9"/>
        <v>10</v>
      </c>
      <c r="N208">
        <f t="shared" si="10"/>
        <v>52</v>
      </c>
      <c r="O208">
        <f t="shared" si="11"/>
        <v>65.575000000000003</v>
      </c>
      <c r="P208" t="str" cm="1">
        <f t="array" ref="P208">_xlfn.IFS(O208&gt;90,"A+",O208&gt;80,"A",O208&gt;70,"B",O208&gt;60,"C",O208&gt;40,"D",O208&gt;=0,"E")</f>
        <v>C</v>
      </c>
      <c r="Q208" s="43" t="str">
        <f>TEXT(VLOOKUP(D208,CHOOSE({1,2},Detail!$H$2:$H$1001,Detail!$A$2:$A$1001),2,FALSE),"DD/MM/YYYY")</f>
        <v>21/08/2002</v>
      </c>
      <c r="R208" t="str" cm="1">
        <f t="array" ref="R208:V208">TRANSPOSE(VLOOKUP(D208,CHOOSE({1,2,3,4,5,6},Detail!$H$2:$H$1001,Detail!$F$2:$F$1001,Detail!$C$2:$C$1001,Detail!$D$2:$D$1001,Detail!$E$2:$E$1001,Detail!$B$2:$B$1001),{2;3;4;5;6},FALSE))</f>
        <v>Jayapura</v>
      </c>
      <c r="S208">
        <v>179</v>
      </c>
      <c r="T208">
        <v>73</v>
      </c>
      <c r="U208" t="str">
        <v xml:space="preserve">Gg. K.H. Wahid Hasyim No. 1
</v>
      </c>
      <c r="V208" t="str">
        <v>B-</v>
      </c>
    </row>
    <row r="209" spans="1:22" x14ac:dyDescent="0.25">
      <c r="A209">
        <v>208</v>
      </c>
      <c r="B209" t="str">
        <f>LEFT(INDEX(Absen!$F$3:$F$8,MATCH(C209,Absen!$E$3:$E$8,0)),1)&amp;TEXT(A209,"0000")</f>
        <v>B0208</v>
      </c>
      <c r="C209" t="s">
        <v>1014</v>
      </c>
      <c r="D209" s="27" t="str">
        <f>VLOOKUP('Personal Teks 2'!B209,Detail!$G$2:$H$1001,2,FALSE)</f>
        <v>Yuni Marpaung</v>
      </c>
      <c r="E209">
        <v>90</v>
      </c>
      <c r="F209">
        <v>41</v>
      </c>
      <c r="G209">
        <v>49</v>
      </c>
      <c r="H209">
        <v>60</v>
      </c>
      <c r="I209">
        <v>65</v>
      </c>
      <c r="J209">
        <v>86</v>
      </c>
      <c r="K209">
        <v>89</v>
      </c>
      <c r="L209" s="45" t="str">
        <f>_xlfn.IFNA(INDEX(Absen!$B$2:$B$501,MATCH('Personal Teks 2'!B209,Absen!$A$2:$A$501,0)),"NO")</f>
        <v>NO</v>
      </c>
      <c r="M209" s="47">
        <f t="shared" si="9"/>
        <v>0</v>
      </c>
      <c r="N209">
        <f t="shared" si="10"/>
        <v>89</v>
      </c>
      <c r="O209">
        <f t="shared" si="11"/>
        <v>67.900000000000006</v>
      </c>
      <c r="P209" t="str" cm="1">
        <f t="array" ref="P209">_xlfn.IFS(O209&gt;90,"A+",O209&gt;80,"A",O209&gt;70,"B",O209&gt;60,"C",O209&gt;40,"D",O209&gt;=0,"E")</f>
        <v>C</v>
      </c>
      <c r="Q209" s="43" t="str">
        <f>TEXT(VLOOKUP(D209,CHOOSE({1,2},Detail!$H$2:$H$1001,Detail!$A$2:$A$1001),2,FALSE),"DD/MM/YYYY")</f>
        <v>12/03/2005</v>
      </c>
      <c r="R209" t="str" cm="1">
        <f t="array" ref="R209:V209">TRANSPOSE(VLOOKUP(D209,CHOOSE({1,2,3,4,5,6},Detail!$H$2:$H$1001,Detail!$F$2:$F$1001,Detail!$C$2:$C$1001,Detail!$D$2:$D$1001,Detail!$E$2:$E$1001,Detail!$B$2:$B$1001),{2;3;4;5;6},FALSE))</f>
        <v>Tomohon</v>
      </c>
      <c r="S209">
        <v>159</v>
      </c>
      <c r="T209">
        <v>75</v>
      </c>
      <c r="U209" t="str">
        <v>Gg. Moch. Toha No. 61</v>
      </c>
      <c r="V209" t="str">
        <v>A+</v>
      </c>
    </row>
    <row r="210" spans="1:22" x14ac:dyDescent="0.25">
      <c r="A210">
        <v>209</v>
      </c>
      <c r="B210" t="str">
        <f>LEFT(INDEX(Absen!$F$3:$F$8,MATCH(C210,Absen!$E$3:$E$8,0)),1)&amp;TEXT(A210,"0000")</f>
        <v>A0209</v>
      </c>
      <c r="C210" t="s">
        <v>1015</v>
      </c>
      <c r="D210" s="27" t="str">
        <f>VLOOKUP('Personal Teks 2'!B210,Detail!$G$2:$H$1001,2,FALSE)</f>
        <v>Kasiran Nugroho</v>
      </c>
      <c r="E210">
        <v>53</v>
      </c>
      <c r="F210">
        <v>70</v>
      </c>
      <c r="G210">
        <v>90</v>
      </c>
      <c r="H210">
        <v>66</v>
      </c>
      <c r="I210">
        <v>70</v>
      </c>
      <c r="J210">
        <v>62</v>
      </c>
      <c r="K210">
        <v>91</v>
      </c>
      <c r="L210" s="45">
        <f>_xlfn.IFNA(INDEX(Absen!$B$2:$B$501,MATCH('Personal Teks 2'!B210,Absen!$A$2:$A$501,0)),"NO")</f>
        <v>44871</v>
      </c>
      <c r="M210" s="47">
        <f t="shared" si="9"/>
        <v>10</v>
      </c>
      <c r="N210">
        <f t="shared" si="10"/>
        <v>81</v>
      </c>
      <c r="O210">
        <f t="shared" si="11"/>
        <v>70.875</v>
      </c>
      <c r="P210" t="str" cm="1">
        <f t="array" ref="P210">_xlfn.IFS(O210&gt;90,"A+",O210&gt;80,"A",O210&gt;70,"B",O210&gt;60,"C",O210&gt;40,"D",O210&gt;=0,"E")</f>
        <v>B</v>
      </c>
      <c r="Q210" s="43" t="str">
        <f>TEXT(VLOOKUP(D210,CHOOSE({1,2},Detail!$H$2:$H$1001,Detail!$A$2:$A$1001),2,FALSE),"DD/MM/YYYY")</f>
        <v>11/11/2004</v>
      </c>
      <c r="R210" t="str" cm="1">
        <f t="array" ref="R210:V210">TRANSPOSE(VLOOKUP(D210,CHOOSE({1,2,3,4,5,6},Detail!$H$2:$H$1001,Detail!$F$2:$F$1001,Detail!$C$2:$C$1001,Detail!$D$2:$D$1001,Detail!$E$2:$E$1001,Detail!$B$2:$B$1001),{2;3;4;5;6},FALSE))</f>
        <v>Bitung</v>
      </c>
      <c r="S210">
        <v>163</v>
      </c>
      <c r="T210">
        <v>62</v>
      </c>
      <c r="U210" t="str">
        <v>Gang Stasiun Wonokromo No. 62</v>
      </c>
      <c r="V210" t="str">
        <v>AB+</v>
      </c>
    </row>
    <row r="211" spans="1:22" x14ac:dyDescent="0.25">
      <c r="A211">
        <v>210</v>
      </c>
      <c r="B211" t="str">
        <f>LEFT(INDEX(Absen!$F$3:$F$8,MATCH(C211,Absen!$E$3:$E$8,0)),1)&amp;TEXT(A211,"0000")</f>
        <v>F0210</v>
      </c>
      <c r="C211" t="s">
        <v>1011</v>
      </c>
      <c r="D211" s="27" t="str">
        <f>VLOOKUP('Personal Teks 2'!B211,Detail!$G$2:$H$1001,2,FALSE)</f>
        <v>Rosman Maryadi</v>
      </c>
      <c r="E211">
        <v>65</v>
      </c>
      <c r="F211">
        <v>45</v>
      </c>
      <c r="G211">
        <v>34</v>
      </c>
      <c r="H211">
        <v>75</v>
      </c>
      <c r="I211">
        <v>93</v>
      </c>
      <c r="J211">
        <v>55</v>
      </c>
      <c r="K211">
        <v>60</v>
      </c>
      <c r="L211" s="45" t="str">
        <f>_xlfn.IFNA(INDEX(Absen!$B$2:$B$501,MATCH('Personal Teks 2'!B211,Absen!$A$2:$A$501,0)),"NO")</f>
        <v>NO</v>
      </c>
      <c r="M211" s="47">
        <f t="shared" si="9"/>
        <v>0</v>
      </c>
      <c r="N211">
        <f t="shared" si="10"/>
        <v>60</v>
      </c>
      <c r="O211">
        <f t="shared" si="11"/>
        <v>58.55</v>
      </c>
      <c r="P211" t="str" cm="1">
        <f t="array" ref="P211">_xlfn.IFS(O211&gt;90,"A+",O211&gt;80,"A",O211&gt;70,"B",O211&gt;60,"C",O211&gt;40,"D",O211&gt;=0,"E")</f>
        <v>D</v>
      </c>
      <c r="Q211" s="43" t="str">
        <f>TEXT(VLOOKUP(D211,CHOOSE({1,2},Detail!$H$2:$H$1001,Detail!$A$2:$A$1001),2,FALSE),"DD/MM/YYYY")</f>
        <v>17/04/2003</v>
      </c>
      <c r="R211" t="str" cm="1">
        <f t="array" ref="R211:V211">TRANSPOSE(VLOOKUP(D211,CHOOSE({1,2,3,4,5,6},Detail!$H$2:$H$1001,Detail!$F$2:$F$1001,Detail!$C$2:$C$1001,Detail!$D$2:$D$1001,Detail!$E$2:$E$1001,Detail!$B$2:$B$1001),{2;3;4;5;6},FALSE))</f>
        <v>Samarinda</v>
      </c>
      <c r="S211">
        <v>172</v>
      </c>
      <c r="T211">
        <v>78</v>
      </c>
      <c r="U211" t="str">
        <v xml:space="preserve">Gang BKR No. 6
</v>
      </c>
      <c r="V211" t="str">
        <v>O+</v>
      </c>
    </row>
    <row r="212" spans="1:22" x14ac:dyDescent="0.25">
      <c r="A212">
        <v>211</v>
      </c>
      <c r="B212" t="str">
        <f>LEFT(INDEX(Absen!$F$3:$F$8,MATCH(C212,Absen!$E$3:$E$8,0)),1)&amp;TEXT(A212,"0000")</f>
        <v>F0211</v>
      </c>
      <c r="C212" t="s">
        <v>1011</v>
      </c>
      <c r="D212" s="27" t="str">
        <f>VLOOKUP('Personal Teks 2'!B212,Detail!$G$2:$H$1001,2,FALSE)</f>
        <v>Hasta Suwarno</v>
      </c>
      <c r="E212">
        <v>94</v>
      </c>
      <c r="F212">
        <v>57</v>
      </c>
      <c r="G212">
        <v>56</v>
      </c>
      <c r="H212">
        <v>56</v>
      </c>
      <c r="I212">
        <v>82</v>
      </c>
      <c r="J212">
        <v>46</v>
      </c>
      <c r="K212">
        <v>85</v>
      </c>
      <c r="L212" s="45">
        <f>_xlfn.IFNA(INDEX(Absen!$B$2:$B$501,MATCH('Personal Teks 2'!B212,Absen!$A$2:$A$501,0)),"NO")</f>
        <v>44885</v>
      </c>
      <c r="M212" s="47">
        <f t="shared" si="9"/>
        <v>10</v>
      </c>
      <c r="N212">
        <f t="shared" si="10"/>
        <v>75</v>
      </c>
      <c r="O212">
        <f t="shared" si="11"/>
        <v>64.025000000000006</v>
      </c>
      <c r="P212" t="str" cm="1">
        <f t="array" ref="P212">_xlfn.IFS(O212&gt;90,"A+",O212&gt;80,"A",O212&gt;70,"B",O212&gt;60,"C",O212&gt;40,"D",O212&gt;=0,"E")</f>
        <v>C</v>
      </c>
      <c r="Q212" s="43" t="str">
        <f>TEXT(VLOOKUP(D212,CHOOSE({1,2},Detail!$H$2:$H$1001,Detail!$A$2:$A$1001),2,FALSE),"DD/MM/YYYY")</f>
        <v>16/11/2003</v>
      </c>
      <c r="R212" t="str" cm="1">
        <f t="array" ref="R212:V212">TRANSPOSE(VLOOKUP(D212,CHOOSE({1,2,3,4,5,6},Detail!$H$2:$H$1001,Detail!$F$2:$F$1001,Detail!$C$2:$C$1001,Detail!$D$2:$D$1001,Detail!$E$2:$E$1001,Detail!$B$2:$B$1001),{2;3;4;5;6},FALSE))</f>
        <v>Yogyakarta</v>
      </c>
      <c r="S212">
        <v>162</v>
      </c>
      <c r="T212">
        <v>88</v>
      </c>
      <c r="U212" t="str">
        <v xml:space="preserve">Gang Rajawali Timur No. 3
</v>
      </c>
      <c r="V212" t="str">
        <v>A+</v>
      </c>
    </row>
    <row r="213" spans="1:22" x14ac:dyDescent="0.25">
      <c r="A213">
        <v>212</v>
      </c>
      <c r="B213" t="str">
        <f>LEFT(INDEX(Absen!$F$3:$F$8,MATCH(C213,Absen!$E$3:$E$8,0)),1)&amp;TEXT(A213,"0000")</f>
        <v>F0212</v>
      </c>
      <c r="C213" t="s">
        <v>1011</v>
      </c>
      <c r="D213" s="27" t="str">
        <f>VLOOKUP('Personal Teks 2'!B213,Detail!$G$2:$H$1001,2,FALSE)</f>
        <v>Yance Palastri</v>
      </c>
      <c r="E213">
        <v>91</v>
      </c>
      <c r="F213">
        <v>54</v>
      </c>
      <c r="G213">
        <v>65</v>
      </c>
      <c r="H213">
        <v>71</v>
      </c>
      <c r="I213">
        <v>84</v>
      </c>
      <c r="J213">
        <v>60</v>
      </c>
      <c r="K213">
        <v>71</v>
      </c>
      <c r="L213" s="45">
        <f>_xlfn.IFNA(INDEX(Absen!$B$2:$B$501,MATCH('Personal Teks 2'!B213,Absen!$A$2:$A$501,0)),"NO")</f>
        <v>44903</v>
      </c>
      <c r="M213" s="47">
        <f t="shared" si="9"/>
        <v>10</v>
      </c>
      <c r="N213">
        <f t="shared" si="10"/>
        <v>61</v>
      </c>
      <c r="O213">
        <f t="shared" si="11"/>
        <v>68.599999999999994</v>
      </c>
      <c r="P213" t="str" cm="1">
        <f t="array" ref="P213">_xlfn.IFS(O213&gt;90,"A+",O213&gt;80,"A",O213&gt;70,"B",O213&gt;60,"C",O213&gt;40,"D",O213&gt;=0,"E")</f>
        <v>C</v>
      </c>
      <c r="Q213" s="43" t="str">
        <f>TEXT(VLOOKUP(D213,CHOOSE({1,2},Detail!$H$2:$H$1001,Detail!$A$2:$A$1001),2,FALSE),"DD/MM/YYYY")</f>
        <v>24/03/2005</v>
      </c>
      <c r="R213" t="str" cm="1">
        <f t="array" ref="R213:V213">TRANSPOSE(VLOOKUP(D213,CHOOSE({1,2,3,4,5,6},Detail!$H$2:$H$1001,Detail!$F$2:$F$1001,Detail!$C$2:$C$1001,Detail!$D$2:$D$1001,Detail!$E$2:$E$1001,Detail!$B$2:$B$1001),{2;3;4;5;6},FALSE))</f>
        <v>Lhokseumawe</v>
      </c>
      <c r="S213">
        <v>165</v>
      </c>
      <c r="T213">
        <v>64</v>
      </c>
      <c r="U213" t="str">
        <v xml:space="preserve">Jalan Gedebage Selatan No. 9
</v>
      </c>
      <c r="V213" t="str">
        <v>A-</v>
      </c>
    </row>
    <row r="214" spans="1:22" x14ac:dyDescent="0.25">
      <c r="A214">
        <v>213</v>
      </c>
      <c r="B214" t="str">
        <f>LEFT(INDEX(Absen!$F$3:$F$8,MATCH(C214,Absen!$E$3:$E$8,0)),1)&amp;TEXT(A214,"0000")</f>
        <v>A0213</v>
      </c>
      <c r="C214" t="s">
        <v>1015</v>
      </c>
      <c r="D214" s="27" t="str">
        <f>VLOOKUP('Personal Teks 2'!B214,Detail!$G$2:$H$1001,2,FALSE)</f>
        <v>Raihan Susanti</v>
      </c>
      <c r="E214">
        <v>95</v>
      </c>
      <c r="F214">
        <v>49</v>
      </c>
      <c r="G214">
        <v>93</v>
      </c>
      <c r="H214">
        <v>71</v>
      </c>
      <c r="I214">
        <v>68</v>
      </c>
      <c r="J214">
        <v>86</v>
      </c>
      <c r="K214">
        <v>62</v>
      </c>
      <c r="L214" s="45">
        <f>_xlfn.IFNA(INDEX(Absen!$B$2:$B$501,MATCH('Personal Teks 2'!B214,Absen!$A$2:$A$501,0)),"NO")</f>
        <v>44858</v>
      </c>
      <c r="M214" s="47">
        <f t="shared" si="9"/>
        <v>10</v>
      </c>
      <c r="N214">
        <f t="shared" si="10"/>
        <v>52</v>
      </c>
      <c r="O214">
        <f t="shared" si="11"/>
        <v>76.375</v>
      </c>
      <c r="P214" t="str" cm="1">
        <f t="array" ref="P214">_xlfn.IFS(O214&gt;90,"A+",O214&gt;80,"A",O214&gt;70,"B",O214&gt;60,"C",O214&gt;40,"D",O214&gt;=0,"E")</f>
        <v>B</v>
      </c>
      <c r="Q214" s="43" t="str">
        <f>TEXT(VLOOKUP(D214,CHOOSE({1,2},Detail!$H$2:$H$1001,Detail!$A$2:$A$1001),2,FALSE),"DD/MM/YYYY")</f>
        <v>23/09/2001</v>
      </c>
      <c r="R214" t="str" cm="1">
        <f t="array" ref="R214:V214">TRANSPOSE(VLOOKUP(D214,CHOOSE({1,2,3,4,5,6},Detail!$H$2:$H$1001,Detail!$F$2:$F$1001,Detail!$C$2:$C$1001,Detail!$D$2:$D$1001,Detail!$E$2:$E$1001,Detail!$B$2:$B$1001),{2;3;4;5;6},FALSE))</f>
        <v>Palopo</v>
      </c>
      <c r="S214">
        <v>180</v>
      </c>
      <c r="T214">
        <v>93</v>
      </c>
      <c r="U214" t="str">
        <v>Jalan Jend. A. Yani No. 43</v>
      </c>
      <c r="V214" t="str">
        <v>O-</v>
      </c>
    </row>
    <row r="215" spans="1:22" x14ac:dyDescent="0.25">
      <c r="A215">
        <v>214</v>
      </c>
      <c r="B215" t="str">
        <f>LEFT(INDEX(Absen!$F$3:$F$8,MATCH(C215,Absen!$E$3:$E$8,0)),1)&amp;TEXT(A215,"0000")</f>
        <v>C0214</v>
      </c>
      <c r="C215" t="s">
        <v>1012</v>
      </c>
      <c r="D215" s="27" t="str">
        <f>VLOOKUP('Personal Teks 2'!B215,Detail!$G$2:$H$1001,2,FALSE)</f>
        <v>Ratih Palastri</v>
      </c>
      <c r="E215">
        <v>79</v>
      </c>
      <c r="F215">
        <v>60</v>
      </c>
      <c r="G215">
        <v>42</v>
      </c>
      <c r="H215">
        <v>59</v>
      </c>
      <c r="I215">
        <v>68</v>
      </c>
      <c r="J215">
        <v>54</v>
      </c>
      <c r="K215">
        <v>97</v>
      </c>
      <c r="L215" s="45">
        <f>_xlfn.IFNA(INDEX(Absen!$B$2:$B$501,MATCH('Personal Teks 2'!B215,Absen!$A$2:$A$501,0)),"NO")</f>
        <v>44766</v>
      </c>
      <c r="M215" s="47">
        <f t="shared" si="9"/>
        <v>10</v>
      </c>
      <c r="N215">
        <f t="shared" si="10"/>
        <v>87</v>
      </c>
      <c r="O215">
        <f t="shared" si="11"/>
        <v>61.150000000000006</v>
      </c>
      <c r="P215" t="str" cm="1">
        <f t="array" ref="P215">_xlfn.IFS(O215&gt;90,"A+",O215&gt;80,"A",O215&gt;70,"B",O215&gt;60,"C",O215&gt;40,"D",O215&gt;=0,"E")</f>
        <v>C</v>
      </c>
      <c r="Q215" s="43" t="str">
        <f>TEXT(VLOOKUP(D215,CHOOSE({1,2},Detail!$H$2:$H$1001,Detail!$A$2:$A$1001),2,FALSE),"DD/MM/YYYY")</f>
        <v>21/10/2003</v>
      </c>
      <c r="R215" t="str" cm="1">
        <f t="array" ref="R215:V215">TRANSPOSE(VLOOKUP(D215,CHOOSE({1,2,3,4,5,6},Detail!$H$2:$H$1001,Detail!$F$2:$F$1001,Detail!$C$2:$C$1001,Detail!$D$2:$D$1001,Detail!$E$2:$E$1001,Detail!$B$2:$B$1001),{2;3;4;5;6},FALSE))</f>
        <v>Prabumulih</v>
      </c>
      <c r="S215">
        <v>166</v>
      </c>
      <c r="T215">
        <v>61</v>
      </c>
      <c r="U215" t="str">
        <v>Gg. Bangka Raya No. 15</v>
      </c>
      <c r="V215" t="str">
        <v>B+</v>
      </c>
    </row>
    <row r="216" spans="1:22" x14ac:dyDescent="0.25">
      <c r="A216">
        <v>215</v>
      </c>
      <c r="B216" t="str">
        <f>LEFT(INDEX(Absen!$F$3:$F$8,MATCH(C216,Absen!$E$3:$E$8,0)),1)&amp;TEXT(A216,"0000")</f>
        <v>F0215</v>
      </c>
      <c r="C216" t="s">
        <v>1011</v>
      </c>
      <c r="D216" s="27" t="str">
        <f>VLOOKUP('Personal Teks 2'!B216,Detail!$G$2:$H$1001,2,FALSE)</f>
        <v>Diah Wahyudin</v>
      </c>
      <c r="E216">
        <v>88</v>
      </c>
      <c r="F216">
        <v>45</v>
      </c>
      <c r="G216">
        <v>38</v>
      </c>
      <c r="H216">
        <v>60</v>
      </c>
      <c r="I216">
        <v>91</v>
      </c>
      <c r="J216">
        <v>54</v>
      </c>
      <c r="K216">
        <v>62</v>
      </c>
      <c r="L216" s="45">
        <f>_xlfn.IFNA(INDEX(Absen!$B$2:$B$501,MATCH('Personal Teks 2'!B216,Absen!$A$2:$A$501,0)),"NO")</f>
        <v>44876</v>
      </c>
      <c r="M216" s="47">
        <f t="shared" si="9"/>
        <v>10</v>
      </c>
      <c r="N216">
        <f t="shared" si="10"/>
        <v>52</v>
      </c>
      <c r="O216">
        <f t="shared" si="11"/>
        <v>59.100000000000009</v>
      </c>
      <c r="P216" t="str" cm="1">
        <f t="array" ref="P216">_xlfn.IFS(O216&gt;90,"A+",O216&gt;80,"A",O216&gt;70,"B",O216&gt;60,"C",O216&gt;40,"D",O216&gt;=0,"E")</f>
        <v>D</v>
      </c>
      <c r="Q216" s="43" t="str">
        <f>TEXT(VLOOKUP(D216,CHOOSE({1,2},Detail!$H$2:$H$1001,Detail!$A$2:$A$1001),2,FALSE),"DD/MM/YYYY")</f>
        <v>08/06/2001</v>
      </c>
      <c r="R216" t="str" cm="1">
        <f t="array" ref="R216:V216">TRANSPOSE(VLOOKUP(D216,CHOOSE({1,2,3,4,5,6},Detail!$H$2:$H$1001,Detail!$F$2:$F$1001,Detail!$C$2:$C$1001,Detail!$D$2:$D$1001,Detail!$E$2:$E$1001,Detail!$B$2:$B$1001),{2;3;4;5;6},FALSE))</f>
        <v>Tarakan</v>
      </c>
      <c r="S216">
        <v>179</v>
      </c>
      <c r="T216">
        <v>83</v>
      </c>
      <c r="U216" t="str">
        <v xml:space="preserve">Jalan Suryakencana No. 7
</v>
      </c>
      <c r="V216" t="str">
        <v>B-</v>
      </c>
    </row>
    <row r="217" spans="1:22" x14ac:dyDescent="0.25">
      <c r="A217">
        <v>216</v>
      </c>
      <c r="B217" t="str">
        <f>LEFT(INDEX(Absen!$F$3:$F$8,MATCH(C217,Absen!$E$3:$E$8,0)),1)&amp;TEXT(A217,"0000")</f>
        <v>C0216</v>
      </c>
      <c r="C217" t="s">
        <v>1012</v>
      </c>
      <c r="D217" s="27" t="str">
        <f>VLOOKUP('Personal Teks 2'!B217,Detail!$G$2:$H$1001,2,FALSE)</f>
        <v>Kamidin Handayani</v>
      </c>
      <c r="E217">
        <v>61</v>
      </c>
      <c r="F217">
        <v>51</v>
      </c>
      <c r="G217">
        <v>75</v>
      </c>
      <c r="H217">
        <v>62</v>
      </c>
      <c r="I217">
        <v>59</v>
      </c>
      <c r="J217">
        <v>45</v>
      </c>
      <c r="K217">
        <v>88</v>
      </c>
      <c r="L217" s="45" t="str">
        <f>_xlfn.IFNA(INDEX(Absen!$B$2:$B$501,MATCH('Personal Teks 2'!B217,Absen!$A$2:$A$501,0)),"NO")</f>
        <v>NO</v>
      </c>
      <c r="M217" s="47">
        <f t="shared" si="9"/>
        <v>0</v>
      </c>
      <c r="N217">
        <f t="shared" si="10"/>
        <v>88</v>
      </c>
      <c r="O217">
        <f t="shared" si="11"/>
        <v>61.924999999999997</v>
      </c>
      <c r="P217" t="str" cm="1">
        <f t="array" ref="P217">_xlfn.IFS(O217&gt;90,"A+",O217&gt;80,"A",O217&gt;70,"B",O217&gt;60,"C",O217&gt;40,"D",O217&gt;=0,"E")</f>
        <v>C</v>
      </c>
      <c r="Q217" s="43" t="str">
        <f>TEXT(VLOOKUP(D217,CHOOSE({1,2},Detail!$H$2:$H$1001,Detail!$A$2:$A$1001),2,FALSE),"DD/MM/YYYY")</f>
        <v>06/11/2001</v>
      </c>
      <c r="R217" t="str" cm="1">
        <f t="array" ref="R217:V217">TRANSPOSE(VLOOKUP(D217,CHOOSE({1,2,3,4,5,6},Detail!$H$2:$H$1001,Detail!$F$2:$F$1001,Detail!$C$2:$C$1001,Detail!$D$2:$D$1001,Detail!$E$2:$E$1001,Detail!$B$2:$B$1001),{2;3;4;5;6},FALSE))</f>
        <v>Jambi</v>
      </c>
      <c r="S217">
        <v>177</v>
      </c>
      <c r="T217">
        <v>89</v>
      </c>
      <c r="U217" t="str">
        <v>Gg. Jamika No. 10</v>
      </c>
      <c r="V217" t="str">
        <v>B+</v>
      </c>
    </row>
    <row r="218" spans="1:22" x14ac:dyDescent="0.25">
      <c r="A218">
        <v>217</v>
      </c>
      <c r="B218" t="str">
        <f>LEFT(INDEX(Absen!$F$3:$F$8,MATCH(C218,Absen!$E$3:$E$8,0)),1)&amp;TEXT(A218,"0000")</f>
        <v>A0217</v>
      </c>
      <c r="C218" t="s">
        <v>1015</v>
      </c>
      <c r="D218" s="27" t="str">
        <f>VLOOKUP('Personal Teks 2'!B218,Detail!$G$2:$H$1001,2,FALSE)</f>
        <v>Lili Nainggolan</v>
      </c>
      <c r="E218">
        <v>61</v>
      </c>
      <c r="F218">
        <v>68</v>
      </c>
      <c r="G218">
        <v>94</v>
      </c>
      <c r="H218">
        <v>60</v>
      </c>
      <c r="I218">
        <v>90</v>
      </c>
      <c r="J218">
        <v>89</v>
      </c>
      <c r="K218">
        <v>65</v>
      </c>
      <c r="L218" s="45" t="str">
        <f>_xlfn.IFNA(INDEX(Absen!$B$2:$B$501,MATCH('Personal Teks 2'!B218,Absen!$A$2:$A$501,0)),"NO")</f>
        <v>NO</v>
      </c>
      <c r="M218" s="47">
        <f t="shared" si="9"/>
        <v>0</v>
      </c>
      <c r="N218">
        <f t="shared" si="10"/>
        <v>65</v>
      </c>
      <c r="O218">
        <f t="shared" si="11"/>
        <v>77.974999999999994</v>
      </c>
      <c r="P218" t="str" cm="1">
        <f t="array" ref="P218">_xlfn.IFS(O218&gt;90,"A+",O218&gt;80,"A",O218&gt;70,"B",O218&gt;60,"C",O218&gt;40,"D",O218&gt;=0,"E")</f>
        <v>B</v>
      </c>
      <c r="Q218" s="43" t="str">
        <f>TEXT(VLOOKUP(D218,CHOOSE({1,2},Detail!$H$2:$H$1001,Detail!$A$2:$A$1001),2,FALSE),"DD/MM/YYYY")</f>
        <v>27/07/2002</v>
      </c>
      <c r="R218" t="str" cm="1">
        <f t="array" ref="R218:V218">TRANSPOSE(VLOOKUP(D218,CHOOSE({1,2,3,4,5,6},Detail!$H$2:$H$1001,Detail!$F$2:$F$1001,Detail!$C$2:$C$1001,Detail!$D$2:$D$1001,Detail!$E$2:$E$1001,Detail!$B$2:$B$1001),{2;3;4;5;6},FALSE))</f>
        <v>Tegal</v>
      </c>
      <c r="S218">
        <v>163</v>
      </c>
      <c r="T218">
        <v>50</v>
      </c>
      <c r="U218" t="str">
        <v>Jalan Wonoayu No. 69</v>
      </c>
      <c r="V218" t="str">
        <v>O+</v>
      </c>
    </row>
    <row r="219" spans="1:22" x14ac:dyDescent="0.25">
      <c r="A219">
        <v>218</v>
      </c>
      <c r="B219" t="str">
        <f>LEFT(INDEX(Absen!$F$3:$F$8,MATCH(C219,Absen!$E$3:$E$8,0)),1)&amp;TEXT(A219,"0000")</f>
        <v>E0218</v>
      </c>
      <c r="C219" t="s">
        <v>1010</v>
      </c>
      <c r="D219" s="27" t="str">
        <f>VLOOKUP('Personal Teks 2'!B219,Detail!$G$2:$H$1001,2,FALSE)</f>
        <v>Prasetyo Nashiruddin</v>
      </c>
      <c r="E219">
        <v>71</v>
      </c>
      <c r="F219">
        <v>67</v>
      </c>
      <c r="G219">
        <v>59</v>
      </c>
      <c r="H219">
        <v>55</v>
      </c>
      <c r="I219">
        <v>52</v>
      </c>
      <c r="J219">
        <v>79</v>
      </c>
      <c r="K219">
        <v>95</v>
      </c>
      <c r="L219" s="45" t="str">
        <f>_xlfn.IFNA(INDEX(Absen!$B$2:$B$501,MATCH('Personal Teks 2'!B219,Absen!$A$2:$A$501,0)),"NO")</f>
        <v>NO</v>
      </c>
      <c r="M219" s="47">
        <f t="shared" si="9"/>
        <v>0</v>
      </c>
      <c r="N219">
        <f t="shared" si="10"/>
        <v>95</v>
      </c>
      <c r="O219">
        <f t="shared" si="11"/>
        <v>67.724999999999994</v>
      </c>
      <c r="P219" t="str" cm="1">
        <f t="array" ref="P219">_xlfn.IFS(O219&gt;90,"A+",O219&gt;80,"A",O219&gt;70,"B",O219&gt;60,"C",O219&gt;40,"D",O219&gt;=0,"E")</f>
        <v>C</v>
      </c>
      <c r="Q219" s="43" t="str">
        <f>TEXT(VLOOKUP(D219,CHOOSE({1,2},Detail!$H$2:$H$1001,Detail!$A$2:$A$1001),2,FALSE),"DD/MM/YYYY")</f>
        <v>11/07/2001</v>
      </c>
      <c r="R219" t="str" cm="1">
        <f t="array" ref="R219:V219">TRANSPOSE(VLOOKUP(D219,CHOOSE({1,2,3,4,5,6},Detail!$H$2:$H$1001,Detail!$F$2:$F$1001,Detail!$C$2:$C$1001,Detail!$D$2:$D$1001,Detail!$E$2:$E$1001,Detail!$B$2:$B$1001),{2;3;4;5;6},FALSE))</f>
        <v>Manado</v>
      </c>
      <c r="S219">
        <v>157</v>
      </c>
      <c r="T219">
        <v>59</v>
      </c>
      <c r="U219" t="str">
        <v>Gang Rajawali Timur No. 87</v>
      </c>
      <c r="V219" t="str">
        <v>AB+</v>
      </c>
    </row>
    <row r="220" spans="1:22" x14ac:dyDescent="0.25">
      <c r="A220">
        <v>219</v>
      </c>
      <c r="B220" t="str">
        <f>LEFT(INDEX(Absen!$F$3:$F$8,MATCH(C220,Absen!$E$3:$E$8,0)),1)&amp;TEXT(A220,"0000")</f>
        <v>F0219</v>
      </c>
      <c r="C220" t="s">
        <v>1011</v>
      </c>
      <c r="D220" s="27" t="str">
        <f>VLOOKUP('Personal Teks 2'!B220,Detail!$G$2:$H$1001,2,FALSE)</f>
        <v>Luis Sirait</v>
      </c>
      <c r="E220">
        <v>84</v>
      </c>
      <c r="F220">
        <v>58</v>
      </c>
      <c r="G220">
        <v>89</v>
      </c>
      <c r="H220">
        <v>64</v>
      </c>
      <c r="I220">
        <v>56</v>
      </c>
      <c r="J220">
        <v>94</v>
      </c>
      <c r="K220">
        <v>73</v>
      </c>
      <c r="L220" s="45" t="str">
        <f>_xlfn.IFNA(INDEX(Absen!$B$2:$B$501,MATCH('Personal Teks 2'!B220,Absen!$A$2:$A$501,0)),"NO")</f>
        <v>NO</v>
      </c>
      <c r="M220" s="47">
        <f t="shared" si="9"/>
        <v>0</v>
      </c>
      <c r="N220">
        <f t="shared" si="10"/>
        <v>73</v>
      </c>
      <c r="O220">
        <f t="shared" si="11"/>
        <v>76.649999999999991</v>
      </c>
      <c r="P220" t="str" cm="1">
        <f t="array" ref="P220">_xlfn.IFS(O220&gt;90,"A+",O220&gt;80,"A",O220&gt;70,"B",O220&gt;60,"C",O220&gt;40,"D",O220&gt;=0,"E")</f>
        <v>B</v>
      </c>
      <c r="Q220" s="43" t="str">
        <f>TEXT(VLOOKUP(D220,CHOOSE({1,2},Detail!$H$2:$H$1001,Detail!$A$2:$A$1001),2,FALSE),"DD/MM/YYYY")</f>
        <v>17/07/2004</v>
      </c>
      <c r="R220" t="str" cm="1">
        <f t="array" ref="R220:V220">TRANSPOSE(VLOOKUP(D220,CHOOSE({1,2,3,4,5,6},Detail!$H$2:$H$1001,Detail!$F$2:$F$1001,Detail!$C$2:$C$1001,Detail!$D$2:$D$1001,Detail!$E$2:$E$1001,Detail!$B$2:$B$1001),{2;3;4;5;6},FALSE))</f>
        <v>Semarang</v>
      </c>
      <c r="S220">
        <v>171</v>
      </c>
      <c r="T220">
        <v>92</v>
      </c>
      <c r="U220" t="str">
        <v>Gg. Cikutra Barat No. 75</v>
      </c>
      <c r="V220" t="str">
        <v>A-</v>
      </c>
    </row>
    <row r="221" spans="1:22" x14ac:dyDescent="0.25">
      <c r="A221">
        <v>220</v>
      </c>
      <c r="B221" t="str">
        <f>LEFT(INDEX(Absen!$F$3:$F$8,MATCH(C221,Absen!$E$3:$E$8,0)),1)&amp;TEXT(A221,"0000")</f>
        <v>D0220</v>
      </c>
      <c r="C221" t="s">
        <v>1013</v>
      </c>
      <c r="D221" s="27" t="str">
        <f>VLOOKUP('Personal Teks 2'!B221,Detail!$G$2:$H$1001,2,FALSE)</f>
        <v>Indah Salahudin</v>
      </c>
      <c r="E221">
        <v>76</v>
      </c>
      <c r="F221">
        <v>65</v>
      </c>
      <c r="G221">
        <v>49</v>
      </c>
      <c r="H221">
        <v>72</v>
      </c>
      <c r="I221">
        <v>61</v>
      </c>
      <c r="J221">
        <v>41</v>
      </c>
      <c r="K221">
        <v>81</v>
      </c>
      <c r="L221" s="45">
        <f>_xlfn.IFNA(INDEX(Absen!$B$2:$B$501,MATCH('Personal Teks 2'!B221,Absen!$A$2:$A$501,0)),"NO")</f>
        <v>44864</v>
      </c>
      <c r="M221" s="47">
        <f t="shared" si="9"/>
        <v>10</v>
      </c>
      <c r="N221">
        <f t="shared" si="10"/>
        <v>71</v>
      </c>
      <c r="O221">
        <f t="shared" si="11"/>
        <v>59.35</v>
      </c>
      <c r="P221" t="str" cm="1">
        <f t="array" ref="P221">_xlfn.IFS(O221&gt;90,"A+",O221&gt;80,"A",O221&gt;70,"B",O221&gt;60,"C",O221&gt;40,"D",O221&gt;=0,"E")</f>
        <v>D</v>
      </c>
      <c r="Q221" s="43" t="str">
        <f>TEXT(VLOOKUP(D221,CHOOSE({1,2},Detail!$H$2:$H$1001,Detail!$A$2:$A$1001),2,FALSE),"DD/MM/YYYY")</f>
        <v>02/01/2002</v>
      </c>
      <c r="R221" t="str" cm="1">
        <f t="array" ref="R221:V221">TRANSPOSE(VLOOKUP(D221,CHOOSE({1,2,3,4,5,6},Detail!$H$2:$H$1001,Detail!$F$2:$F$1001,Detail!$C$2:$C$1001,Detail!$D$2:$D$1001,Detail!$E$2:$E$1001,Detail!$B$2:$B$1001),{2;3;4;5;6},FALSE))</f>
        <v>Bima</v>
      </c>
      <c r="S221">
        <v>174</v>
      </c>
      <c r="T221">
        <v>47</v>
      </c>
      <c r="U221" t="str">
        <v>Gg. Lembong No. 31</v>
      </c>
      <c r="V221" t="str">
        <v>O-</v>
      </c>
    </row>
    <row r="222" spans="1:22" x14ac:dyDescent="0.25">
      <c r="A222">
        <v>221</v>
      </c>
      <c r="B222" t="str">
        <f>LEFT(INDEX(Absen!$F$3:$F$8,MATCH(C222,Absen!$E$3:$E$8,0)),1)&amp;TEXT(A222,"0000")</f>
        <v>F0221</v>
      </c>
      <c r="C222" t="s">
        <v>1011</v>
      </c>
      <c r="D222" s="27" t="str">
        <f>VLOOKUP('Personal Teks 2'!B222,Detail!$G$2:$H$1001,2,FALSE)</f>
        <v>Kenari Saefullah</v>
      </c>
      <c r="E222">
        <v>72</v>
      </c>
      <c r="F222">
        <v>52</v>
      </c>
      <c r="G222">
        <v>56</v>
      </c>
      <c r="H222">
        <v>70</v>
      </c>
      <c r="I222">
        <v>50</v>
      </c>
      <c r="J222">
        <v>56</v>
      </c>
      <c r="K222">
        <v>94</v>
      </c>
      <c r="L222" s="45">
        <f>_xlfn.IFNA(INDEX(Absen!$B$2:$B$501,MATCH('Personal Teks 2'!B222,Absen!$A$2:$A$501,0)),"NO")</f>
        <v>44873</v>
      </c>
      <c r="M222" s="47">
        <f t="shared" si="9"/>
        <v>10</v>
      </c>
      <c r="N222">
        <f t="shared" si="10"/>
        <v>84</v>
      </c>
      <c r="O222">
        <f t="shared" si="11"/>
        <v>61.300000000000004</v>
      </c>
      <c r="P222" t="str" cm="1">
        <f t="array" ref="P222">_xlfn.IFS(O222&gt;90,"A+",O222&gt;80,"A",O222&gt;70,"B",O222&gt;60,"C",O222&gt;40,"D",O222&gt;=0,"E")</f>
        <v>C</v>
      </c>
      <c r="Q222" s="43" t="str">
        <f>TEXT(VLOOKUP(D222,CHOOSE({1,2},Detail!$H$2:$H$1001,Detail!$A$2:$A$1001),2,FALSE),"DD/MM/YYYY")</f>
        <v>09/03/2005</v>
      </c>
      <c r="R222" t="str" cm="1">
        <f t="array" ref="R222:V222">TRANSPOSE(VLOOKUP(D222,CHOOSE({1,2,3,4,5,6},Detail!$H$2:$H$1001,Detail!$F$2:$F$1001,Detail!$C$2:$C$1001,Detail!$D$2:$D$1001,Detail!$E$2:$E$1001,Detail!$B$2:$B$1001),{2;3;4;5;6},FALSE))</f>
        <v>Pasuruan</v>
      </c>
      <c r="S222">
        <v>180</v>
      </c>
      <c r="T222">
        <v>55</v>
      </c>
      <c r="U222" t="str">
        <v>Jalan Dipenogoro No. 04</v>
      </c>
      <c r="V222" t="str">
        <v>A-</v>
      </c>
    </row>
    <row r="223" spans="1:22" x14ac:dyDescent="0.25">
      <c r="A223">
        <v>222</v>
      </c>
      <c r="B223" t="str">
        <f>LEFT(INDEX(Absen!$F$3:$F$8,MATCH(C223,Absen!$E$3:$E$8,0)),1)&amp;TEXT(A223,"0000")</f>
        <v>F0222</v>
      </c>
      <c r="C223" t="s">
        <v>1011</v>
      </c>
      <c r="D223" s="27" t="str">
        <f>VLOOKUP('Personal Teks 2'!B223,Detail!$G$2:$H$1001,2,FALSE)</f>
        <v>Shania Anggriawan</v>
      </c>
      <c r="E223">
        <v>57</v>
      </c>
      <c r="F223">
        <v>65</v>
      </c>
      <c r="G223">
        <v>66</v>
      </c>
      <c r="H223">
        <v>59</v>
      </c>
      <c r="I223">
        <v>77</v>
      </c>
      <c r="J223">
        <v>77</v>
      </c>
      <c r="K223">
        <v>75</v>
      </c>
      <c r="L223" s="45">
        <f>_xlfn.IFNA(INDEX(Absen!$B$2:$B$501,MATCH('Personal Teks 2'!B223,Absen!$A$2:$A$501,0)),"NO")</f>
        <v>44791</v>
      </c>
      <c r="M223" s="47">
        <f t="shared" si="9"/>
        <v>10</v>
      </c>
      <c r="N223">
        <f t="shared" si="10"/>
        <v>65</v>
      </c>
      <c r="O223">
        <f t="shared" si="11"/>
        <v>67.349999999999994</v>
      </c>
      <c r="P223" t="str" cm="1">
        <f t="array" ref="P223">_xlfn.IFS(O223&gt;90,"A+",O223&gt;80,"A",O223&gt;70,"B",O223&gt;60,"C",O223&gt;40,"D",O223&gt;=0,"E")</f>
        <v>C</v>
      </c>
      <c r="Q223" s="43" t="str">
        <f>TEXT(VLOOKUP(D223,CHOOSE({1,2},Detail!$H$2:$H$1001,Detail!$A$2:$A$1001),2,FALSE),"DD/MM/YYYY")</f>
        <v>08/02/2002</v>
      </c>
      <c r="R223" t="str" cm="1">
        <f t="array" ref="R223:V223">TRANSPOSE(VLOOKUP(D223,CHOOSE({1,2,3,4,5,6},Detail!$H$2:$H$1001,Detail!$F$2:$F$1001,Detail!$C$2:$C$1001,Detail!$D$2:$D$1001,Detail!$E$2:$E$1001,Detail!$B$2:$B$1001),{2;3;4;5;6},FALSE))</f>
        <v>Padangpanjang</v>
      </c>
      <c r="S223">
        <v>151</v>
      </c>
      <c r="T223">
        <v>65</v>
      </c>
      <c r="U223" t="str">
        <v>Jalan Kapten Muslihat No. 07</v>
      </c>
      <c r="V223" t="str">
        <v>A-</v>
      </c>
    </row>
    <row r="224" spans="1:22" x14ac:dyDescent="0.25">
      <c r="A224">
        <v>223</v>
      </c>
      <c r="B224" t="str">
        <f>LEFT(INDEX(Absen!$F$3:$F$8,MATCH(C224,Absen!$E$3:$E$8,0)),1)&amp;TEXT(A224,"0000")</f>
        <v>E0223</v>
      </c>
      <c r="C224" t="s">
        <v>1010</v>
      </c>
      <c r="D224" s="27" t="str">
        <f>VLOOKUP('Personal Teks 2'!B224,Detail!$G$2:$H$1001,2,FALSE)</f>
        <v>Kemba Napitupulu</v>
      </c>
      <c r="E224">
        <v>56</v>
      </c>
      <c r="F224">
        <v>49</v>
      </c>
      <c r="G224">
        <v>91</v>
      </c>
      <c r="H224">
        <v>73</v>
      </c>
      <c r="I224">
        <v>85</v>
      </c>
      <c r="J224">
        <v>64</v>
      </c>
      <c r="K224">
        <v>87</v>
      </c>
      <c r="L224" s="45" t="str">
        <f>_xlfn.IFNA(INDEX(Absen!$B$2:$B$501,MATCH('Personal Teks 2'!B224,Absen!$A$2:$A$501,0)),"NO")</f>
        <v>NO</v>
      </c>
      <c r="M224" s="47">
        <f t="shared" si="9"/>
        <v>0</v>
      </c>
      <c r="N224">
        <f t="shared" si="10"/>
        <v>87</v>
      </c>
      <c r="O224">
        <f t="shared" si="11"/>
        <v>72.575000000000003</v>
      </c>
      <c r="P224" t="str" cm="1">
        <f t="array" ref="P224">_xlfn.IFS(O224&gt;90,"A+",O224&gt;80,"A",O224&gt;70,"B",O224&gt;60,"C",O224&gt;40,"D",O224&gt;=0,"E")</f>
        <v>B</v>
      </c>
      <c r="Q224" s="43" t="str">
        <f>TEXT(VLOOKUP(D224,CHOOSE({1,2},Detail!$H$2:$H$1001,Detail!$A$2:$A$1001),2,FALSE),"DD/MM/YYYY")</f>
        <v>07/10/2002</v>
      </c>
      <c r="R224" t="str" cm="1">
        <f t="array" ref="R224:V224">TRANSPOSE(VLOOKUP(D224,CHOOSE({1,2,3,4,5,6},Detail!$H$2:$H$1001,Detail!$F$2:$F$1001,Detail!$C$2:$C$1001,Detail!$D$2:$D$1001,Detail!$E$2:$E$1001,Detail!$B$2:$B$1001),{2;3;4;5;6},FALSE))</f>
        <v>Palopo</v>
      </c>
      <c r="S224">
        <v>173</v>
      </c>
      <c r="T224">
        <v>50</v>
      </c>
      <c r="U224" t="str">
        <v xml:space="preserve">Jl. Suryakencana No. 3
</v>
      </c>
      <c r="V224" t="str">
        <v>AB+</v>
      </c>
    </row>
    <row r="225" spans="1:22" x14ac:dyDescent="0.25">
      <c r="A225">
        <v>224</v>
      </c>
      <c r="B225" t="str">
        <f>LEFT(INDEX(Absen!$F$3:$F$8,MATCH(C225,Absen!$E$3:$E$8,0)),1)&amp;TEXT(A225,"0000")</f>
        <v>D0224</v>
      </c>
      <c r="C225" t="s">
        <v>1013</v>
      </c>
      <c r="D225" s="27" t="str">
        <f>VLOOKUP('Personal Teks 2'!B225,Detail!$G$2:$H$1001,2,FALSE)</f>
        <v>Cahyadi Pradana</v>
      </c>
      <c r="E225">
        <v>78</v>
      </c>
      <c r="F225">
        <v>75</v>
      </c>
      <c r="G225">
        <v>44</v>
      </c>
      <c r="H225">
        <v>56</v>
      </c>
      <c r="I225">
        <v>73</v>
      </c>
      <c r="J225">
        <v>82</v>
      </c>
      <c r="K225">
        <v>87</v>
      </c>
      <c r="L225" s="45" t="str">
        <f>_xlfn.IFNA(INDEX(Absen!$B$2:$B$501,MATCH('Personal Teks 2'!B225,Absen!$A$2:$A$501,0)),"NO")</f>
        <v>NO</v>
      </c>
      <c r="M225" s="47">
        <f t="shared" si="9"/>
        <v>0</v>
      </c>
      <c r="N225">
        <f t="shared" si="10"/>
        <v>87</v>
      </c>
      <c r="O225">
        <f t="shared" si="11"/>
        <v>69.149999999999991</v>
      </c>
      <c r="P225" t="str" cm="1">
        <f t="array" ref="P225">_xlfn.IFS(O225&gt;90,"A+",O225&gt;80,"A",O225&gt;70,"B",O225&gt;60,"C",O225&gt;40,"D",O225&gt;=0,"E")</f>
        <v>C</v>
      </c>
      <c r="Q225" s="43" t="str">
        <f>TEXT(VLOOKUP(D225,CHOOSE({1,2},Detail!$H$2:$H$1001,Detail!$A$2:$A$1001),2,FALSE),"DD/MM/YYYY")</f>
        <v>08/01/2003</v>
      </c>
      <c r="R225" t="str" cm="1">
        <f t="array" ref="R225:V225">TRANSPOSE(VLOOKUP(D225,CHOOSE({1,2,3,4,5,6},Detail!$H$2:$H$1001,Detail!$F$2:$F$1001,Detail!$C$2:$C$1001,Detail!$D$2:$D$1001,Detail!$E$2:$E$1001,Detail!$B$2:$B$1001),{2;3;4;5;6},FALSE))</f>
        <v>Sibolga</v>
      </c>
      <c r="S225">
        <v>162</v>
      </c>
      <c r="T225">
        <v>95</v>
      </c>
      <c r="U225" t="str">
        <v>Jalan PHH. Mustofa No. 42</v>
      </c>
      <c r="V225" t="str">
        <v>O+</v>
      </c>
    </row>
    <row r="226" spans="1:22" x14ac:dyDescent="0.25">
      <c r="A226">
        <v>225</v>
      </c>
      <c r="B226" t="str">
        <f>LEFT(INDEX(Absen!$F$3:$F$8,MATCH(C226,Absen!$E$3:$E$8,0)),1)&amp;TEXT(A226,"0000")</f>
        <v>F0225</v>
      </c>
      <c r="C226" t="s">
        <v>1011</v>
      </c>
      <c r="D226" s="27" t="str">
        <f>VLOOKUP('Personal Teks 2'!B226,Detail!$G$2:$H$1001,2,FALSE)</f>
        <v>Lutfan Permata</v>
      </c>
      <c r="E226">
        <v>61</v>
      </c>
      <c r="F226">
        <v>45</v>
      </c>
      <c r="G226">
        <v>30</v>
      </c>
      <c r="H226">
        <v>63</v>
      </c>
      <c r="I226">
        <v>67</v>
      </c>
      <c r="J226">
        <v>66</v>
      </c>
      <c r="K226">
        <v>89</v>
      </c>
      <c r="L226" s="45">
        <f>_xlfn.IFNA(INDEX(Absen!$B$2:$B$501,MATCH('Personal Teks 2'!B226,Absen!$A$2:$A$501,0)),"NO")</f>
        <v>44786</v>
      </c>
      <c r="M226" s="47">
        <f t="shared" si="9"/>
        <v>10</v>
      </c>
      <c r="N226">
        <f t="shared" si="10"/>
        <v>79</v>
      </c>
      <c r="O226">
        <f t="shared" si="11"/>
        <v>56.6</v>
      </c>
      <c r="P226" t="str" cm="1">
        <f t="array" ref="P226">_xlfn.IFS(O226&gt;90,"A+",O226&gt;80,"A",O226&gt;70,"B",O226&gt;60,"C",O226&gt;40,"D",O226&gt;=0,"E")</f>
        <v>D</v>
      </c>
      <c r="Q226" s="43" t="str">
        <f>TEXT(VLOOKUP(D226,CHOOSE({1,2},Detail!$H$2:$H$1001,Detail!$A$2:$A$1001),2,FALSE),"DD/MM/YYYY")</f>
        <v>10/10/2004</v>
      </c>
      <c r="R226" t="str" cm="1">
        <f t="array" ref="R226:V226">TRANSPOSE(VLOOKUP(D226,CHOOSE({1,2,3,4,5,6},Detail!$H$2:$H$1001,Detail!$F$2:$F$1001,Detail!$C$2:$C$1001,Detail!$D$2:$D$1001,Detail!$E$2:$E$1001,Detail!$B$2:$B$1001),{2;3;4;5;6},FALSE))</f>
        <v>Bontang</v>
      </c>
      <c r="S226">
        <v>171</v>
      </c>
      <c r="T226">
        <v>76</v>
      </c>
      <c r="U226" t="str">
        <v xml:space="preserve">Jalan Gegerkalong Hilir No. 5
</v>
      </c>
      <c r="V226" t="str">
        <v>A+</v>
      </c>
    </row>
    <row r="227" spans="1:22" x14ac:dyDescent="0.25">
      <c r="A227">
        <v>226</v>
      </c>
      <c r="B227" t="str">
        <f>LEFT(INDEX(Absen!$F$3:$F$8,MATCH(C227,Absen!$E$3:$E$8,0)),1)&amp;TEXT(A227,"0000")</f>
        <v>B0226</v>
      </c>
      <c r="C227" t="s">
        <v>1014</v>
      </c>
      <c r="D227" s="27" t="str">
        <f>VLOOKUP('Personal Teks 2'!B227,Detail!$G$2:$H$1001,2,FALSE)</f>
        <v>Victoria Mustofa</v>
      </c>
      <c r="E227">
        <v>65</v>
      </c>
      <c r="F227">
        <v>65</v>
      </c>
      <c r="G227">
        <v>50</v>
      </c>
      <c r="H227">
        <v>71</v>
      </c>
      <c r="I227">
        <v>70</v>
      </c>
      <c r="J227">
        <v>62</v>
      </c>
      <c r="K227">
        <v>63</v>
      </c>
      <c r="L227" s="45">
        <f>_xlfn.IFNA(INDEX(Absen!$B$2:$B$501,MATCH('Personal Teks 2'!B227,Absen!$A$2:$A$501,0)),"NO")</f>
        <v>44753</v>
      </c>
      <c r="M227" s="47">
        <f t="shared" si="9"/>
        <v>10</v>
      </c>
      <c r="N227">
        <f t="shared" si="10"/>
        <v>53</v>
      </c>
      <c r="O227">
        <f t="shared" si="11"/>
        <v>61.574999999999996</v>
      </c>
      <c r="P227" t="str" cm="1">
        <f t="array" ref="P227">_xlfn.IFS(O227&gt;90,"A+",O227&gt;80,"A",O227&gt;70,"B",O227&gt;60,"C",O227&gt;40,"D",O227&gt;=0,"E")</f>
        <v>C</v>
      </c>
      <c r="Q227" s="43" t="str">
        <f>TEXT(VLOOKUP(D227,CHOOSE({1,2},Detail!$H$2:$H$1001,Detail!$A$2:$A$1001),2,FALSE),"DD/MM/YYYY")</f>
        <v>04/10/2002</v>
      </c>
      <c r="R227" t="str" cm="1">
        <f t="array" ref="R227:V227">TRANSPOSE(VLOOKUP(D227,CHOOSE({1,2,3,4,5,6},Detail!$H$2:$H$1001,Detail!$F$2:$F$1001,Detail!$C$2:$C$1001,Detail!$D$2:$D$1001,Detail!$E$2:$E$1001,Detail!$B$2:$B$1001),{2;3;4;5;6},FALSE))</f>
        <v>Manado</v>
      </c>
      <c r="S227">
        <v>170</v>
      </c>
      <c r="T227">
        <v>58</v>
      </c>
      <c r="U227" t="str">
        <v>Jalan Indragiri No. 33</v>
      </c>
      <c r="V227" t="str">
        <v>A-</v>
      </c>
    </row>
    <row r="228" spans="1:22" x14ac:dyDescent="0.25">
      <c r="A228">
        <v>227</v>
      </c>
      <c r="B228" t="str">
        <f>LEFT(INDEX(Absen!$F$3:$F$8,MATCH(C228,Absen!$E$3:$E$8,0)),1)&amp;TEXT(A228,"0000")</f>
        <v>E0227</v>
      </c>
      <c r="C228" t="s">
        <v>1010</v>
      </c>
      <c r="D228" s="27" t="str">
        <f>VLOOKUP('Personal Teks 2'!B228,Detail!$G$2:$H$1001,2,FALSE)</f>
        <v>Calista Hutasoit</v>
      </c>
      <c r="E228">
        <v>91</v>
      </c>
      <c r="F228">
        <v>45</v>
      </c>
      <c r="G228">
        <v>51</v>
      </c>
      <c r="H228">
        <v>67</v>
      </c>
      <c r="I228">
        <v>82</v>
      </c>
      <c r="J228">
        <v>78</v>
      </c>
      <c r="K228">
        <v>95</v>
      </c>
      <c r="L228" s="45" t="str">
        <f>_xlfn.IFNA(INDEX(Absen!$B$2:$B$501,MATCH('Personal Teks 2'!B228,Absen!$A$2:$A$501,0)),"NO")</f>
        <v>NO</v>
      </c>
      <c r="M228" s="47">
        <f t="shared" si="9"/>
        <v>0</v>
      </c>
      <c r="N228">
        <f t="shared" si="10"/>
        <v>95</v>
      </c>
      <c r="O228">
        <f t="shared" si="11"/>
        <v>70.925000000000011</v>
      </c>
      <c r="P228" t="str" cm="1">
        <f t="array" ref="P228">_xlfn.IFS(O228&gt;90,"A+",O228&gt;80,"A",O228&gt;70,"B",O228&gt;60,"C",O228&gt;40,"D",O228&gt;=0,"E")</f>
        <v>B</v>
      </c>
      <c r="Q228" s="43" t="str">
        <f>TEXT(VLOOKUP(D228,CHOOSE({1,2},Detail!$H$2:$H$1001,Detail!$A$2:$A$1001),2,FALSE),"DD/MM/YYYY")</f>
        <v>31/01/2004</v>
      </c>
      <c r="R228" t="str" cm="1">
        <f t="array" ref="R228:V228">TRANSPOSE(VLOOKUP(D228,CHOOSE({1,2,3,4,5,6},Detail!$H$2:$H$1001,Detail!$F$2:$F$1001,Detail!$C$2:$C$1001,Detail!$D$2:$D$1001,Detail!$E$2:$E$1001,Detail!$B$2:$B$1001),{2;3;4;5;6},FALSE))</f>
        <v>Kota Administrasi Jakarta Timur</v>
      </c>
      <c r="S228">
        <v>164</v>
      </c>
      <c r="T228">
        <v>79</v>
      </c>
      <c r="U228" t="str">
        <v xml:space="preserve">Gang Medokan Ayu No. 6
</v>
      </c>
      <c r="V228" t="str">
        <v>AB-</v>
      </c>
    </row>
    <row r="229" spans="1:22" x14ac:dyDescent="0.25">
      <c r="A229">
        <v>228</v>
      </c>
      <c r="B229" t="str">
        <f>LEFT(INDEX(Absen!$F$3:$F$8,MATCH(C229,Absen!$E$3:$E$8,0)),1)&amp;TEXT(A229,"0000")</f>
        <v>F0228</v>
      </c>
      <c r="C229" t="s">
        <v>1011</v>
      </c>
      <c r="D229" s="27" t="str">
        <f>VLOOKUP('Personal Teks 2'!B229,Detail!$G$2:$H$1001,2,FALSE)</f>
        <v>Kariman Usamah</v>
      </c>
      <c r="E229">
        <v>80</v>
      </c>
      <c r="F229">
        <v>67</v>
      </c>
      <c r="G229">
        <v>92</v>
      </c>
      <c r="H229">
        <v>69</v>
      </c>
      <c r="I229">
        <v>67</v>
      </c>
      <c r="J229">
        <v>65</v>
      </c>
      <c r="K229">
        <v>78</v>
      </c>
      <c r="L229" s="45" t="str">
        <f>_xlfn.IFNA(INDEX(Absen!$B$2:$B$501,MATCH('Personal Teks 2'!B229,Absen!$A$2:$A$501,0)),"NO")</f>
        <v>NO</v>
      </c>
      <c r="M229" s="47">
        <f t="shared" si="9"/>
        <v>0</v>
      </c>
      <c r="N229">
        <f t="shared" si="10"/>
        <v>78</v>
      </c>
      <c r="O229">
        <f t="shared" si="11"/>
        <v>74.575000000000003</v>
      </c>
      <c r="P229" t="str" cm="1">
        <f t="array" ref="P229">_xlfn.IFS(O229&gt;90,"A+",O229&gt;80,"A",O229&gt;70,"B",O229&gt;60,"C",O229&gt;40,"D",O229&gt;=0,"E")</f>
        <v>B</v>
      </c>
      <c r="Q229" s="43" t="str">
        <f>TEXT(VLOOKUP(D229,CHOOSE({1,2},Detail!$H$2:$H$1001,Detail!$A$2:$A$1001),2,FALSE),"DD/MM/YYYY")</f>
        <v>06/07/2002</v>
      </c>
      <c r="R229" t="str" cm="1">
        <f t="array" ref="R229:V229">TRANSPOSE(VLOOKUP(D229,CHOOSE({1,2,3,4,5,6},Detail!$H$2:$H$1001,Detail!$F$2:$F$1001,Detail!$C$2:$C$1001,Detail!$D$2:$D$1001,Detail!$E$2:$E$1001,Detail!$B$2:$B$1001),{2;3;4;5;6},FALSE))</f>
        <v>Yogyakarta</v>
      </c>
      <c r="S229">
        <v>161</v>
      </c>
      <c r="T229">
        <v>74</v>
      </c>
      <c r="U229" t="str">
        <v>Jalan Cikutra Timur No. 22</v>
      </c>
      <c r="V229" t="str">
        <v>O-</v>
      </c>
    </row>
    <row r="230" spans="1:22" x14ac:dyDescent="0.25">
      <c r="A230">
        <v>229</v>
      </c>
      <c r="B230" t="str">
        <f>LEFT(INDEX(Absen!$F$3:$F$8,MATCH(C230,Absen!$E$3:$E$8,0)),1)&amp;TEXT(A230,"0000")</f>
        <v>B0229</v>
      </c>
      <c r="C230" t="s">
        <v>1014</v>
      </c>
      <c r="D230" s="27" t="str">
        <f>VLOOKUP('Personal Teks 2'!B230,Detail!$G$2:$H$1001,2,FALSE)</f>
        <v>Putri Simanjuntak</v>
      </c>
      <c r="E230">
        <v>54</v>
      </c>
      <c r="F230">
        <v>46</v>
      </c>
      <c r="G230">
        <v>50</v>
      </c>
      <c r="H230">
        <v>70</v>
      </c>
      <c r="I230">
        <v>51</v>
      </c>
      <c r="J230">
        <v>96</v>
      </c>
      <c r="K230">
        <v>88</v>
      </c>
      <c r="L230" s="45">
        <f>_xlfn.IFNA(INDEX(Absen!$B$2:$B$501,MATCH('Personal Teks 2'!B230,Absen!$A$2:$A$501,0)),"NO")</f>
        <v>44911</v>
      </c>
      <c r="M230" s="47">
        <f t="shared" si="9"/>
        <v>10</v>
      </c>
      <c r="N230">
        <f t="shared" si="10"/>
        <v>78</v>
      </c>
      <c r="O230">
        <f t="shared" si="11"/>
        <v>64.625</v>
      </c>
      <c r="P230" t="str" cm="1">
        <f t="array" ref="P230">_xlfn.IFS(O230&gt;90,"A+",O230&gt;80,"A",O230&gt;70,"B",O230&gt;60,"C",O230&gt;40,"D",O230&gt;=0,"E")</f>
        <v>C</v>
      </c>
      <c r="Q230" s="43" t="str">
        <f>TEXT(VLOOKUP(D230,CHOOSE({1,2},Detail!$H$2:$H$1001,Detail!$A$2:$A$1001),2,FALSE),"DD/MM/YYYY")</f>
        <v>23/12/2001</v>
      </c>
      <c r="R230" t="str" cm="1">
        <f t="array" ref="R230:V230">TRANSPOSE(VLOOKUP(D230,CHOOSE({1,2,3,4,5,6},Detail!$H$2:$H$1001,Detail!$F$2:$F$1001,Detail!$C$2:$C$1001,Detail!$D$2:$D$1001,Detail!$E$2:$E$1001,Detail!$B$2:$B$1001),{2;3;4;5;6},FALSE))</f>
        <v>Banjar</v>
      </c>
      <c r="S230">
        <v>179</v>
      </c>
      <c r="T230">
        <v>78</v>
      </c>
      <c r="U230" t="str">
        <v>Gang Rajawali Timur No. 81</v>
      </c>
      <c r="V230" t="str">
        <v>AB+</v>
      </c>
    </row>
    <row r="231" spans="1:22" x14ac:dyDescent="0.25">
      <c r="A231">
        <v>230</v>
      </c>
      <c r="B231" t="str">
        <f>LEFT(INDEX(Absen!$F$3:$F$8,MATCH(C231,Absen!$E$3:$E$8,0)),1)&amp;TEXT(A231,"0000")</f>
        <v>C0230</v>
      </c>
      <c r="C231" t="s">
        <v>1012</v>
      </c>
      <c r="D231" s="27" t="str">
        <f>VLOOKUP('Personal Teks 2'!B231,Detail!$G$2:$H$1001,2,FALSE)</f>
        <v>Jagapati Situmorang</v>
      </c>
      <c r="E231">
        <v>77</v>
      </c>
      <c r="F231">
        <v>53</v>
      </c>
      <c r="G231">
        <v>68</v>
      </c>
      <c r="H231">
        <v>65</v>
      </c>
      <c r="I231">
        <v>55</v>
      </c>
      <c r="J231">
        <v>47</v>
      </c>
      <c r="K231">
        <v>77</v>
      </c>
      <c r="L231" s="45">
        <f>_xlfn.IFNA(INDEX(Absen!$B$2:$B$501,MATCH('Personal Teks 2'!B231,Absen!$A$2:$A$501,0)),"NO")</f>
        <v>44864</v>
      </c>
      <c r="M231" s="47">
        <f t="shared" si="9"/>
        <v>10</v>
      </c>
      <c r="N231">
        <f t="shared" si="10"/>
        <v>67</v>
      </c>
      <c r="O231">
        <f t="shared" si="11"/>
        <v>60.95</v>
      </c>
      <c r="P231" t="str" cm="1">
        <f t="array" ref="P231">_xlfn.IFS(O231&gt;90,"A+",O231&gt;80,"A",O231&gt;70,"B",O231&gt;60,"C",O231&gt;40,"D",O231&gt;=0,"E")</f>
        <v>C</v>
      </c>
      <c r="Q231" s="43" t="str">
        <f>TEXT(VLOOKUP(D231,CHOOSE({1,2},Detail!$H$2:$H$1001,Detail!$A$2:$A$1001),2,FALSE),"DD/MM/YYYY")</f>
        <v>10/08/2001</v>
      </c>
      <c r="R231" t="str" cm="1">
        <f t="array" ref="R231:V231">TRANSPOSE(VLOOKUP(D231,CHOOSE({1,2,3,4,5,6},Detail!$H$2:$H$1001,Detail!$F$2:$F$1001,Detail!$C$2:$C$1001,Detail!$D$2:$D$1001,Detail!$E$2:$E$1001,Detail!$B$2:$B$1001),{2;3;4;5;6},FALSE))</f>
        <v>Pontianak</v>
      </c>
      <c r="S231">
        <v>174</v>
      </c>
      <c r="T231">
        <v>74</v>
      </c>
      <c r="U231" t="str">
        <v>Gang H.J Maemunah No. 15</v>
      </c>
      <c r="V231" t="str">
        <v>A-</v>
      </c>
    </row>
    <row r="232" spans="1:22" x14ac:dyDescent="0.25">
      <c r="A232">
        <v>231</v>
      </c>
      <c r="B232" t="str">
        <f>LEFT(INDEX(Absen!$F$3:$F$8,MATCH(C232,Absen!$E$3:$E$8,0)),1)&amp;TEXT(A232,"0000")</f>
        <v>B0231</v>
      </c>
      <c r="C232" t="s">
        <v>1014</v>
      </c>
      <c r="D232" s="27" t="str">
        <f>VLOOKUP('Personal Teks 2'!B232,Detail!$G$2:$H$1001,2,FALSE)</f>
        <v>Ibrani Purnawati</v>
      </c>
      <c r="E232">
        <v>51</v>
      </c>
      <c r="F232">
        <v>68</v>
      </c>
      <c r="G232">
        <v>95</v>
      </c>
      <c r="H232">
        <v>74</v>
      </c>
      <c r="I232">
        <v>91</v>
      </c>
      <c r="J232">
        <v>55</v>
      </c>
      <c r="K232">
        <v>61</v>
      </c>
      <c r="L232" s="45">
        <f>_xlfn.IFNA(INDEX(Absen!$B$2:$B$501,MATCH('Personal Teks 2'!B232,Absen!$A$2:$A$501,0)),"NO")</f>
        <v>44792</v>
      </c>
      <c r="M232" s="47">
        <f t="shared" si="9"/>
        <v>10</v>
      </c>
      <c r="N232">
        <f t="shared" si="10"/>
        <v>51</v>
      </c>
      <c r="O232">
        <f t="shared" si="11"/>
        <v>70.599999999999994</v>
      </c>
      <c r="P232" t="str" cm="1">
        <f t="array" ref="P232">_xlfn.IFS(O232&gt;90,"A+",O232&gt;80,"A",O232&gt;70,"B",O232&gt;60,"C",O232&gt;40,"D",O232&gt;=0,"E")</f>
        <v>B</v>
      </c>
      <c r="Q232" s="43" t="str">
        <f>TEXT(VLOOKUP(D232,CHOOSE({1,2},Detail!$H$2:$H$1001,Detail!$A$2:$A$1001),2,FALSE),"DD/MM/YYYY")</f>
        <v>25/08/2003</v>
      </c>
      <c r="R232" t="str" cm="1">
        <f t="array" ref="R232:V232">TRANSPOSE(VLOOKUP(D232,CHOOSE({1,2,3,4,5,6},Detail!$H$2:$H$1001,Detail!$F$2:$F$1001,Detail!$C$2:$C$1001,Detail!$D$2:$D$1001,Detail!$E$2:$E$1001,Detail!$B$2:$B$1001),{2;3;4;5;6},FALSE))</f>
        <v>Tomohon</v>
      </c>
      <c r="S232">
        <v>180</v>
      </c>
      <c r="T232">
        <v>84</v>
      </c>
      <c r="U232" t="str">
        <v xml:space="preserve">Jalan Surapati No. 2
</v>
      </c>
      <c r="V232" t="str">
        <v>A+</v>
      </c>
    </row>
    <row r="233" spans="1:22" x14ac:dyDescent="0.25">
      <c r="A233">
        <v>232</v>
      </c>
      <c r="B233" t="str">
        <f>LEFT(INDEX(Absen!$F$3:$F$8,MATCH(C233,Absen!$E$3:$E$8,0)),1)&amp;TEXT(A233,"0000")</f>
        <v>D0232</v>
      </c>
      <c r="C233" t="s">
        <v>1013</v>
      </c>
      <c r="D233" s="27" t="str">
        <f>VLOOKUP('Personal Teks 2'!B233,Detail!$G$2:$H$1001,2,FALSE)</f>
        <v>Kemal Napitupulu</v>
      </c>
      <c r="E233">
        <v>90</v>
      </c>
      <c r="F233">
        <v>60</v>
      </c>
      <c r="G233">
        <v>75</v>
      </c>
      <c r="H233">
        <v>65</v>
      </c>
      <c r="I233">
        <v>90</v>
      </c>
      <c r="J233">
        <v>64</v>
      </c>
      <c r="K233">
        <v>77</v>
      </c>
      <c r="L233" s="45" t="str">
        <f>_xlfn.IFNA(INDEX(Absen!$B$2:$B$501,MATCH('Personal Teks 2'!B233,Absen!$A$2:$A$501,0)),"NO")</f>
        <v>NO</v>
      </c>
      <c r="M233" s="47">
        <f t="shared" si="9"/>
        <v>0</v>
      </c>
      <c r="N233">
        <f t="shared" si="10"/>
        <v>77</v>
      </c>
      <c r="O233">
        <f t="shared" si="11"/>
        <v>73.625</v>
      </c>
      <c r="P233" t="str" cm="1">
        <f t="array" ref="P233">_xlfn.IFS(O233&gt;90,"A+",O233&gt;80,"A",O233&gt;70,"B",O233&gt;60,"C",O233&gt;40,"D",O233&gt;=0,"E")</f>
        <v>B</v>
      </c>
      <c r="Q233" s="43" t="str">
        <f>TEXT(VLOOKUP(D233,CHOOSE({1,2},Detail!$H$2:$H$1001,Detail!$A$2:$A$1001),2,FALSE),"DD/MM/YYYY")</f>
        <v>02/04/2005</v>
      </c>
      <c r="R233" t="str" cm="1">
        <f t="array" ref="R233:V233">TRANSPOSE(VLOOKUP(D233,CHOOSE({1,2,3,4,5,6},Detail!$H$2:$H$1001,Detail!$F$2:$F$1001,Detail!$C$2:$C$1001,Detail!$D$2:$D$1001,Detail!$E$2:$E$1001,Detail!$B$2:$B$1001),{2;3;4;5;6},FALSE))</f>
        <v>Sorong</v>
      </c>
      <c r="S233">
        <v>179</v>
      </c>
      <c r="T233">
        <v>75</v>
      </c>
      <c r="U233" t="str">
        <v>Gang M.H Thamrin No. 30</v>
      </c>
      <c r="V233" t="str">
        <v>AB+</v>
      </c>
    </row>
    <row r="234" spans="1:22" x14ac:dyDescent="0.25">
      <c r="A234">
        <v>233</v>
      </c>
      <c r="B234" t="str">
        <f>LEFT(INDEX(Absen!$F$3:$F$8,MATCH(C234,Absen!$E$3:$E$8,0)),1)&amp;TEXT(A234,"0000")</f>
        <v>B0233</v>
      </c>
      <c r="C234" t="s">
        <v>1014</v>
      </c>
      <c r="D234" s="27" t="str">
        <f>VLOOKUP('Personal Teks 2'!B234,Detail!$G$2:$H$1001,2,FALSE)</f>
        <v>Bakda Kusmawati</v>
      </c>
      <c r="E234">
        <v>83</v>
      </c>
      <c r="F234">
        <v>61</v>
      </c>
      <c r="G234">
        <v>33</v>
      </c>
      <c r="H234">
        <v>51</v>
      </c>
      <c r="I234">
        <v>83</v>
      </c>
      <c r="J234">
        <v>58</v>
      </c>
      <c r="K234">
        <v>60</v>
      </c>
      <c r="L234" s="45">
        <f>_xlfn.IFNA(INDEX(Absen!$B$2:$B$501,MATCH('Personal Teks 2'!B234,Absen!$A$2:$A$501,0)),"NO")</f>
        <v>44849</v>
      </c>
      <c r="M234" s="47">
        <f t="shared" si="9"/>
        <v>10</v>
      </c>
      <c r="N234">
        <f t="shared" si="10"/>
        <v>50</v>
      </c>
      <c r="O234">
        <f t="shared" si="11"/>
        <v>57.95</v>
      </c>
      <c r="P234" t="str" cm="1">
        <f t="array" ref="P234">_xlfn.IFS(O234&gt;90,"A+",O234&gt;80,"A",O234&gt;70,"B",O234&gt;60,"C",O234&gt;40,"D",O234&gt;=0,"E")</f>
        <v>D</v>
      </c>
      <c r="Q234" s="43" t="str">
        <f>TEXT(VLOOKUP(D234,CHOOSE({1,2},Detail!$H$2:$H$1001,Detail!$A$2:$A$1001),2,FALSE),"DD/MM/YYYY")</f>
        <v>30/03/2005</v>
      </c>
      <c r="R234" t="str" cm="1">
        <f t="array" ref="R234:V234">TRANSPOSE(VLOOKUP(D234,CHOOSE({1,2,3,4,5,6},Detail!$H$2:$H$1001,Detail!$F$2:$F$1001,Detail!$C$2:$C$1001,Detail!$D$2:$D$1001,Detail!$E$2:$E$1001,Detail!$B$2:$B$1001),{2;3;4;5;6},FALSE))</f>
        <v>Tual</v>
      </c>
      <c r="S234">
        <v>169</v>
      </c>
      <c r="T234">
        <v>71</v>
      </c>
      <c r="U234" t="str">
        <v xml:space="preserve">Gang Pacuan Kuda No. 7
</v>
      </c>
      <c r="V234" t="str">
        <v>O+</v>
      </c>
    </row>
    <row r="235" spans="1:22" x14ac:dyDescent="0.25">
      <c r="A235">
        <v>234</v>
      </c>
      <c r="B235" t="str">
        <f>LEFT(INDEX(Absen!$F$3:$F$8,MATCH(C235,Absen!$E$3:$E$8,0)),1)&amp;TEXT(A235,"0000")</f>
        <v>F0234</v>
      </c>
      <c r="C235" t="s">
        <v>1011</v>
      </c>
      <c r="D235" s="27" t="str">
        <f>VLOOKUP('Personal Teks 2'!B235,Detail!$G$2:$H$1001,2,FALSE)</f>
        <v>Edward Prasetya</v>
      </c>
      <c r="E235">
        <v>70</v>
      </c>
      <c r="F235">
        <v>58</v>
      </c>
      <c r="G235">
        <v>86</v>
      </c>
      <c r="H235">
        <v>54</v>
      </c>
      <c r="I235">
        <v>87</v>
      </c>
      <c r="J235">
        <v>45</v>
      </c>
      <c r="K235">
        <v>61</v>
      </c>
      <c r="L235" s="45" t="str">
        <f>_xlfn.IFNA(INDEX(Absen!$B$2:$B$501,MATCH('Personal Teks 2'!B235,Absen!$A$2:$A$501,0)),"NO")</f>
        <v>NO</v>
      </c>
      <c r="M235" s="47">
        <f t="shared" si="9"/>
        <v>0</v>
      </c>
      <c r="N235">
        <f t="shared" si="10"/>
        <v>61</v>
      </c>
      <c r="O235">
        <f t="shared" si="11"/>
        <v>65.924999999999997</v>
      </c>
      <c r="P235" t="str" cm="1">
        <f t="array" ref="P235">_xlfn.IFS(O235&gt;90,"A+",O235&gt;80,"A",O235&gt;70,"B",O235&gt;60,"C",O235&gt;40,"D",O235&gt;=0,"E")</f>
        <v>C</v>
      </c>
      <c r="Q235" s="43" t="str">
        <f>TEXT(VLOOKUP(D235,CHOOSE({1,2},Detail!$H$2:$H$1001,Detail!$A$2:$A$1001),2,FALSE),"DD/MM/YYYY")</f>
        <v>15/08/2001</v>
      </c>
      <c r="R235" t="str" cm="1">
        <f t="array" ref="R235:V235">TRANSPOSE(VLOOKUP(D235,CHOOSE({1,2,3,4,5,6},Detail!$H$2:$H$1001,Detail!$F$2:$F$1001,Detail!$C$2:$C$1001,Detail!$D$2:$D$1001,Detail!$E$2:$E$1001,Detail!$B$2:$B$1001),{2;3;4;5;6},FALSE))</f>
        <v>Sungai Penuh</v>
      </c>
      <c r="S235">
        <v>169</v>
      </c>
      <c r="T235">
        <v>83</v>
      </c>
      <c r="U235" t="str">
        <v xml:space="preserve">Gg. H.J Maemunah No. 3
</v>
      </c>
      <c r="V235" t="str">
        <v>B+</v>
      </c>
    </row>
    <row r="236" spans="1:22" x14ac:dyDescent="0.25">
      <c r="A236">
        <v>235</v>
      </c>
      <c r="B236" t="str">
        <f>LEFT(INDEX(Absen!$F$3:$F$8,MATCH(C236,Absen!$E$3:$E$8,0)),1)&amp;TEXT(A236,"0000")</f>
        <v>F0235</v>
      </c>
      <c r="C236" t="s">
        <v>1011</v>
      </c>
      <c r="D236" s="27" t="str">
        <f>VLOOKUP('Personal Teks 2'!B236,Detail!$G$2:$H$1001,2,FALSE)</f>
        <v>Pranawa Prayoga</v>
      </c>
      <c r="E236">
        <v>90</v>
      </c>
      <c r="F236">
        <v>72</v>
      </c>
      <c r="G236">
        <v>83</v>
      </c>
      <c r="H236">
        <v>73</v>
      </c>
      <c r="I236">
        <v>62</v>
      </c>
      <c r="J236">
        <v>58</v>
      </c>
      <c r="K236">
        <v>96</v>
      </c>
      <c r="L236" s="45">
        <f>_xlfn.IFNA(INDEX(Absen!$B$2:$B$501,MATCH('Personal Teks 2'!B236,Absen!$A$2:$A$501,0)),"NO")</f>
        <v>44775</v>
      </c>
      <c r="M236" s="47">
        <f t="shared" si="9"/>
        <v>10</v>
      </c>
      <c r="N236">
        <f t="shared" si="10"/>
        <v>86</v>
      </c>
      <c r="O236">
        <f t="shared" si="11"/>
        <v>73.924999999999997</v>
      </c>
      <c r="P236" t="str" cm="1">
        <f t="array" ref="P236">_xlfn.IFS(O236&gt;90,"A+",O236&gt;80,"A",O236&gt;70,"B",O236&gt;60,"C",O236&gt;40,"D",O236&gt;=0,"E")</f>
        <v>B</v>
      </c>
      <c r="Q236" s="43" t="str">
        <f>TEXT(VLOOKUP(D236,CHOOSE({1,2},Detail!$H$2:$H$1001,Detail!$A$2:$A$1001),2,FALSE),"DD/MM/YYYY")</f>
        <v>02/12/2004</v>
      </c>
      <c r="R236" t="str" cm="1">
        <f t="array" ref="R236:V236">TRANSPOSE(VLOOKUP(D236,CHOOSE({1,2,3,4,5,6},Detail!$H$2:$H$1001,Detail!$F$2:$F$1001,Detail!$C$2:$C$1001,Detail!$D$2:$D$1001,Detail!$E$2:$E$1001,Detail!$B$2:$B$1001),{2;3;4;5;6},FALSE))</f>
        <v>Probolinggo</v>
      </c>
      <c r="S236">
        <v>150</v>
      </c>
      <c r="T236">
        <v>70</v>
      </c>
      <c r="U236" t="str">
        <v>Jl. Erlangga No. 90</v>
      </c>
      <c r="V236" t="str">
        <v>O+</v>
      </c>
    </row>
    <row r="237" spans="1:22" x14ac:dyDescent="0.25">
      <c r="A237">
        <v>236</v>
      </c>
      <c r="B237" t="str">
        <f>LEFT(INDEX(Absen!$F$3:$F$8,MATCH(C237,Absen!$E$3:$E$8,0)),1)&amp;TEXT(A237,"0000")</f>
        <v>D0236</v>
      </c>
      <c r="C237" t="s">
        <v>1013</v>
      </c>
      <c r="D237" s="27" t="str">
        <f>VLOOKUP('Personal Teks 2'!B237,Detail!$G$2:$H$1001,2,FALSE)</f>
        <v>Iriana Maulana</v>
      </c>
      <c r="E237">
        <v>95</v>
      </c>
      <c r="F237">
        <v>43</v>
      </c>
      <c r="G237">
        <v>54</v>
      </c>
      <c r="H237">
        <v>56</v>
      </c>
      <c r="I237">
        <v>54</v>
      </c>
      <c r="J237">
        <v>58</v>
      </c>
      <c r="K237">
        <v>62</v>
      </c>
      <c r="L237" s="45" t="str">
        <f>_xlfn.IFNA(INDEX(Absen!$B$2:$B$501,MATCH('Personal Teks 2'!B237,Absen!$A$2:$A$501,0)),"NO")</f>
        <v>NO</v>
      </c>
      <c r="M237" s="47">
        <f t="shared" si="9"/>
        <v>0</v>
      </c>
      <c r="N237">
        <f t="shared" si="10"/>
        <v>62</v>
      </c>
      <c r="O237">
        <f t="shared" si="11"/>
        <v>59.6</v>
      </c>
      <c r="P237" t="str" cm="1">
        <f t="array" ref="P237">_xlfn.IFS(O237&gt;90,"A+",O237&gt;80,"A",O237&gt;70,"B",O237&gt;60,"C",O237&gt;40,"D",O237&gt;=0,"E")</f>
        <v>D</v>
      </c>
      <c r="Q237" s="43" t="str">
        <f>TEXT(VLOOKUP(D237,CHOOSE({1,2},Detail!$H$2:$H$1001,Detail!$A$2:$A$1001),2,FALSE),"DD/MM/YYYY")</f>
        <v>23/12/2002</v>
      </c>
      <c r="R237" t="str" cm="1">
        <f t="array" ref="R237:V237">TRANSPOSE(VLOOKUP(D237,CHOOSE({1,2,3,4,5,6},Detail!$H$2:$H$1001,Detail!$F$2:$F$1001,Detail!$C$2:$C$1001,Detail!$D$2:$D$1001,Detail!$E$2:$E$1001,Detail!$B$2:$B$1001),{2;3;4;5;6},FALSE))</f>
        <v>Semarang</v>
      </c>
      <c r="S237">
        <v>171</v>
      </c>
      <c r="T237">
        <v>72</v>
      </c>
      <c r="U237" t="str">
        <v>Jalan Dr. Djunjunan No. 96</v>
      </c>
      <c r="V237" t="str">
        <v>AB-</v>
      </c>
    </row>
    <row r="238" spans="1:22" x14ac:dyDescent="0.25">
      <c r="A238">
        <v>237</v>
      </c>
      <c r="B238" t="str">
        <f>LEFT(INDEX(Absen!$F$3:$F$8,MATCH(C238,Absen!$E$3:$E$8,0)),1)&amp;TEXT(A238,"0000")</f>
        <v>C0237</v>
      </c>
      <c r="C238" t="s">
        <v>1012</v>
      </c>
      <c r="D238" s="27" t="str">
        <f>VLOOKUP('Personal Teks 2'!B238,Detail!$G$2:$H$1001,2,FALSE)</f>
        <v>Lala Gunarto</v>
      </c>
      <c r="E238">
        <v>52</v>
      </c>
      <c r="F238">
        <v>74</v>
      </c>
      <c r="G238">
        <v>73</v>
      </c>
      <c r="H238">
        <v>51</v>
      </c>
      <c r="I238">
        <v>54</v>
      </c>
      <c r="J238">
        <v>57</v>
      </c>
      <c r="K238">
        <v>89</v>
      </c>
      <c r="L238" s="45" t="str">
        <f>_xlfn.IFNA(INDEX(Absen!$B$2:$B$501,MATCH('Personal Teks 2'!B238,Absen!$A$2:$A$501,0)),"NO")</f>
        <v>NO</v>
      </c>
      <c r="M238" s="47">
        <f t="shared" si="9"/>
        <v>0</v>
      </c>
      <c r="N238">
        <f t="shared" si="10"/>
        <v>89</v>
      </c>
      <c r="O238">
        <f t="shared" si="11"/>
        <v>63.774999999999999</v>
      </c>
      <c r="P238" t="str" cm="1">
        <f t="array" ref="P238">_xlfn.IFS(O238&gt;90,"A+",O238&gt;80,"A",O238&gt;70,"B",O238&gt;60,"C",O238&gt;40,"D",O238&gt;=0,"E")</f>
        <v>C</v>
      </c>
      <c r="Q238" s="43" t="str">
        <f>TEXT(VLOOKUP(D238,CHOOSE({1,2},Detail!$H$2:$H$1001,Detail!$A$2:$A$1001),2,FALSE),"DD/MM/YYYY")</f>
        <v>12/12/2003</v>
      </c>
      <c r="R238" t="str" cm="1">
        <f t="array" ref="R238:V238">TRANSPOSE(VLOOKUP(D238,CHOOSE({1,2,3,4,5,6},Detail!$H$2:$H$1001,Detail!$F$2:$F$1001,Detail!$C$2:$C$1001,Detail!$D$2:$D$1001,Detail!$E$2:$E$1001,Detail!$B$2:$B$1001),{2;3;4;5;6},FALSE))</f>
        <v>Medan</v>
      </c>
      <c r="S238">
        <v>178</v>
      </c>
      <c r="T238">
        <v>56</v>
      </c>
      <c r="U238" t="str">
        <v>Gg. Ir. H. Djuanda No. 36</v>
      </c>
      <c r="V238" t="str">
        <v>AB+</v>
      </c>
    </row>
    <row r="239" spans="1:22" x14ac:dyDescent="0.25">
      <c r="A239">
        <v>238</v>
      </c>
      <c r="B239" t="str">
        <f>LEFT(INDEX(Absen!$F$3:$F$8,MATCH(C239,Absen!$E$3:$E$8,0)),1)&amp;TEXT(A239,"0000")</f>
        <v>D0238</v>
      </c>
      <c r="C239" t="s">
        <v>1013</v>
      </c>
      <c r="D239" s="27" t="str">
        <f>VLOOKUP('Personal Teks 2'!B239,Detail!$G$2:$H$1001,2,FALSE)</f>
        <v>Cahyo Mustofa</v>
      </c>
      <c r="E239">
        <v>82</v>
      </c>
      <c r="F239">
        <v>74</v>
      </c>
      <c r="G239">
        <v>87</v>
      </c>
      <c r="H239">
        <v>62</v>
      </c>
      <c r="I239">
        <v>66</v>
      </c>
      <c r="J239">
        <v>50</v>
      </c>
      <c r="K239">
        <v>78</v>
      </c>
      <c r="L239" s="45">
        <f>_xlfn.IFNA(INDEX(Absen!$B$2:$B$501,MATCH('Personal Teks 2'!B239,Absen!$A$2:$A$501,0)),"NO")</f>
        <v>44837</v>
      </c>
      <c r="M239" s="47">
        <f t="shared" si="9"/>
        <v>10</v>
      </c>
      <c r="N239">
        <f t="shared" si="10"/>
        <v>68</v>
      </c>
      <c r="O239">
        <f t="shared" si="11"/>
        <v>69.7</v>
      </c>
      <c r="P239" t="str" cm="1">
        <f t="array" ref="P239">_xlfn.IFS(O239&gt;90,"A+",O239&gt;80,"A",O239&gt;70,"B",O239&gt;60,"C",O239&gt;40,"D",O239&gt;=0,"E")</f>
        <v>C</v>
      </c>
      <c r="Q239" s="43" t="str">
        <f>TEXT(VLOOKUP(D239,CHOOSE({1,2},Detail!$H$2:$H$1001,Detail!$A$2:$A$1001),2,FALSE),"DD/MM/YYYY")</f>
        <v>14/03/2002</v>
      </c>
      <c r="R239" t="str" cm="1">
        <f t="array" ref="R239:V239">TRANSPOSE(VLOOKUP(D239,CHOOSE({1,2,3,4,5,6},Detail!$H$2:$H$1001,Detail!$F$2:$F$1001,Detail!$C$2:$C$1001,Detail!$D$2:$D$1001,Detail!$E$2:$E$1001,Detail!$B$2:$B$1001),{2;3;4;5;6},FALSE))</f>
        <v>Lhokseumawe</v>
      </c>
      <c r="S239">
        <v>156</v>
      </c>
      <c r="T239">
        <v>84</v>
      </c>
      <c r="U239" t="str">
        <v xml:space="preserve">Gg. Suryakencana No. 0
</v>
      </c>
      <c r="V239" t="str">
        <v>B-</v>
      </c>
    </row>
    <row r="240" spans="1:22" x14ac:dyDescent="0.25">
      <c r="A240">
        <v>239</v>
      </c>
      <c r="B240" t="str">
        <f>LEFT(INDEX(Absen!$F$3:$F$8,MATCH(C240,Absen!$E$3:$E$8,0)),1)&amp;TEXT(A240,"0000")</f>
        <v>A0239</v>
      </c>
      <c r="C240" t="s">
        <v>1015</v>
      </c>
      <c r="D240" s="27" t="str">
        <f>VLOOKUP('Personal Teks 2'!B240,Detail!$G$2:$H$1001,2,FALSE)</f>
        <v>Elvina Siregar</v>
      </c>
      <c r="E240">
        <v>61</v>
      </c>
      <c r="F240">
        <v>40</v>
      </c>
      <c r="G240">
        <v>32</v>
      </c>
      <c r="H240">
        <v>56</v>
      </c>
      <c r="I240">
        <v>50</v>
      </c>
      <c r="J240">
        <v>84</v>
      </c>
      <c r="K240">
        <v>80</v>
      </c>
      <c r="L240" s="45" t="str">
        <f>_xlfn.IFNA(INDEX(Absen!$B$2:$B$501,MATCH('Personal Teks 2'!B240,Absen!$A$2:$A$501,0)),"NO")</f>
        <v>NO</v>
      </c>
      <c r="M240" s="47">
        <f t="shared" si="9"/>
        <v>0</v>
      </c>
      <c r="N240">
        <f t="shared" si="10"/>
        <v>80</v>
      </c>
      <c r="O240">
        <f t="shared" si="11"/>
        <v>57.075000000000003</v>
      </c>
      <c r="P240" t="str" cm="1">
        <f t="array" ref="P240">_xlfn.IFS(O240&gt;90,"A+",O240&gt;80,"A",O240&gt;70,"B",O240&gt;60,"C",O240&gt;40,"D",O240&gt;=0,"E")</f>
        <v>D</v>
      </c>
      <c r="Q240" s="43" t="str">
        <f>TEXT(VLOOKUP(D240,CHOOSE({1,2},Detail!$H$2:$H$1001,Detail!$A$2:$A$1001),2,FALSE),"DD/MM/YYYY")</f>
        <v>14/07/2001</v>
      </c>
      <c r="R240" t="str" cm="1">
        <f t="array" ref="R240:V240">TRANSPOSE(VLOOKUP(D240,CHOOSE({1,2,3,4,5,6},Detail!$H$2:$H$1001,Detail!$F$2:$F$1001,Detail!$C$2:$C$1001,Detail!$D$2:$D$1001,Detail!$E$2:$E$1001,Detail!$B$2:$B$1001),{2;3;4;5;6},FALSE))</f>
        <v>Bontang</v>
      </c>
      <c r="S240">
        <v>180</v>
      </c>
      <c r="T240">
        <v>91</v>
      </c>
      <c r="U240" t="str">
        <v>Jl. Surapati No. 98</v>
      </c>
      <c r="V240" t="str">
        <v>AB+</v>
      </c>
    </row>
    <row r="241" spans="1:22" x14ac:dyDescent="0.25">
      <c r="A241">
        <v>240</v>
      </c>
      <c r="B241" t="str">
        <f>LEFT(INDEX(Absen!$F$3:$F$8,MATCH(C241,Absen!$E$3:$E$8,0)),1)&amp;TEXT(A241,"0000")</f>
        <v>C0240</v>
      </c>
      <c r="C241" t="s">
        <v>1012</v>
      </c>
      <c r="D241" s="27" t="str">
        <f>VLOOKUP('Personal Teks 2'!B241,Detail!$G$2:$H$1001,2,FALSE)</f>
        <v>Kanda Pratiwi</v>
      </c>
      <c r="E241">
        <v>52</v>
      </c>
      <c r="F241">
        <v>44</v>
      </c>
      <c r="G241">
        <v>86</v>
      </c>
      <c r="H241">
        <v>51</v>
      </c>
      <c r="I241">
        <v>85</v>
      </c>
      <c r="J241">
        <v>100</v>
      </c>
      <c r="K241">
        <v>70</v>
      </c>
      <c r="L241" s="45">
        <f>_xlfn.IFNA(INDEX(Absen!$B$2:$B$501,MATCH('Personal Teks 2'!B241,Absen!$A$2:$A$501,0)),"NO")</f>
        <v>44899</v>
      </c>
      <c r="M241" s="47">
        <f t="shared" si="9"/>
        <v>10</v>
      </c>
      <c r="N241">
        <f t="shared" si="10"/>
        <v>60</v>
      </c>
      <c r="O241">
        <f t="shared" si="11"/>
        <v>72.2</v>
      </c>
      <c r="P241" t="str" cm="1">
        <f t="array" ref="P241">_xlfn.IFS(O241&gt;90,"A+",O241&gt;80,"A",O241&gt;70,"B",O241&gt;60,"C",O241&gt;40,"D",O241&gt;=0,"E")</f>
        <v>B</v>
      </c>
      <c r="Q241" s="43" t="str">
        <f>TEXT(VLOOKUP(D241,CHOOSE({1,2},Detail!$H$2:$H$1001,Detail!$A$2:$A$1001),2,FALSE),"DD/MM/YYYY")</f>
        <v>01/01/2005</v>
      </c>
      <c r="R241" t="str" cm="1">
        <f t="array" ref="R241:V241">TRANSPOSE(VLOOKUP(D241,CHOOSE({1,2,3,4,5,6},Detail!$H$2:$H$1001,Detail!$F$2:$F$1001,Detail!$C$2:$C$1001,Detail!$D$2:$D$1001,Detail!$E$2:$E$1001,Detail!$B$2:$B$1001),{2;3;4;5;6},FALSE))</f>
        <v>Lubuklinggau</v>
      </c>
      <c r="S241">
        <v>176</v>
      </c>
      <c r="T241">
        <v>65</v>
      </c>
      <c r="U241" t="str">
        <v>Jl. Rawamangun No. 71</v>
      </c>
      <c r="V241" t="str">
        <v>A-</v>
      </c>
    </row>
    <row r="242" spans="1:22" x14ac:dyDescent="0.25">
      <c r="A242">
        <v>241</v>
      </c>
      <c r="B242" t="str">
        <f>LEFT(INDEX(Absen!$F$3:$F$8,MATCH(C242,Absen!$E$3:$E$8,0)),1)&amp;TEXT(A242,"0000")</f>
        <v>D0241</v>
      </c>
      <c r="C242" t="s">
        <v>1013</v>
      </c>
      <c r="D242" s="27" t="str">
        <f>VLOOKUP('Personal Teks 2'!B242,Detail!$G$2:$H$1001,2,FALSE)</f>
        <v>Prayitna Habibi</v>
      </c>
      <c r="E242">
        <v>74</v>
      </c>
      <c r="F242">
        <v>55</v>
      </c>
      <c r="G242">
        <v>65</v>
      </c>
      <c r="H242">
        <v>74</v>
      </c>
      <c r="I242">
        <v>89</v>
      </c>
      <c r="J242">
        <v>66</v>
      </c>
      <c r="K242">
        <v>85</v>
      </c>
      <c r="L242" s="45">
        <f>_xlfn.IFNA(INDEX(Absen!$B$2:$B$501,MATCH('Personal Teks 2'!B242,Absen!$A$2:$A$501,0)),"NO")</f>
        <v>44875</v>
      </c>
      <c r="M242" s="47">
        <f t="shared" si="9"/>
        <v>10</v>
      </c>
      <c r="N242">
        <f t="shared" si="10"/>
        <v>75</v>
      </c>
      <c r="O242">
        <f t="shared" si="11"/>
        <v>70.2</v>
      </c>
      <c r="P242" t="str" cm="1">
        <f t="array" ref="P242">_xlfn.IFS(O242&gt;90,"A+",O242&gt;80,"A",O242&gt;70,"B",O242&gt;60,"C",O242&gt;40,"D",O242&gt;=0,"E")</f>
        <v>B</v>
      </c>
      <c r="Q242" s="43" t="str">
        <f>TEXT(VLOOKUP(D242,CHOOSE({1,2},Detail!$H$2:$H$1001,Detail!$A$2:$A$1001),2,FALSE),"DD/MM/YYYY")</f>
        <v>25/05/2003</v>
      </c>
      <c r="R242" t="str" cm="1">
        <f t="array" ref="R242:V242">TRANSPOSE(VLOOKUP(D242,CHOOSE({1,2,3,4,5,6},Detail!$H$2:$H$1001,Detail!$F$2:$F$1001,Detail!$C$2:$C$1001,Detail!$D$2:$D$1001,Detail!$E$2:$E$1001,Detail!$B$2:$B$1001),{2;3;4;5;6},FALSE))</f>
        <v>Tual</v>
      </c>
      <c r="S242">
        <v>151</v>
      </c>
      <c r="T242">
        <v>45</v>
      </c>
      <c r="U242" t="str">
        <v xml:space="preserve">Gang PHH. Mustofa No. 8
</v>
      </c>
      <c r="V242" t="str">
        <v>AB-</v>
      </c>
    </row>
    <row r="243" spans="1:22" x14ac:dyDescent="0.25">
      <c r="A243">
        <v>242</v>
      </c>
      <c r="B243" t="str">
        <f>LEFT(INDEX(Absen!$F$3:$F$8,MATCH(C243,Absen!$E$3:$E$8,0)),1)&amp;TEXT(A243,"0000")</f>
        <v>E0242</v>
      </c>
      <c r="C243" t="s">
        <v>1010</v>
      </c>
      <c r="D243" s="27" t="str">
        <f>VLOOKUP('Personal Teks 2'!B243,Detail!$G$2:$H$1001,2,FALSE)</f>
        <v>Amelia Lailasari</v>
      </c>
      <c r="E243">
        <v>85</v>
      </c>
      <c r="F243">
        <v>57</v>
      </c>
      <c r="G243">
        <v>58</v>
      </c>
      <c r="H243">
        <v>52</v>
      </c>
      <c r="I243">
        <v>55</v>
      </c>
      <c r="J243">
        <v>89</v>
      </c>
      <c r="K243">
        <v>64</v>
      </c>
      <c r="L243" s="45" t="str">
        <f>_xlfn.IFNA(INDEX(Absen!$B$2:$B$501,MATCH('Personal Teks 2'!B243,Absen!$A$2:$A$501,0)),"NO")</f>
        <v>NO</v>
      </c>
      <c r="M243" s="47">
        <f t="shared" si="9"/>
        <v>0</v>
      </c>
      <c r="N243">
        <f t="shared" si="10"/>
        <v>64</v>
      </c>
      <c r="O243">
        <f t="shared" si="11"/>
        <v>66.925000000000011</v>
      </c>
      <c r="P243" t="str" cm="1">
        <f t="array" ref="P243">_xlfn.IFS(O243&gt;90,"A+",O243&gt;80,"A",O243&gt;70,"B",O243&gt;60,"C",O243&gt;40,"D",O243&gt;=0,"E")</f>
        <v>C</v>
      </c>
      <c r="Q243" s="43" t="str">
        <f>TEXT(VLOOKUP(D243,CHOOSE({1,2},Detail!$H$2:$H$1001,Detail!$A$2:$A$1001),2,FALSE),"DD/MM/YYYY")</f>
        <v>22/09/2001</v>
      </c>
      <c r="R243" t="str" cm="1">
        <f t="array" ref="R243:V243">TRANSPOSE(VLOOKUP(D243,CHOOSE({1,2,3,4,5,6},Detail!$H$2:$H$1001,Detail!$F$2:$F$1001,Detail!$C$2:$C$1001,Detail!$D$2:$D$1001,Detail!$E$2:$E$1001,Detail!$B$2:$B$1001),{2;3;4;5;6},FALSE))</f>
        <v>Mataram</v>
      </c>
      <c r="S243">
        <v>180</v>
      </c>
      <c r="T243">
        <v>79</v>
      </c>
      <c r="U243" t="str">
        <v xml:space="preserve">Jl. Ahmad Yani No. 4
</v>
      </c>
      <c r="V243" t="str">
        <v>A+</v>
      </c>
    </row>
    <row r="244" spans="1:22" x14ac:dyDescent="0.25">
      <c r="A244">
        <v>243</v>
      </c>
      <c r="B244" t="str">
        <f>LEFT(INDEX(Absen!$F$3:$F$8,MATCH(C244,Absen!$E$3:$E$8,0)),1)&amp;TEXT(A244,"0000")</f>
        <v>F0243</v>
      </c>
      <c r="C244" t="s">
        <v>1011</v>
      </c>
      <c r="D244" s="27" t="str">
        <f>VLOOKUP('Personal Teks 2'!B244,Detail!$G$2:$H$1001,2,FALSE)</f>
        <v>Karma Marpaung</v>
      </c>
      <c r="E244">
        <v>58</v>
      </c>
      <c r="F244">
        <v>66</v>
      </c>
      <c r="G244">
        <v>57</v>
      </c>
      <c r="H244">
        <v>67</v>
      </c>
      <c r="I244">
        <v>84</v>
      </c>
      <c r="J244">
        <v>80</v>
      </c>
      <c r="K244">
        <v>61</v>
      </c>
      <c r="L244" s="45" t="str">
        <f>_xlfn.IFNA(INDEX(Absen!$B$2:$B$501,MATCH('Personal Teks 2'!B244,Absen!$A$2:$A$501,0)),"NO")</f>
        <v>NO</v>
      </c>
      <c r="M244" s="47">
        <f t="shared" si="9"/>
        <v>0</v>
      </c>
      <c r="N244">
        <f t="shared" si="10"/>
        <v>61</v>
      </c>
      <c r="O244">
        <f t="shared" si="11"/>
        <v>67.875</v>
      </c>
      <c r="P244" t="str" cm="1">
        <f t="array" ref="P244">_xlfn.IFS(O244&gt;90,"A+",O244&gt;80,"A",O244&gt;70,"B",O244&gt;60,"C",O244&gt;40,"D",O244&gt;=0,"E")</f>
        <v>C</v>
      </c>
      <c r="Q244" s="43" t="str">
        <f>TEXT(VLOOKUP(D244,CHOOSE({1,2},Detail!$H$2:$H$1001,Detail!$A$2:$A$1001),2,FALSE),"DD/MM/YYYY")</f>
        <v>20/01/2005</v>
      </c>
      <c r="R244" t="str" cm="1">
        <f t="array" ref="R244:V244">TRANSPOSE(VLOOKUP(D244,CHOOSE({1,2,3,4,5,6},Detail!$H$2:$H$1001,Detail!$F$2:$F$1001,Detail!$C$2:$C$1001,Detail!$D$2:$D$1001,Detail!$E$2:$E$1001,Detail!$B$2:$B$1001),{2;3;4;5;6},FALSE))</f>
        <v>Kendari</v>
      </c>
      <c r="S244">
        <v>162</v>
      </c>
      <c r="T244">
        <v>68</v>
      </c>
      <c r="U244" t="str">
        <v>Gg. Wonoayu No. 30</v>
      </c>
      <c r="V244" t="str">
        <v>O+</v>
      </c>
    </row>
    <row r="245" spans="1:22" x14ac:dyDescent="0.25">
      <c r="A245">
        <v>244</v>
      </c>
      <c r="B245" t="str">
        <f>LEFT(INDEX(Absen!$F$3:$F$8,MATCH(C245,Absen!$E$3:$E$8,0)),1)&amp;TEXT(A245,"0000")</f>
        <v>F0244</v>
      </c>
      <c r="C245" t="s">
        <v>1011</v>
      </c>
      <c r="D245" s="27" t="str">
        <f>VLOOKUP('Personal Teks 2'!B245,Detail!$G$2:$H$1001,2,FALSE)</f>
        <v>Cakrabirawa Sitompul</v>
      </c>
      <c r="E245">
        <v>55</v>
      </c>
      <c r="F245">
        <v>64</v>
      </c>
      <c r="G245">
        <v>66</v>
      </c>
      <c r="H245">
        <v>55</v>
      </c>
      <c r="I245">
        <v>83</v>
      </c>
      <c r="J245">
        <v>73</v>
      </c>
      <c r="K245">
        <v>79</v>
      </c>
      <c r="L245" s="45">
        <f>_xlfn.IFNA(INDEX(Absen!$B$2:$B$501,MATCH('Personal Teks 2'!B245,Absen!$A$2:$A$501,0)),"NO")</f>
        <v>44803</v>
      </c>
      <c r="M245" s="47">
        <f t="shared" si="9"/>
        <v>10</v>
      </c>
      <c r="N245">
        <f t="shared" si="10"/>
        <v>69</v>
      </c>
      <c r="O245">
        <f t="shared" si="11"/>
        <v>66.825000000000003</v>
      </c>
      <c r="P245" t="str" cm="1">
        <f t="array" ref="P245">_xlfn.IFS(O245&gt;90,"A+",O245&gt;80,"A",O245&gt;70,"B",O245&gt;60,"C",O245&gt;40,"D",O245&gt;=0,"E")</f>
        <v>C</v>
      </c>
      <c r="Q245" s="43" t="str">
        <f>TEXT(VLOOKUP(D245,CHOOSE({1,2},Detail!$H$2:$H$1001,Detail!$A$2:$A$1001),2,FALSE),"DD/MM/YYYY")</f>
        <v>06/10/2003</v>
      </c>
      <c r="R245" t="str" cm="1">
        <f t="array" ref="R245:V245">TRANSPOSE(VLOOKUP(D245,CHOOSE({1,2,3,4,5,6},Detail!$H$2:$H$1001,Detail!$F$2:$F$1001,Detail!$C$2:$C$1001,Detail!$D$2:$D$1001,Detail!$E$2:$E$1001,Detail!$B$2:$B$1001),{2;3;4;5;6},FALSE))</f>
        <v>Tanjungbalai</v>
      </c>
      <c r="S245">
        <v>166</v>
      </c>
      <c r="T245">
        <v>67</v>
      </c>
      <c r="U245" t="str">
        <v xml:space="preserve">Jalan Pasir Koja No. 1
</v>
      </c>
      <c r="V245" t="str">
        <v>AB-</v>
      </c>
    </row>
    <row r="246" spans="1:22" x14ac:dyDescent="0.25">
      <c r="A246">
        <v>245</v>
      </c>
      <c r="B246" t="str">
        <f>LEFT(INDEX(Absen!$F$3:$F$8,MATCH(C246,Absen!$E$3:$E$8,0)),1)&amp;TEXT(A246,"0000")</f>
        <v>B0245</v>
      </c>
      <c r="C246" t="s">
        <v>1014</v>
      </c>
      <c r="D246" s="27" t="str">
        <f>VLOOKUP('Personal Teks 2'!B246,Detail!$G$2:$H$1001,2,FALSE)</f>
        <v>Bajragin Halimah</v>
      </c>
      <c r="E246">
        <v>69</v>
      </c>
      <c r="F246">
        <v>46</v>
      </c>
      <c r="G246">
        <v>70</v>
      </c>
      <c r="H246">
        <v>70</v>
      </c>
      <c r="I246">
        <v>63</v>
      </c>
      <c r="J246">
        <v>85</v>
      </c>
      <c r="K246">
        <v>92</v>
      </c>
      <c r="L246" s="45" t="str">
        <f>_xlfn.IFNA(INDEX(Absen!$B$2:$B$501,MATCH('Personal Teks 2'!B246,Absen!$A$2:$A$501,0)),"NO")</f>
        <v>NO</v>
      </c>
      <c r="M246" s="47">
        <f t="shared" si="9"/>
        <v>0</v>
      </c>
      <c r="N246">
        <f t="shared" si="10"/>
        <v>92</v>
      </c>
      <c r="O246">
        <f t="shared" si="11"/>
        <v>71.2</v>
      </c>
      <c r="P246" t="str" cm="1">
        <f t="array" ref="P246">_xlfn.IFS(O246&gt;90,"A+",O246&gt;80,"A",O246&gt;70,"B",O246&gt;60,"C",O246&gt;40,"D",O246&gt;=0,"E")</f>
        <v>B</v>
      </c>
      <c r="Q246" s="43" t="str">
        <f>TEXT(VLOOKUP(D246,CHOOSE({1,2},Detail!$H$2:$H$1001,Detail!$A$2:$A$1001),2,FALSE),"DD/MM/YYYY")</f>
        <v>27/04/2003</v>
      </c>
      <c r="R246" t="str" cm="1">
        <f t="array" ref="R246:V246">TRANSPOSE(VLOOKUP(D246,CHOOSE({1,2,3,4,5,6},Detail!$H$2:$H$1001,Detail!$F$2:$F$1001,Detail!$C$2:$C$1001,Detail!$D$2:$D$1001,Detail!$E$2:$E$1001,Detail!$B$2:$B$1001),{2;3;4;5;6},FALSE))</f>
        <v>Jayapura</v>
      </c>
      <c r="S246">
        <v>155</v>
      </c>
      <c r="T246">
        <v>45</v>
      </c>
      <c r="U246" t="str">
        <v>Gg. Jend. A. Yani No. 47</v>
      </c>
      <c r="V246" t="str">
        <v>O+</v>
      </c>
    </row>
    <row r="247" spans="1:22" x14ac:dyDescent="0.25">
      <c r="A247">
        <v>246</v>
      </c>
      <c r="B247" t="str">
        <f>LEFT(INDEX(Absen!$F$3:$F$8,MATCH(C247,Absen!$E$3:$E$8,0)),1)&amp;TEXT(A247,"0000")</f>
        <v>C0246</v>
      </c>
      <c r="C247" t="s">
        <v>1012</v>
      </c>
      <c r="D247" s="27" t="str">
        <f>VLOOKUP('Personal Teks 2'!B247,Detail!$G$2:$H$1001,2,FALSE)</f>
        <v>Dirja Nashiruddin</v>
      </c>
      <c r="E247">
        <v>65</v>
      </c>
      <c r="F247">
        <v>53</v>
      </c>
      <c r="G247">
        <v>78</v>
      </c>
      <c r="H247">
        <v>52</v>
      </c>
      <c r="I247">
        <v>92</v>
      </c>
      <c r="J247">
        <v>96</v>
      </c>
      <c r="K247">
        <v>77</v>
      </c>
      <c r="L247" s="45" t="str">
        <f>_xlfn.IFNA(INDEX(Absen!$B$2:$B$501,MATCH('Personal Teks 2'!B247,Absen!$A$2:$A$501,0)),"NO")</f>
        <v>NO</v>
      </c>
      <c r="M247" s="47">
        <f t="shared" si="9"/>
        <v>0</v>
      </c>
      <c r="N247">
        <f t="shared" si="10"/>
        <v>77</v>
      </c>
      <c r="O247">
        <f t="shared" si="11"/>
        <v>75.25</v>
      </c>
      <c r="P247" t="str" cm="1">
        <f t="array" ref="P247">_xlfn.IFS(O247&gt;90,"A+",O247&gt;80,"A",O247&gt;70,"B",O247&gt;60,"C",O247&gt;40,"D",O247&gt;=0,"E")</f>
        <v>B</v>
      </c>
      <c r="Q247" s="43" t="str">
        <f>TEXT(VLOOKUP(D247,CHOOSE({1,2},Detail!$H$2:$H$1001,Detail!$A$2:$A$1001),2,FALSE),"DD/MM/YYYY")</f>
        <v>02/04/2003</v>
      </c>
      <c r="R247" t="str" cm="1">
        <f t="array" ref="R247:V247">TRANSPOSE(VLOOKUP(D247,CHOOSE({1,2,3,4,5,6},Detail!$H$2:$H$1001,Detail!$F$2:$F$1001,Detail!$C$2:$C$1001,Detail!$D$2:$D$1001,Detail!$E$2:$E$1001,Detail!$B$2:$B$1001),{2;3;4;5;6},FALSE))</f>
        <v>Semarang</v>
      </c>
      <c r="S247">
        <v>177</v>
      </c>
      <c r="T247">
        <v>52</v>
      </c>
      <c r="U247" t="str">
        <v>Gang K.H. Wahid Hasyim No. 54</v>
      </c>
      <c r="V247" t="str">
        <v>AB+</v>
      </c>
    </row>
    <row r="248" spans="1:22" x14ac:dyDescent="0.25">
      <c r="A248">
        <v>247</v>
      </c>
      <c r="B248" t="str">
        <f>LEFT(INDEX(Absen!$F$3:$F$8,MATCH(C248,Absen!$E$3:$E$8,0)),1)&amp;TEXT(A248,"0000")</f>
        <v>C0247</v>
      </c>
      <c r="C248" t="s">
        <v>1012</v>
      </c>
      <c r="D248" s="27" t="str">
        <f>VLOOKUP('Personal Teks 2'!B248,Detail!$G$2:$H$1001,2,FALSE)</f>
        <v>Hasta Utami</v>
      </c>
      <c r="E248">
        <v>78</v>
      </c>
      <c r="F248">
        <v>62</v>
      </c>
      <c r="G248">
        <v>94</v>
      </c>
      <c r="H248">
        <v>75</v>
      </c>
      <c r="I248">
        <v>93</v>
      </c>
      <c r="J248">
        <v>100</v>
      </c>
      <c r="K248">
        <v>79</v>
      </c>
      <c r="L248" s="45" t="str">
        <f>_xlfn.IFNA(INDEX(Absen!$B$2:$B$501,MATCH('Personal Teks 2'!B248,Absen!$A$2:$A$501,0)),"NO")</f>
        <v>NO</v>
      </c>
      <c r="M248" s="47">
        <f t="shared" si="9"/>
        <v>0</v>
      </c>
      <c r="N248">
        <f t="shared" si="10"/>
        <v>79</v>
      </c>
      <c r="O248">
        <f t="shared" si="11"/>
        <v>85.2</v>
      </c>
      <c r="P248" t="str" cm="1">
        <f t="array" ref="P248">_xlfn.IFS(O248&gt;90,"A+",O248&gt;80,"A",O248&gt;70,"B",O248&gt;60,"C",O248&gt;40,"D",O248&gt;=0,"E")</f>
        <v>A</v>
      </c>
      <c r="Q248" s="43" t="str">
        <f>TEXT(VLOOKUP(D248,CHOOSE({1,2},Detail!$H$2:$H$1001,Detail!$A$2:$A$1001),2,FALSE),"DD/MM/YYYY")</f>
        <v>20/02/2005</v>
      </c>
      <c r="R248" t="str" cm="1">
        <f t="array" ref="R248:V248">TRANSPOSE(VLOOKUP(D248,CHOOSE({1,2,3,4,5,6},Detail!$H$2:$H$1001,Detail!$F$2:$F$1001,Detail!$C$2:$C$1001,Detail!$D$2:$D$1001,Detail!$E$2:$E$1001,Detail!$B$2:$B$1001),{2;3;4;5;6},FALSE))</f>
        <v>Pangkalpinang</v>
      </c>
      <c r="S248">
        <v>177</v>
      </c>
      <c r="T248">
        <v>85</v>
      </c>
      <c r="U248" t="str">
        <v>Gg. Suniaraja No. 09</v>
      </c>
      <c r="V248" t="str">
        <v>AB+</v>
      </c>
    </row>
    <row r="249" spans="1:22" x14ac:dyDescent="0.25">
      <c r="A249">
        <v>248</v>
      </c>
      <c r="B249" t="str">
        <f>LEFT(INDEX(Absen!$F$3:$F$8,MATCH(C249,Absen!$E$3:$E$8,0)),1)&amp;TEXT(A249,"0000")</f>
        <v>E0248</v>
      </c>
      <c r="C249" t="s">
        <v>1010</v>
      </c>
      <c r="D249" s="27" t="str">
        <f>VLOOKUP('Personal Teks 2'!B249,Detail!$G$2:$H$1001,2,FALSE)</f>
        <v>Hesti Tamba</v>
      </c>
      <c r="E249">
        <v>70</v>
      </c>
      <c r="F249">
        <v>47</v>
      </c>
      <c r="G249">
        <v>48</v>
      </c>
      <c r="H249">
        <v>58</v>
      </c>
      <c r="I249">
        <v>59</v>
      </c>
      <c r="J249">
        <v>88</v>
      </c>
      <c r="K249">
        <v>73</v>
      </c>
      <c r="L249" s="45" t="str">
        <f>_xlfn.IFNA(INDEX(Absen!$B$2:$B$501,MATCH('Personal Teks 2'!B249,Absen!$A$2:$A$501,0)),"NO")</f>
        <v>NO</v>
      </c>
      <c r="M249" s="47">
        <f t="shared" si="9"/>
        <v>0</v>
      </c>
      <c r="N249">
        <f t="shared" si="10"/>
        <v>73</v>
      </c>
      <c r="O249">
        <f t="shared" si="11"/>
        <v>63.75</v>
      </c>
      <c r="P249" t="str" cm="1">
        <f t="array" ref="P249">_xlfn.IFS(O249&gt;90,"A+",O249&gt;80,"A",O249&gt;70,"B",O249&gt;60,"C",O249&gt;40,"D",O249&gt;=0,"E")</f>
        <v>C</v>
      </c>
      <c r="Q249" s="43" t="str">
        <f>TEXT(VLOOKUP(D249,CHOOSE({1,2},Detail!$H$2:$H$1001,Detail!$A$2:$A$1001),2,FALSE),"DD/MM/YYYY")</f>
        <v>15/01/2002</v>
      </c>
      <c r="R249" t="str" cm="1">
        <f t="array" ref="R249:V249">TRANSPOSE(VLOOKUP(D249,CHOOSE({1,2,3,4,5,6},Detail!$H$2:$H$1001,Detail!$F$2:$F$1001,Detail!$C$2:$C$1001,Detail!$D$2:$D$1001,Detail!$E$2:$E$1001,Detail!$B$2:$B$1001),{2;3;4;5;6},FALSE))</f>
        <v>Solok</v>
      </c>
      <c r="S249">
        <v>169</v>
      </c>
      <c r="T249">
        <v>90</v>
      </c>
      <c r="U249" t="str">
        <v xml:space="preserve">Jalan Peta No. 8
</v>
      </c>
      <c r="V249" t="str">
        <v>B+</v>
      </c>
    </row>
    <row r="250" spans="1:22" x14ac:dyDescent="0.25">
      <c r="A250">
        <v>249</v>
      </c>
      <c r="B250" t="str">
        <f>LEFT(INDEX(Absen!$F$3:$F$8,MATCH(C250,Absen!$E$3:$E$8,0)),1)&amp;TEXT(A250,"0000")</f>
        <v>F0249</v>
      </c>
      <c r="C250" t="s">
        <v>1011</v>
      </c>
      <c r="D250" s="27" t="str">
        <f>VLOOKUP('Personal Teks 2'!B250,Detail!$G$2:$H$1001,2,FALSE)</f>
        <v>Marsudi Rajata</v>
      </c>
      <c r="E250">
        <v>92</v>
      </c>
      <c r="F250">
        <v>62</v>
      </c>
      <c r="G250">
        <v>70</v>
      </c>
      <c r="H250">
        <v>58</v>
      </c>
      <c r="I250">
        <v>53</v>
      </c>
      <c r="J250">
        <v>89</v>
      </c>
      <c r="K250">
        <v>99</v>
      </c>
      <c r="L250" s="45">
        <f>_xlfn.IFNA(INDEX(Absen!$B$2:$B$501,MATCH('Personal Teks 2'!B250,Absen!$A$2:$A$501,0)),"NO")</f>
        <v>44782</v>
      </c>
      <c r="M250" s="47">
        <f t="shared" si="9"/>
        <v>10</v>
      </c>
      <c r="N250">
        <f t="shared" si="10"/>
        <v>89</v>
      </c>
      <c r="O250">
        <f t="shared" si="11"/>
        <v>73.825000000000003</v>
      </c>
      <c r="P250" t="str" cm="1">
        <f t="array" ref="P250">_xlfn.IFS(O250&gt;90,"A+",O250&gt;80,"A",O250&gt;70,"B",O250&gt;60,"C",O250&gt;40,"D",O250&gt;=0,"E")</f>
        <v>B</v>
      </c>
      <c r="Q250" s="43" t="str">
        <f>TEXT(VLOOKUP(D250,CHOOSE({1,2},Detail!$H$2:$H$1001,Detail!$A$2:$A$1001),2,FALSE),"DD/MM/YYYY")</f>
        <v>31/08/2002</v>
      </c>
      <c r="R250" t="str" cm="1">
        <f t="array" ref="R250:V250">TRANSPOSE(VLOOKUP(D250,CHOOSE({1,2,3,4,5,6},Detail!$H$2:$H$1001,Detail!$F$2:$F$1001,Detail!$C$2:$C$1001,Detail!$D$2:$D$1001,Detail!$E$2:$E$1001,Detail!$B$2:$B$1001),{2;3;4;5;6},FALSE))</f>
        <v>Surabaya</v>
      </c>
      <c r="S250">
        <v>163</v>
      </c>
      <c r="T250">
        <v>57</v>
      </c>
      <c r="U250" t="str">
        <v>Jalan Bangka Raya No. 88</v>
      </c>
      <c r="V250" t="str">
        <v>A+</v>
      </c>
    </row>
    <row r="251" spans="1:22" x14ac:dyDescent="0.25">
      <c r="A251">
        <v>250</v>
      </c>
      <c r="B251" t="str">
        <f>LEFT(INDEX(Absen!$F$3:$F$8,MATCH(C251,Absen!$E$3:$E$8,0)),1)&amp;TEXT(A251,"0000")</f>
        <v>C0250</v>
      </c>
      <c r="C251" t="s">
        <v>1012</v>
      </c>
      <c r="D251" s="27" t="str">
        <f>VLOOKUP('Personal Teks 2'!B251,Detail!$G$2:$H$1001,2,FALSE)</f>
        <v>Qori Hidayat</v>
      </c>
      <c r="E251">
        <v>60</v>
      </c>
      <c r="F251">
        <v>48</v>
      </c>
      <c r="G251">
        <v>38</v>
      </c>
      <c r="H251">
        <v>53</v>
      </c>
      <c r="I251">
        <v>86</v>
      </c>
      <c r="J251">
        <v>54</v>
      </c>
      <c r="K251">
        <v>60</v>
      </c>
      <c r="L251" s="45">
        <f>_xlfn.IFNA(INDEX(Absen!$B$2:$B$501,MATCH('Personal Teks 2'!B251,Absen!$A$2:$A$501,0)),"NO")</f>
        <v>44871</v>
      </c>
      <c r="M251" s="47">
        <f t="shared" si="9"/>
        <v>10</v>
      </c>
      <c r="N251">
        <f t="shared" si="10"/>
        <v>50</v>
      </c>
      <c r="O251">
        <f t="shared" si="11"/>
        <v>54.275000000000006</v>
      </c>
      <c r="P251" t="str" cm="1">
        <f t="array" ref="P251">_xlfn.IFS(O251&gt;90,"A+",O251&gt;80,"A",O251&gt;70,"B",O251&gt;60,"C",O251&gt;40,"D",O251&gt;=0,"E")</f>
        <v>D</v>
      </c>
      <c r="Q251" s="43" t="str">
        <f>TEXT(VLOOKUP(D251,CHOOSE({1,2},Detail!$H$2:$H$1001,Detail!$A$2:$A$1001),2,FALSE),"DD/MM/YYYY")</f>
        <v>21/09/2003</v>
      </c>
      <c r="R251" t="str" cm="1">
        <f t="array" ref="R251:V251">TRANSPOSE(VLOOKUP(D251,CHOOSE({1,2,3,4,5,6},Detail!$H$2:$H$1001,Detail!$F$2:$F$1001,Detail!$C$2:$C$1001,Detail!$D$2:$D$1001,Detail!$E$2:$E$1001,Detail!$B$2:$B$1001),{2;3;4;5;6},FALSE))</f>
        <v>Banda Aceh</v>
      </c>
      <c r="S251">
        <v>163</v>
      </c>
      <c r="T251">
        <v>85</v>
      </c>
      <c r="U251" t="str">
        <v>Jalan Gegerkalong Hilir No. 96</v>
      </c>
      <c r="V251" t="str">
        <v>O-</v>
      </c>
    </row>
    <row r="252" spans="1:22" x14ac:dyDescent="0.25">
      <c r="A252">
        <v>251</v>
      </c>
      <c r="B252" t="str">
        <f>LEFT(INDEX(Absen!$F$3:$F$8,MATCH(C252,Absen!$E$3:$E$8,0)),1)&amp;TEXT(A252,"0000")</f>
        <v>F0251</v>
      </c>
      <c r="C252" t="s">
        <v>1011</v>
      </c>
      <c r="D252" s="27" t="str">
        <f>VLOOKUP('Personal Teks 2'!B252,Detail!$G$2:$H$1001,2,FALSE)</f>
        <v>Cagak Hassanah</v>
      </c>
      <c r="E252">
        <v>82</v>
      </c>
      <c r="F252">
        <v>65</v>
      </c>
      <c r="G252">
        <v>70</v>
      </c>
      <c r="H252">
        <v>60</v>
      </c>
      <c r="I252">
        <v>69</v>
      </c>
      <c r="J252">
        <v>79</v>
      </c>
      <c r="K252">
        <v>69</v>
      </c>
      <c r="L252" s="45">
        <f>_xlfn.IFNA(INDEX(Absen!$B$2:$B$501,MATCH('Personal Teks 2'!B252,Absen!$A$2:$A$501,0)),"NO")</f>
        <v>44796</v>
      </c>
      <c r="M252" s="47">
        <f t="shared" si="9"/>
        <v>10</v>
      </c>
      <c r="N252">
        <f t="shared" si="10"/>
        <v>59</v>
      </c>
      <c r="O252">
        <f t="shared" si="11"/>
        <v>70.2</v>
      </c>
      <c r="P252" t="str" cm="1">
        <f t="array" ref="P252">_xlfn.IFS(O252&gt;90,"A+",O252&gt;80,"A",O252&gt;70,"B",O252&gt;60,"C",O252&gt;40,"D",O252&gt;=0,"E")</f>
        <v>B</v>
      </c>
      <c r="Q252" s="43" t="str">
        <f>TEXT(VLOOKUP(D252,CHOOSE({1,2},Detail!$H$2:$H$1001,Detail!$A$2:$A$1001),2,FALSE),"DD/MM/YYYY")</f>
        <v>27/07/2001</v>
      </c>
      <c r="R252" t="str" cm="1">
        <f t="array" ref="R252:V252">TRANSPOSE(VLOOKUP(D252,CHOOSE({1,2,3,4,5,6},Detail!$H$2:$H$1001,Detail!$F$2:$F$1001,Detail!$C$2:$C$1001,Detail!$D$2:$D$1001,Detail!$E$2:$E$1001,Detail!$B$2:$B$1001),{2;3;4;5;6},FALSE))</f>
        <v>Cilegon</v>
      </c>
      <c r="S252">
        <v>156</v>
      </c>
      <c r="T252">
        <v>64</v>
      </c>
      <c r="U252" t="str">
        <v xml:space="preserve">Jalan S. Parman No. 7
</v>
      </c>
      <c r="V252" t="str">
        <v>A+</v>
      </c>
    </row>
    <row r="253" spans="1:22" x14ac:dyDescent="0.25">
      <c r="A253">
        <v>252</v>
      </c>
      <c r="B253" t="str">
        <f>LEFT(INDEX(Absen!$F$3:$F$8,MATCH(C253,Absen!$E$3:$E$8,0)),1)&amp;TEXT(A253,"0000")</f>
        <v>B0252</v>
      </c>
      <c r="C253" t="s">
        <v>1014</v>
      </c>
      <c r="D253" s="27" t="str">
        <f>VLOOKUP('Personal Teks 2'!B253,Detail!$G$2:$H$1001,2,FALSE)</f>
        <v>Martaka Pudjiastuti</v>
      </c>
      <c r="E253">
        <v>63</v>
      </c>
      <c r="F253">
        <v>73</v>
      </c>
      <c r="G253">
        <v>79</v>
      </c>
      <c r="H253">
        <v>56</v>
      </c>
      <c r="I253">
        <v>78</v>
      </c>
      <c r="J253">
        <v>95</v>
      </c>
      <c r="K253">
        <v>76</v>
      </c>
      <c r="L253" s="45" t="str">
        <f>_xlfn.IFNA(INDEX(Absen!$B$2:$B$501,MATCH('Personal Teks 2'!B253,Absen!$A$2:$A$501,0)),"NO")</f>
        <v>NO</v>
      </c>
      <c r="M253" s="47">
        <f t="shared" si="9"/>
        <v>0</v>
      </c>
      <c r="N253">
        <f t="shared" si="10"/>
        <v>76</v>
      </c>
      <c r="O253">
        <f t="shared" si="11"/>
        <v>76.149999999999991</v>
      </c>
      <c r="P253" t="str" cm="1">
        <f t="array" ref="P253">_xlfn.IFS(O253&gt;90,"A+",O253&gt;80,"A",O253&gt;70,"B",O253&gt;60,"C",O253&gt;40,"D",O253&gt;=0,"E")</f>
        <v>B</v>
      </c>
      <c r="Q253" s="43" t="str">
        <f>TEXT(VLOOKUP(D253,CHOOSE({1,2},Detail!$H$2:$H$1001,Detail!$A$2:$A$1001),2,FALSE),"DD/MM/YYYY")</f>
        <v>10/05/2003</v>
      </c>
      <c r="R253" t="str" cm="1">
        <f t="array" ref="R253:V253">TRANSPOSE(VLOOKUP(D253,CHOOSE({1,2,3,4,5,6},Detail!$H$2:$H$1001,Detail!$F$2:$F$1001,Detail!$C$2:$C$1001,Detail!$D$2:$D$1001,Detail!$E$2:$E$1001,Detail!$B$2:$B$1001),{2;3;4;5;6},FALSE))</f>
        <v>Gorontalo</v>
      </c>
      <c r="S253">
        <v>178</v>
      </c>
      <c r="T253">
        <v>86</v>
      </c>
      <c r="U253" t="str">
        <v>Gang Ahmad Yani No. 42</v>
      </c>
      <c r="V253" t="str">
        <v>B-</v>
      </c>
    </row>
    <row r="254" spans="1:22" x14ac:dyDescent="0.25">
      <c r="A254">
        <v>253</v>
      </c>
      <c r="B254" t="str">
        <f>LEFT(INDEX(Absen!$F$3:$F$8,MATCH(C254,Absen!$E$3:$E$8,0)),1)&amp;TEXT(A254,"0000")</f>
        <v>C0253</v>
      </c>
      <c r="C254" t="s">
        <v>1012</v>
      </c>
      <c r="D254" s="27" t="str">
        <f>VLOOKUP('Personal Teks 2'!B254,Detail!$G$2:$H$1001,2,FALSE)</f>
        <v>Raden Rahayu</v>
      </c>
      <c r="E254">
        <v>65</v>
      </c>
      <c r="F254">
        <v>40</v>
      </c>
      <c r="G254">
        <v>85</v>
      </c>
      <c r="H254">
        <v>61</v>
      </c>
      <c r="I254">
        <v>94</v>
      </c>
      <c r="J254">
        <v>41</v>
      </c>
      <c r="K254">
        <v>78</v>
      </c>
      <c r="L254" s="45">
        <f>_xlfn.IFNA(INDEX(Absen!$B$2:$B$501,MATCH('Personal Teks 2'!B254,Absen!$A$2:$A$501,0)),"NO")</f>
        <v>44859</v>
      </c>
      <c r="M254" s="47">
        <f t="shared" si="9"/>
        <v>10</v>
      </c>
      <c r="N254">
        <f t="shared" si="10"/>
        <v>68</v>
      </c>
      <c r="O254">
        <f t="shared" si="11"/>
        <v>64.5</v>
      </c>
      <c r="P254" t="str" cm="1">
        <f t="array" ref="P254">_xlfn.IFS(O254&gt;90,"A+",O254&gt;80,"A",O254&gt;70,"B",O254&gt;60,"C",O254&gt;40,"D",O254&gt;=0,"E")</f>
        <v>C</v>
      </c>
      <c r="Q254" s="43" t="str">
        <f>TEXT(VLOOKUP(D254,CHOOSE({1,2},Detail!$H$2:$H$1001,Detail!$A$2:$A$1001),2,FALSE),"DD/MM/YYYY")</f>
        <v>27/07/2001</v>
      </c>
      <c r="R254" t="str" cm="1">
        <f t="array" ref="R254:V254">TRANSPOSE(VLOOKUP(D254,CHOOSE({1,2,3,4,5,6},Detail!$H$2:$H$1001,Detail!$F$2:$F$1001,Detail!$C$2:$C$1001,Detail!$D$2:$D$1001,Detail!$E$2:$E$1001,Detail!$B$2:$B$1001),{2;3;4;5;6},FALSE))</f>
        <v>Pekanbaru</v>
      </c>
      <c r="S254">
        <v>176</v>
      </c>
      <c r="T254">
        <v>78</v>
      </c>
      <c r="U254" t="str">
        <v xml:space="preserve">Gang Dipatiukur No. 7
</v>
      </c>
      <c r="V254" t="str">
        <v>O+</v>
      </c>
    </row>
    <row r="255" spans="1:22" x14ac:dyDescent="0.25">
      <c r="A255">
        <v>254</v>
      </c>
      <c r="B255" t="str">
        <f>LEFT(INDEX(Absen!$F$3:$F$8,MATCH(C255,Absen!$E$3:$E$8,0)),1)&amp;TEXT(A255,"0000")</f>
        <v>E0254</v>
      </c>
      <c r="C255" t="s">
        <v>1010</v>
      </c>
      <c r="D255" s="27" t="str">
        <f>VLOOKUP('Personal Teks 2'!B255,Detail!$G$2:$H$1001,2,FALSE)</f>
        <v>Elma Maheswara</v>
      </c>
      <c r="E255">
        <v>77</v>
      </c>
      <c r="F255">
        <v>43</v>
      </c>
      <c r="G255">
        <v>90</v>
      </c>
      <c r="H255">
        <v>62</v>
      </c>
      <c r="I255">
        <v>60</v>
      </c>
      <c r="J255">
        <v>58</v>
      </c>
      <c r="K255">
        <v>62</v>
      </c>
      <c r="L255" s="45" t="str">
        <f>_xlfn.IFNA(INDEX(Absen!$B$2:$B$501,MATCH('Personal Teks 2'!B255,Absen!$A$2:$A$501,0)),"NO")</f>
        <v>NO</v>
      </c>
      <c r="M255" s="47">
        <f t="shared" si="9"/>
        <v>0</v>
      </c>
      <c r="N255">
        <f t="shared" si="10"/>
        <v>62</v>
      </c>
      <c r="O255">
        <f t="shared" si="11"/>
        <v>66.05</v>
      </c>
      <c r="P255" t="str" cm="1">
        <f t="array" ref="P255">_xlfn.IFS(O255&gt;90,"A+",O255&gt;80,"A",O255&gt;70,"B",O255&gt;60,"C",O255&gt;40,"D",O255&gt;=0,"E")</f>
        <v>C</v>
      </c>
      <c r="Q255" s="43" t="str">
        <f>TEXT(VLOOKUP(D255,CHOOSE({1,2},Detail!$H$2:$H$1001,Detail!$A$2:$A$1001),2,FALSE),"DD/MM/YYYY")</f>
        <v>03/06/2004</v>
      </c>
      <c r="R255" t="str" cm="1">
        <f t="array" ref="R255:V255">TRANSPOSE(VLOOKUP(D255,CHOOSE({1,2,3,4,5,6},Detail!$H$2:$H$1001,Detail!$F$2:$F$1001,Detail!$C$2:$C$1001,Detail!$D$2:$D$1001,Detail!$E$2:$E$1001,Detail!$B$2:$B$1001),{2;3;4;5;6},FALSE))</f>
        <v>Bogor</v>
      </c>
      <c r="S255">
        <v>172</v>
      </c>
      <c r="T255">
        <v>74</v>
      </c>
      <c r="U255" t="str">
        <v>Gang Soekarno Hatta No. 47</v>
      </c>
      <c r="V255" t="str">
        <v>O-</v>
      </c>
    </row>
    <row r="256" spans="1:22" x14ac:dyDescent="0.25">
      <c r="A256">
        <v>255</v>
      </c>
      <c r="B256" t="str">
        <f>LEFT(INDEX(Absen!$F$3:$F$8,MATCH(C256,Absen!$E$3:$E$8,0)),1)&amp;TEXT(A256,"0000")</f>
        <v>F0255</v>
      </c>
      <c r="C256" t="s">
        <v>1011</v>
      </c>
      <c r="D256" s="27" t="str">
        <f>VLOOKUP('Personal Teks 2'!B256,Detail!$G$2:$H$1001,2,FALSE)</f>
        <v>Icha Utami</v>
      </c>
      <c r="E256">
        <v>55</v>
      </c>
      <c r="F256">
        <v>69</v>
      </c>
      <c r="G256">
        <v>35</v>
      </c>
      <c r="H256">
        <v>63</v>
      </c>
      <c r="I256">
        <v>83</v>
      </c>
      <c r="J256">
        <v>41</v>
      </c>
      <c r="K256">
        <v>75</v>
      </c>
      <c r="L256" s="45" t="str">
        <f>_xlfn.IFNA(INDEX(Absen!$B$2:$B$501,MATCH('Personal Teks 2'!B256,Absen!$A$2:$A$501,0)),"NO")</f>
        <v>NO</v>
      </c>
      <c r="M256" s="47">
        <f t="shared" si="9"/>
        <v>0</v>
      </c>
      <c r="N256">
        <f t="shared" si="10"/>
        <v>75</v>
      </c>
      <c r="O256">
        <f t="shared" si="11"/>
        <v>56.45</v>
      </c>
      <c r="P256" t="str" cm="1">
        <f t="array" ref="P256">_xlfn.IFS(O256&gt;90,"A+",O256&gt;80,"A",O256&gt;70,"B",O256&gt;60,"C",O256&gt;40,"D",O256&gt;=0,"E")</f>
        <v>D</v>
      </c>
      <c r="Q256" s="43" t="str">
        <f>TEXT(VLOOKUP(D256,CHOOSE({1,2},Detail!$H$2:$H$1001,Detail!$A$2:$A$1001),2,FALSE),"DD/MM/YYYY")</f>
        <v>08/03/2004</v>
      </c>
      <c r="R256" t="str" cm="1">
        <f t="array" ref="R256:V256">TRANSPOSE(VLOOKUP(D256,CHOOSE({1,2,3,4,5,6},Detail!$H$2:$H$1001,Detail!$F$2:$F$1001,Detail!$C$2:$C$1001,Detail!$D$2:$D$1001,Detail!$E$2:$E$1001,Detail!$B$2:$B$1001),{2;3;4;5;6},FALSE))</f>
        <v>Pariaman</v>
      </c>
      <c r="S256">
        <v>157</v>
      </c>
      <c r="T256">
        <v>63</v>
      </c>
      <c r="U256" t="str">
        <v xml:space="preserve">Jl. PHH. Mustofa No. 3
</v>
      </c>
      <c r="V256" t="str">
        <v>AB+</v>
      </c>
    </row>
    <row r="257" spans="1:22" x14ac:dyDescent="0.25">
      <c r="A257">
        <v>256</v>
      </c>
      <c r="B257" t="str">
        <f>LEFT(INDEX(Absen!$F$3:$F$8,MATCH(C257,Absen!$E$3:$E$8,0)),1)&amp;TEXT(A257,"0000")</f>
        <v>F0256</v>
      </c>
      <c r="C257" t="s">
        <v>1011</v>
      </c>
      <c r="D257" s="27" t="str">
        <f>VLOOKUP('Personal Teks 2'!B257,Detail!$G$2:$H$1001,2,FALSE)</f>
        <v>Tira Mulyani</v>
      </c>
      <c r="E257">
        <v>65</v>
      </c>
      <c r="F257">
        <v>65</v>
      </c>
      <c r="G257">
        <v>92</v>
      </c>
      <c r="H257">
        <v>72</v>
      </c>
      <c r="I257">
        <v>65</v>
      </c>
      <c r="J257">
        <v>84</v>
      </c>
      <c r="K257">
        <v>77</v>
      </c>
      <c r="L257" s="45" t="str">
        <f>_xlfn.IFNA(INDEX(Absen!$B$2:$B$501,MATCH('Personal Teks 2'!B257,Absen!$A$2:$A$501,0)),"NO")</f>
        <v>NO</v>
      </c>
      <c r="M257" s="47">
        <f t="shared" si="9"/>
        <v>0</v>
      </c>
      <c r="N257">
        <f t="shared" si="10"/>
        <v>77</v>
      </c>
      <c r="O257">
        <f t="shared" si="11"/>
        <v>76.275000000000006</v>
      </c>
      <c r="P257" t="str" cm="1">
        <f t="array" ref="P257">_xlfn.IFS(O257&gt;90,"A+",O257&gt;80,"A",O257&gt;70,"B",O257&gt;60,"C",O257&gt;40,"D",O257&gt;=0,"E")</f>
        <v>B</v>
      </c>
      <c r="Q257" s="43" t="str">
        <f>TEXT(VLOOKUP(D257,CHOOSE({1,2},Detail!$H$2:$H$1001,Detail!$A$2:$A$1001),2,FALSE),"DD/MM/YYYY")</f>
        <v>27/03/2003</v>
      </c>
      <c r="R257" t="str" cm="1">
        <f t="array" ref="R257:V257">TRANSPOSE(VLOOKUP(D257,CHOOSE({1,2,3,4,5,6},Detail!$H$2:$H$1001,Detail!$F$2:$F$1001,Detail!$C$2:$C$1001,Detail!$D$2:$D$1001,Detail!$E$2:$E$1001,Detail!$B$2:$B$1001),{2;3;4;5;6},FALSE))</f>
        <v>Probolinggo</v>
      </c>
      <c r="S257">
        <v>178</v>
      </c>
      <c r="T257">
        <v>63</v>
      </c>
      <c r="U257" t="str">
        <v>Jalan Sukajadi No. 84</v>
      </c>
      <c r="V257" t="str">
        <v>AB+</v>
      </c>
    </row>
    <row r="258" spans="1:22" x14ac:dyDescent="0.25">
      <c r="A258">
        <v>257</v>
      </c>
      <c r="B258" t="str">
        <f>LEFT(INDEX(Absen!$F$3:$F$8,MATCH(C258,Absen!$E$3:$E$8,0)),1)&amp;TEXT(A258,"0000")</f>
        <v>E0257</v>
      </c>
      <c r="C258" t="s">
        <v>1010</v>
      </c>
      <c r="D258" s="27" t="str">
        <f>VLOOKUP('Personal Teks 2'!B258,Detail!$G$2:$H$1001,2,FALSE)</f>
        <v>Keisha Firgantoro</v>
      </c>
      <c r="E258">
        <v>72</v>
      </c>
      <c r="F258">
        <v>43</v>
      </c>
      <c r="G258">
        <v>82</v>
      </c>
      <c r="H258">
        <v>63</v>
      </c>
      <c r="I258">
        <v>56</v>
      </c>
      <c r="J258">
        <v>44</v>
      </c>
      <c r="K258">
        <v>76</v>
      </c>
      <c r="L258" s="45">
        <f>_xlfn.IFNA(INDEX(Absen!$B$2:$B$501,MATCH('Personal Teks 2'!B258,Absen!$A$2:$A$501,0)),"NO")</f>
        <v>44827</v>
      </c>
      <c r="M258" s="47">
        <f t="shared" si="9"/>
        <v>10</v>
      </c>
      <c r="N258">
        <f t="shared" si="10"/>
        <v>66</v>
      </c>
      <c r="O258">
        <f t="shared" si="11"/>
        <v>61.050000000000004</v>
      </c>
      <c r="P258" t="str" cm="1">
        <f t="array" ref="P258">_xlfn.IFS(O258&gt;90,"A+",O258&gt;80,"A",O258&gt;70,"B",O258&gt;60,"C",O258&gt;40,"D",O258&gt;=0,"E")</f>
        <v>C</v>
      </c>
      <c r="Q258" s="43" t="str">
        <f>TEXT(VLOOKUP(D258,CHOOSE({1,2},Detail!$H$2:$H$1001,Detail!$A$2:$A$1001),2,FALSE),"DD/MM/YYYY")</f>
        <v>01/03/2002</v>
      </c>
      <c r="R258" t="str" cm="1">
        <f t="array" ref="R258:V258">TRANSPOSE(VLOOKUP(D258,CHOOSE({1,2,3,4,5,6},Detail!$H$2:$H$1001,Detail!$F$2:$F$1001,Detail!$C$2:$C$1001,Detail!$D$2:$D$1001,Detail!$E$2:$E$1001,Detail!$B$2:$B$1001),{2;3;4;5;6},FALSE))</f>
        <v>Pekanbaru</v>
      </c>
      <c r="S258">
        <v>170</v>
      </c>
      <c r="T258">
        <v>54</v>
      </c>
      <c r="U258" t="str">
        <v xml:space="preserve">Jl. Dr. Djunjunan No. 3
</v>
      </c>
      <c r="V258" t="str">
        <v>A-</v>
      </c>
    </row>
    <row r="259" spans="1:22" x14ac:dyDescent="0.25">
      <c r="A259">
        <v>258</v>
      </c>
      <c r="B259" t="str">
        <f>LEFT(INDEX(Absen!$F$3:$F$8,MATCH(C259,Absen!$E$3:$E$8,0)),1)&amp;TEXT(A259,"0000")</f>
        <v>C0258</v>
      </c>
      <c r="C259" t="s">
        <v>1012</v>
      </c>
      <c r="D259" s="27" t="str">
        <f>VLOOKUP('Personal Teks 2'!B259,Detail!$G$2:$H$1001,2,FALSE)</f>
        <v>Ghani Hariyah</v>
      </c>
      <c r="E259">
        <v>61</v>
      </c>
      <c r="F259">
        <v>61</v>
      </c>
      <c r="G259">
        <v>53</v>
      </c>
      <c r="H259">
        <v>60</v>
      </c>
      <c r="I259">
        <v>81</v>
      </c>
      <c r="J259">
        <v>48</v>
      </c>
      <c r="K259">
        <v>87</v>
      </c>
      <c r="L259" s="45" t="str">
        <f>_xlfn.IFNA(INDEX(Absen!$B$2:$B$501,MATCH('Personal Teks 2'!B259,Absen!$A$2:$A$501,0)),"NO")</f>
        <v>NO</v>
      </c>
      <c r="M259" s="47">
        <f t="shared" ref="M259:M322" si="12">IF(LEN(TEXT(L259,"DD/MM/YYYY"))=10,10,0)</f>
        <v>0</v>
      </c>
      <c r="N259">
        <f t="shared" ref="N259:N322" si="13">(K259-M259)</f>
        <v>87</v>
      </c>
      <c r="O259">
        <f t="shared" ref="O259:O322" si="14">SUM(E259*12.5/100,F259*12.5/100,H259*12.5/100,G259*20/100,I259*12.5/100,J259*20/100,N259*10/100)</f>
        <v>61.775000000000006</v>
      </c>
      <c r="P259" t="str" cm="1">
        <f t="array" ref="P259">_xlfn.IFS(O259&gt;90,"A+",O259&gt;80,"A",O259&gt;70,"B",O259&gt;60,"C",O259&gt;40,"D",O259&gt;=0,"E")</f>
        <v>C</v>
      </c>
      <c r="Q259" s="43" t="str">
        <f>TEXT(VLOOKUP(D259,CHOOSE({1,2},Detail!$H$2:$H$1001,Detail!$A$2:$A$1001),2,FALSE),"DD/MM/YYYY")</f>
        <v>10/07/2002</v>
      </c>
      <c r="R259" t="str" cm="1">
        <f t="array" ref="R259:V259">TRANSPOSE(VLOOKUP(D259,CHOOSE({1,2,3,4,5,6},Detail!$H$2:$H$1001,Detail!$F$2:$F$1001,Detail!$C$2:$C$1001,Detail!$D$2:$D$1001,Detail!$E$2:$E$1001,Detail!$B$2:$B$1001),{2;3;4;5;6},FALSE))</f>
        <v>Denpasar</v>
      </c>
      <c r="S259">
        <v>177</v>
      </c>
      <c r="T259">
        <v>87</v>
      </c>
      <c r="U259" t="str">
        <v>Jl. Abdul Muis No. 10</v>
      </c>
      <c r="V259" t="str">
        <v>B-</v>
      </c>
    </row>
    <row r="260" spans="1:22" x14ac:dyDescent="0.25">
      <c r="A260">
        <v>259</v>
      </c>
      <c r="B260" t="str">
        <f>LEFT(INDEX(Absen!$F$3:$F$8,MATCH(C260,Absen!$E$3:$E$8,0)),1)&amp;TEXT(A260,"0000")</f>
        <v>D0259</v>
      </c>
      <c r="C260" t="s">
        <v>1013</v>
      </c>
      <c r="D260" s="27" t="str">
        <f>VLOOKUP('Personal Teks 2'!B260,Detail!$G$2:$H$1001,2,FALSE)</f>
        <v>Luluh Putra</v>
      </c>
      <c r="E260">
        <v>80</v>
      </c>
      <c r="F260">
        <v>51</v>
      </c>
      <c r="G260">
        <v>70</v>
      </c>
      <c r="H260">
        <v>60</v>
      </c>
      <c r="I260">
        <v>52</v>
      </c>
      <c r="J260">
        <v>97</v>
      </c>
      <c r="K260">
        <v>72</v>
      </c>
      <c r="L260" s="45" t="str">
        <f>_xlfn.IFNA(INDEX(Absen!$B$2:$B$501,MATCH('Personal Teks 2'!B260,Absen!$A$2:$A$501,0)),"NO")</f>
        <v>NO</v>
      </c>
      <c r="M260" s="47">
        <f t="shared" si="12"/>
        <v>0</v>
      </c>
      <c r="N260">
        <f t="shared" si="13"/>
        <v>72</v>
      </c>
      <c r="O260">
        <f t="shared" si="14"/>
        <v>70.974999999999994</v>
      </c>
      <c r="P260" t="str" cm="1">
        <f t="array" ref="P260">_xlfn.IFS(O260&gt;90,"A+",O260&gt;80,"A",O260&gt;70,"B",O260&gt;60,"C",O260&gt;40,"D",O260&gt;=0,"E")</f>
        <v>B</v>
      </c>
      <c r="Q260" s="43" t="str">
        <f>TEXT(VLOOKUP(D260,CHOOSE({1,2},Detail!$H$2:$H$1001,Detail!$A$2:$A$1001),2,FALSE),"DD/MM/YYYY")</f>
        <v>12/06/2002</v>
      </c>
      <c r="R260" t="str" cm="1">
        <f t="array" ref="R260:V260">TRANSPOSE(VLOOKUP(D260,CHOOSE({1,2,3,4,5,6},Detail!$H$2:$H$1001,Detail!$F$2:$F$1001,Detail!$C$2:$C$1001,Detail!$D$2:$D$1001,Detail!$E$2:$E$1001,Detail!$B$2:$B$1001),{2;3;4;5;6},FALSE))</f>
        <v>Mataram</v>
      </c>
      <c r="S260">
        <v>161</v>
      </c>
      <c r="T260">
        <v>50</v>
      </c>
      <c r="U260" t="str">
        <v>Gang Suryakencana No. 35</v>
      </c>
      <c r="V260" t="str">
        <v>A-</v>
      </c>
    </row>
    <row r="261" spans="1:22" x14ac:dyDescent="0.25">
      <c r="A261">
        <v>260</v>
      </c>
      <c r="B261" t="str">
        <f>LEFT(INDEX(Absen!$F$3:$F$8,MATCH(C261,Absen!$E$3:$E$8,0)),1)&amp;TEXT(A261,"0000")</f>
        <v>C0260</v>
      </c>
      <c r="C261" t="s">
        <v>1012</v>
      </c>
      <c r="D261" s="27" t="str">
        <f>VLOOKUP('Personal Teks 2'!B261,Detail!$G$2:$H$1001,2,FALSE)</f>
        <v>Ajiman Puspasari</v>
      </c>
      <c r="E261">
        <v>93</v>
      </c>
      <c r="F261">
        <v>50</v>
      </c>
      <c r="G261">
        <v>39</v>
      </c>
      <c r="H261">
        <v>64</v>
      </c>
      <c r="I261">
        <v>86</v>
      </c>
      <c r="J261">
        <v>74</v>
      </c>
      <c r="K261">
        <v>83</v>
      </c>
      <c r="L261" s="45" t="str">
        <f>_xlfn.IFNA(INDEX(Absen!$B$2:$B$501,MATCH('Personal Teks 2'!B261,Absen!$A$2:$A$501,0)),"NO")</f>
        <v>NO</v>
      </c>
      <c r="M261" s="47">
        <f t="shared" si="12"/>
        <v>0</v>
      </c>
      <c r="N261">
        <f t="shared" si="13"/>
        <v>83</v>
      </c>
      <c r="O261">
        <f t="shared" si="14"/>
        <v>67.524999999999991</v>
      </c>
      <c r="P261" t="str" cm="1">
        <f t="array" ref="P261">_xlfn.IFS(O261&gt;90,"A+",O261&gt;80,"A",O261&gt;70,"B",O261&gt;60,"C",O261&gt;40,"D",O261&gt;=0,"E")</f>
        <v>C</v>
      </c>
      <c r="Q261" s="43" t="str">
        <f>TEXT(VLOOKUP(D261,CHOOSE({1,2},Detail!$H$2:$H$1001,Detail!$A$2:$A$1001),2,FALSE),"DD/MM/YYYY")</f>
        <v>26/05/2001</v>
      </c>
      <c r="R261" t="str" cm="1">
        <f t="array" ref="R261:V261">TRANSPOSE(VLOOKUP(D261,CHOOSE({1,2,3,4,5,6},Detail!$H$2:$H$1001,Detail!$F$2:$F$1001,Detail!$C$2:$C$1001,Detail!$D$2:$D$1001,Detail!$E$2:$E$1001,Detail!$B$2:$B$1001),{2;3;4;5;6},FALSE))</f>
        <v>Dumai</v>
      </c>
      <c r="S261">
        <v>163</v>
      </c>
      <c r="T261">
        <v>56</v>
      </c>
      <c r="U261" t="str">
        <v>Jl. Ciwastra No. 68</v>
      </c>
      <c r="V261" t="str">
        <v>B-</v>
      </c>
    </row>
    <row r="262" spans="1:22" x14ac:dyDescent="0.25">
      <c r="A262">
        <v>261</v>
      </c>
      <c r="B262" t="str">
        <f>LEFT(INDEX(Absen!$F$3:$F$8,MATCH(C262,Absen!$E$3:$E$8,0)),1)&amp;TEXT(A262,"0000")</f>
        <v>F0261</v>
      </c>
      <c r="C262" t="s">
        <v>1011</v>
      </c>
      <c r="D262" s="27" t="str">
        <f>VLOOKUP('Personal Teks 2'!B262,Detail!$G$2:$H$1001,2,FALSE)</f>
        <v>Kemal Laksita</v>
      </c>
      <c r="E262">
        <v>52</v>
      </c>
      <c r="F262">
        <v>56</v>
      </c>
      <c r="G262">
        <v>51</v>
      </c>
      <c r="H262">
        <v>71</v>
      </c>
      <c r="I262">
        <v>54</v>
      </c>
      <c r="J262">
        <v>70</v>
      </c>
      <c r="K262">
        <v>92</v>
      </c>
      <c r="L262" s="45" t="str">
        <f>_xlfn.IFNA(INDEX(Absen!$B$2:$B$501,MATCH('Personal Teks 2'!B262,Absen!$A$2:$A$501,0)),"NO")</f>
        <v>NO</v>
      </c>
      <c r="M262" s="47">
        <f t="shared" si="12"/>
        <v>0</v>
      </c>
      <c r="N262">
        <f t="shared" si="13"/>
        <v>92</v>
      </c>
      <c r="O262">
        <f t="shared" si="14"/>
        <v>62.525000000000006</v>
      </c>
      <c r="P262" t="str" cm="1">
        <f t="array" ref="P262">_xlfn.IFS(O262&gt;90,"A+",O262&gt;80,"A",O262&gt;70,"B",O262&gt;60,"C",O262&gt;40,"D",O262&gt;=0,"E")</f>
        <v>C</v>
      </c>
      <c r="Q262" s="43" t="str">
        <f>TEXT(VLOOKUP(D262,CHOOSE({1,2},Detail!$H$2:$H$1001,Detail!$A$2:$A$1001),2,FALSE),"DD/MM/YYYY")</f>
        <v>12/04/2004</v>
      </c>
      <c r="R262" t="str" cm="1">
        <f t="array" ref="R262:V262">TRANSPOSE(VLOOKUP(D262,CHOOSE({1,2,3,4,5,6},Detail!$H$2:$H$1001,Detail!$F$2:$F$1001,Detail!$C$2:$C$1001,Detail!$D$2:$D$1001,Detail!$E$2:$E$1001,Detail!$B$2:$B$1001),{2;3;4;5;6},FALSE))</f>
        <v>Palembang</v>
      </c>
      <c r="S262">
        <v>171</v>
      </c>
      <c r="T262">
        <v>57</v>
      </c>
      <c r="U262" t="str">
        <v xml:space="preserve">Jalan Ahmad Dahlan No. 3
</v>
      </c>
      <c r="V262" t="str">
        <v>O-</v>
      </c>
    </row>
    <row r="263" spans="1:22" x14ac:dyDescent="0.25">
      <c r="A263">
        <v>262</v>
      </c>
      <c r="B263" t="str">
        <f>LEFT(INDEX(Absen!$F$3:$F$8,MATCH(C263,Absen!$E$3:$E$8,0)),1)&amp;TEXT(A263,"0000")</f>
        <v>D0262</v>
      </c>
      <c r="C263" t="s">
        <v>1013</v>
      </c>
      <c r="D263" s="27" t="str">
        <f>VLOOKUP('Personal Teks 2'!B263,Detail!$G$2:$H$1001,2,FALSE)</f>
        <v>Pangestu Manullang</v>
      </c>
      <c r="E263">
        <v>53</v>
      </c>
      <c r="F263">
        <v>72</v>
      </c>
      <c r="G263">
        <v>43</v>
      </c>
      <c r="H263">
        <v>66</v>
      </c>
      <c r="I263">
        <v>79</v>
      </c>
      <c r="J263">
        <v>82</v>
      </c>
      <c r="K263">
        <v>86</v>
      </c>
      <c r="L263" s="45">
        <f>_xlfn.IFNA(INDEX(Absen!$B$2:$B$501,MATCH('Personal Teks 2'!B263,Absen!$A$2:$A$501,0)),"NO")</f>
        <v>44786</v>
      </c>
      <c r="M263" s="47">
        <f t="shared" si="12"/>
        <v>10</v>
      </c>
      <c r="N263">
        <f t="shared" si="13"/>
        <v>76</v>
      </c>
      <c r="O263">
        <f t="shared" si="14"/>
        <v>66.349999999999994</v>
      </c>
      <c r="P263" t="str" cm="1">
        <f t="array" ref="P263">_xlfn.IFS(O263&gt;90,"A+",O263&gt;80,"A",O263&gt;70,"B",O263&gt;60,"C",O263&gt;40,"D",O263&gt;=0,"E")</f>
        <v>C</v>
      </c>
      <c r="Q263" s="43" t="str">
        <f>TEXT(VLOOKUP(D263,CHOOSE({1,2},Detail!$H$2:$H$1001,Detail!$A$2:$A$1001),2,FALSE),"DD/MM/YYYY")</f>
        <v>06/01/2005</v>
      </c>
      <c r="R263" t="str" cm="1">
        <f t="array" ref="R263:V263">TRANSPOSE(VLOOKUP(D263,CHOOSE({1,2,3,4,5,6},Detail!$H$2:$H$1001,Detail!$F$2:$F$1001,Detail!$C$2:$C$1001,Detail!$D$2:$D$1001,Detail!$E$2:$E$1001,Detail!$B$2:$B$1001),{2;3;4;5;6},FALSE))</f>
        <v>Sibolga</v>
      </c>
      <c r="S263">
        <v>177</v>
      </c>
      <c r="T263">
        <v>62</v>
      </c>
      <c r="U263" t="str">
        <v>Jl. Siliwangi No. 20</v>
      </c>
      <c r="V263" t="str">
        <v>O+</v>
      </c>
    </row>
    <row r="264" spans="1:22" x14ac:dyDescent="0.25">
      <c r="A264">
        <v>263</v>
      </c>
      <c r="B264" t="str">
        <f>LEFT(INDEX(Absen!$F$3:$F$8,MATCH(C264,Absen!$E$3:$E$8,0)),1)&amp;TEXT(A264,"0000")</f>
        <v>F0263</v>
      </c>
      <c r="C264" t="s">
        <v>1011</v>
      </c>
      <c r="D264" s="27" t="str">
        <f>VLOOKUP('Personal Teks 2'!B264,Detail!$G$2:$H$1001,2,FALSE)</f>
        <v>Raisa Pradana</v>
      </c>
      <c r="E264">
        <v>94</v>
      </c>
      <c r="F264">
        <v>75</v>
      </c>
      <c r="G264">
        <v>84</v>
      </c>
      <c r="H264">
        <v>66</v>
      </c>
      <c r="I264">
        <v>73</v>
      </c>
      <c r="J264">
        <v>45</v>
      </c>
      <c r="K264">
        <v>84</v>
      </c>
      <c r="L264" s="45">
        <f>_xlfn.IFNA(INDEX(Absen!$B$2:$B$501,MATCH('Personal Teks 2'!B264,Absen!$A$2:$A$501,0)),"NO")</f>
        <v>44902</v>
      </c>
      <c r="M264" s="47">
        <f t="shared" si="12"/>
        <v>10</v>
      </c>
      <c r="N264">
        <f t="shared" si="13"/>
        <v>74</v>
      </c>
      <c r="O264">
        <f t="shared" si="14"/>
        <v>71.7</v>
      </c>
      <c r="P264" t="str" cm="1">
        <f t="array" ref="P264">_xlfn.IFS(O264&gt;90,"A+",O264&gt;80,"A",O264&gt;70,"B",O264&gt;60,"C",O264&gt;40,"D",O264&gt;=0,"E")</f>
        <v>B</v>
      </c>
      <c r="Q264" s="43" t="str">
        <f>TEXT(VLOOKUP(D264,CHOOSE({1,2},Detail!$H$2:$H$1001,Detail!$A$2:$A$1001),2,FALSE),"DD/MM/YYYY")</f>
        <v>02/05/2003</v>
      </c>
      <c r="R264" t="str" cm="1">
        <f t="array" ref="R264:V264">TRANSPOSE(VLOOKUP(D264,CHOOSE({1,2,3,4,5,6},Detail!$H$2:$H$1001,Detail!$F$2:$F$1001,Detail!$C$2:$C$1001,Detail!$D$2:$D$1001,Detail!$E$2:$E$1001,Detail!$B$2:$B$1001),{2;3;4;5;6},FALSE))</f>
        <v>Bekasi</v>
      </c>
      <c r="S264">
        <v>180</v>
      </c>
      <c r="T264">
        <v>84</v>
      </c>
      <c r="U264" t="str">
        <v>Jl. Raya Ujungberung No. 67</v>
      </c>
      <c r="V264" t="str">
        <v>A+</v>
      </c>
    </row>
    <row r="265" spans="1:22" x14ac:dyDescent="0.25">
      <c r="A265">
        <v>264</v>
      </c>
      <c r="B265" t="str">
        <f>LEFT(INDEX(Absen!$F$3:$F$8,MATCH(C265,Absen!$E$3:$E$8,0)),1)&amp;TEXT(A265,"0000")</f>
        <v>E0264</v>
      </c>
      <c r="C265" t="s">
        <v>1010</v>
      </c>
      <c r="D265" s="27" t="str">
        <f>VLOOKUP('Personal Teks 2'!B265,Detail!$G$2:$H$1001,2,FALSE)</f>
        <v>Malik Mustofa</v>
      </c>
      <c r="E265">
        <v>88</v>
      </c>
      <c r="F265">
        <v>66</v>
      </c>
      <c r="G265">
        <v>78</v>
      </c>
      <c r="H265">
        <v>57</v>
      </c>
      <c r="I265">
        <v>86</v>
      </c>
      <c r="J265">
        <v>69</v>
      </c>
      <c r="K265">
        <v>65</v>
      </c>
      <c r="L265" s="45" t="str">
        <f>_xlfn.IFNA(INDEX(Absen!$B$2:$B$501,MATCH('Personal Teks 2'!B265,Absen!$A$2:$A$501,0)),"NO")</f>
        <v>NO</v>
      </c>
      <c r="M265" s="47">
        <f t="shared" si="12"/>
        <v>0</v>
      </c>
      <c r="N265">
        <f t="shared" si="13"/>
        <v>65</v>
      </c>
      <c r="O265">
        <f t="shared" si="14"/>
        <v>73.025000000000006</v>
      </c>
      <c r="P265" t="str" cm="1">
        <f t="array" ref="P265">_xlfn.IFS(O265&gt;90,"A+",O265&gt;80,"A",O265&gt;70,"B",O265&gt;60,"C",O265&gt;40,"D",O265&gt;=0,"E")</f>
        <v>B</v>
      </c>
      <c r="Q265" s="43" t="str">
        <f>TEXT(VLOOKUP(D265,CHOOSE({1,2},Detail!$H$2:$H$1001,Detail!$A$2:$A$1001),2,FALSE),"DD/MM/YYYY")</f>
        <v>15/12/2002</v>
      </c>
      <c r="R265" t="str" cm="1">
        <f t="array" ref="R265:V265">TRANSPOSE(VLOOKUP(D265,CHOOSE({1,2,3,4,5,6},Detail!$H$2:$H$1001,Detail!$F$2:$F$1001,Detail!$C$2:$C$1001,Detail!$D$2:$D$1001,Detail!$E$2:$E$1001,Detail!$B$2:$B$1001),{2;3;4;5;6},FALSE))</f>
        <v>Kupang</v>
      </c>
      <c r="S265">
        <v>172</v>
      </c>
      <c r="T265">
        <v>65</v>
      </c>
      <c r="U265" t="str">
        <v xml:space="preserve">Gang Dipenogoro No. 9
</v>
      </c>
      <c r="V265" t="str">
        <v>O+</v>
      </c>
    </row>
    <row r="266" spans="1:22" x14ac:dyDescent="0.25">
      <c r="A266">
        <v>265</v>
      </c>
      <c r="B266" t="str">
        <f>LEFT(INDEX(Absen!$F$3:$F$8,MATCH(C266,Absen!$E$3:$E$8,0)),1)&amp;TEXT(A266,"0000")</f>
        <v>A0265</v>
      </c>
      <c r="C266" t="s">
        <v>1015</v>
      </c>
      <c r="D266" s="27" t="str">
        <f>VLOOKUP('Personal Teks 2'!B266,Detail!$G$2:$H$1001,2,FALSE)</f>
        <v>Asmuni Anggriawan</v>
      </c>
      <c r="E266">
        <v>69</v>
      </c>
      <c r="F266">
        <v>52</v>
      </c>
      <c r="G266">
        <v>30</v>
      </c>
      <c r="H266">
        <v>64</v>
      </c>
      <c r="I266">
        <v>90</v>
      </c>
      <c r="J266">
        <v>91</v>
      </c>
      <c r="K266">
        <v>93</v>
      </c>
      <c r="L266" s="45">
        <f>_xlfn.IFNA(INDEX(Absen!$B$2:$B$501,MATCH('Personal Teks 2'!B266,Absen!$A$2:$A$501,0)),"NO")</f>
        <v>44874</v>
      </c>
      <c r="M266" s="47">
        <f t="shared" si="12"/>
        <v>10</v>
      </c>
      <c r="N266">
        <f t="shared" si="13"/>
        <v>83</v>
      </c>
      <c r="O266">
        <f t="shared" si="14"/>
        <v>66.875</v>
      </c>
      <c r="P266" t="str" cm="1">
        <f t="array" ref="P266">_xlfn.IFS(O266&gt;90,"A+",O266&gt;80,"A",O266&gt;70,"B",O266&gt;60,"C",O266&gt;40,"D",O266&gt;=0,"E")</f>
        <v>C</v>
      </c>
      <c r="Q266" s="43" t="str">
        <f>TEXT(VLOOKUP(D266,CHOOSE({1,2},Detail!$H$2:$H$1001,Detail!$A$2:$A$1001),2,FALSE),"DD/MM/YYYY")</f>
        <v>02/05/2004</v>
      </c>
      <c r="R266" t="str" cm="1">
        <f t="array" ref="R266:V266">TRANSPOSE(VLOOKUP(D266,CHOOSE({1,2,3,4,5,6},Detail!$H$2:$H$1001,Detail!$F$2:$F$1001,Detail!$C$2:$C$1001,Detail!$D$2:$D$1001,Detail!$E$2:$E$1001,Detail!$B$2:$B$1001),{2;3;4;5;6},FALSE))</f>
        <v>Sungai Penuh</v>
      </c>
      <c r="S266">
        <v>175</v>
      </c>
      <c r="T266">
        <v>52</v>
      </c>
      <c r="U266" t="str">
        <v>Gang Moch. Ramdan No. 56</v>
      </c>
      <c r="V266" t="str">
        <v>B+</v>
      </c>
    </row>
    <row r="267" spans="1:22" x14ac:dyDescent="0.25">
      <c r="A267">
        <v>266</v>
      </c>
      <c r="B267" t="str">
        <f>LEFT(INDEX(Absen!$F$3:$F$8,MATCH(C267,Absen!$E$3:$E$8,0)),1)&amp;TEXT(A267,"0000")</f>
        <v>D0266</v>
      </c>
      <c r="C267" t="s">
        <v>1013</v>
      </c>
      <c r="D267" s="27" t="str">
        <f>VLOOKUP('Personal Teks 2'!B267,Detail!$G$2:$H$1001,2,FALSE)</f>
        <v>Emil Jailani</v>
      </c>
      <c r="E267">
        <v>72</v>
      </c>
      <c r="F267">
        <v>61</v>
      </c>
      <c r="G267">
        <v>85</v>
      </c>
      <c r="H267">
        <v>52</v>
      </c>
      <c r="I267">
        <v>59</v>
      </c>
      <c r="J267">
        <v>60</v>
      </c>
      <c r="K267">
        <v>92</v>
      </c>
      <c r="L267" s="45" t="str">
        <f>_xlfn.IFNA(INDEX(Absen!$B$2:$B$501,MATCH('Personal Teks 2'!B267,Absen!$A$2:$A$501,0)),"NO")</f>
        <v>NO</v>
      </c>
      <c r="M267" s="47">
        <f t="shared" si="12"/>
        <v>0</v>
      </c>
      <c r="N267">
        <f t="shared" si="13"/>
        <v>92</v>
      </c>
      <c r="O267">
        <f t="shared" si="14"/>
        <v>68.7</v>
      </c>
      <c r="P267" t="str" cm="1">
        <f t="array" ref="P267">_xlfn.IFS(O267&gt;90,"A+",O267&gt;80,"A",O267&gt;70,"B",O267&gt;60,"C",O267&gt;40,"D",O267&gt;=0,"E")</f>
        <v>C</v>
      </c>
      <c r="Q267" s="43" t="str">
        <f>TEXT(VLOOKUP(D267,CHOOSE({1,2},Detail!$H$2:$H$1001,Detail!$A$2:$A$1001),2,FALSE),"DD/MM/YYYY")</f>
        <v>22/08/2001</v>
      </c>
      <c r="R267" t="str" cm="1">
        <f t="array" ref="R267:V267">TRANSPOSE(VLOOKUP(D267,CHOOSE({1,2,3,4,5,6},Detail!$H$2:$H$1001,Detail!$F$2:$F$1001,Detail!$C$2:$C$1001,Detail!$D$2:$D$1001,Detail!$E$2:$E$1001,Detail!$B$2:$B$1001),{2;3;4;5;6},FALSE))</f>
        <v>Tarakan</v>
      </c>
      <c r="S267">
        <v>158</v>
      </c>
      <c r="T267">
        <v>64</v>
      </c>
      <c r="U267" t="str">
        <v xml:space="preserve">Jalan Surapati No. 6
</v>
      </c>
      <c r="V267" t="str">
        <v>O-</v>
      </c>
    </row>
    <row r="268" spans="1:22" x14ac:dyDescent="0.25">
      <c r="A268">
        <v>267</v>
      </c>
      <c r="B268" t="str">
        <f>LEFT(INDEX(Absen!$F$3:$F$8,MATCH(C268,Absen!$E$3:$E$8,0)),1)&amp;TEXT(A268,"0000")</f>
        <v>E0267</v>
      </c>
      <c r="C268" t="s">
        <v>1010</v>
      </c>
      <c r="D268" s="27" t="str">
        <f>VLOOKUP('Personal Teks 2'!B268,Detail!$G$2:$H$1001,2,FALSE)</f>
        <v>Harjo Yulianti</v>
      </c>
      <c r="E268">
        <v>72</v>
      </c>
      <c r="F268">
        <v>52</v>
      </c>
      <c r="G268">
        <v>43</v>
      </c>
      <c r="H268">
        <v>71</v>
      </c>
      <c r="I268">
        <v>67</v>
      </c>
      <c r="J268">
        <v>49</v>
      </c>
      <c r="K268">
        <v>68</v>
      </c>
      <c r="L268" s="45">
        <f>_xlfn.IFNA(INDEX(Absen!$B$2:$B$501,MATCH('Personal Teks 2'!B268,Absen!$A$2:$A$501,0)),"NO")</f>
        <v>44821</v>
      </c>
      <c r="M268" s="47">
        <f t="shared" si="12"/>
        <v>10</v>
      </c>
      <c r="N268">
        <f t="shared" si="13"/>
        <v>58</v>
      </c>
      <c r="O268">
        <f t="shared" si="14"/>
        <v>56.95</v>
      </c>
      <c r="P268" t="str" cm="1">
        <f t="array" ref="P268">_xlfn.IFS(O268&gt;90,"A+",O268&gt;80,"A",O268&gt;70,"B",O268&gt;60,"C",O268&gt;40,"D",O268&gt;=0,"E")</f>
        <v>D</v>
      </c>
      <c r="Q268" s="43" t="str">
        <f>TEXT(VLOOKUP(D268,CHOOSE({1,2},Detail!$H$2:$H$1001,Detail!$A$2:$A$1001),2,FALSE),"DD/MM/YYYY")</f>
        <v>27/02/2004</v>
      </c>
      <c r="R268" t="str" cm="1">
        <f t="array" ref="R268:V268">TRANSPOSE(VLOOKUP(D268,CHOOSE({1,2,3,4,5,6},Detail!$H$2:$H$1001,Detail!$F$2:$F$1001,Detail!$C$2:$C$1001,Detail!$D$2:$D$1001,Detail!$E$2:$E$1001,Detail!$B$2:$B$1001),{2;3;4;5;6},FALSE))</f>
        <v>Yogyakarta</v>
      </c>
      <c r="S268">
        <v>179</v>
      </c>
      <c r="T268">
        <v>83</v>
      </c>
      <c r="U268" t="str">
        <v>Gang Ciwastra No. 42</v>
      </c>
      <c r="V268" t="str">
        <v>A-</v>
      </c>
    </row>
    <row r="269" spans="1:22" x14ac:dyDescent="0.25">
      <c r="A269">
        <v>268</v>
      </c>
      <c r="B269" t="str">
        <f>LEFT(INDEX(Absen!$F$3:$F$8,MATCH(C269,Absen!$E$3:$E$8,0)),1)&amp;TEXT(A269,"0000")</f>
        <v>B0268</v>
      </c>
      <c r="C269" t="s">
        <v>1014</v>
      </c>
      <c r="D269" s="27" t="str">
        <f>VLOOKUP('Personal Teks 2'!B269,Detail!$G$2:$H$1001,2,FALSE)</f>
        <v>Mursita Puspasari</v>
      </c>
      <c r="E269">
        <v>70</v>
      </c>
      <c r="F269">
        <v>47</v>
      </c>
      <c r="G269">
        <v>51</v>
      </c>
      <c r="H269">
        <v>50</v>
      </c>
      <c r="I269">
        <v>79</v>
      </c>
      <c r="J269">
        <v>99</v>
      </c>
      <c r="K269">
        <v>94</v>
      </c>
      <c r="L269" s="45">
        <f>_xlfn.IFNA(INDEX(Absen!$B$2:$B$501,MATCH('Personal Teks 2'!B269,Absen!$A$2:$A$501,0)),"NO")</f>
        <v>44909</v>
      </c>
      <c r="M269" s="47">
        <f t="shared" si="12"/>
        <v>10</v>
      </c>
      <c r="N269">
        <f t="shared" si="13"/>
        <v>84</v>
      </c>
      <c r="O269">
        <f t="shared" si="14"/>
        <v>69.150000000000006</v>
      </c>
      <c r="P269" t="str" cm="1">
        <f t="array" ref="P269">_xlfn.IFS(O269&gt;90,"A+",O269&gt;80,"A",O269&gt;70,"B",O269&gt;60,"C",O269&gt;40,"D",O269&gt;=0,"E")</f>
        <v>C</v>
      </c>
      <c r="Q269" s="43" t="str">
        <f>TEXT(VLOOKUP(D269,CHOOSE({1,2},Detail!$H$2:$H$1001,Detail!$A$2:$A$1001),2,FALSE),"DD/MM/YYYY")</f>
        <v>13/10/2004</v>
      </c>
      <c r="R269" t="str" cm="1">
        <f t="array" ref="R269:V269">TRANSPOSE(VLOOKUP(D269,CHOOSE({1,2,3,4,5,6},Detail!$H$2:$H$1001,Detail!$F$2:$F$1001,Detail!$C$2:$C$1001,Detail!$D$2:$D$1001,Detail!$E$2:$E$1001,Detail!$B$2:$B$1001),{2;3;4;5;6},FALSE))</f>
        <v>Palu</v>
      </c>
      <c r="S269">
        <v>180</v>
      </c>
      <c r="T269">
        <v>84</v>
      </c>
      <c r="U269" t="str">
        <v>Jalan Wonoayu No. 77</v>
      </c>
      <c r="V269" t="str">
        <v>B+</v>
      </c>
    </row>
    <row r="270" spans="1:22" x14ac:dyDescent="0.25">
      <c r="A270">
        <v>269</v>
      </c>
      <c r="B270" t="str">
        <f>LEFT(INDEX(Absen!$F$3:$F$8,MATCH(C270,Absen!$E$3:$E$8,0)),1)&amp;TEXT(A270,"0000")</f>
        <v>B0269</v>
      </c>
      <c r="C270" t="s">
        <v>1014</v>
      </c>
      <c r="D270" s="27" t="str">
        <f>VLOOKUP('Personal Teks 2'!B270,Detail!$G$2:$H$1001,2,FALSE)</f>
        <v>Cindy Anggriawan</v>
      </c>
      <c r="E270">
        <v>59</v>
      </c>
      <c r="F270">
        <v>71</v>
      </c>
      <c r="G270">
        <v>87</v>
      </c>
      <c r="H270">
        <v>60</v>
      </c>
      <c r="I270">
        <v>68</v>
      </c>
      <c r="J270">
        <v>45</v>
      </c>
      <c r="K270">
        <v>69</v>
      </c>
      <c r="L270" s="45" t="str">
        <f>_xlfn.IFNA(INDEX(Absen!$B$2:$B$501,MATCH('Personal Teks 2'!B270,Absen!$A$2:$A$501,0)),"NO")</f>
        <v>NO</v>
      </c>
      <c r="M270" s="47">
        <f t="shared" si="12"/>
        <v>0</v>
      </c>
      <c r="N270">
        <f t="shared" si="13"/>
        <v>69</v>
      </c>
      <c r="O270">
        <f t="shared" si="14"/>
        <v>65.55</v>
      </c>
      <c r="P270" t="str" cm="1">
        <f t="array" ref="P270">_xlfn.IFS(O270&gt;90,"A+",O270&gt;80,"A",O270&gt;70,"B",O270&gt;60,"C",O270&gt;40,"D",O270&gt;=0,"E")</f>
        <v>C</v>
      </c>
      <c r="Q270" s="43" t="str">
        <f>TEXT(VLOOKUP(D270,CHOOSE({1,2},Detail!$H$2:$H$1001,Detail!$A$2:$A$1001),2,FALSE),"DD/MM/YYYY")</f>
        <v>01/05/2001</v>
      </c>
      <c r="R270" t="str" cm="1">
        <f t="array" ref="R270:V270">TRANSPOSE(VLOOKUP(D270,CHOOSE({1,2,3,4,5,6},Detail!$H$2:$H$1001,Detail!$F$2:$F$1001,Detail!$C$2:$C$1001,Detail!$D$2:$D$1001,Detail!$E$2:$E$1001,Detail!$B$2:$B$1001),{2;3;4;5;6},FALSE))</f>
        <v>Medan</v>
      </c>
      <c r="S270">
        <v>177</v>
      </c>
      <c r="T270">
        <v>87</v>
      </c>
      <c r="U270" t="str">
        <v xml:space="preserve">Jl. Jakarta No. 3
</v>
      </c>
      <c r="V270" t="str">
        <v>O+</v>
      </c>
    </row>
    <row r="271" spans="1:22" x14ac:dyDescent="0.25">
      <c r="A271">
        <v>270</v>
      </c>
      <c r="B271" t="str">
        <f>LEFT(INDEX(Absen!$F$3:$F$8,MATCH(C271,Absen!$E$3:$E$8,0)),1)&amp;TEXT(A271,"0000")</f>
        <v>D0270</v>
      </c>
      <c r="C271" t="s">
        <v>1013</v>
      </c>
      <c r="D271" s="27" t="str">
        <f>VLOOKUP('Personal Teks 2'!B271,Detail!$G$2:$H$1001,2,FALSE)</f>
        <v>Bajragin Riyanti</v>
      </c>
      <c r="E271">
        <v>94</v>
      </c>
      <c r="F271">
        <v>44</v>
      </c>
      <c r="G271">
        <v>64</v>
      </c>
      <c r="H271">
        <v>64</v>
      </c>
      <c r="I271">
        <v>95</v>
      </c>
      <c r="J271">
        <v>47</v>
      </c>
      <c r="K271">
        <v>90</v>
      </c>
      <c r="L271" s="45">
        <f>_xlfn.IFNA(INDEX(Absen!$B$2:$B$501,MATCH('Personal Teks 2'!B271,Absen!$A$2:$A$501,0)),"NO")</f>
        <v>44901</v>
      </c>
      <c r="M271" s="47">
        <f t="shared" si="12"/>
        <v>10</v>
      </c>
      <c r="N271">
        <f t="shared" si="13"/>
        <v>80</v>
      </c>
      <c r="O271">
        <f t="shared" si="14"/>
        <v>67.324999999999989</v>
      </c>
      <c r="P271" t="str" cm="1">
        <f t="array" ref="P271">_xlfn.IFS(O271&gt;90,"A+",O271&gt;80,"A",O271&gt;70,"B",O271&gt;60,"C",O271&gt;40,"D",O271&gt;=0,"E")</f>
        <v>C</v>
      </c>
      <c r="Q271" s="43" t="str">
        <f>TEXT(VLOOKUP(D271,CHOOSE({1,2},Detail!$H$2:$H$1001,Detail!$A$2:$A$1001),2,FALSE),"DD/MM/YYYY")</f>
        <v>23/10/2002</v>
      </c>
      <c r="R271" t="str" cm="1">
        <f t="array" ref="R271:V271">TRANSPOSE(VLOOKUP(D271,CHOOSE({1,2,3,4,5,6},Detail!$H$2:$H$1001,Detail!$F$2:$F$1001,Detail!$C$2:$C$1001,Detail!$D$2:$D$1001,Detail!$E$2:$E$1001,Detail!$B$2:$B$1001),{2;3;4;5;6},FALSE))</f>
        <v>Magelang</v>
      </c>
      <c r="S271">
        <v>168</v>
      </c>
      <c r="T271">
        <v>88</v>
      </c>
      <c r="U271" t="str">
        <v xml:space="preserve">Jalan Cikutra Timur No. 9
</v>
      </c>
      <c r="V271" t="str">
        <v>A+</v>
      </c>
    </row>
    <row r="272" spans="1:22" x14ac:dyDescent="0.25">
      <c r="A272">
        <v>271</v>
      </c>
      <c r="B272" t="str">
        <f>LEFT(INDEX(Absen!$F$3:$F$8,MATCH(C272,Absen!$E$3:$E$8,0)),1)&amp;TEXT(A272,"0000")</f>
        <v>D0271</v>
      </c>
      <c r="C272" t="s">
        <v>1013</v>
      </c>
      <c r="D272" s="27" t="str">
        <f>VLOOKUP('Personal Teks 2'!B272,Detail!$G$2:$H$1001,2,FALSE)</f>
        <v>Vera Suryatmi</v>
      </c>
      <c r="E272">
        <v>53</v>
      </c>
      <c r="F272">
        <v>74</v>
      </c>
      <c r="G272">
        <v>38</v>
      </c>
      <c r="H272">
        <v>72</v>
      </c>
      <c r="I272">
        <v>54</v>
      </c>
      <c r="J272">
        <v>73</v>
      </c>
      <c r="K272">
        <v>78</v>
      </c>
      <c r="L272" s="45" t="str">
        <f>_xlfn.IFNA(INDEX(Absen!$B$2:$B$501,MATCH('Personal Teks 2'!B272,Absen!$A$2:$A$501,0)),"NO")</f>
        <v>NO</v>
      </c>
      <c r="M272" s="47">
        <f t="shared" si="12"/>
        <v>0</v>
      </c>
      <c r="N272">
        <f t="shared" si="13"/>
        <v>78</v>
      </c>
      <c r="O272">
        <f t="shared" si="14"/>
        <v>61.625</v>
      </c>
      <c r="P272" t="str" cm="1">
        <f t="array" ref="P272">_xlfn.IFS(O272&gt;90,"A+",O272&gt;80,"A",O272&gt;70,"B",O272&gt;60,"C",O272&gt;40,"D",O272&gt;=0,"E")</f>
        <v>C</v>
      </c>
      <c r="Q272" s="43" t="str">
        <f>TEXT(VLOOKUP(D272,CHOOSE({1,2},Detail!$H$2:$H$1001,Detail!$A$2:$A$1001),2,FALSE),"DD/MM/YYYY")</f>
        <v>10/07/2002</v>
      </c>
      <c r="R272" t="str" cm="1">
        <f t="array" ref="R272:V272">TRANSPOSE(VLOOKUP(D272,CHOOSE({1,2,3,4,5,6},Detail!$H$2:$H$1001,Detail!$F$2:$F$1001,Detail!$C$2:$C$1001,Detail!$D$2:$D$1001,Detail!$E$2:$E$1001,Detail!$B$2:$B$1001),{2;3;4;5;6},FALSE))</f>
        <v>Kota Administrasi Jakarta Barat</v>
      </c>
      <c r="S272">
        <v>168</v>
      </c>
      <c r="T272">
        <v>64</v>
      </c>
      <c r="U272" t="str">
        <v>Jalan W.R. Supratman No. 21</v>
      </c>
      <c r="V272" t="str">
        <v>AB+</v>
      </c>
    </row>
    <row r="273" spans="1:22" x14ac:dyDescent="0.25">
      <c r="A273">
        <v>272</v>
      </c>
      <c r="B273" t="str">
        <f>LEFT(INDEX(Absen!$F$3:$F$8,MATCH(C273,Absen!$E$3:$E$8,0)),1)&amp;TEXT(A273,"0000")</f>
        <v>A0272</v>
      </c>
      <c r="C273" t="s">
        <v>1015</v>
      </c>
      <c r="D273" s="27" t="str">
        <f>VLOOKUP('Personal Teks 2'!B273,Detail!$G$2:$H$1001,2,FALSE)</f>
        <v>Soleh Wasita</v>
      </c>
      <c r="E273">
        <v>84</v>
      </c>
      <c r="F273">
        <v>50</v>
      </c>
      <c r="G273">
        <v>56</v>
      </c>
      <c r="H273">
        <v>60</v>
      </c>
      <c r="I273">
        <v>57</v>
      </c>
      <c r="J273">
        <v>74</v>
      </c>
      <c r="K273">
        <v>99</v>
      </c>
      <c r="L273" s="45">
        <f>_xlfn.IFNA(INDEX(Absen!$B$2:$B$501,MATCH('Personal Teks 2'!B273,Absen!$A$2:$A$501,0)),"NO")</f>
        <v>44865</v>
      </c>
      <c r="M273" s="47">
        <f t="shared" si="12"/>
        <v>10</v>
      </c>
      <c r="N273">
        <f t="shared" si="13"/>
        <v>89</v>
      </c>
      <c r="O273">
        <f t="shared" si="14"/>
        <v>66.275000000000006</v>
      </c>
      <c r="P273" t="str" cm="1">
        <f t="array" ref="P273">_xlfn.IFS(O273&gt;90,"A+",O273&gt;80,"A",O273&gt;70,"B",O273&gt;60,"C",O273&gt;40,"D",O273&gt;=0,"E")</f>
        <v>C</v>
      </c>
      <c r="Q273" s="43" t="str">
        <f>TEXT(VLOOKUP(D273,CHOOSE({1,2},Detail!$H$2:$H$1001,Detail!$A$2:$A$1001),2,FALSE),"DD/MM/YYYY")</f>
        <v>31/12/2001</v>
      </c>
      <c r="R273" t="str" cm="1">
        <f t="array" ref="R273:V273">TRANSPOSE(VLOOKUP(D273,CHOOSE({1,2,3,4,5,6},Detail!$H$2:$H$1001,Detail!$F$2:$F$1001,Detail!$C$2:$C$1001,Detail!$D$2:$D$1001,Detail!$E$2:$E$1001,Detail!$B$2:$B$1001),{2;3;4;5;6},FALSE))</f>
        <v>Padang</v>
      </c>
      <c r="S273">
        <v>171</v>
      </c>
      <c r="T273">
        <v>81</v>
      </c>
      <c r="U273" t="str">
        <v>Gang Veteran No. 08</v>
      </c>
      <c r="V273" t="str">
        <v>B+</v>
      </c>
    </row>
    <row r="274" spans="1:22" x14ac:dyDescent="0.25">
      <c r="A274">
        <v>273</v>
      </c>
      <c r="B274" t="str">
        <f>LEFT(INDEX(Absen!$F$3:$F$8,MATCH(C274,Absen!$E$3:$E$8,0)),1)&amp;TEXT(A274,"0000")</f>
        <v>C0273</v>
      </c>
      <c r="C274" t="s">
        <v>1012</v>
      </c>
      <c r="D274" s="27" t="str">
        <f>VLOOKUP('Personal Teks 2'!B274,Detail!$G$2:$H$1001,2,FALSE)</f>
        <v>Kamidin Tamba</v>
      </c>
      <c r="E274">
        <v>67</v>
      </c>
      <c r="F274">
        <v>63</v>
      </c>
      <c r="G274">
        <v>88</v>
      </c>
      <c r="H274">
        <v>72</v>
      </c>
      <c r="I274">
        <v>95</v>
      </c>
      <c r="J274">
        <v>57</v>
      </c>
      <c r="K274">
        <v>79</v>
      </c>
      <c r="L274" s="45">
        <f>_xlfn.IFNA(INDEX(Absen!$B$2:$B$501,MATCH('Personal Teks 2'!B274,Absen!$A$2:$A$501,0)),"NO")</f>
        <v>44838</v>
      </c>
      <c r="M274" s="47">
        <f t="shared" si="12"/>
        <v>10</v>
      </c>
      <c r="N274">
        <f t="shared" si="13"/>
        <v>69</v>
      </c>
      <c r="O274">
        <f t="shared" si="14"/>
        <v>73.025000000000006</v>
      </c>
      <c r="P274" t="str" cm="1">
        <f t="array" ref="P274">_xlfn.IFS(O274&gt;90,"A+",O274&gt;80,"A",O274&gt;70,"B",O274&gt;60,"C",O274&gt;40,"D",O274&gt;=0,"E")</f>
        <v>B</v>
      </c>
      <c r="Q274" s="43" t="str">
        <f>TEXT(VLOOKUP(D274,CHOOSE({1,2},Detail!$H$2:$H$1001,Detail!$A$2:$A$1001),2,FALSE),"DD/MM/YYYY")</f>
        <v>18/12/2002</v>
      </c>
      <c r="R274" t="str" cm="1">
        <f t="array" ref="R274:V274">TRANSPOSE(VLOOKUP(D274,CHOOSE({1,2,3,4,5,6},Detail!$H$2:$H$1001,Detail!$F$2:$F$1001,Detail!$C$2:$C$1001,Detail!$D$2:$D$1001,Detail!$E$2:$E$1001,Detail!$B$2:$B$1001),{2;3;4;5;6},FALSE))</f>
        <v>Sungai Penuh</v>
      </c>
      <c r="S274">
        <v>176</v>
      </c>
      <c r="T274">
        <v>72</v>
      </c>
      <c r="U274" t="str">
        <v xml:space="preserve">Jalan BKR No. 3
</v>
      </c>
      <c r="V274" t="str">
        <v>A-</v>
      </c>
    </row>
    <row r="275" spans="1:22" x14ac:dyDescent="0.25">
      <c r="A275">
        <v>274</v>
      </c>
      <c r="B275" t="str">
        <f>LEFT(INDEX(Absen!$F$3:$F$8,MATCH(C275,Absen!$E$3:$E$8,0)),1)&amp;TEXT(A275,"0000")</f>
        <v>C0274</v>
      </c>
      <c r="C275" t="s">
        <v>1012</v>
      </c>
      <c r="D275" s="27" t="str">
        <f>VLOOKUP('Personal Teks 2'!B275,Detail!$G$2:$H$1001,2,FALSE)</f>
        <v>Laksana Maheswara</v>
      </c>
      <c r="E275">
        <v>64</v>
      </c>
      <c r="F275">
        <v>63</v>
      </c>
      <c r="G275">
        <v>93</v>
      </c>
      <c r="H275">
        <v>56</v>
      </c>
      <c r="I275">
        <v>89</v>
      </c>
      <c r="J275">
        <v>70</v>
      </c>
      <c r="K275">
        <v>74</v>
      </c>
      <c r="L275" s="45">
        <f>_xlfn.IFNA(INDEX(Absen!$B$2:$B$501,MATCH('Personal Teks 2'!B275,Absen!$A$2:$A$501,0)),"NO")</f>
        <v>44783</v>
      </c>
      <c r="M275" s="47">
        <f t="shared" si="12"/>
        <v>10</v>
      </c>
      <c r="N275">
        <f t="shared" si="13"/>
        <v>64</v>
      </c>
      <c r="O275">
        <f t="shared" si="14"/>
        <v>73</v>
      </c>
      <c r="P275" t="str" cm="1">
        <f t="array" ref="P275">_xlfn.IFS(O275&gt;90,"A+",O275&gt;80,"A",O275&gt;70,"B",O275&gt;60,"C",O275&gt;40,"D",O275&gt;=0,"E")</f>
        <v>B</v>
      </c>
      <c r="Q275" s="43" t="str">
        <f>TEXT(VLOOKUP(D275,CHOOSE({1,2},Detail!$H$2:$H$1001,Detail!$A$2:$A$1001),2,FALSE),"DD/MM/YYYY")</f>
        <v>30/07/2004</v>
      </c>
      <c r="R275" t="str" cm="1">
        <f t="array" ref="R275:V275">TRANSPOSE(VLOOKUP(D275,CHOOSE({1,2,3,4,5,6},Detail!$H$2:$H$1001,Detail!$F$2:$F$1001,Detail!$C$2:$C$1001,Detail!$D$2:$D$1001,Detail!$E$2:$E$1001,Detail!$B$2:$B$1001),{2;3;4;5;6},FALSE))</f>
        <v>Sukabumi</v>
      </c>
      <c r="S275">
        <v>172</v>
      </c>
      <c r="T275">
        <v>79</v>
      </c>
      <c r="U275" t="str">
        <v>Gang Sadang Serang No. 57</v>
      </c>
      <c r="V275" t="str">
        <v>A-</v>
      </c>
    </row>
    <row r="276" spans="1:22" x14ac:dyDescent="0.25">
      <c r="A276">
        <v>275</v>
      </c>
      <c r="B276" t="str">
        <f>LEFT(INDEX(Absen!$F$3:$F$8,MATCH(C276,Absen!$E$3:$E$8,0)),1)&amp;TEXT(A276,"0000")</f>
        <v>C0275</v>
      </c>
      <c r="C276" t="s">
        <v>1012</v>
      </c>
      <c r="D276" s="27" t="str">
        <f>VLOOKUP('Personal Teks 2'!B276,Detail!$G$2:$H$1001,2,FALSE)</f>
        <v>Nabila Hidayat</v>
      </c>
      <c r="E276">
        <v>93</v>
      </c>
      <c r="F276">
        <v>68</v>
      </c>
      <c r="G276">
        <v>90</v>
      </c>
      <c r="H276">
        <v>66</v>
      </c>
      <c r="I276">
        <v>90</v>
      </c>
      <c r="J276">
        <v>40</v>
      </c>
      <c r="K276">
        <v>72</v>
      </c>
      <c r="L276" s="45">
        <f>_xlfn.IFNA(INDEX(Absen!$B$2:$B$501,MATCH('Personal Teks 2'!B276,Absen!$A$2:$A$501,0)),"NO")</f>
        <v>44887</v>
      </c>
      <c r="M276" s="47">
        <f t="shared" si="12"/>
        <v>10</v>
      </c>
      <c r="N276">
        <f t="shared" si="13"/>
        <v>62</v>
      </c>
      <c r="O276">
        <f t="shared" si="14"/>
        <v>71.825000000000003</v>
      </c>
      <c r="P276" t="str" cm="1">
        <f t="array" ref="P276">_xlfn.IFS(O276&gt;90,"A+",O276&gt;80,"A",O276&gt;70,"B",O276&gt;60,"C",O276&gt;40,"D",O276&gt;=0,"E")</f>
        <v>B</v>
      </c>
      <c r="Q276" s="43" t="str">
        <f>TEXT(VLOOKUP(D276,CHOOSE({1,2},Detail!$H$2:$H$1001,Detail!$A$2:$A$1001),2,FALSE),"DD/MM/YYYY")</f>
        <v>13/07/2003</v>
      </c>
      <c r="R276" t="str" cm="1">
        <f t="array" ref="R276:V276">TRANSPOSE(VLOOKUP(D276,CHOOSE({1,2,3,4,5,6},Detail!$H$2:$H$1001,Detail!$F$2:$F$1001,Detail!$C$2:$C$1001,Detail!$D$2:$D$1001,Detail!$E$2:$E$1001,Detail!$B$2:$B$1001),{2;3;4;5;6},FALSE))</f>
        <v>Kupang</v>
      </c>
      <c r="S276">
        <v>176</v>
      </c>
      <c r="T276">
        <v>84</v>
      </c>
      <c r="U276" t="str">
        <v>Jl. Setiabudhi No. 78</v>
      </c>
      <c r="V276" t="str">
        <v>A+</v>
      </c>
    </row>
    <row r="277" spans="1:22" x14ac:dyDescent="0.25">
      <c r="A277">
        <v>276</v>
      </c>
      <c r="B277" t="str">
        <f>LEFT(INDEX(Absen!$F$3:$F$8,MATCH(C277,Absen!$E$3:$E$8,0)),1)&amp;TEXT(A277,"0000")</f>
        <v>A0276</v>
      </c>
      <c r="C277" t="s">
        <v>1015</v>
      </c>
      <c r="D277" s="27" t="str">
        <f>VLOOKUP('Personal Teks 2'!B277,Detail!$G$2:$H$1001,2,FALSE)</f>
        <v>Ajeng Setiawan</v>
      </c>
      <c r="E277">
        <v>90</v>
      </c>
      <c r="F277">
        <v>65</v>
      </c>
      <c r="G277">
        <v>35</v>
      </c>
      <c r="H277">
        <v>56</v>
      </c>
      <c r="I277">
        <v>55</v>
      </c>
      <c r="J277">
        <v>42</v>
      </c>
      <c r="K277">
        <v>80</v>
      </c>
      <c r="L277" s="45" t="str">
        <f>_xlfn.IFNA(INDEX(Absen!$B$2:$B$501,MATCH('Personal Teks 2'!B277,Absen!$A$2:$A$501,0)),"NO")</f>
        <v>NO</v>
      </c>
      <c r="M277" s="47">
        <f t="shared" si="12"/>
        <v>0</v>
      </c>
      <c r="N277">
        <f t="shared" si="13"/>
        <v>80</v>
      </c>
      <c r="O277">
        <f t="shared" si="14"/>
        <v>56.65</v>
      </c>
      <c r="P277" t="str" cm="1">
        <f t="array" ref="P277">_xlfn.IFS(O277&gt;90,"A+",O277&gt;80,"A",O277&gt;70,"B",O277&gt;60,"C",O277&gt;40,"D",O277&gt;=0,"E")</f>
        <v>D</v>
      </c>
      <c r="Q277" s="43" t="str">
        <f>TEXT(VLOOKUP(D277,CHOOSE({1,2},Detail!$H$2:$H$1001,Detail!$A$2:$A$1001),2,FALSE),"DD/MM/YYYY")</f>
        <v>18/01/2002</v>
      </c>
      <c r="R277" t="str" cm="1">
        <f t="array" ref="R277:V277">TRANSPOSE(VLOOKUP(D277,CHOOSE({1,2,3,4,5,6},Detail!$H$2:$H$1001,Detail!$F$2:$F$1001,Detail!$C$2:$C$1001,Detail!$D$2:$D$1001,Detail!$E$2:$E$1001,Detail!$B$2:$B$1001),{2;3;4;5;6},FALSE))</f>
        <v>Kota Administrasi Jakarta Selatan</v>
      </c>
      <c r="S277">
        <v>150</v>
      </c>
      <c r="T277">
        <v>53</v>
      </c>
      <c r="U277" t="str">
        <v xml:space="preserve">Gang Joyoboyo No. 8
</v>
      </c>
      <c r="V277" t="str">
        <v>AB+</v>
      </c>
    </row>
    <row r="278" spans="1:22" x14ac:dyDescent="0.25">
      <c r="A278">
        <v>277</v>
      </c>
      <c r="B278" t="str">
        <f>LEFT(INDEX(Absen!$F$3:$F$8,MATCH(C278,Absen!$E$3:$E$8,0)),1)&amp;TEXT(A278,"0000")</f>
        <v>F0277</v>
      </c>
      <c r="C278" t="s">
        <v>1011</v>
      </c>
      <c r="D278" s="27" t="str">
        <f>VLOOKUP('Personal Teks 2'!B278,Detail!$G$2:$H$1001,2,FALSE)</f>
        <v>Jasmin Wijayanti</v>
      </c>
      <c r="E278">
        <v>84</v>
      </c>
      <c r="F278">
        <v>57</v>
      </c>
      <c r="G278">
        <v>85</v>
      </c>
      <c r="H278">
        <v>71</v>
      </c>
      <c r="I278">
        <v>56</v>
      </c>
      <c r="J278">
        <v>57</v>
      </c>
      <c r="K278">
        <v>78</v>
      </c>
      <c r="L278" s="45" t="str">
        <f>_xlfn.IFNA(INDEX(Absen!$B$2:$B$501,MATCH('Personal Teks 2'!B278,Absen!$A$2:$A$501,0)),"NO")</f>
        <v>NO</v>
      </c>
      <c r="M278" s="47">
        <f t="shared" si="12"/>
        <v>0</v>
      </c>
      <c r="N278">
        <f t="shared" si="13"/>
        <v>78</v>
      </c>
      <c r="O278">
        <f t="shared" si="14"/>
        <v>69.7</v>
      </c>
      <c r="P278" t="str" cm="1">
        <f t="array" ref="P278">_xlfn.IFS(O278&gt;90,"A+",O278&gt;80,"A",O278&gt;70,"B",O278&gt;60,"C",O278&gt;40,"D",O278&gt;=0,"E")</f>
        <v>C</v>
      </c>
      <c r="Q278" s="43" t="str">
        <f>TEXT(VLOOKUP(D278,CHOOSE({1,2},Detail!$H$2:$H$1001,Detail!$A$2:$A$1001),2,FALSE),"DD/MM/YYYY")</f>
        <v>05/01/2003</v>
      </c>
      <c r="R278" t="str" cm="1">
        <f t="array" ref="R278:V278">TRANSPOSE(VLOOKUP(D278,CHOOSE({1,2,3,4,5,6},Detail!$H$2:$H$1001,Detail!$F$2:$F$1001,Detail!$C$2:$C$1001,Detail!$D$2:$D$1001,Detail!$E$2:$E$1001,Detail!$B$2:$B$1001),{2;3;4;5;6},FALSE))</f>
        <v>Tual</v>
      </c>
      <c r="S278">
        <v>153</v>
      </c>
      <c r="T278">
        <v>81</v>
      </c>
      <c r="U278" t="str">
        <v>Jl. H.J Maemunah No. 90</v>
      </c>
      <c r="V278" t="str">
        <v>AB-</v>
      </c>
    </row>
    <row r="279" spans="1:22" x14ac:dyDescent="0.25">
      <c r="A279">
        <v>278</v>
      </c>
      <c r="B279" t="str">
        <f>LEFT(INDEX(Absen!$F$3:$F$8,MATCH(C279,Absen!$E$3:$E$8,0)),1)&amp;TEXT(A279,"0000")</f>
        <v>C0278</v>
      </c>
      <c r="C279" t="s">
        <v>1012</v>
      </c>
      <c r="D279" s="27" t="str">
        <f>VLOOKUP('Personal Teks 2'!B279,Detail!$G$2:$H$1001,2,FALSE)</f>
        <v>Dwi Permadi</v>
      </c>
      <c r="E279">
        <v>82</v>
      </c>
      <c r="F279">
        <v>63</v>
      </c>
      <c r="G279">
        <v>38</v>
      </c>
      <c r="H279">
        <v>63</v>
      </c>
      <c r="I279">
        <v>83</v>
      </c>
      <c r="J279">
        <v>54</v>
      </c>
      <c r="K279">
        <v>78</v>
      </c>
      <c r="L279" s="45" t="str">
        <f>_xlfn.IFNA(INDEX(Absen!$B$2:$B$501,MATCH('Personal Teks 2'!B279,Absen!$A$2:$A$501,0)),"NO")</f>
        <v>NO</v>
      </c>
      <c r="M279" s="47">
        <f t="shared" si="12"/>
        <v>0</v>
      </c>
      <c r="N279">
        <f t="shared" si="13"/>
        <v>78</v>
      </c>
      <c r="O279">
        <f t="shared" si="14"/>
        <v>62.575000000000003</v>
      </c>
      <c r="P279" t="str" cm="1">
        <f t="array" ref="P279">_xlfn.IFS(O279&gt;90,"A+",O279&gt;80,"A",O279&gt;70,"B",O279&gt;60,"C",O279&gt;40,"D",O279&gt;=0,"E")</f>
        <v>C</v>
      </c>
      <c r="Q279" s="43" t="str">
        <f>TEXT(VLOOKUP(D279,CHOOSE({1,2},Detail!$H$2:$H$1001,Detail!$A$2:$A$1001),2,FALSE),"DD/MM/YYYY")</f>
        <v>19/04/2002</v>
      </c>
      <c r="R279" t="str" cm="1">
        <f t="array" ref="R279:V279">TRANSPOSE(VLOOKUP(D279,CHOOSE({1,2,3,4,5,6},Detail!$H$2:$H$1001,Detail!$F$2:$F$1001,Detail!$C$2:$C$1001,Detail!$D$2:$D$1001,Detail!$E$2:$E$1001,Detail!$B$2:$B$1001),{2;3;4;5;6},FALSE))</f>
        <v>Padang</v>
      </c>
      <c r="S279">
        <v>175</v>
      </c>
      <c r="T279">
        <v>46</v>
      </c>
      <c r="U279" t="str">
        <v xml:space="preserve">Gg. Ciumbuleuit No. 1
</v>
      </c>
      <c r="V279" t="str">
        <v>B+</v>
      </c>
    </row>
    <row r="280" spans="1:22" x14ac:dyDescent="0.25">
      <c r="A280">
        <v>279</v>
      </c>
      <c r="B280" t="str">
        <f>LEFT(INDEX(Absen!$F$3:$F$8,MATCH(C280,Absen!$E$3:$E$8,0)),1)&amp;TEXT(A280,"0000")</f>
        <v>A0279</v>
      </c>
      <c r="C280" t="s">
        <v>1015</v>
      </c>
      <c r="D280" s="27" t="str">
        <f>VLOOKUP('Personal Teks 2'!B280,Detail!$G$2:$H$1001,2,FALSE)</f>
        <v>Dono Dabukke</v>
      </c>
      <c r="E280">
        <v>74</v>
      </c>
      <c r="F280">
        <v>44</v>
      </c>
      <c r="G280">
        <v>83</v>
      </c>
      <c r="H280">
        <v>70</v>
      </c>
      <c r="I280">
        <v>70</v>
      </c>
      <c r="J280">
        <v>79</v>
      </c>
      <c r="K280">
        <v>71</v>
      </c>
      <c r="L280" s="45">
        <f>_xlfn.IFNA(INDEX(Absen!$B$2:$B$501,MATCH('Personal Teks 2'!B280,Absen!$A$2:$A$501,0)),"NO")</f>
        <v>44859</v>
      </c>
      <c r="M280" s="47">
        <f t="shared" si="12"/>
        <v>10</v>
      </c>
      <c r="N280">
        <f t="shared" si="13"/>
        <v>61</v>
      </c>
      <c r="O280">
        <f t="shared" si="14"/>
        <v>70.75</v>
      </c>
      <c r="P280" t="str" cm="1">
        <f t="array" ref="P280">_xlfn.IFS(O280&gt;90,"A+",O280&gt;80,"A",O280&gt;70,"B",O280&gt;60,"C",O280&gt;40,"D",O280&gt;=0,"E")</f>
        <v>B</v>
      </c>
      <c r="Q280" s="43" t="str">
        <f>TEXT(VLOOKUP(D280,CHOOSE({1,2},Detail!$H$2:$H$1001,Detail!$A$2:$A$1001),2,FALSE),"DD/MM/YYYY")</f>
        <v>26/02/2003</v>
      </c>
      <c r="R280" t="str" cm="1">
        <f t="array" ref="R280:V280">TRANSPOSE(VLOOKUP(D280,CHOOSE({1,2,3,4,5,6},Detail!$H$2:$H$1001,Detail!$F$2:$F$1001,Detail!$C$2:$C$1001,Detail!$D$2:$D$1001,Detail!$E$2:$E$1001,Detail!$B$2:$B$1001),{2;3;4;5;6},FALSE))</f>
        <v>Surakarta</v>
      </c>
      <c r="S280">
        <v>168</v>
      </c>
      <c r="T280">
        <v>55</v>
      </c>
      <c r="U280" t="str">
        <v>Gg. HOS. Cokroaminoto No. 02</v>
      </c>
      <c r="V280" t="str">
        <v>B-</v>
      </c>
    </row>
    <row r="281" spans="1:22" x14ac:dyDescent="0.25">
      <c r="A281">
        <v>280</v>
      </c>
      <c r="B281" t="str">
        <f>LEFT(INDEX(Absen!$F$3:$F$8,MATCH(C281,Absen!$E$3:$E$8,0)),1)&amp;TEXT(A281,"0000")</f>
        <v>B0280</v>
      </c>
      <c r="C281" t="s">
        <v>1014</v>
      </c>
      <c r="D281" s="27" t="str">
        <f>VLOOKUP('Personal Teks 2'!B281,Detail!$G$2:$H$1001,2,FALSE)</f>
        <v>Jayadi Tampubolon</v>
      </c>
      <c r="E281">
        <v>62</v>
      </c>
      <c r="F281">
        <v>46</v>
      </c>
      <c r="G281">
        <v>73</v>
      </c>
      <c r="H281">
        <v>67</v>
      </c>
      <c r="I281">
        <v>94</v>
      </c>
      <c r="J281">
        <v>75</v>
      </c>
      <c r="K281">
        <v>91</v>
      </c>
      <c r="L281" s="45" t="str">
        <f>_xlfn.IFNA(INDEX(Absen!$B$2:$B$501,MATCH('Personal Teks 2'!B281,Absen!$A$2:$A$501,0)),"NO")</f>
        <v>NO</v>
      </c>
      <c r="M281" s="47">
        <f t="shared" si="12"/>
        <v>0</v>
      </c>
      <c r="N281">
        <f t="shared" si="13"/>
        <v>91</v>
      </c>
      <c r="O281">
        <f t="shared" si="14"/>
        <v>72.325000000000003</v>
      </c>
      <c r="P281" t="str" cm="1">
        <f t="array" ref="P281">_xlfn.IFS(O281&gt;90,"A+",O281&gt;80,"A",O281&gt;70,"B",O281&gt;60,"C",O281&gt;40,"D",O281&gt;=0,"E")</f>
        <v>B</v>
      </c>
      <c r="Q281" s="43" t="str">
        <f>TEXT(VLOOKUP(D281,CHOOSE({1,2},Detail!$H$2:$H$1001,Detail!$A$2:$A$1001),2,FALSE),"DD/MM/YYYY")</f>
        <v>18/12/2001</v>
      </c>
      <c r="R281" t="str" cm="1">
        <f t="array" ref="R281:V281">TRANSPOSE(VLOOKUP(D281,CHOOSE({1,2,3,4,5,6},Detail!$H$2:$H$1001,Detail!$F$2:$F$1001,Detail!$C$2:$C$1001,Detail!$D$2:$D$1001,Detail!$E$2:$E$1001,Detail!$B$2:$B$1001),{2;3;4;5;6},FALSE))</f>
        <v>Singkawang</v>
      </c>
      <c r="S281">
        <v>180</v>
      </c>
      <c r="T281">
        <v>67</v>
      </c>
      <c r="U281" t="str">
        <v>Jl. Ronggowarsito No. 02</v>
      </c>
      <c r="V281" t="str">
        <v>AB+</v>
      </c>
    </row>
    <row r="282" spans="1:22" x14ac:dyDescent="0.25">
      <c r="A282">
        <v>281</v>
      </c>
      <c r="B282" t="str">
        <f>LEFT(INDEX(Absen!$F$3:$F$8,MATCH(C282,Absen!$E$3:$E$8,0)),1)&amp;TEXT(A282,"0000")</f>
        <v>A0281</v>
      </c>
      <c r="C282" t="s">
        <v>1015</v>
      </c>
      <c r="D282" s="27" t="str">
        <f>VLOOKUP('Personal Teks 2'!B282,Detail!$G$2:$H$1001,2,FALSE)</f>
        <v>Upik Nababan</v>
      </c>
      <c r="E282">
        <v>71</v>
      </c>
      <c r="F282">
        <v>72</v>
      </c>
      <c r="G282">
        <v>72</v>
      </c>
      <c r="H282">
        <v>71</v>
      </c>
      <c r="I282">
        <v>79</v>
      </c>
      <c r="J282">
        <v>77</v>
      </c>
      <c r="K282">
        <v>78</v>
      </c>
      <c r="L282" s="45">
        <f>_xlfn.IFNA(INDEX(Absen!$B$2:$B$501,MATCH('Personal Teks 2'!B282,Absen!$A$2:$A$501,0)),"NO")</f>
        <v>44808</v>
      </c>
      <c r="M282" s="47">
        <f t="shared" si="12"/>
        <v>10</v>
      </c>
      <c r="N282">
        <f t="shared" si="13"/>
        <v>68</v>
      </c>
      <c r="O282">
        <f t="shared" si="14"/>
        <v>73.224999999999994</v>
      </c>
      <c r="P282" t="str" cm="1">
        <f t="array" ref="P282">_xlfn.IFS(O282&gt;90,"A+",O282&gt;80,"A",O282&gt;70,"B",O282&gt;60,"C",O282&gt;40,"D",O282&gt;=0,"E")</f>
        <v>B</v>
      </c>
      <c r="Q282" s="43" t="str">
        <f>TEXT(VLOOKUP(D282,CHOOSE({1,2},Detail!$H$2:$H$1001,Detail!$A$2:$A$1001),2,FALSE),"DD/MM/YYYY")</f>
        <v>10/03/2004</v>
      </c>
      <c r="R282" t="str" cm="1">
        <f t="array" ref="R282:V282">TRANSPOSE(VLOOKUP(D282,CHOOSE({1,2,3,4,5,6},Detail!$H$2:$H$1001,Detail!$F$2:$F$1001,Detail!$C$2:$C$1001,Detail!$D$2:$D$1001,Detail!$E$2:$E$1001,Detail!$B$2:$B$1001),{2;3;4;5;6},FALSE))</f>
        <v>Metro</v>
      </c>
      <c r="S282">
        <v>159</v>
      </c>
      <c r="T282">
        <v>81</v>
      </c>
      <c r="U282" t="str">
        <v>Jalan Rajawali Timur No. 17</v>
      </c>
      <c r="V282" t="str">
        <v>A+</v>
      </c>
    </row>
    <row r="283" spans="1:22" x14ac:dyDescent="0.25">
      <c r="A283">
        <v>282</v>
      </c>
      <c r="B283" t="str">
        <f>LEFT(INDEX(Absen!$F$3:$F$8,MATCH(C283,Absen!$E$3:$E$8,0)),1)&amp;TEXT(A283,"0000")</f>
        <v>F0282</v>
      </c>
      <c r="C283" t="s">
        <v>1011</v>
      </c>
      <c r="D283" s="27" t="str">
        <f>VLOOKUP('Personal Teks 2'!B283,Detail!$G$2:$H$1001,2,FALSE)</f>
        <v>Bakiono Mustofa</v>
      </c>
      <c r="E283">
        <v>84</v>
      </c>
      <c r="F283">
        <v>48</v>
      </c>
      <c r="G283">
        <v>51</v>
      </c>
      <c r="H283">
        <v>54</v>
      </c>
      <c r="I283">
        <v>53</v>
      </c>
      <c r="J283">
        <v>90</v>
      </c>
      <c r="K283">
        <v>98</v>
      </c>
      <c r="L283" s="45">
        <f>_xlfn.IFNA(INDEX(Absen!$B$2:$B$501,MATCH('Personal Teks 2'!B283,Absen!$A$2:$A$501,0)),"NO")</f>
        <v>44858</v>
      </c>
      <c r="M283" s="47">
        <f t="shared" si="12"/>
        <v>10</v>
      </c>
      <c r="N283">
        <f t="shared" si="13"/>
        <v>88</v>
      </c>
      <c r="O283">
        <f t="shared" si="14"/>
        <v>66.875</v>
      </c>
      <c r="P283" t="str" cm="1">
        <f t="array" ref="P283">_xlfn.IFS(O283&gt;90,"A+",O283&gt;80,"A",O283&gt;70,"B",O283&gt;60,"C",O283&gt;40,"D",O283&gt;=0,"E")</f>
        <v>C</v>
      </c>
      <c r="Q283" s="43" t="str">
        <f>TEXT(VLOOKUP(D283,CHOOSE({1,2},Detail!$H$2:$H$1001,Detail!$A$2:$A$1001),2,FALSE),"DD/MM/YYYY")</f>
        <v>06/02/2003</v>
      </c>
      <c r="R283" t="str" cm="1">
        <f t="array" ref="R283:V283">TRANSPOSE(VLOOKUP(D283,CHOOSE({1,2,3,4,5,6},Detail!$H$2:$H$1001,Detail!$F$2:$F$1001,Detail!$C$2:$C$1001,Detail!$D$2:$D$1001,Detail!$E$2:$E$1001,Detail!$B$2:$B$1001),{2;3;4;5;6},FALSE))</f>
        <v>Kota Administrasi Jakarta Selatan</v>
      </c>
      <c r="S283">
        <v>172</v>
      </c>
      <c r="T283">
        <v>52</v>
      </c>
      <c r="U283" t="str">
        <v>Gg. Pasirkoja No. 98</v>
      </c>
      <c r="V283" t="str">
        <v>AB-</v>
      </c>
    </row>
    <row r="284" spans="1:22" x14ac:dyDescent="0.25">
      <c r="A284">
        <v>283</v>
      </c>
      <c r="B284" t="str">
        <f>LEFT(INDEX(Absen!$F$3:$F$8,MATCH(C284,Absen!$E$3:$E$8,0)),1)&amp;TEXT(A284,"0000")</f>
        <v>D0283</v>
      </c>
      <c r="C284" t="s">
        <v>1013</v>
      </c>
      <c r="D284" s="27" t="str">
        <f>VLOOKUP('Personal Teks 2'!B284,Detail!$G$2:$H$1001,2,FALSE)</f>
        <v>Victoria Handayani</v>
      </c>
      <c r="E284">
        <v>74</v>
      </c>
      <c r="F284">
        <v>54</v>
      </c>
      <c r="G284">
        <v>51</v>
      </c>
      <c r="H284">
        <v>50</v>
      </c>
      <c r="I284">
        <v>70</v>
      </c>
      <c r="J284">
        <v>85</v>
      </c>
      <c r="K284">
        <v>84</v>
      </c>
      <c r="L284" s="45" t="str">
        <f>_xlfn.IFNA(INDEX(Absen!$B$2:$B$501,MATCH('Personal Teks 2'!B284,Absen!$A$2:$A$501,0)),"NO")</f>
        <v>NO</v>
      </c>
      <c r="M284" s="47">
        <f t="shared" si="12"/>
        <v>0</v>
      </c>
      <c r="N284">
        <f t="shared" si="13"/>
        <v>84</v>
      </c>
      <c r="O284">
        <f t="shared" si="14"/>
        <v>66.600000000000009</v>
      </c>
      <c r="P284" t="str" cm="1">
        <f t="array" ref="P284">_xlfn.IFS(O284&gt;90,"A+",O284&gt;80,"A",O284&gt;70,"B",O284&gt;60,"C",O284&gt;40,"D",O284&gt;=0,"E")</f>
        <v>C</v>
      </c>
      <c r="Q284" s="43" t="str">
        <f>TEXT(VLOOKUP(D284,CHOOSE({1,2},Detail!$H$2:$H$1001,Detail!$A$2:$A$1001),2,FALSE),"DD/MM/YYYY")</f>
        <v>11/02/2003</v>
      </c>
      <c r="R284" t="str" cm="1">
        <f t="array" ref="R284:V284">TRANSPOSE(VLOOKUP(D284,CHOOSE({1,2,3,4,5,6},Detail!$H$2:$H$1001,Detail!$F$2:$F$1001,Detail!$C$2:$C$1001,Detail!$D$2:$D$1001,Detail!$E$2:$E$1001,Detail!$B$2:$B$1001),{2;3;4;5;6},FALSE))</f>
        <v>Palembang</v>
      </c>
      <c r="S284">
        <v>168</v>
      </c>
      <c r="T284">
        <v>80</v>
      </c>
      <c r="U284" t="str">
        <v>Gg. PHH. Mustofa No. 87</v>
      </c>
      <c r="V284" t="str">
        <v>AB-</v>
      </c>
    </row>
    <row r="285" spans="1:22" x14ac:dyDescent="0.25">
      <c r="A285">
        <v>284</v>
      </c>
      <c r="B285" t="str">
        <f>LEFT(INDEX(Absen!$F$3:$F$8,MATCH(C285,Absen!$E$3:$E$8,0)),1)&amp;TEXT(A285,"0000")</f>
        <v>A0284</v>
      </c>
      <c r="C285" t="s">
        <v>1015</v>
      </c>
      <c r="D285" s="27" t="str">
        <f>VLOOKUP('Personal Teks 2'!B285,Detail!$G$2:$H$1001,2,FALSE)</f>
        <v>Chelsea Purnawati</v>
      </c>
      <c r="E285">
        <v>62</v>
      </c>
      <c r="F285">
        <v>62</v>
      </c>
      <c r="G285">
        <v>43</v>
      </c>
      <c r="H285">
        <v>53</v>
      </c>
      <c r="I285">
        <v>68</v>
      </c>
      <c r="J285">
        <v>84</v>
      </c>
      <c r="K285">
        <v>67</v>
      </c>
      <c r="L285" s="45" t="str">
        <f>_xlfn.IFNA(INDEX(Absen!$B$2:$B$501,MATCH('Personal Teks 2'!B285,Absen!$A$2:$A$501,0)),"NO")</f>
        <v>NO</v>
      </c>
      <c r="M285" s="47">
        <f t="shared" si="12"/>
        <v>0</v>
      </c>
      <c r="N285">
        <f t="shared" si="13"/>
        <v>67</v>
      </c>
      <c r="O285">
        <f t="shared" si="14"/>
        <v>62.725000000000009</v>
      </c>
      <c r="P285" t="str" cm="1">
        <f t="array" ref="P285">_xlfn.IFS(O285&gt;90,"A+",O285&gt;80,"A",O285&gt;70,"B",O285&gt;60,"C",O285&gt;40,"D",O285&gt;=0,"E")</f>
        <v>C</v>
      </c>
      <c r="Q285" s="43" t="str">
        <f>TEXT(VLOOKUP(D285,CHOOSE({1,2},Detail!$H$2:$H$1001,Detail!$A$2:$A$1001),2,FALSE),"DD/MM/YYYY")</f>
        <v>08/11/2003</v>
      </c>
      <c r="R285" t="str" cm="1">
        <f t="array" ref="R285:V285">TRANSPOSE(VLOOKUP(D285,CHOOSE({1,2,3,4,5,6},Detail!$H$2:$H$1001,Detail!$F$2:$F$1001,Detail!$C$2:$C$1001,Detail!$D$2:$D$1001,Detail!$E$2:$E$1001,Detail!$B$2:$B$1001),{2;3;4;5;6},FALSE))</f>
        <v>Surakarta</v>
      </c>
      <c r="S285">
        <v>166</v>
      </c>
      <c r="T285">
        <v>85</v>
      </c>
      <c r="U285" t="str">
        <v>Jl. Otto Iskandardinata No. 55</v>
      </c>
      <c r="V285" t="str">
        <v>A-</v>
      </c>
    </row>
    <row r="286" spans="1:22" x14ac:dyDescent="0.25">
      <c r="A286">
        <v>285</v>
      </c>
      <c r="B286" t="str">
        <f>LEFT(INDEX(Absen!$F$3:$F$8,MATCH(C286,Absen!$E$3:$E$8,0)),1)&amp;TEXT(A286,"0000")</f>
        <v>E0285</v>
      </c>
      <c r="C286" t="s">
        <v>1010</v>
      </c>
      <c r="D286" s="27" t="str">
        <f>VLOOKUP('Personal Teks 2'!B286,Detail!$G$2:$H$1001,2,FALSE)</f>
        <v>Gaduh Gunawan</v>
      </c>
      <c r="E286">
        <v>95</v>
      </c>
      <c r="F286">
        <v>62</v>
      </c>
      <c r="G286">
        <v>38</v>
      </c>
      <c r="H286">
        <v>66</v>
      </c>
      <c r="I286">
        <v>67</v>
      </c>
      <c r="J286">
        <v>44</v>
      </c>
      <c r="K286">
        <v>64</v>
      </c>
      <c r="L286" s="45">
        <f>_xlfn.IFNA(INDEX(Absen!$B$2:$B$501,MATCH('Personal Teks 2'!B286,Absen!$A$2:$A$501,0)),"NO")</f>
        <v>44853</v>
      </c>
      <c r="M286" s="47">
        <f t="shared" si="12"/>
        <v>10</v>
      </c>
      <c r="N286">
        <f t="shared" si="13"/>
        <v>54</v>
      </c>
      <c r="O286">
        <f t="shared" si="14"/>
        <v>58.050000000000004</v>
      </c>
      <c r="P286" t="str" cm="1">
        <f t="array" ref="P286">_xlfn.IFS(O286&gt;90,"A+",O286&gt;80,"A",O286&gt;70,"B",O286&gt;60,"C",O286&gt;40,"D",O286&gt;=0,"E")</f>
        <v>D</v>
      </c>
      <c r="Q286" s="43" t="str">
        <f>TEXT(VLOOKUP(D286,CHOOSE({1,2},Detail!$H$2:$H$1001,Detail!$A$2:$A$1001),2,FALSE),"DD/MM/YYYY")</f>
        <v>04/08/2004</v>
      </c>
      <c r="R286" t="str" cm="1">
        <f t="array" ref="R286:V286">TRANSPOSE(VLOOKUP(D286,CHOOSE({1,2,3,4,5,6},Detail!$H$2:$H$1001,Detail!$F$2:$F$1001,Detail!$C$2:$C$1001,Detail!$D$2:$D$1001,Detail!$E$2:$E$1001,Detail!$B$2:$B$1001),{2;3;4;5;6},FALSE))</f>
        <v>Tanjungbalai</v>
      </c>
      <c r="S286">
        <v>172</v>
      </c>
      <c r="T286">
        <v>64</v>
      </c>
      <c r="U286" t="str">
        <v>Jl. Yos Sudarso No. 26</v>
      </c>
      <c r="V286" t="str">
        <v>AB+</v>
      </c>
    </row>
    <row r="287" spans="1:22" x14ac:dyDescent="0.25">
      <c r="A287">
        <v>286</v>
      </c>
      <c r="B287" t="str">
        <f>LEFT(INDEX(Absen!$F$3:$F$8,MATCH(C287,Absen!$E$3:$E$8,0)),1)&amp;TEXT(A287,"0000")</f>
        <v>C0286</v>
      </c>
      <c r="C287" t="s">
        <v>1012</v>
      </c>
      <c r="D287" s="27" t="str">
        <f>VLOOKUP('Personal Teks 2'!B287,Detail!$G$2:$H$1001,2,FALSE)</f>
        <v>Narji Suryono</v>
      </c>
      <c r="E287">
        <v>92</v>
      </c>
      <c r="F287">
        <v>51</v>
      </c>
      <c r="G287">
        <v>77</v>
      </c>
      <c r="H287">
        <v>63</v>
      </c>
      <c r="I287">
        <v>52</v>
      </c>
      <c r="J287">
        <v>60</v>
      </c>
      <c r="K287">
        <v>62</v>
      </c>
      <c r="L287" s="45">
        <f>_xlfn.IFNA(INDEX(Absen!$B$2:$B$501,MATCH('Personal Teks 2'!B287,Absen!$A$2:$A$501,0)),"NO")</f>
        <v>44838</v>
      </c>
      <c r="M287" s="47">
        <f t="shared" si="12"/>
        <v>10</v>
      </c>
      <c r="N287">
        <f t="shared" si="13"/>
        <v>52</v>
      </c>
      <c r="O287">
        <f t="shared" si="14"/>
        <v>64.849999999999994</v>
      </c>
      <c r="P287" t="str" cm="1">
        <f t="array" ref="P287">_xlfn.IFS(O287&gt;90,"A+",O287&gt;80,"A",O287&gt;70,"B",O287&gt;60,"C",O287&gt;40,"D",O287&gt;=0,"E")</f>
        <v>C</v>
      </c>
      <c r="Q287" s="43" t="str">
        <f>TEXT(VLOOKUP(D287,CHOOSE({1,2},Detail!$H$2:$H$1001,Detail!$A$2:$A$1001),2,FALSE),"DD/MM/YYYY")</f>
        <v>09/02/2005</v>
      </c>
      <c r="R287" t="str" cm="1">
        <f t="array" ref="R287:V287">TRANSPOSE(VLOOKUP(D287,CHOOSE({1,2,3,4,5,6},Detail!$H$2:$H$1001,Detail!$F$2:$F$1001,Detail!$C$2:$C$1001,Detail!$D$2:$D$1001,Detail!$E$2:$E$1001,Detail!$B$2:$B$1001),{2;3;4;5;6},FALSE))</f>
        <v>Surabaya</v>
      </c>
      <c r="S287">
        <v>151</v>
      </c>
      <c r="T287">
        <v>78</v>
      </c>
      <c r="U287" t="str">
        <v>Gang Kiaracondong No. 53</v>
      </c>
      <c r="V287" t="str">
        <v>O+</v>
      </c>
    </row>
    <row r="288" spans="1:22" x14ac:dyDescent="0.25">
      <c r="A288">
        <v>287</v>
      </c>
      <c r="B288" t="str">
        <f>LEFT(INDEX(Absen!$F$3:$F$8,MATCH(C288,Absen!$E$3:$E$8,0)),1)&amp;TEXT(A288,"0000")</f>
        <v>D0287</v>
      </c>
      <c r="C288" t="s">
        <v>1013</v>
      </c>
      <c r="D288" s="27" t="str">
        <f>VLOOKUP('Personal Teks 2'!B288,Detail!$G$2:$H$1001,2,FALSE)</f>
        <v>Danuja Utama</v>
      </c>
      <c r="E288">
        <v>71</v>
      </c>
      <c r="F288">
        <v>59</v>
      </c>
      <c r="G288">
        <v>55</v>
      </c>
      <c r="H288">
        <v>57</v>
      </c>
      <c r="I288">
        <v>64</v>
      </c>
      <c r="J288">
        <v>65</v>
      </c>
      <c r="K288">
        <v>81</v>
      </c>
      <c r="L288" s="45">
        <f>_xlfn.IFNA(INDEX(Absen!$B$2:$B$501,MATCH('Personal Teks 2'!B288,Absen!$A$2:$A$501,0)),"NO")</f>
        <v>44843</v>
      </c>
      <c r="M288" s="47">
        <f t="shared" si="12"/>
        <v>10</v>
      </c>
      <c r="N288">
        <f t="shared" si="13"/>
        <v>71</v>
      </c>
      <c r="O288">
        <f t="shared" si="14"/>
        <v>62.475000000000001</v>
      </c>
      <c r="P288" t="str" cm="1">
        <f t="array" ref="P288">_xlfn.IFS(O288&gt;90,"A+",O288&gt;80,"A",O288&gt;70,"B",O288&gt;60,"C",O288&gt;40,"D",O288&gt;=0,"E")</f>
        <v>C</v>
      </c>
      <c r="Q288" s="43" t="str">
        <f>TEXT(VLOOKUP(D288,CHOOSE({1,2},Detail!$H$2:$H$1001,Detail!$A$2:$A$1001),2,FALSE),"DD/MM/YYYY")</f>
        <v>27/10/2002</v>
      </c>
      <c r="R288" t="str" cm="1">
        <f t="array" ref="R288:V288">TRANSPOSE(VLOOKUP(D288,CHOOSE({1,2,3,4,5,6},Detail!$H$2:$H$1001,Detail!$F$2:$F$1001,Detail!$C$2:$C$1001,Detail!$D$2:$D$1001,Detail!$E$2:$E$1001,Detail!$B$2:$B$1001),{2;3;4;5;6},FALSE))</f>
        <v>Tarakan</v>
      </c>
      <c r="S288">
        <v>167</v>
      </c>
      <c r="T288">
        <v>55</v>
      </c>
      <c r="U288" t="str">
        <v>Jl. Tubagus Ismail No. 73</v>
      </c>
      <c r="V288" t="str">
        <v>O-</v>
      </c>
    </row>
    <row r="289" spans="1:22" x14ac:dyDescent="0.25">
      <c r="A289">
        <v>288</v>
      </c>
      <c r="B289" t="str">
        <f>LEFT(INDEX(Absen!$F$3:$F$8,MATCH(C289,Absen!$E$3:$E$8,0)),1)&amp;TEXT(A289,"0000")</f>
        <v>A0288</v>
      </c>
      <c r="C289" t="s">
        <v>1015</v>
      </c>
      <c r="D289" s="27" t="str">
        <f>VLOOKUP('Personal Teks 2'!B289,Detail!$G$2:$H$1001,2,FALSE)</f>
        <v>Wulan Lailasari</v>
      </c>
      <c r="E289">
        <v>66</v>
      </c>
      <c r="F289">
        <v>42</v>
      </c>
      <c r="G289">
        <v>81</v>
      </c>
      <c r="H289">
        <v>54</v>
      </c>
      <c r="I289">
        <v>77</v>
      </c>
      <c r="J289">
        <v>81</v>
      </c>
      <c r="K289">
        <v>75</v>
      </c>
      <c r="L289" s="45" t="str">
        <f>_xlfn.IFNA(INDEX(Absen!$B$2:$B$501,MATCH('Personal Teks 2'!B289,Absen!$A$2:$A$501,0)),"NO")</f>
        <v>NO</v>
      </c>
      <c r="M289" s="47">
        <f t="shared" si="12"/>
        <v>0</v>
      </c>
      <c r="N289">
        <f t="shared" si="13"/>
        <v>75</v>
      </c>
      <c r="O289">
        <f t="shared" si="14"/>
        <v>69.775000000000006</v>
      </c>
      <c r="P289" t="str" cm="1">
        <f t="array" ref="P289">_xlfn.IFS(O289&gt;90,"A+",O289&gt;80,"A",O289&gt;70,"B",O289&gt;60,"C",O289&gt;40,"D",O289&gt;=0,"E")</f>
        <v>C</v>
      </c>
      <c r="Q289" s="43" t="str">
        <f>TEXT(VLOOKUP(D289,CHOOSE({1,2},Detail!$H$2:$H$1001,Detail!$A$2:$A$1001),2,FALSE),"DD/MM/YYYY")</f>
        <v>11/01/2005</v>
      </c>
      <c r="R289" t="str" cm="1">
        <f t="array" ref="R289:V289">TRANSPOSE(VLOOKUP(D289,CHOOSE({1,2,3,4,5,6},Detail!$H$2:$H$1001,Detail!$F$2:$F$1001,Detail!$C$2:$C$1001,Detail!$D$2:$D$1001,Detail!$E$2:$E$1001,Detail!$B$2:$B$1001),{2;3;4;5;6},FALSE))</f>
        <v>Bima</v>
      </c>
      <c r="S289">
        <v>172</v>
      </c>
      <c r="T289">
        <v>83</v>
      </c>
      <c r="U289" t="str">
        <v>Jl. Moch. Ramdan No. 70</v>
      </c>
      <c r="V289" t="str">
        <v>O-</v>
      </c>
    </row>
    <row r="290" spans="1:22" x14ac:dyDescent="0.25">
      <c r="A290">
        <v>289</v>
      </c>
      <c r="B290" t="str">
        <f>LEFT(INDEX(Absen!$F$3:$F$8,MATCH(C290,Absen!$E$3:$E$8,0)),1)&amp;TEXT(A290,"0000")</f>
        <v>A0289</v>
      </c>
      <c r="C290" t="s">
        <v>1015</v>
      </c>
      <c r="D290" s="27" t="str">
        <f>VLOOKUP('Personal Teks 2'!B290,Detail!$G$2:$H$1001,2,FALSE)</f>
        <v>Agus Jailani</v>
      </c>
      <c r="E290">
        <v>69</v>
      </c>
      <c r="F290">
        <v>45</v>
      </c>
      <c r="G290">
        <v>54</v>
      </c>
      <c r="H290">
        <v>51</v>
      </c>
      <c r="I290">
        <v>80</v>
      </c>
      <c r="J290">
        <v>90</v>
      </c>
      <c r="K290">
        <v>63</v>
      </c>
      <c r="L290" s="45">
        <f>_xlfn.IFNA(INDEX(Absen!$B$2:$B$501,MATCH('Personal Teks 2'!B290,Absen!$A$2:$A$501,0)),"NO")</f>
        <v>44842</v>
      </c>
      <c r="M290" s="47">
        <f t="shared" si="12"/>
        <v>10</v>
      </c>
      <c r="N290">
        <f t="shared" si="13"/>
        <v>53</v>
      </c>
      <c r="O290">
        <f t="shared" si="14"/>
        <v>64.724999999999994</v>
      </c>
      <c r="P290" t="str" cm="1">
        <f t="array" ref="P290">_xlfn.IFS(O290&gt;90,"A+",O290&gt;80,"A",O290&gt;70,"B",O290&gt;60,"C",O290&gt;40,"D",O290&gt;=0,"E")</f>
        <v>C</v>
      </c>
      <c r="Q290" s="43" t="str">
        <f>TEXT(VLOOKUP(D290,CHOOSE({1,2},Detail!$H$2:$H$1001,Detail!$A$2:$A$1001),2,FALSE),"DD/MM/YYYY")</f>
        <v>17/01/2003</v>
      </c>
      <c r="R290" t="str" cm="1">
        <f t="array" ref="R290:V290">TRANSPOSE(VLOOKUP(D290,CHOOSE({1,2,3,4,5,6},Detail!$H$2:$H$1001,Detail!$F$2:$F$1001,Detail!$C$2:$C$1001,Detail!$D$2:$D$1001,Detail!$E$2:$E$1001,Detail!$B$2:$B$1001),{2;3;4;5;6},FALSE))</f>
        <v>Meulaboh</v>
      </c>
      <c r="S290">
        <v>157</v>
      </c>
      <c r="T290">
        <v>83</v>
      </c>
      <c r="U290" t="str">
        <v>Jl. Cikutra Barat No. 38</v>
      </c>
      <c r="V290" t="str">
        <v>AB-</v>
      </c>
    </row>
    <row r="291" spans="1:22" x14ac:dyDescent="0.25">
      <c r="A291">
        <v>290</v>
      </c>
      <c r="B291" t="str">
        <f>LEFT(INDEX(Absen!$F$3:$F$8,MATCH(C291,Absen!$E$3:$E$8,0)),1)&amp;TEXT(A291,"0000")</f>
        <v>C0290</v>
      </c>
      <c r="C291" t="s">
        <v>1012</v>
      </c>
      <c r="D291" s="27" t="str">
        <f>VLOOKUP('Personal Teks 2'!B291,Detail!$G$2:$H$1001,2,FALSE)</f>
        <v>Rahmat Saputra</v>
      </c>
      <c r="E291">
        <v>61</v>
      </c>
      <c r="F291">
        <v>55</v>
      </c>
      <c r="G291">
        <v>33</v>
      </c>
      <c r="H291">
        <v>60</v>
      </c>
      <c r="I291">
        <v>63</v>
      </c>
      <c r="J291">
        <v>71</v>
      </c>
      <c r="K291">
        <v>61</v>
      </c>
      <c r="L291" s="45">
        <f>_xlfn.IFNA(INDEX(Absen!$B$2:$B$501,MATCH('Personal Teks 2'!B291,Absen!$A$2:$A$501,0)),"NO")</f>
        <v>44827</v>
      </c>
      <c r="M291" s="47">
        <f t="shared" si="12"/>
        <v>10</v>
      </c>
      <c r="N291">
        <f t="shared" si="13"/>
        <v>51</v>
      </c>
      <c r="O291">
        <f t="shared" si="14"/>
        <v>55.774999999999999</v>
      </c>
      <c r="P291" t="str" cm="1">
        <f t="array" ref="P291">_xlfn.IFS(O291&gt;90,"A+",O291&gt;80,"A",O291&gt;70,"B",O291&gt;60,"C",O291&gt;40,"D",O291&gt;=0,"E")</f>
        <v>D</v>
      </c>
      <c r="Q291" s="43" t="str">
        <f>TEXT(VLOOKUP(D291,CHOOSE({1,2},Detail!$H$2:$H$1001,Detail!$A$2:$A$1001),2,FALSE),"DD/MM/YYYY")</f>
        <v>19/03/2004</v>
      </c>
      <c r="R291" t="str" cm="1">
        <f t="array" ref="R291:V291">TRANSPOSE(VLOOKUP(D291,CHOOSE({1,2,3,4,5,6},Detail!$H$2:$H$1001,Detail!$F$2:$F$1001,Detail!$C$2:$C$1001,Detail!$D$2:$D$1001,Detail!$E$2:$E$1001,Detail!$B$2:$B$1001),{2;3;4;5;6},FALSE))</f>
        <v>Denpasar</v>
      </c>
      <c r="S291">
        <v>151</v>
      </c>
      <c r="T291">
        <v>83</v>
      </c>
      <c r="U291" t="str">
        <v>Gg. M.T Haryono No. 33</v>
      </c>
      <c r="V291" t="str">
        <v>A-</v>
      </c>
    </row>
    <row r="292" spans="1:22" x14ac:dyDescent="0.25">
      <c r="A292">
        <v>291</v>
      </c>
      <c r="B292" t="str">
        <f>LEFT(INDEX(Absen!$F$3:$F$8,MATCH(C292,Absen!$E$3:$E$8,0)),1)&amp;TEXT(A292,"0000")</f>
        <v>E0291</v>
      </c>
      <c r="C292" t="s">
        <v>1010</v>
      </c>
      <c r="D292" s="27" t="str">
        <f>VLOOKUP('Personal Teks 2'!B292,Detail!$G$2:$H$1001,2,FALSE)</f>
        <v>Tina Hidayanto</v>
      </c>
      <c r="E292">
        <v>72</v>
      </c>
      <c r="F292">
        <v>66</v>
      </c>
      <c r="G292">
        <v>89</v>
      </c>
      <c r="H292">
        <v>52</v>
      </c>
      <c r="I292">
        <v>95</v>
      </c>
      <c r="J292">
        <v>95</v>
      </c>
      <c r="K292">
        <v>64</v>
      </c>
      <c r="L292" s="45" t="str">
        <f>_xlfn.IFNA(INDEX(Absen!$B$2:$B$501,MATCH('Personal Teks 2'!B292,Absen!$A$2:$A$501,0)),"NO")</f>
        <v>NO</v>
      </c>
      <c r="M292" s="47">
        <f t="shared" si="12"/>
        <v>0</v>
      </c>
      <c r="N292">
        <f t="shared" si="13"/>
        <v>64</v>
      </c>
      <c r="O292">
        <f t="shared" si="14"/>
        <v>78.825000000000003</v>
      </c>
      <c r="P292" t="str" cm="1">
        <f t="array" ref="P292">_xlfn.IFS(O292&gt;90,"A+",O292&gt;80,"A",O292&gt;70,"B",O292&gt;60,"C",O292&gt;40,"D",O292&gt;=0,"E")</f>
        <v>B</v>
      </c>
      <c r="Q292" s="43" t="str">
        <f>TEXT(VLOOKUP(D292,CHOOSE({1,2},Detail!$H$2:$H$1001,Detail!$A$2:$A$1001),2,FALSE),"DD/MM/YYYY")</f>
        <v>10/07/2002</v>
      </c>
      <c r="R292" t="str" cm="1">
        <f t="array" ref="R292:V292">TRANSPOSE(VLOOKUP(D292,CHOOSE({1,2,3,4,5,6},Detail!$H$2:$H$1001,Detail!$F$2:$F$1001,Detail!$C$2:$C$1001,Detail!$D$2:$D$1001,Detail!$E$2:$E$1001,Detail!$B$2:$B$1001),{2;3;4;5;6},FALSE))</f>
        <v>Tarakan</v>
      </c>
      <c r="S292">
        <v>180</v>
      </c>
      <c r="T292">
        <v>76</v>
      </c>
      <c r="U292" t="str">
        <v xml:space="preserve">Jalan K.H. Wahid Hasyim No. 6
</v>
      </c>
      <c r="V292" t="str">
        <v>AB-</v>
      </c>
    </row>
    <row r="293" spans="1:22" x14ac:dyDescent="0.25">
      <c r="A293">
        <v>292</v>
      </c>
      <c r="B293" t="str">
        <f>LEFT(INDEX(Absen!$F$3:$F$8,MATCH(C293,Absen!$E$3:$E$8,0)),1)&amp;TEXT(A293,"0000")</f>
        <v>D0292</v>
      </c>
      <c r="C293" t="s">
        <v>1013</v>
      </c>
      <c r="D293" s="27" t="str">
        <f>VLOOKUP('Personal Teks 2'!B293,Detail!$G$2:$H$1001,2,FALSE)</f>
        <v>Akarsana Firgantoro</v>
      </c>
      <c r="E293">
        <v>63</v>
      </c>
      <c r="F293">
        <v>56</v>
      </c>
      <c r="G293">
        <v>80</v>
      </c>
      <c r="H293">
        <v>56</v>
      </c>
      <c r="I293">
        <v>55</v>
      </c>
      <c r="J293">
        <v>97</v>
      </c>
      <c r="K293">
        <v>95</v>
      </c>
      <c r="L293" s="45">
        <f>_xlfn.IFNA(INDEX(Absen!$B$2:$B$501,MATCH('Personal Teks 2'!B293,Absen!$A$2:$A$501,0)),"NO")</f>
        <v>44855</v>
      </c>
      <c r="M293" s="47">
        <f t="shared" si="12"/>
        <v>10</v>
      </c>
      <c r="N293">
        <f t="shared" si="13"/>
        <v>85</v>
      </c>
      <c r="O293">
        <f t="shared" si="14"/>
        <v>72.650000000000006</v>
      </c>
      <c r="P293" t="str" cm="1">
        <f t="array" ref="P293">_xlfn.IFS(O293&gt;90,"A+",O293&gt;80,"A",O293&gt;70,"B",O293&gt;60,"C",O293&gt;40,"D",O293&gt;=0,"E")</f>
        <v>B</v>
      </c>
      <c r="Q293" s="43" t="str">
        <f>TEXT(VLOOKUP(D293,CHOOSE({1,2},Detail!$H$2:$H$1001,Detail!$A$2:$A$1001),2,FALSE),"DD/MM/YYYY")</f>
        <v>20/05/2003</v>
      </c>
      <c r="R293" t="str" cm="1">
        <f t="array" ref="R293:V293">TRANSPOSE(VLOOKUP(D293,CHOOSE({1,2,3,4,5,6},Detail!$H$2:$H$1001,Detail!$F$2:$F$1001,Detail!$C$2:$C$1001,Detail!$D$2:$D$1001,Detail!$E$2:$E$1001,Detail!$B$2:$B$1001),{2;3;4;5;6},FALSE))</f>
        <v>Bandar Lampung</v>
      </c>
      <c r="S293">
        <v>158</v>
      </c>
      <c r="T293">
        <v>74</v>
      </c>
      <c r="U293" t="str">
        <v>Jl. Wonoayu No. 78</v>
      </c>
      <c r="V293" t="str">
        <v>B-</v>
      </c>
    </row>
    <row r="294" spans="1:22" x14ac:dyDescent="0.25">
      <c r="A294">
        <v>293</v>
      </c>
      <c r="B294" t="str">
        <f>LEFT(INDEX(Absen!$F$3:$F$8,MATCH(C294,Absen!$E$3:$E$8,0)),1)&amp;TEXT(A294,"0000")</f>
        <v>F0293</v>
      </c>
      <c r="C294" t="s">
        <v>1011</v>
      </c>
      <c r="D294" s="27" t="str">
        <f>VLOOKUP('Personal Teks 2'!B294,Detail!$G$2:$H$1001,2,FALSE)</f>
        <v>Michelle Permata</v>
      </c>
      <c r="E294">
        <v>85</v>
      </c>
      <c r="F294">
        <v>43</v>
      </c>
      <c r="G294">
        <v>32</v>
      </c>
      <c r="H294">
        <v>53</v>
      </c>
      <c r="I294">
        <v>61</v>
      </c>
      <c r="J294">
        <v>99</v>
      </c>
      <c r="K294">
        <v>72</v>
      </c>
      <c r="L294" s="45">
        <f>_xlfn.IFNA(INDEX(Absen!$B$2:$B$501,MATCH('Personal Teks 2'!B294,Absen!$A$2:$A$501,0)),"NO")</f>
        <v>44819</v>
      </c>
      <c r="M294" s="47">
        <f t="shared" si="12"/>
        <v>10</v>
      </c>
      <c r="N294">
        <f t="shared" si="13"/>
        <v>62</v>
      </c>
      <c r="O294">
        <f t="shared" si="14"/>
        <v>62.650000000000006</v>
      </c>
      <c r="P294" t="str" cm="1">
        <f t="array" ref="P294">_xlfn.IFS(O294&gt;90,"A+",O294&gt;80,"A",O294&gt;70,"B",O294&gt;60,"C",O294&gt;40,"D",O294&gt;=0,"E")</f>
        <v>C</v>
      </c>
      <c r="Q294" s="43" t="str">
        <f>TEXT(VLOOKUP(D294,CHOOSE({1,2},Detail!$H$2:$H$1001,Detail!$A$2:$A$1001),2,FALSE),"DD/MM/YYYY")</f>
        <v>27/10/2002</v>
      </c>
      <c r="R294" t="str" cm="1">
        <f t="array" ref="R294:V294">TRANSPOSE(VLOOKUP(D294,CHOOSE({1,2,3,4,5,6},Detail!$H$2:$H$1001,Detail!$F$2:$F$1001,Detail!$C$2:$C$1001,Detail!$D$2:$D$1001,Detail!$E$2:$E$1001,Detail!$B$2:$B$1001),{2;3;4;5;6},FALSE))</f>
        <v>Batam</v>
      </c>
      <c r="S294">
        <v>171</v>
      </c>
      <c r="T294">
        <v>83</v>
      </c>
      <c r="U294" t="str">
        <v>Jl. Jakarta No. 43</v>
      </c>
      <c r="V294" t="str">
        <v>O-</v>
      </c>
    </row>
    <row r="295" spans="1:22" x14ac:dyDescent="0.25">
      <c r="A295">
        <v>294</v>
      </c>
      <c r="B295" t="str">
        <f>LEFT(INDEX(Absen!$F$3:$F$8,MATCH(C295,Absen!$E$3:$E$8,0)),1)&amp;TEXT(A295,"0000")</f>
        <v>E0294</v>
      </c>
      <c r="C295" t="s">
        <v>1010</v>
      </c>
      <c r="D295" s="27" t="str">
        <f>VLOOKUP('Personal Teks 2'!B295,Detail!$G$2:$H$1001,2,FALSE)</f>
        <v>Laras Nainggolan</v>
      </c>
      <c r="E295">
        <v>82</v>
      </c>
      <c r="F295">
        <v>70</v>
      </c>
      <c r="G295">
        <v>34</v>
      </c>
      <c r="H295">
        <v>71</v>
      </c>
      <c r="I295">
        <v>81</v>
      </c>
      <c r="J295">
        <v>67</v>
      </c>
      <c r="K295">
        <v>74</v>
      </c>
      <c r="L295" s="45" t="str">
        <f>_xlfn.IFNA(INDEX(Absen!$B$2:$B$501,MATCH('Personal Teks 2'!B295,Absen!$A$2:$A$501,0)),"NO")</f>
        <v>NO</v>
      </c>
      <c r="M295" s="47">
        <f t="shared" si="12"/>
        <v>0</v>
      </c>
      <c r="N295">
        <f t="shared" si="13"/>
        <v>74</v>
      </c>
      <c r="O295">
        <f t="shared" si="14"/>
        <v>65.599999999999994</v>
      </c>
      <c r="P295" t="str" cm="1">
        <f t="array" ref="P295">_xlfn.IFS(O295&gt;90,"A+",O295&gt;80,"A",O295&gt;70,"B",O295&gt;60,"C",O295&gt;40,"D",O295&gt;=0,"E")</f>
        <v>C</v>
      </c>
      <c r="Q295" s="43" t="str">
        <f>TEXT(VLOOKUP(D295,CHOOSE({1,2},Detail!$H$2:$H$1001,Detail!$A$2:$A$1001),2,FALSE),"DD/MM/YYYY")</f>
        <v>17/01/2002</v>
      </c>
      <c r="R295" t="str" cm="1">
        <f t="array" ref="R295:V295">TRANSPOSE(VLOOKUP(D295,CHOOSE({1,2,3,4,5,6},Detail!$H$2:$H$1001,Detail!$F$2:$F$1001,Detail!$C$2:$C$1001,Detail!$D$2:$D$1001,Detail!$E$2:$E$1001,Detail!$B$2:$B$1001),{2;3;4;5;6},FALSE))</f>
        <v>Sawahlunto</v>
      </c>
      <c r="S295">
        <v>156</v>
      </c>
      <c r="T295">
        <v>62</v>
      </c>
      <c r="U295" t="str">
        <v xml:space="preserve">Jalan Raya Ujungberung No. 3
</v>
      </c>
      <c r="V295" t="str">
        <v>O-</v>
      </c>
    </row>
    <row r="296" spans="1:22" x14ac:dyDescent="0.25">
      <c r="A296">
        <v>295</v>
      </c>
      <c r="B296" t="str">
        <f>LEFT(INDEX(Absen!$F$3:$F$8,MATCH(C296,Absen!$E$3:$E$8,0)),1)&amp;TEXT(A296,"0000")</f>
        <v>B0295</v>
      </c>
      <c r="C296" t="s">
        <v>1014</v>
      </c>
      <c r="D296" s="27" t="str">
        <f>VLOOKUP('Personal Teks 2'!B296,Detail!$G$2:$H$1001,2,FALSE)</f>
        <v>Mariadi Wulandari</v>
      </c>
      <c r="E296">
        <v>50</v>
      </c>
      <c r="F296">
        <v>59</v>
      </c>
      <c r="G296">
        <v>35</v>
      </c>
      <c r="H296">
        <v>59</v>
      </c>
      <c r="I296">
        <v>56</v>
      </c>
      <c r="J296">
        <v>66</v>
      </c>
      <c r="K296">
        <v>100</v>
      </c>
      <c r="L296" s="45" t="str">
        <f>_xlfn.IFNA(INDEX(Absen!$B$2:$B$501,MATCH('Personal Teks 2'!B296,Absen!$A$2:$A$501,0)),"NO")</f>
        <v>NO</v>
      </c>
      <c r="M296" s="47">
        <f t="shared" si="12"/>
        <v>0</v>
      </c>
      <c r="N296">
        <f t="shared" si="13"/>
        <v>100</v>
      </c>
      <c r="O296">
        <f t="shared" si="14"/>
        <v>58.2</v>
      </c>
      <c r="P296" t="str" cm="1">
        <f t="array" ref="P296">_xlfn.IFS(O296&gt;90,"A+",O296&gt;80,"A",O296&gt;70,"B",O296&gt;60,"C",O296&gt;40,"D",O296&gt;=0,"E")</f>
        <v>D</v>
      </c>
      <c r="Q296" s="43" t="str">
        <f>TEXT(VLOOKUP(D296,CHOOSE({1,2},Detail!$H$2:$H$1001,Detail!$A$2:$A$1001),2,FALSE),"DD/MM/YYYY")</f>
        <v>07/06/2003</v>
      </c>
      <c r="R296" t="str" cm="1">
        <f t="array" ref="R296:V296">TRANSPOSE(VLOOKUP(D296,CHOOSE({1,2,3,4,5,6},Detail!$H$2:$H$1001,Detail!$F$2:$F$1001,Detail!$C$2:$C$1001,Detail!$D$2:$D$1001,Detail!$E$2:$E$1001,Detail!$B$2:$B$1001),{2;3;4;5;6},FALSE))</f>
        <v>Tangerang</v>
      </c>
      <c r="S296">
        <v>151</v>
      </c>
      <c r="T296">
        <v>88</v>
      </c>
      <c r="U296" t="str">
        <v>Jalan Bangka Raya No. 33</v>
      </c>
      <c r="V296" t="str">
        <v>B-</v>
      </c>
    </row>
    <row r="297" spans="1:22" x14ac:dyDescent="0.25">
      <c r="A297">
        <v>296</v>
      </c>
      <c r="B297" t="str">
        <f>LEFT(INDEX(Absen!$F$3:$F$8,MATCH(C297,Absen!$E$3:$E$8,0)),1)&amp;TEXT(A297,"0000")</f>
        <v>F0296</v>
      </c>
      <c r="C297" t="s">
        <v>1011</v>
      </c>
      <c r="D297" s="27" t="str">
        <f>VLOOKUP('Personal Teks 2'!B297,Detail!$G$2:$H$1001,2,FALSE)</f>
        <v>Danu Prastuti</v>
      </c>
      <c r="E297">
        <v>83</v>
      </c>
      <c r="F297">
        <v>52</v>
      </c>
      <c r="G297">
        <v>92</v>
      </c>
      <c r="H297">
        <v>55</v>
      </c>
      <c r="I297">
        <v>50</v>
      </c>
      <c r="J297">
        <v>56</v>
      </c>
      <c r="K297">
        <v>64</v>
      </c>
      <c r="L297" s="45" t="str">
        <f>_xlfn.IFNA(INDEX(Absen!$B$2:$B$501,MATCH('Personal Teks 2'!B297,Absen!$A$2:$A$501,0)),"NO")</f>
        <v>NO</v>
      </c>
      <c r="M297" s="47">
        <f t="shared" si="12"/>
        <v>0</v>
      </c>
      <c r="N297">
        <f t="shared" si="13"/>
        <v>64</v>
      </c>
      <c r="O297">
        <f t="shared" si="14"/>
        <v>66</v>
      </c>
      <c r="P297" t="str" cm="1">
        <f t="array" ref="P297">_xlfn.IFS(O297&gt;90,"A+",O297&gt;80,"A",O297&gt;70,"B",O297&gt;60,"C",O297&gt;40,"D",O297&gt;=0,"E")</f>
        <v>C</v>
      </c>
      <c r="Q297" s="43" t="str">
        <f>TEXT(VLOOKUP(D297,CHOOSE({1,2},Detail!$H$2:$H$1001,Detail!$A$2:$A$1001),2,FALSE),"DD/MM/YYYY")</f>
        <v>30/03/2004</v>
      </c>
      <c r="R297" t="str" cm="1">
        <f t="array" ref="R297:V297">TRANSPOSE(VLOOKUP(D297,CHOOSE({1,2,3,4,5,6},Detail!$H$2:$H$1001,Detail!$F$2:$F$1001,Detail!$C$2:$C$1001,Detail!$D$2:$D$1001,Detail!$E$2:$E$1001,Detail!$B$2:$B$1001),{2;3;4;5;6},FALSE))</f>
        <v>Manado</v>
      </c>
      <c r="S297">
        <v>152</v>
      </c>
      <c r="T297">
        <v>78</v>
      </c>
      <c r="U297" t="str">
        <v xml:space="preserve">Jl. Suryakencana No. 7
</v>
      </c>
      <c r="V297" t="str">
        <v>B-</v>
      </c>
    </row>
    <row r="298" spans="1:22" x14ac:dyDescent="0.25">
      <c r="A298">
        <v>297</v>
      </c>
      <c r="B298" t="str">
        <f>LEFT(INDEX(Absen!$F$3:$F$8,MATCH(C298,Absen!$E$3:$E$8,0)),1)&amp;TEXT(A298,"0000")</f>
        <v>C0297</v>
      </c>
      <c r="C298" t="s">
        <v>1012</v>
      </c>
      <c r="D298" s="27" t="str">
        <f>VLOOKUP('Personal Teks 2'!B298,Detail!$G$2:$H$1001,2,FALSE)</f>
        <v>Adikara Wahyudin</v>
      </c>
      <c r="E298">
        <v>55</v>
      </c>
      <c r="F298">
        <v>74</v>
      </c>
      <c r="G298">
        <v>83</v>
      </c>
      <c r="H298">
        <v>70</v>
      </c>
      <c r="I298">
        <v>52</v>
      </c>
      <c r="J298">
        <v>43</v>
      </c>
      <c r="K298">
        <v>61</v>
      </c>
      <c r="L298" s="45" t="str">
        <f>_xlfn.IFNA(INDEX(Absen!$B$2:$B$501,MATCH('Personal Teks 2'!B298,Absen!$A$2:$A$501,0)),"NO")</f>
        <v>NO</v>
      </c>
      <c r="M298" s="47">
        <f t="shared" si="12"/>
        <v>0</v>
      </c>
      <c r="N298">
        <f t="shared" si="13"/>
        <v>61</v>
      </c>
      <c r="O298">
        <f t="shared" si="14"/>
        <v>62.675000000000004</v>
      </c>
      <c r="P298" t="str" cm="1">
        <f t="array" ref="P298">_xlfn.IFS(O298&gt;90,"A+",O298&gt;80,"A",O298&gt;70,"B",O298&gt;60,"C",O298&gt;40,"D",O298&gt;=0,"E")</f>
        <v>C</v>
      </c>
      <c r="Q298" s="43" t="str">
        <f>TEXT(VLOOKUP(D298,CHOOSE({1,2},Detail!$H$2:$H$1001,Detail!$A$2:$A$1001),2,FALSE),"DD/MM/YYYY")</f>
        <v>08/09/2002</v>
      </c>
      <c r="R298" t="str" cm="1">
        <f t="array" ref="R298:V298">TRANSPOSE(VLOOKUP(D298,CHOOSE({1,2,3,4,5,6},Detail!$H$2:$H$1001,Detail!$F$2:$F$1001,Detail!$C$2:$C$1001,Detail!$D$2:$D$1001,Detail!$E$2:$E$1001,Detail!$B$2:$B$1001),{2;3;4;5;6},FALSE))</f>
        <v>Payakumbuh</v>
      </c>
      <c r="S298">
        <v>171</v>
      </c>
      <c r="T298">
        <v>83</v>
      </c>
      <c r="U298" t="str">
        <v>Gg. Pasirkoja No. 93</v>
      </c>
      <c r="V298" t="str">
        <v>A+</v>
      </c>
    </row>
    <row r="299" spans="1:22" x14ac:dyDescent="0.25">
      <c r="A299">
        <v>298</v>
      </c>
      <c r="B299" t="str">
        <f>LEFT(INDEX(Absen!$F$3:$F$8,MATCH(C299,Absen!$E$3:$E$8,0)),1)&amp;TEXT(A299,"0000")</f>
        <v>C0298</v>
      </c>
      <c r="C299" t="s">
        <v>1012</v>
      </c>
      <c r="D299" s="27" t="str">
        <f>VLOOKUP('Personal Teks 2'!B299,Detail!$G$2:$H$1001,2,FALSE)</f>
        <v>Ganjaran Hartati</v>
      </c>
      <c r="E299">
        <v>89</v>
      </c>
      <c r="F299">
        <v>46</v>
      </c>
      <c r="G299">
        <v>68</v>
      </c>
      <c r="H299">
        <v>68</v>
      </c>
      <c r="I299">
        <v>72</v>
      </c>
      <c r="J299">
        <v>90</v>
      </c>
      <c r="K299">
        <v>68</v>
      </c>
      <c r="L299" s="45">
        <f>_xlfn.IFNA(INDEX(Absen!$B$2:$B$501,MATCH('Personal Teks 2'!B299,Absen!$A$2:$A$501,0)),"NO")</f>
        <v>44784</v>
      </c>
      <c r="M299" s="47">
        <f t="shared" si="12"/>
        <v>10</v>
      </c>
      <c r="N299">
        <f t="shared" si="13"/>
        <v>58</v>
      </c>
      <c r="O299">
        <f t="shared" si="14"/>
        <v>71.774999999999991</v>
      </c>
      <c r="P299" t="str" cm="1">
        <f t="array" ref="P299">_xlfn.IFS(O299&gt;90,"A+",O299&gt;80,"A",O299&gt;70,"B",O299&gt;60,"C",O299&gt;40,"D",O299&gt;=0,"E")</f>
        <v>B</v>
      </c>
      <c r="Q299" s="43" t="str">
        <f>TEXT(VLOOKUP(D299,CHOOSE({1,2},Detail!$H$2:$H$1001,Detail!$A$2:$A$1001),2,FALSE),"DD/MM/YYYY")</f>
        <v>17/11/2001</v>
      </c>
      <c r="R299" t="str" cm="1">
        <f t="array" ref="R299:V299">TRANSPOSE(VLOOKUP(D299,CHOOSE({1,2,3,4,5,6},Detail!$H$2:$H$1001,Detail!$F$2:$F$1001,Detail!$C$2:$C$1001,Detail!$D$2:$D$1001,Detail!$E$2:$E$1001,Detail!$B$2:$B$1001),{2;3;4;5;6},FALSE))</f>
        <v>Palangkaraya</v>
      </c>
      <c r="S299">
        <v>150</v>
      </c>
      <c r="T299">
        <v>78</v>
      </c>
      <c r="U299" t="str">
        <v>Gang Raya Setiabudhi No. 20</v>
      </c>
      <c r="V299" t="str">
        <v>A+</v>
      </c>
    </row>
    <row r="300" spans="1:22" x14ac:dyDescent="0.25">
      <c r="A300">
        <v>299</v>
      </c>
      <c r="B300" t="str">
        <f>LEFT(INDEX(Absen!$F$3:$F$8,MATCH(C300,Absen!$E$3:$E$8,0)),1)&amp;TEXT(A300,"0000")</f>
        <v>A0299</v>
      </c>
      <c r="C300" t="s">
        <v>1015</v>
      </c>
      <c r="D300" s="27" t="str">
        <f>VLOOKUP('Personal Teks 2'!B300,Detail!$G$2:$H$1001,2,FALSE)</f>
        <v>Irfan Pranowo</v>
      </c>
      <c r="E300">
        <v>72</v>
      </c>
      <c r="F300">
        <v>69</v>
      </c>
      <c r="G300">
        <v>67</v>
      </c>
      <c r="H300">
        <v>72</v>
      </c>
      <c r="I300">
        <v>72</v>
      </c>
      <c r="J300">
        <v>61</v>
      </c>
      <c r="K300">
        <v>74</v>
      </c>
      <c r="L300" s="45">
        <f>_xlfn.IFNA(INDEX(Absen!$B$2:$B$501,MATCH('Personal Teks 2'!B300,Absen!$A$2:$A$501,0)),"NO")</f>
        <v>44910</v>
      </c>
      <c r="M300" s="47">
        <f t="shared" si="12"/>
        <v>10</v>
      </c>
      <c r="N300">
        <f t="shared" si="13"/>
        <v>64</v>
      </c>
      <c r="O300">
        <f t="shared" si="14"/>
        <v>67.625</v>
      </c>
      <c r="P300" t="str" cm="1">
        <f t="array" ref="P300">_xlfn.IFS(O300&gt;90,"A+",O300&gt;80,"A",O300&gt;70,"B",O300&gt;60,"C",O300&gt;40,"D",O300&gt;=0,"E")</f>
        <v>C</v>
      </c>
      <c r="Q300" s="43" t="str">
        <f>TEXT(VLOOKUP(D300,CHOOSE({1,2},Detail!$H$2:$H$1001,Detail!$A$2:$A$1001),2,FALSE),"DD/MM/YYYY")</f>
        <v>14/09/2004</v>
      </c>
      <c r="R300" t="str" cm="1">
        <f t="array" ref="R300:V300">TRANSPOSE(VLOOKUP(D300,CHOOSE({1,2,3,4,5,6},Detail!$H$2:$H$1001,Detail!$F$2:$F$1001,Detail!$C$2:$C$1001,Detail!$D$2:$D$1001,Detail!$E$2:$E$1001,Detail!$B$2:$B$1001),{2;3;4;5;6},FALSE))</f>
        <v>Makassar</v>
      </c>
      <c r="S300">
        <v>151</v>
      </c>
      <c r="T300">
        <v>50</v>
      </c>
      <c r="U300" t="str">
        <v xml:space="preserve">Gg. Gegerkalong Hilir No. 4
</v>
      </c>
      <c r="V300" t="str">
        <v>B+</v>
      </c>
    </row>
    <row r="301" spans="1:22" x14ac:dyDescent="0.25">
      <c r="A301">
        <v>300</v>
      </c>
      <c r="B301" t="str">
        <f>LEFT(INDEX(Absen!$F$3:$F$8,MATCH(C301,Absen!$E$3:$E$8,0)),1)&amp;TEXT(A301,"0000")</f>
        <v>C0300</v>
      </c>
      <c r="C301" t="s">
        <v>1012</v>
      </c>
      <c r="D301" s="27" t="str">
        <f>VLOOKUP('Personal Teks 2'!B301,Detail!$G$2:$H$1001,2,FALSE)</f>
        <v>Dian Wulandari</v>
      </c>
      <c r="E301">
        <v>86</v>
      </c>
      <c r="F301">
        <v>51</v>
      </c>
      <c r="G301">
        <v>70</v>
      </c>
      <c r="H301">
        <v>53</v>
      </c>
      <c r="I301">
        <v>95</v>
      </c>
      <c r="J301">
        <v>91</v>
      </c>
      <c r="K301">
        <v>88</v>
      </c>
      <c r="L301" s="45">
        <f>_xlfn.IFNA(INDEX(Absen!$B$2:$B$501,MATCH('Personal Teks 2'!B301,Absen!$A$2:$A$501,0)),"NO")</f>
        <v>44878</v>
      </c>
      <c r="M301" s="47">
        <f t="shared" si="12"/>
        <v>10</v>
      </c>
      <c r="N301">
        <f t="shared" si="13"/>
        <v>78</v>
      </c>
      <c r="O301">
        <f t="shared" si="14"/>
        <v>75.625</v>
      </c>
      <c r="P301" t="str" cm="1">
        <f t="array" ref="P301">_xlfn.IFS(O301&gt;90,"A+",O301&gt;80,"A",O301&gt;70,"B",O301&gt;60,"C",O301&gt;40,"D",O301&gt;=0,"E")</f>
        <v>B</v>
      </c>
      <c r="Q301" s="43" t="str">
        <f>TEXT(VLOOKUP(D301,CHOOSE({1,2},Detail!$H$2:$H$1001,Detail!$A$2:$A$1001),2,FALSE),"DD/MM/YYYY")</f>
        <v>19/01/2004</v>
      </c>
      <c r="R301" t="str" cm="1">
        <f t="array" ref="R301:V301">TRANSPOSE(VLOOKUP(D301,CHOOSE({1,2,3,4,5,6},Detail!$H$2:$H$1001,Detail!$F$2:$F$1001,Detail!$C$2:$C$1001,Detail!$D$2:$D$1001,Detail!$E$2:$E$1001,Detail!$B$2:$B$1001),{2;3;4;5;6},FALSE))</f>
        <v>Purwokerto</v>
      </c>
      <c r="S301">
        <v>180</v>
      </c>
      <c r="T301">
        <v>55</v>
      </c>
      <c r="U301" t="str">
        <v xml:space="preserve">Jalan PHH. Mustofa No. 6
</v>
      </c>
      <c r="V301" t="str">
        <v>O+</v>
      </c>
    </row>
    <row r="302" spans="1:22" x14ac:dyDescent="0.25">
      <c r="A302">
        <v>301</v>
      </c>
      <c r="B302" t="str">
        <f>LEFT(INDEX(Absen!$F$3:$F$8,MATCH(C302,Absen!$E$3:$E$8,0)),1)&amp;TEXT(A302,"0000")</f>
        <v>A0301</v>
      </c>
      <c r="C302" t="s">
        <v>1015</v>
      </c>
      <c r="D302" s="27" t="str">
        <f>VLOOKUP('Personal Teks 2'!B302,Detail!$G$2:$H$1001,2,FALSE)</f>
        <v>Akarsana Lestari</v>
      </c>
      <c r="E302">
        <v>75</v>
      </c>
      <c r="F302">
        <v>65</v>
      </c>
      <c r="G302">
        <v>43</v>
      </c>
      <c r="H302">
        <v>52</v>
      </c>
      <c r="I302">
        <v>56</v>
      </c>
      <c r="J302">
        <v>84</v>
      </c>
      <c r="K302">
        <v>92</v>
      </c>
      <c r="L302" s="45">
        <f>_xlfn.IFNA(INDEX(Absen!$B$2:$B$501,MATCH('Personal Teks 2'!B302,Absen!$A$2:$A$501,0)),"NO")</f>
        <v>44896</v>
      </c>
      <c r="M302" s="47">
        <f t="shared" si="12"/>
        <v>10</v>
      </c>
      <c r="N302">
        <f t="shared" si="13"/>
        <v>82</v>
      </c>
      <c r="O302">
        <f t="shared" si="14"/>
        <v>64.600000000000009</v>
      </c>
      <c r="P302" t="str" cm="1">
        <f t="array" ref="P302">_xlfn.IFS(O302&gt;90,"A+",O302&gt;80,"A",O302&gt;70,"B",O302&gt;60,"C",O302&gt;40,"D",O302&gt;=0,"E")</f>
        <v>C</v>
      </c>
      <c r="Q302" s="43" t="str">
        <f>TEXT(VLOOKUP(D302,CHOOSE({1,2},Detail!$H$2:$H$1001,Detail!$A$2:$A$1001),2,FALSE),"DD/MM/YYYY")</f>
        <v>08/10/2003</v>
      </c>
      <c r="R302" t="str" cm="1">
        <f t="array" ref="R302:V302">TRANSPOSE(VLOOKUP(D302,CHOOSE({1,2,3,4,5,6},Detail!$H$2:$H$1001,Detail!$F$2:$F$1001,Detail!$C$2:$C$1001,Detail!$D$2:$D$1001,Detail!$E$2:$E$1001,Detail!$B$2:$B$1001),{2;3;4;5;6},FALSE))</f>
        <v>Tangerang</v>
      </c>
      <c r="S302">
        <v>165</v>
      </c>
      <c r="T302">
        <v>69</v>
      </c>
      <c r="U302" t="str">
        <v>Jalan M.H Thamrin No. 47</v>
      </c>
      <c r="V302" t="str">
        <v>A-</v>
      </c>
    </row>
    <row r="303" spans="1:22" x14ac:dyDescent="0.25">
      <c r="A303">
        <v>302</v>
      </c>
      <c r="B303" t="str">
        <f>LEFT(INDEX(Absen!$F$3:$F$8,MATCH(C303,Absen!$E$3:$E$8,0)),1)&amp;TEXT(A303,"0000")</f>
        <v>C0302</v>
      </c>
      <c r="C303" t="s">
        <v>1012</v>
      </c>
      <c r="D303" s="27" t="str">
        <f>VLOOKUP('Personal Teks 2'!B303,Detail!$G$2:$H$1001,2,FALSE)</f>
        <v>Jaeman Halimah</v>
      </c>
      <c r="E303">
        <v>67</v>
      </c>
      <c r="F303">
        <v>42</v>
      </c>
      <c r="G303">
        <v>53</v>
      </c>
      <c r="H303">
        <v>52</v>
      </c>
      <c r="I303">
        <v>82</v>
      </c>
      <c r="J303">
        <v>86</v>
      </c>
      <c r="K303">
        <v>79</v>
      </c>
      <c r="L303" s="45">
        <f>_xlfn.IFNA(INDEX(Absen!$B$2:$B$501,MATCH('Personal Teks 2'!B303,Absen!$A$2:$A$501,0)),"NO")</f>
        <v>44907</v>
      </c>
      <c r="M303" s="47">
        <f t="shared" si="12"/>
        <v>10</v>
      </c>
      <c r="N303">
        <f t="shared" si="13"/>
        <v>69</v>
      </c>
      <c r="O303">
        <f t="shared" si="14"/>
        <v>65.075000000000003</v>
      </c>
      <c r="P303" t="str" cm="1">
        <f t="array" ref="P303">_xlfn.IFS(O303&gt;90,"A+",O303&gt;80,"A",O303&gt;70,"B",O303&gt;60,"C",O303&gt;40,"D",O303&gt;=0,"E")</f>
        <v>C</v>
      </c>
      <c r="Q303" s="43" t="str">
        <f>TEXT(VLOOKUP(D303,CHOOSE({1,2},Detail!$H$2:$H$1001,Detail!$A$2:$A$1001),2,FALSE),"DD/MM/YYYY")</f>
        <v>07/11/2003</v>
      </c>
      <c r="R303" t="str" cm="1">
        <f t="array" ref="R303:V303">TRANSPOSE(VLOOKUP(D303,CHOOSE({1,2,3,4,5,6},Detail!$H$2:$H$1001,Detail!$F$2:$F$1001,Detail!$C$2:$C$1001,Detail!$D$2:$D$1001,Detail!$E$2:$E$1001,Detail!$B$2:$B$1001),{2;3;4;5;6},FALSE))</f>
        <v>Kupang</v>
      </c>
      <c r="S303">
        <v>166</v>
      </c>
      <c r="T303">
        <v>52</v>
      </c>
      <c r="U303" t="str">
        <v>Gang Sukabumi No. 16</v>
      </c>
      <c r="V303" t="str">
        <v>A+</v>
      </c>
    </row>
    <row r="304" spans="1:22" x14ac:dyDescent="0.25">
      <c r="A304">
        <v>303</v>
      </c>
      <c r="B304" t="str">
        <f>LEFT(INDEX(Absen!$F$3:$F$8,MATCH(C304,Absen!$E$3:$E$8,0)),1)&amp;TEXT(A304,"0000")</f>
        <v>D0303</v>
      </c>
      <c r="C304" t="s">
        <v>1013</v>
      </c>
      <c r="D304" s="27" t="str">
        <f>VLOOKUP('Personal Teks 2'!B304,Detail!$G$2:$H$1001,2,FALSE)</f>
        <v>Wirda Sirait</v>
      </c>
      <c r="E304">
        <v>50</v>
      </c>
      <c r="F304">
        <v>62</v>
      </c>
      <c r="G304">
        <v>51</v>
      </c>
      <c r="H304">
        <v>63</v>
      </c>
      <c r="I304">
        <v>53</v>
      </c>
      <c r="J304">
        <v>96</v>
      </c>
      <c r="K304">
        <v>61</v>
      </c>
      <c r="L304" s="45">
        <f>_xlfn.IFNA(INDEX(Absen!$B$2:$B$501,MATCH('Personal Teks 2'!B304,Absen!$A$2:$A$501,0)),"NO")</f>
        <v>44810</v>
      </c>
      <c r="M304" s="47">
        <f t="shared" si="12"/>
        <v>10</v>
      </c>
      <c r="N304">
        <f t="shared" si="13"/>
        <v>51</v>
      </c>
      <c r="O304">
        <f t="shared" si="14"/>
        <v>63.000000000000007</v>
      </c>
      <c r="P304" t="str" cm="1">
        <f t="array" ref="P304">_xlfn.IFS(O304&gt;90,"A+",O304&gt;80,"A",O304&gt;70,"B",O304&gt;60,"C",O304&gt;40,"D",O304&gt;=0,"E")</f>
        <v>C</v>
      </c>
      <c r="Q304" s="43" t="str">
        <f>TEXT(VLOOKUP(D304,CHOOSE({1,2},Detail!$H$2:$H$1001,Detail!$A$2:$A$1001),2,FALSE),"DD/MM/YYYY")</f>
        <v>29/03/2005</v>
      </c>
      <c r="R304" t="str" cm="1">
        <f t="array" ref="R304:V304">TRANSPOSE(VLOOKUP(D304,CHOOSE({1,2,3,4,5,6},Detail!$H$2:$H$1001,Detail!$F$2:$F$1001,Detail!$C$2:$C$1001,Detail!$D$2:$D$1001,Detail!$E$2:$E$1001,Detail!$B$2:$B$1001),{2;3;4;5;6},FALSE))</f>
        <v>Tidore Kepulauan</v>
      </c>
      <c r="S304">
        <v>152</v>
      </c>
      <c r="T304">
        <v>77</v>
      </c>
      <c r="U304" t="str">
        <v xml:space="preserve">Jl. Dr. Djunjunan No. 2
</v>
      </c>
      <c r="V304" t="str">
        <v>AB+</v>
      </c>
    </row>
    <row r="305" spans="1:22" x14ac:dyDescent="0.25">
      <c r="A305">
        <v>304</v>
      </c>
      <c r="B305" t="str">
        <f>LEFT(INDEX(Absen!$F$3:$F$8,MATCH(C305,Absen!$E$3:$E$8,0)),1)&amp;TEXT(A305,"0000")</f>
        <v>D0304</v>
      </c>
      <c r="C305" t="s">
        <v>1013</v>
      </c>
      <c r="D305" s="27" t="str">
        <f>VLOOKUP('Personal Teks 2'!B305,Detail!$G$2:$H$1001,2,FALSE)</f>
        <v>Nugraha Suryono</v>
      </c>
      <c r="E305">
        <v>87</v>
      </c>
      <c r="F305">
        <v>62</v>
      </c>
      <c r="G305">
        <v>57</v>
      </c>
      <c r="H305">
        <v>68</v>
      </c>
      <c r="I305">
        <v>55</v>
      </c>
      <c r="J305">
        <v>96</v>
      </c>
      <c r="K305">
        <v>82</v>
      </c>
      <c r="L305" s="45" t="str">
        <f>_xlfn.IFNA(INDEX(Absen!$B$2:$B$501,MATCH('Personal Teks 2'!B305,Absen!$A$2:$A$501,0)),"NO")</f>
        <v>NO</v>
      </c>
      <c r="M305" s="47">
        <f t="shared" si="12"/>
        <v>0</v>
      </c>
      <c r="N305">
        <f t="shared" si="13"/>
        <v>82</v>
      </c>
      <c r="O305">
        <f t="shared" si="14"/>
        <v>72.8</v>
      </c>
      <c r="P305" t="str" cm="1">
        <f t="array" ref="P305">_xlfn.IFS(O305&gt;90,"A+",O305&gt;80,"A",O305&gt;70,"B",O305&gt;60,"C",O305&gt;40,"D",O305&gt;=0,"E")</f>
        <v>B</v>
      </c>
      <c r="Q305" s="43" t="str">
        <f>TEXT(VLOOKUP(D305,CHOOSE({1,2},Detail!$H$2:$H$1001,Detail!$A$2:$A$1001),2,FALSE),"DD/MM/YYYY")</f>
        <v>26/05/2004</v>
      </c>
      <c r="R305" t="str" cm="1">
        <f t="array" ref="R305:V305">TRANSPOSE(VLOOKUP(D305,CHOOSE({1,2,3,4,5,6},Detail!$H$2:$H$1001,Detail!$F$2:$F$1001,Detail!$C$2:$C$1001,Detail!$D$2:$D$1001,Detail!$E$2:$E$1001,Detail!$B$2:$B$1001),{2;3;4;5;6},FALSE))</f>
        <v>Pekalongan</v>
      </c>
      <c r="S305">
        <v>176</v>
      </c>
      <c r="T305">
        <v>52</v>
      </c>
      <c r="U305" t="str">
        <v xml:space="preserve">Jalan Soekarno Hatta No. 7
</v>
      </c>
      <c r="V305" t="str">
        <v>A-</v>
      </c>
    </row>
    <row r="306" spans="1:22" x14ac:dyDescent="0.25">
      <c r="A306">
        <v>305</v>
      </c>
      <c r="B306" t="str">
        <f>LEFT(INDEX(Absen!$F$3:$F$8,MATCH(C306,Absen!$E$3:$E$8,0)),1)&amp;TEXT(A306,"0000")</f>
        <v>E0305</v>
      </c>
      <c r="C306" t="s">
        <v>1010</v>
      </c>
      <c r="D306" s="27" t="str">
        <f>VLOOKUP('Personal Teks 2'!B306,Detail!$G$2:$H$1001,2,FALSE)</f>
        <v>Jaiman Megantara</v>
      </c>
      <c r="E306">
        <v>80</v>
      </c>
      <c r="F306">
        <v>48</v>
      </c>
      <c r="G306">
        <v>77</v>
      </c>
      <c r="H306">
        <v>56</v>
      </c>
      <c r="I306">
        <v>78</v>
      </c>
      <c r="J306">
        <v>40</v>
      </c>
      <c r="K306">
        <v>92</v>
      </c>
      <c r="L306" s="45" t="str">
        <f>_xlfn.IFNA(INDEX(Absen!$B$2:$B$501,MATCH('Personal Teks 2'!B306,Absen!$A$2:$A$501,0)),"NO")</f>
        <v>NO</v>
      </c>
      <c r="M306" s="47">
        <f t="shared" si="12"/>
        <v>0</v>
      </c>
      <c r="N306">
        <f t="shared" si="13"/>
        <v>92</v>
      </c>
      <c r="O306">
        <f t="shared" si="14"/>
        <v>65.349999999999994</v>
      </c>
      <c r="P306" t="str" cm="1">
        <f t="array" ref="P306">_xlfn.IFS(O306&gt;90,"A+",O306&gt;80,"A",O306&gt;70,"B",O306&gt;60,"C",O306&gt;40,"D",O306&gt;=0,"E")</f>
        <v>C</v>
      </c>
      <c r="Q306" s="43" t="str">
        <f>TEXT(VLOOKUP(D306,CHOOSE({1,2},Detail!$H$2:$H$1001,Detail!$A$2:$A$1001),2,FALSE),"DD/MM/YYYY")</f>
        <v>23/11/2004</v>
      </c>
      <c r="R306" t="str" cm="1">
        <f t="array" ref="R306:V306">TRANSPOSE(VLOOKUP(D306,CHOOSE({1,2,3,4,5,6},Detail!$H$2:$H$1001,Detail!$F$2:$F$1001,Detail!$C$2:$C$1001,Detail!$D$2:$D$1001,Detail!$E$2:$E$1001,Detail!$B$2:$B$1001),{2;3;4;5;6},FALSE))</f>
        <v>Padang</v>
      </c>
      <c r="S306">
        <v>167</v>
      </c>
      <c r="T306">
        <v>76</v>
      </c>
      <c r="U306" t="str">
        <v>Gang Jayawijaya No. 49</v>
      </c>
      <c r="V306" t="str">
        <v>A-</v>
      </c>
    </row>
    <row r="307" spans="1:22" x14ac:dyDescent="0.25">
      <c r="A307">
        <v>306</v>
      </c>
      <c r="B307" t="str">
        <f>LEFT(INDEX(Absen!$F$3:$F$8,MATCH(C307,Absen!$E$3:$E$8,0)),1)&amp;TEXT(A307,"0000")</f>
        <v>F0306</v>
      </c>
      <c r="C307" t="s">
        <v>1011</v>
      </c>
      <c r="D307" s="27" t="str">
        <f>VLOOKUP('Personal Teks 2'!B307,Detail!$G$2:$H$1001,2,FALSE)</f>
        <v>Raden Kusmawati</v>
      </c>
      <c r="E307">
        <v>90</v>
      </c>
      <c r="F307">
        <v>49</v>
      </c>
      <c r="G307">
        <v>93</v>
      </c>
      <c r="H307">
        <v>61</v>
      </c>
      <c r="I307">
        <v>50</v>
      </c>
      <c r="J307">
        <v>53</v>
      </c>
      <c r="K307">
        <v>65</v>
      </c>
      <c r="L307" s="45" t="str">
        <f>_xlfn.IFNA(INDEX(Absen!$B$2:$B$501,MATCH('Personal Teks 2'!B307,Absen!$A$2:$A$501,0)),"NO")</f>
        <v>NO</v>
      </c>
      <c r="M307" s="47">
        <f t="shared" si="12"/>
        <v>0</v>
      </c>
      <c r="N307">
        <f t="shared" si="13"/>
        <v>65</v>
      </c>
      <c r="O307">
        <f t="shared" si="14"/>
        <v>66.95</v>
      </c>
      <c r="P307" t="str" cm="1">
        <f t="array" ref="P307">_xlfn.IFS(O307&gt;90,"A+",O307&gt;80,"A",O307&gt;70,"B",O307&gt;60,"C",O307&gt;40,"D",O307&gt;=0,"E")</f>
        <v>C</v>
      </c>
      <c r="Q307" s="43" t="str">
        <f>TEXT(VLOOKUP(D307,CHOOSE({1,2},Detail!$H$2:$H$1001,Detail!$A$2:$A$1001),2,FALSE),"DD/MM/YYYY")</f>
        <v>13/07/2003</v>
      </c>
      <c r="R307" t="str" cm="1">
        <f t="array" ref="R307:V307">TRANSPOSE(VLOOKUP(D307,CHOOSE({1,2,3,4,5,6},Detail!$H$2:$H$1001,Detail!$F$2:$F$1001,Detail!$C$2:$C$1001,Detail!$D$2:$D$1001,Detail!$E$2:$E$1001,Detail!$B$2:$B$1001),{2;3;4;5;6},FALSE))</f>
        <v>Singkawang</v>
      </c>
      <c r="S307">
        <v>154</v>
      </c>
      <c r="T307">
        <v>52</v>
      </c>
      <c r="U307" t="str">
        <v xml:space="preserve">Gang Jamika No. 6
</v>
      </c>
      <c r="V307" t="str">
        <v>AB-</v>
      </c>
    </row>
    <row r="308" spans="1:22" x14ac:dyDescent="0.25">
      <c r="A308">
        <v>307</v>
      </c>
      <c r="B308" t="str">
        <f>LEFT(INDEX(Absen!$F$3:$F$8,MATCH(C308,Absen!$E$3:$E$8,0)),1)&amp;TEXT(A308,"0000")</f>
        <v>F0307</v>
      </c>
      <c r="C308" t="s">
        <v>1011</v>
      </c>
      <c r="D308" s="27" t="str">
        <f>VLOOKUP('Personal Teks 2'!B308,Detail!$G$2:$H$1001,2,FALSE)</f>
        <v>Sadina Hasanah</v>
      </c>
      <c r="E308">
        <v>61</v>
      </c>
      <c r="F308">
        <v>46</v>
      </c>
      <c r="G308">
        <v>91</v>
      </c>
      <c r="H308">
        <v>58</v>
      </c>
      <c r="I308">
        <v>82</v>
      </c>
      <c r="J308">
        <v>69</v>
      </c>
      <c r="K308">
        <v>69</v>
      </c>
      <c r="L308" s="45">
        <f>_xlfn.IFNA(INDEX(Absen!$B$2:$B$501,MATCH('Personal Teks 2'!B308,Absen!$A$2:$A$501,0)),"NO")</f>
        <v>44807</v>
      </c>
      <c r="M308" s="47">
        <f t="shared" si="12"/>
        <v>10</v>
      </c>
      <c r="N308">
        <f t="shared" si="13"/>
        <v>59</v>
      </c>
      <c r="O308">
        <f t="shared" si="14"/>
        <v>68.775000000000006</v>
      </c>
      <c r="P308" t="str" cm="1">
        <f t="array" ref="P308">_xlfn.IFS(O308&gt;90,"A+",O308&gt;80,"A",O308&gt;70,"B",O308&gt;60,"C",O308&gt;40,"D",O308&gt;=0,"E")</f>
        <v>C</v>
      </c>
      <c r="Q308" s="43" t="str">
        <f>TEXT(VLOOKUP(D308,CHOOSE({1,2},Detail!$H$2:$H$1001,Detail!$A$2:$A$1001),2,FALSE),"DD/MM/YYYY")</f>
        <v>16/07/2003</v>
      </c>
      <c r="R308" t="str" cm="1">
        <f t="array" ref="R308:V308">TRANSPOSE(VLOOKUP(D308,CHOOSE({1,2,3,4,5,6},Detail!$H$2:$H$1001,Detail!$F$2:$F$1001,Detail!$C$2:$C$1001,Detail!$D$2:$D$1001,Detail!$E$2:$E$1001,Detail!$B$2:$B$1001),{2;3;4;5;6},FALSE))</f>
        <v>Tangerang Selatan</v>
      </c>
      <c r="S308">
        <v>171</v>
      </c>
      <c r="T308">
        <v>80</v>
      </c>
      <c r="U308" t="str">
        <v>Gang Astana Anyar No. 51</v>
      </c>
      <c r="V308" t="str">
        <v>AB-</v>
      </c>
    </row>
    <row r="309" spans="1:22" x14ac:dyDescent="0.25">
      <c r="A309">
        <v>308</v>
      </c>
      <c r="B309" t="str">
        <f>LEFT(INDEX(Absen!$F$3:$F$8,MATCH(C309,Absen!$E$3:$E$8,0)),1)&amp;TEXT(A309,"0000")</f>
        <v>E0308</v>
      </c>
      <c r="C309" t="s">
        <v>1010</v>
      </c>
      <c r="D309" s="27" t="str">
        <f>VLOOKUP('Personal Teks 2'!B309,Detail!$G$2:$H$1001,2,FALSE)</f>
        <v>Dalimin Situmorang</v>
      </c>
      <c r="E309">
        <v>86</v>
      </c>
      <c r="F309">
        <v>67</v>
      </c>
      <c r="G309">
        <v>51</v>
      </c>
      <c r="H309">
        <v>63</v>
      </c>
      <c r="I309">
        <v>94</v>
      </c>
      <c r="J309">
        <v>40</v>
      </c>
      <c r="K309">
        <v>60</v>
      </c>
      <c r="L309" s="45">
        <f>_xlfn.IFNA(INDEX(Absen!$B$2:$B$501,MATCH('Personal Teks 2'!B309,Absen!$A$2:$A$501,0)),"NO")</f>
        <v>44881</v>
      </c>
      <c r="M309" s="47">
        <f t="shared" si="12"/>
        <v>10</v>
      </c>
      <c r="N309">
        <f t="shared" si="13"/>
        <v>50</v>
      </c>
      <c r="O309">
        <f t="shared" si="14"/>
        <v>61.95</v>
      </c>
      <c r="P309" t="str" cm="1">
        <f t="array" ref="P309">_xlfn.IFS(O309&gt;90,"A+",O309&gt;80,"A",O309&gt;70,"B",O309&gt;60,"C",O309&gt;40,"D",O309&gt;=0,"E")</f>
        <v>C</v>
      </c>
      <c r="Q309" s="43" t="str">
        <f>TEXT(VLOOKUP(D309,CHOOSE({1,2},Detail!$H$2:$H$1001,Detail!$A$2:$A$1001),2,FALSE),"DD/MM/YYYY")</f>
        <v>27/08/2003</v>
      </c>
      <c r="R309" t="str" cm="1">
        <f t="array" ref="R309:V309">TRANSPOSE(VLOOKUP(D309,CHOOSE({1,2,3,4,5,6},Detail!$H$2:$H$1001,Detail!$F$2:$F$1001,Detail!$C$2:$C$1001,Detail!$D$2:$D$1001,Detail!$E$2:$E$1001,Detail!$B$2:$B$1001),{2;3;4;5;6},FALSE))</f>
        <v>Yogyakarta</v>
      </c>
      <c r="S309">
        <v>168</v>
      </c>
      <c r="T309">
        <v>67</v>
      </c>
      <c r="U309" t="str">
        <v xml:space="preserve">Gang Tubagus Ismail No. 4
</v>
      </c>
      <c r="V309" t="str">
        <v>A-</v>
      </c>
    </row>
    <row r="310" spans="1:22" x14ac:dyDescent="0.25">
      <c r="A310">
        <v>309</v>
      </c>
      <c r="B310" t="str">
        <f>LEFT(INDEX(Absen!$F$3:$F$8,MATCH(C310,Absen!$E$3:$E$8,0)),1)&amp;TEXT(A310,"0000")</f>
        <v>C0309</v>
      </c>
      <c r="C310" t="s">
        <v>1012</v>
      </c>
      <c r="D310" s="27" t="str">
        <f>VLOOKUP('Personal Teks 2'!B310,Detail!$G$2:$H$1001,2,FALSE)</f>
        <v>Melinda Mayasari</v>
      </c>
      <c r="E310">
        <v>82</v>
      </c>
      <c r="F310">
        <v>48</v>
      </c>
      <c r="G310">
        <v>81</v>
      </c>
      <c r="H310">
        <v>50</v>
      </c>
      <c r="I310">
        <v>65</v>
      </c>
      <c r="J310">
        <v>81</v>
      </c>
      <c r="K310">
        <v>96</v>
      </c>
      <c r="L310" s="45" t="str">
        <f>_xlfn.IFNA(INDEX(Absen!$B$2:$B$501,MATCH('Personal Teks 2'!B310,Absen!$A$2:$A$501,0)),"NO")</f>
        <v>NO</v>
      </c>
      <c r="M310" s="47">
        <f t="shared" si="12"/>
        <v>0</v>
      </c>
      <c r="N310">
        <f t="shared" si="13"/>
        <v>96</v>
      </c>
      <c r="O310">
        <f t="shared" si="14"/>
        <v>72.625</v>
      </c>
      <c r="P310" t="str" cm="1">
        <f t="array" ref="P310">_xlfn.IFS(O310&gt;90,"A+",O310&gt;80,"A",O310&gt;70,"B",O310&gt;60,"C",O310&gt;40,"D",O310&gt;=0,"E")</f>
        <v>B</v>
      </c>
      <c r="Q310" s="43" t="str">
        <f>TEXT(VLOOKUP(D310,CHOOSE({1,2},Detail!$H$2:$H$1001,Detail!$A$2:$A$1001),2,FALSE),"DD/MM/YYYY")</f>
        <v>18/09/2003</v>
      </c>
      <c r="R310" t="str" cm="1">
        <f t="array" ref="R310:V310">TRANSPOSE(VLOOKUP(D310,CHOOSE({1,2,3,4,5,6},Detail!$H$2:$H$1001,Detail!$F$2:$F$1001,Detail!$C$2:$C$1001,Detail!$D$2:$D$1001,Detail!$E$2:$E$1001,Detail!$B$2:$B$1001),{2;3;4;5;6},FALSE))</f>
        <v>Yogyakarta</v>
      </c>
      <c r="S310">
        <v>161</v>
      </c>
      <c r="T310">
        <v>91</v>
      </c>
      <c r="U310" t="str">
        <v>Jl. Jend. A. Yani No. 89</v>
      </c>
      <c r="V310" t="str">
        <v>AB-</v>
      </c>
    </row>
    <row r="311" spans="1:22" x14ac:dyDescent="0.25">
      <c r="A311">
        <v>310</v>
      </c>
      <c r="B311" t="str">
        <f>LEFT(INDEX(Absen!$F$3:$F$8,MATCH(C311,Absen!$E$3:$E$8,0)),1)&amp;TEXT(A311,"0000")</f>
        <v>E0310</v>
      </c>
      <c r="C311" t="s">
        <v>1010</v>
      </c>
      <c r="D311" s="27" t="str">
        <f>VLOOKUP('Personal Teks 2'!B311,Detail!$G$2:$H$1001,2,FALSE)</f>
        <v>Shania Maheswara</v>
      </c>
      <c r="E311">
        <v>83</v>
      </c>
      <c r="F311">
        <v>58</v>
      </c>
      <c r="G311">
        <v>67</v>
      </c>
      <c r="H311">
        <v>58</v>
      </c>
      <c r="I311">
        <v>81</v>
      </c>
      <c r="J311">
        <v>81</v>
      </c>
      <c r="K311">
        <v>97</v>
      </c>
      <c r="L311" s="45">
        <f>_xlfn.IFNA(INDEX(Absen!$B$2:$B$501,MATCH('Personal Teks 2'!B311,Absen!$A$2:$A$501,0)),"NO")</f>
        <v>44814</v>
      </c>
      <c r="M311" s="47">
        <f t="shared" si="12"/>
        <v>10</v>
      </c>
      <c r="N311">
        <f t="shared" si="13"/>
        <v>87</v>
      </c>
      <c r="O311">
        <f t="shared" si="14"/>
        <v>73.3</v>
      </c>
      <c r="P311" t="str" cm="1">
        <f t="array" ref="P311">_xlfn.IFS(O311&gt;90,"A+",O311&gt;80,"A",O311&gt;70,"B",O311&gt;60,"C",O311&gt;40,"D",O311&gt;=0,"E")</f>
        <v>B</v>
      </c>
      <c r="Q311" s="43" t="str">
        <f>TEXT(VLOOKUP(D311,CHOOSE({1,2},Detail!$H$2:$H$1001,Detail!$A$2:$A$1001),2,FALSE),"DD/MM/YYYY")</f>
        <v>27/07/2002</v>
      </c>
      <c r="R311" t="str" cm="1">
        <f t="array" ref="R311:V311">TRANSPOSE(VLOOKUP(D311,CHOOSE({1,2,3,4,5,6},Detail!$H$2:$H$1001,Detail!$F$2:$F$1001,Detail!$C$2:$C$1001,Detail!$D$2:$D$1001,Detail!$E$2:$E$1001,Detail!$B$2:$B$1001),{2;3;4;5;6},FALSE))</f>
        <v>Bima</v>
      </c>
      <c r="S311">
        <v>155</v>
      </c>
      <c r="T311">
        <v>89</v>
      </c>
      <c r="U311" t="str">
        <v xml:space="preserve">Jl. HOS. Cokroaminoto No. 4
</v>
      </c>
      <c r="V311" t="str">
        <v>O+</v>
      </c>
    </row>
    <row r="312" spans="1:22" x14ac:dyDescent="0.25">
      <c r="A312">
        <v>311</v>
      </c>
      <c r="B312" t="str">
        <f>LEFT(INDEX(Absen!$F$3:$F$8,MATCH(C312,Absen!$E$3:$E$8,0)),1)&amp;TEXT(A312,"0000")</f>
        <v>B0311</v>
      </c>
      <c r="C312" t="s">
        <v>1014</v>
      </c>
      <c r="D312" s="27" t="str">
        <f>VLOOKUP('Personal Teks 2'!B312,Detail!$G$2:$H$1001,2,FALSE)</f>
        <v>Irnanto Fujiati</v>
      </c>
      <c r="E312">
        <v>52</v>
      </c>
      <c r="F312">
        <v>74</v>
      </c>
      <c r="G312">
        <v>72</v>
      </c>
      <c r="H312">
        <v>61</v>
      </c>
      <c r="I312">
        <v>50</v>
      </c>
      <c r="J312">
        <v>89</v>
      </c>
      <c r="K312">
        <v>85</v>
      </c>
      <c r="L312" s="45" t="str">
        <f>_xlfn.IFNA(INDEX(Absen!$B$2:$B$501,MATCH('Personal Teks 2'!B312,Absen!$A$2:$A$501,0)),"NO")</f>
        <v>NO</v>
      </c>
      <c r="M312" s="47">
        <f t="shared" si="12"/>
        <v>0</v>
      </c>
      <c r="N312">
        <f t="shared" si="13"/>
        <v>85</v>
      </c>
      <c r="O312">
        <f t="shared" si="14"/>
        <v>70.325000000000003</v>
      </c>
      <c r="P312" t="str" cm="1">
        <f t="array" ref="P312">_xlfn.IFS(O312&gt;90,"A+",O312&gt;80,"A",O312&gt;70,"B",O312&gt;60,"C",O312&gt;40,"D",O312&gt;=0,"E")</f>
        <v>B</v>
      </c>
      <c r="Q312" s="43" t="str">
        <f>TEXT(VLOOKUP(D312,CHOOSE({1,2},Detail!$H$2:$H$1001,Detail!$A$2:$A$1001),2,FALSE),"DD/MM/YYYY")</f>
        <v>12/08/2003</v>
      </c>
      <c r="R312" t="str" cm="1">
        <f t="array" ref="R312:V312">TRANSPOSE(VLOOKUP(D312,CHOOSE({1,2,3,4,5,6},Detail!$H$2:$H$1001,Detail!$F$2:$F$1001,Detail!$C$2:$C$1001,Detail!$D$2:$D$1001,Detail!$E$2:$E$1001,Detail!$B$2:$B$1001),{2;3;4;5;6},FALSE))</f>
        <v>Pariaman</v>
      </c>
      <c r="S312">
        <v>180</v>
      </c>
      <c r="T312">
        <v>47</v>
      </c>
      <c r="U312" t="str">
        <v>Jalan Ciwastra No. 53</v>
      </c>
      <c r="V312" t="str">
        <v>B-</v>
      </c>
    </row>
    <row r="313" spans="1:22" x14ac:dyDescent="0.25">
      <c r="A313">
        <v>312</v>
      </c>
      <c r="B313" t="str">
        <f>LEFT(INDEX(Absen!$F$3:$F$8,MATCH(C313,Absen!$E$3:$E$8,0)),1)&amp;TEXT(A313,"0000")</f>
        <v>D0312</v>
      </c>
      <c r="C313" t="s">
        <v>1013</v>
      </c>
      <c r="D313" s="27" t="str">
        <f>VLOOKUP('Personal Teks 2'!B313,Detail!$G$2:$H$1001,2,FALSE)</f>
        <v>Bakidin Hasanah</v>
      </c>
      <c r="E313">
        <v>76</v>
      </c>
      <c r="F313">
        <v>57</v>
      </c>
      <c r="G313">
        <v>62</v>
      </c>
      <c r="H313">
        <v>70</v>
      </c>
      <c r="I313">
        <v>91</v>
      </c>
      <c r="J313">
        <v>84</v>
      </c>
      <c r="K313">
        <v>87</v>
      </c>
      <c r="L313" s="45">
        <f>_xlfn.IFNA(INDEX(Absen!$B$2:$B$501,MATCH('Personal Teks 2'!B313,Absen!$A$2:$A$501,0)),"NO")</f>
        <v>44817</v>
      </c>
      <c r="M313" s="47">
        <f t="shared" si="12"/>
        <v>10</v>
      </c>
      <c r="N313">
        <f t="shared" si="13"/>
        <v>77</v>
      </c>
      <c r="O313">
        <f t="shared" si="14"/>
        <v>73.650000000000006</v>
      </c>
      <c r="P313" t="str" cm="1">
        <f t="array" ref="P313">_xlfn.IFS(O313&gt;90,"A+",O313&gt;80,"A",O313&gt;70,"B",O313&gt;60,"C",O313&gt;40,"D",O313&gt;=0,"E")</f>
        <v>B</v>
      </c>
      <c r="Q313" s="43" t="str">
        <f>TEXT(VLOOKUP(D313,CHOOSE({1,2},Detail!$H$2:$H$1001,Detail!$A$2:$A$1001),2,FALSE),"DD/MM/YYYY")</f>
        <v>05/01/2003</v>
      </c>
      <c r="R313" t="str" cm="1">
        <f t="array" ref="R313:V313">TRANSPOSE(VLOOKUP(D313,CHOOSE({1,2,3,4,5,6},Detail!$H$2:$H$1001,Detail!$F$2:$F$1001,Detail!$C$2:$C$1001,Detail!$D$2:$D$1001,Detail!$E$2:$E$1001,Detail!$B$2:$B$1001),{2;3;4;5;6},FALSE))</f>
        <v>Batam</v>
      </c>
      <c r="S313">
        <v>176</v>
      </c>
      <c r="T313">
        <v>65</v>
      </c>
      <c r="U313" t="str">
        <v xml:space="preserve">Gg. Kutisari Selatan No. 8
</v>
      </c>
      <c r="V313" t="str">
        <v>AB+</v>
      </c>
    </row>
    <row r="314" spans="1:22" x14ac:dyDescent="0.25">
      <c r="A314">
        <v>313</v>
      </c>
      <c r="B314" t="str">
        <f>LEFT(INDEX(Absen!$F$3:$F$8,MATCH(C314,Absen!$E$3:$E$8,0)),1)&amp;TEXT(A314,"0000")</f>
        <v>C0313</v>
      </c>
      <c r="C314" t="s">
        <v>1012</v>
      </c>
      <c r="D314" s="27" t="str">
        <f>VLOOKUP('Personal Teks 2'!B314,Detail!$G$2:$H$1001,2,FALSE)</f>
        <v>Nova Nurdiyanti</v>
      </c>
      <c r="E314">
        <v>74</v>
      </c>
      <c r="F314">
        <v>45</v>
      </c>
      <c r="G314">
        <v>54</v>
      </c>
      <c r="H314">
        <v>67</v>
      </c>
      <c r="I314">
        <v>74</v>
      </c>
      <c r="J314">
        <v>62</v>
      </c>
      <c r="K314">
        <v>79</v>
      </c>
      <c r="L314" s="45">
        <f>_xlfn.IFNA(INDEX(Absen!$B$2:$B$501,MATCH('Personal Teks 2'!B314,Absen!$A$2:$A$501,0)),"NO")</f>
        <v>44908</v>
      </c>
      <c r="M314" s="47">
        <f t="shared" si="12"/>
        <v>10</v>
      </c>
      <c r="N314">
        <f t="shared" si="13"/>
        <v>69</v>
      </c>
      <c r="O314">
        <f t="shared" si="14"/>
        <v>62.599999999999994</v>
      </c>
      <c r="P314" t="str" cm="1">
        <f t="array" ref="P314">_xlfn.IFS(O314&gt;90,"A+",O314&gt;80,"A",O314&gt;70,"B",O314&gt;60,"C",O314&gt;40,"D",O314&gt;=0,"E")</f>
        <v>C</v>
      </c>
      <c r="Q314" s="43" t="str">
        <f>TEXT(VLOOKUP(D314,CHOOSE({1,2},Detail!$H$2:$H$1001,Detail!$A$2:$A$1001),2,FALSE),"DD/MM/YYYY")</f>
        <v>23/01/2005</v>
      </c>
      <c r="R314" t="str" cm="1">
        <f t="array" ref="R314:V314">TRANSPOSE(VLOOKUP(D314,CHOOSE({1,2,3,4,5,6},Detail!$H$2:$H$1001,Detail!$F$2:$F$1001,Detail!$C$2:$C$1001,Detail!$D$2:$D$1001,Detail!$E$2:$E$1001,Detail!$B$2:$B$1001),{2;3;4;5;6},FALSE))</f>
        <v>Batu</v>
      </c>
      <c r="S314">
        <v>168</v>
      </c>
      <c r="T314">
        <v>93</v>
      </c>
      <c r="U314" t="str">
        <v xml:space="preserve">Gang Stasiun Wonokromo No. 1
</v>
      </c>
      <c r="V314" t="str">
        <v>O+</v>
      </c>
    </row>
    <row r="315" spans="1:22" x14ac:dyDescent="0.25">
      <c r="A315">
        <v>314</v>
      </c>
      <c r="B315" t="str">
        <f>LEFT(INDEX(Absen!$F$3:$F$8,MATCH(C315,Absen!$E$3:$E$8,0)),1)&amp;TEXT(A315,"0000")</f>
        <v>E0314</v>
      </c>
      <c r="C315" t="s">
        <v>1010</v>
      </c>
      <c r="D315" s="27" t="str">
        <f>VLOOKUP('Personal Teks 2'!B315,Detail!$G$2:$H$1001,2,FALSE)</f>
        <v>Danu Maulana</v>
      </c>
      <c r="E315">
        <v>52</v>
      </c>
      <c r="F315">
        <v>41</v>
      </c>
      <c r="G315">
        <v>51</v>
      </c>
      <c r="H315">
        <v>53</v>
      </c>
      <c r="I315">
        <v>63</v>
      </c>
      <c r="J315">
        <v>61</v>
      </c>
      <c r="K315">
        <v>91</v>
      </c>
      <c r="L315" s="45">
        <f>_xlfn.IFNA(INDEX(Absen!$B$2:$B$501,MATCH('Personal Teks 2'!B315,Absen!$A$2:$A$501,0)),"NO")</f>
        <v>44791</v>
      </c>
      <c r="M315" s="47">
        <f t="shared" si="12"/>
        <v>10</v>
      </c>
      <c r="N315">
        <f t="shared" si="13"/>
        <v>81</v>
      </c>
      <c r="O315">
        <f t="shared" si="14"/>
        <v>56.625000000000007</v>
      </c>
      <c r="P315" t="str" cm="1">
        <f t="array" ref="P315">_xlfn.IFS(O315&gt;90,"A+",O315&gt;80,"A",O315&gt;70,"B",O315&gt;60,"C",O315&gt;40,"D",O315&gt;=0,"E")</f>
        <v>D</v>
      </c>
      <c r="Q315" s="43" t="str">
        <f>TEXT(VLOOKUP(D315,CHOOSE({1,2},Detail!$H$2:$H$1001,Detail!$A$2:$A$1001),2,FALSE),"DD/MM/YYYY")</f>
        <v>20/06/2004</v>
      </c>
      <c r="R315" t="str" cm="1">
        <f t="array" ref="R315:V315">TRANSPOSE(VLOOKUP(D315,CHOOSE({1,2,3,4,5,6},Detail!$H$2:$H$1001,Detail!$F$2:$F$1001,Detail!$C$2:$C$1001,Detail!$D$2:$D$1001,Detail!$E$2:$E$1001,Detail!$B$2:$B$1001),{2;3;4;5;6},FALSE))</f>
        <v>Makassar</v>
      </c>
      <c r="S315">
        <v>155</v>
      </c>
      <c r="T315">
        <v>61</v>
      </c>
      <c r="U315" t="str">
        <v xml:space="preserve">Jl. Indragiri No. 8
</v>
      </c>
      <c r="V315" t="str">
        <v>O+</v>
      </c>
    </row>
    <row r="316" spans="1:22" x14ac:dyDescent="0.25">
      <c r="A316">
        <v>315</v>
      </c>
      <c r="B316" t="str">
        <f>LEFT(INDEX(Absen!$F$3:$F$8,MATCH(C316,Absen!$E$3:$E$8,0)),1)&amp;TEXT(A316,"0000")</f>
        <v>D0315</v>
      </c>
      <c r="C316" t="s">
        <v>1013</v>
      </c>
      <c r="D316" s="27" t="str">
        <f>VLOOKUP('Personal Teks 2'!B316,Detail!$G$2:$H$1001,2,FALSE)</f>
        <v>Puti Zulaika</v>
      </c>
      <c r="E316">
        <v>75</v>
      </c>
      <c r="F316">
        <v>54</v>
      </c>
      <c r="G316">
        <v>89</v>
      </c>
      <c r="H316">
        <v>72</v>
      </c>
      <c r="I316">
        <v>62</v>
      </c>
      <c r="J316">
        <v>96</v>
      </c>
      <c r="K316">
        <v>68</v>
      </c>
      <c r="L316" s="45" t="str">
        <f>_xlfn.IFNA(INDEX(Absen!$B$2:$B$501,MATCH('Personal Teks 2'!B316,Absen!$A$2:$A$501,0)),"NO")</f>
        <v>NO</v>
      </c>
      <c r="M316" s="47">
        <f t="shared" si="12"/>
        <v>0</v>
      </c>
      <c r="N316">
        <f t="shared" si="13"/>
        <v>68</v>
      </c>
      <c r="O316">
        <f t="shared" si="14"/>
        <v>76.674999999999997</v>
      </c>
      <c r="P316" t="str" cm="1">
        <f t="array" ref="P316">_xlfn.IFS(O316&gt;90,"A+",O316&gt;80,"A",O316&gt;70,"B",O316&gt;60,"C",O316&gt;40,"D",O316&gt;=0,"E")</f>
        <v>B</v>
      </c>
      <c r="Q316" s="43" t="str">
        <f>TEXT(VLOOKUP(D316,CHOOSE({1,2},Detail!$H$2:$H$1001,Detail!$A$2:$A$1001),2,FALSE),"DD/MM/YYYY")</f>
        <v>02/01/2004</v>
      </c>
      <c r="R316" t="str" cm="1">
        <f t="array" ref="R316:V316">TRANSPOSE(VLOOKUP(D316,CHOOSE({1,2,3,4,5,6},Detail!$H$2:$H$1001,Detail!$F$2:$F$1001,Detail!$C$2:$C$1001,Detail!$D$2:$D$1001,Detail!$E$2:$E$1001,Detail!$B$2:$B$1001),{2;3;4;5;6},FALSE))</f>
        <v>Serang</v>
      </c>
      <c r="S316">
        <v>177</v>
      </c>
      <c r="T316">
        <v>67</v>
      </c>
      <c r="U316" t="str">
        <v>Jl. Ciwastra No. 45</v>
      </c>
      <c r="V316" t="str">
        <v>B+</v>
      </c>
    </row>
    <row r="317" spans="1:22" x14ac:dyDescent="0.25">
      <c r="A317">
        <v>316</v>
      </c>
      <c r="B317" t="str">
        <f>LEFT(INDEX(Absen!$F$3:$F$8,MATCH(C317,Absen!$E$3:$E$8,0)),1)&amp;TEXT(A317,"0000")</f>
        <v>E0316</v>
      </c>
      <c r="C317" t="s">
        <v>1010</v>
      </c>
      <c r="D317" s="27" t="str">
        <f>VLOOKUP('Personal Teks 2'!B317,Detail!$G$2:$H$1001,2,FALSE)</f>
        <v>Ridwan Wijayanti</v>
      </c>
      <c r="E317">
        <v>78</v>
      </c>
      <c r="F317">
        <v>49</v>
      </c>
      <c r="G317">
        <v>83</v>
      </c>
      <c r="H317">
        <v>67</v>
      </c>
      <c r="I317">
        <v>71</v>
      </c>
      <c r="J317">
        <v>49</v>
      </c>
      <c r="K317">
        <v>72</v>
      </c>
      <c r="L317" s="45">
        <f>_xlfn.IFNA(INDEX(Absen!$B$2:$B$501,MATCH('Personal Teks 2'!B317,Absen!$A$2:$A$501,0)),"NO")</f>
        <v>44831</v>
      </c>
      <c r="M317" s="47">
        <f t="shared" si="12"/>
        <v>10</v>
      </c>
      <c r="N317">
        <f t="shared" si="13"/>
        <v>62</v>
      </c>
      <c r="O317">
        <f t="shared" si="14"/>
        <v>65.725000000000009</v>
      </c>
      <c r="P317" t="str" cm="1">
        <f t="array" ref="P317">_xlfn.IFS(O317&gt;90,"A+",O317&gt;80,"A",O317&gt;70,"B",O317&gt;60,"C",O317&gt;40,"D",O317&gt;=0,"E")</f>
        <v>C</v>
      </c>
      <c r="Q317" s="43" t="str">
        <f>TEXT(VLOOKUP(D317,CHOOSE({1,2},Detail!$H$2:$H$1001,Detail!$A$2:$A$1001),2,FALSE),"DD/MM/YYYY")</f>
        <v>05/03/2003</v>
      </c>
      <c r="R317" t="str" cm="1">
        <f t="array" ref="R317:V317">TRANSPOSE(VLOOKUP(D317,CHOOSE({1,2,3,4,5,6},Detail!$H$2:$H$1001,Detail!$F$2:$F$1001,Detail!$C$2:$C$1001,Detail!$D$2:$D$1001,Detail!$E$2:$E$1001,Detail!$B$2:$B$1001),{2;3;4;5;6},FALSE))</f>
        <v>Tebingtinggi</v>
      </c>
      <c r="S317">
        <v>164</v>
      </c>
      <c r="T317">
        <v>54</v>
      </c>
      <c r="U317" t="str">
        <v xml:space="preserve">Gang R.E Martadinata No. 8
</v>
      </c>
      <c r="V317" t="str">
        <v>O+</v>
      </c>
    </row>
    <row r="318" spans="1:22" x14ac:dyDescent="0.25">
      <c r="A318">
        <v>317</v>
      </c>
      <c r="B318" t="str">
        <f>LEFT(INDEX(Absen!$F$3:$F$8,MATCH(C318,Absen!$E$3:$E$8,0)),1)&amp;TEXT(A318,"0000")</f>
        <v>C0317</v>
      </c>
      <c r="C318" t="s">
        <v>1012</v>
      </c>
      <c r="D318" s="27" t="str">
        <f>VLOOKUP('Personal Teks 2'!B318,Detail!$G$2:$H$1001,2,FALSE)</f>
        <v>Mahesa Kurniawan</v>
      </c>
      <c r="E318">
        <v>91</v>
      </c>
      <c r="F318">
        <v>41</v>
      </c>
      <c r="G318">
        <v>92</v>
      </c>
      <c r="H318">
        <v>51</v>
      </c>
      <c r="I318">
        <v>57</v>
      </c>
      <c r="J318">
        <v>51</v>
      </c>
      <c r="K318">
        <v>72</v>
      </c>
      <c r="L318" s="45" t="str">
        <f>_xlfn.IFNA(INDEX(Absen!$B$2:$B$501,MATCH('Personal Teks 2'!B318,Absen!$A$2:$A$501,0)),"NO")</f>
        <v>NO</v>
      </c>
      <c r="M318" s="47">
        <f t="shared" si="12"/>
        <v>0</v>
      </c>
      <c r="N318">
        <f t="shared" si="13"/>
        <v>72</v>
      </c>
      <c r="O318">
        <f t="shared" si="14"/>
        <v>65.8</v>
      </c>
      <c r="P318" t="str" cm="1">
        <f t="array" ref="P318">_xlfn.IFS(O318&gt;90,"A+",O318&gt;80,"A",O318&gt;70,"B",O318&gt;60,"C",O318&gt;40,"D",O318&gt;=0,"E")</f>
        <v>C</v>
      </c>
      <c r="Q318" s="43" t="str">
        <f>TEXT(VLOOKUP(D318,CHOOSE({1,2},Detail!$H$2:$H$1001,Detail!$A$2:$A$1001),2,FALSE),"DD/MM/YYYY")</f>
        <v>10/03/2002</v>
      </c>
      <c r="R318" t="str" cm="1">
        <f t="array" ref="R318:V318">TRANSPOSE(VLOOKUP(D318,CHOOSE({1,2,3,4,5,6},Detail!$H$2:$H$1001,Detail!$F$2:$F$1001,Detail!$C$2:$C$1001,Detail!$D$2:$D$1001,Detail!$E$2:$E$1001,Detail!$B$2:$B$1001),{2;3;4;5;6},FALSE))</f>
        <v>Kota Administrasi Jakarta Utara</v>
      </c>
      <c r="S318">
        <v>180</v>
      </c>
      <c r="T318">
        <v>58</v>
      </c>
      <c r="U318" t="str">
        <v>Gang Siliwangi No. 93</v>
      </c>
      <c r="V318" t="str">
        <v>B-</v>
      </c>
    </row>
    <row r="319" spans="1:22" x14ac:dyDescent="0.25">
      <c r="A319">
        <v>318</v>
      </c>
      <c r="B319" t="str">
        <f>LEFT(INDEX(Absen!$F$3:$F$8,MATCH(C319,Absen!$E$3:$E$8,0)),1)&amp;TEXT(A319,"0000")</f>
        <v>D0318</v>
      </c>
      <c r="C319" t="s">
        <v>1013</v>
      </c>
      <c r="D319" s="27" t="str">
        <f>VLOOKUP('Personal Teks 2'!B319,Detail!$G$2:$H$1001,2,FALSE)</f>
        <v>Hafshah Haryanti</v>
      </c>
      <c r="E319">
        <v>86</v>
      </c>
      <c r="F319">
        <v>74</v>
      </c>
      <c r="G319">
        <v>59</v>
      </c>
      <c r="H319">
        <v>71</v>
      </c>
      <c r="I319">
        <v>55</v>
      </c>
      <c r="J319">
        <v>48</v>
      </c>
      <c r="K319">
        <v>95</v>
      </c>
      <c r="L319" s="45" t="str">
        <f>_xlfn.IFNA(INDEX(Absen!$B$2:$B$501,MATCH('Personal Teks 2'!B319,Absen!$A$2:$A$501,0)),"NO")</f>
        <v>NO</v>
      </c>
      <c r="M319" s="47">
        <f t="shared" si="12"/>
        <v>0</v>
      </c>
      <c r="N319">
        <f t="shared" si="13"/>
        <v>95</v>
      </c>
      <c r="O319">
        <f t="shared" si="14"/>
        <v>66.650000000000006</v>
      </c>
      <c r="P319" t="str" cm="1">
        <f t="array" ref="P319">_xlfn.IFS(O319&gt;90,"A+",O319&gt;80,"A",O319&gt;70,"B",O319&gt;60,"C",O319&gt;40,"D",O319&gt;=0,"E")</f>
        <v>C</v>
      </c>
      <c r="Q319" s="43" t="str">
        <f>TEXT(VLOOKUP(D319,CHOOSE({1,2},Detail!$H$2:$H$1001,Detail!$A$2:$A$1001),2,FALSE),"DD/MM/YYYY")</f>
        <v>30/12/2001</v>
      </c>
      <c r="R319" t="str" cm="1">
        <f t="array" ref="R319:V319">TRANSPOSE(VLOOKUP(D319,CHOOSE({1,2,3,4,5,6},Detail!$H$2:$H$1001,Detail!$F$2:$F$1001,Detail!$C$2:$C$1001,Detail!$D$2:$D$1001,Detail!$E$2:$E$1001,Detail!$B$2:$B$1001),{2;3;4;5;6},FALSE))</f>
        <v>Metro</v>
      </c>
      <c r="S319">
        <v>177</v>
      </c>
      <c r="T319">
        <v>67</v>
      </c>
      <c r="U319" t="str">
        <v>Gang Tebet Barat Dalam No. 83</v>
      </c>
      <c r="V319" t="str">
        <v>A-</v>
      </c>
    </row>
    <row r="320" spans="1:22" x14ac:dyDescent="0.25">
      <c r="A320">
        <v>319</v>
      </c>
      <c r="B320" t="str">
        <f>LEFT(INDEX(Absen!$F$3:$F$8,MATCH(C320,Absen!$E$3:$E$8,0)),1)&amp;TEXT(A320,"0000")</f>
        <v>A0319</v>
      </c>
      <c r="C320" t="s">
        <v>1015</v>
      </c>
      <c r="D320" s="27" t="str">
        <f>VLOOKUP('Personal Teks 2'!B320,Detail!$G$2:$H$1001,2,FALSE)</f>
        <v>Kamila Megantara</v>
      </c>
      <c r="E320">
        <v>50</v>
      </c>
      <c r="F320">
        <v>68</v>
      </c>
      <c r="G320">
        <v>94</v>
      </c>
      <c r="H320">
        <v>64</v>
      </c>
      <c r="I320">
        <v>63</v>
      </c>
      <c r="J320">
        <v>44</v>
      </c>
      <c r="K320">
        <v>79</v>
      </c>
      <c r="L320" s="45">
        <f>_xlfn.IFNA(INDEX(Absen!$B$2:$B$501,MATCH('Personal Teks 2'!B320,Absen!$A$2:$A$501,0)),"NO")</f>
        <v>44901</v>
      </c>
      <c r="M320" s="47">
        <f t="shared" si="12"/>
        <v>10</v>
      </c>
      <c r="N320">
        <f t="shared" si="13"/>
        <v>69</v>
      </c>
      <c r="O320">
        <f t="shared" si="14"/>
        <v>65.125</v>
      </c>
      <c r="P320" t="str" cm="1">
        <f t="array" ref="P320">_xlfn.IFS(O320&gt;90,"A+",O320&gt;80,"A",O320&gt;70,"B",O320&gt;60,"C",O320&gt;40,"D",O320&gt;=0,"E")</f>
        <v>C</v>
      </c>
      <c r="Q320" s="43" t="str">
        <f>TEXT(VLOOKUP(D320,CHOOSE({1,2},Detail!$H$2:$H$1001,Detail!$A$2:$A$1001),2,FALSE),"DD/MM/YYYY")</f>
        <v>11/08/2001</v>
      </c>
      <c r="R320" t="str" cm="1">
        <f t="array" ref="R320:V320">TRANSPOSE(VLOOKUP(D320,CHOOSE({1,2,3,4,5,6},Detail!$H$2:$H$1001,Detail!$F$2:$F$1001,Detail!$C$2:$C$1001,Detail!$D$2:$D$1001,Detail!$E$2:$E$1001,Detail!$B$2:$B$1001),{2;3;4;5;6},FALSE))</f>
        <v>Palangkaraya</v>
      </c>
      <c r="S320">
        <v>172</v>
      </c>
      <c r="T320">
        <v>90</v>
      </c>
      <c r="U320" t="str">
        <v>Jl. Veteran No. 54</v>
      </c>
      <c r="V320" t="str">
        <v>A+</v>
      </c>
    </row>
    <row r="321" spans="1:22" x14ac:dyDescent="0.25">
      <c r="A321">
        <v>320</v>
      </c>
      <c r="B321" t="str">
        <f>LEFT(INDEX(Absen!$F$3:$F$8,MATCH(C321,Absen!$E$3:$E$8,0)),1)&amp;TEXT(A321,"0000")</f>
        <v>C0320</v>
      </c>
      <c r="C321" t="s">
        <v>1012</v>
      </c>
      <c r="D321" s="27" t="str">
        <f>VLOOKUP('Personal Teks 2'!B321,Detail!$G$2:$H$1001,2,FALSE)</f>
        <v>Almira Wahyuni</v>
      </c>
      <c r="E321">
        <v>50</v>
      </c>
      <c r="F321">
        <v>75</v>
      </c>
      <c r="G321">
        <v>84</v>
      </c>
      <c r="H321">
        <v>68</v>
      </c>
      <c r="I321">
        <v>82</v>
      </c>
      <c r="J321">
        <v>46</v>
      </c>
      <c r="K321">
        <v>92</v>
      </c>
      <c r="L321" s="45" t="str">
        <f>_xlfn.IFNA(INDEX(Absen!$B$2:$B$501,MATCH('Personal Teks 2'!B321,Absen!$A$2:$A$501,0)),"NO")</f>
        <v>NO</v>
      </c>
      <c r="M321" s="47">
        <f t="shared" si="12"/>
        <v>0</v>
      </c>
      <c r="N321">
        <f t="shared" si="13"/>
        <v>92</v>
      </c>
      <c r="O321">
        <f t="shared" si="14"/>
        <v>69.575000000000003</v>
      </c>
      <c r="P321" t="str" cm="1">
        <f t="array" ref="P321">_xlfn.IFS(O321&gt;90,"A+",O321&gt;80,"A",O321&gt;70,"B",O321&gt;60,"C",O321&gt;40,"D",O321&gt;=0,"E")</f>
        <v>C</v>
      </c>
      <c r="Q321" s="43" t="str">
        <f>TEXT(VLOOKUP(D321,CHOOSE({1,2},Detail!$H$2:$H$1001,Detail!$A$2:$A$1001),2,FALSE),"DD/MM/YYYY")</f>
        <v>03/05/2003</v>
      </c>
      <c r="R321" t="str" cm="1">
        <f t="array" ref="R321:V321">TRANSPOSE(VLOOKUP(D321,CHOOSE({1,2,3,4,5,6},Detail!$H$2:$H$1001,Detail!$F$2:$F$1001,Detail!$C$2:$C$1001,Detail!$D$2:$D$1001,Detail!$E$2:$E$1001,Detail!$B$2:$B$1001),{2;3;4;5;6},FALSE))</f>
        <v>Bekasi</v>
      </c>
      <c r="S321">
        <v>154</v>
      </c>
      <c r="T321">
        <v>49</v>
      </c>
      <c r="U321" t="str">
        <v>Gg. Kebonjati No. 65</v>
      </c>
      <c r="V321" t="str">
        <v>A+</v>
      </c>
    </row>
    <row r="322" spans="1:22" x14ac:dyDescent="0.25">
      <c r="A322">
        <v>321</v>
      </c>
      <c r="B322" t="str">
        <f>LEFT(INDEX(Absen!$F$3:$F$8,MATCH(C322,Absen!$E$3:$E$8,0)),1)&amp;TEXT(A322,"0000")</f>
        <v>A0321</v>
      </c>
      <c r="C322" t="s">
        <v>1015</v>
      </c>
      <c r="D322" s="27" t="str">
        <f>VLOOKUP('Personal Teks 2'!B322,Detail!$G$2:$H$1001,2,FALSE)</f>
        <v>Lidya Prasetya</v>
      </c>
      <c r="E322">
        <v>67</v>
      </c>
      <c r="F322">
        <v>52</v>
      </c>
      <c r="G322">
        <v>76</v>
      </c>
      <c r="H322">
        <v>73</v>
      </c>
      <c r="I322">
        <v>52</v>
      </c>
      <c r="J322">
        <v>76</v>
      </c>
      <c r="K322">
        <v>63</v>
      </c>
      <c r="L322" s="45">
        <f>_xlfn.IFNA(INDEX(Absen!$B$2:$B$501,MATCH('Personal Teks 2'!B322,Absen!$A$2:$A$501,0)),"NO")</f>
        <v>44752</v>
      </c>
      <c r="M322" s="47">
        <f t="shared" si="12"/>
        <v>10</v>
      </c>
      <c r="N322">
        <f t="shared" si="13"/>
        <v>53</v>
      </c>
      <c r="O322">
        <f t="shared" si="14"/>
        <v>66.2</v>
      </c>
      <c r="P322" t="str" cm="1">
        <f t="array" ref="P322">_xlfn.IFS(O322&gt;90,"A+",O322&gt;80,"A",O322&gt;70,"B",O322&gt;60,"C",O322&gt;40,"D",O322&gt;=0,"E")</f>
        <v>C</v>
      </c>
      <c r="Q322" s="43" t="str">
        <f>TEXT(VLOOKUP(D322,CHOOSE({1,2},Detail!$H$2:$H$1001,Detail!$A$2:$A$1001),2,FALSE),"DD/MM/YYYY")</f>
        <v>03/07/2001</v>
      </c>
      <c r="R322" t="str" cm="1">
        <f t="array" ref="R322:V322">TRANSPOSE(VLOOKUP(D322,CHOOSE({1,2,3,4,5,6},Detail!$H$2:$H$1001,Detail!$F$2:$F$1001,Detail!$C$2:$C$1001,Detail!$D$2:$D$1001,Detail!$E$2:$E$1001,Detail!$B$2:$B$1001),{2;3;4;5;6},FALSE))</f>
        <v>Sungai Penuh</v>
      </c>
      <c r="S322">
        <v>151</v>
      </c>
      <c r="T322">
        <v>70</v>
      </c>
      <c r="U322" t="str">
        <v>Jalan Bangka Raya No. 21</v>
      </c>
      <c r="V322" t="str">
        <v>A+</v>
      </c>
    </row>
    <row r="323" spans="1:22" x14ac:dyDescent="0.25">
      <c r="A323">
        <v>322</v>
      </c>
      <c r="B323" t="str">
        <f>LEFT(INDEX(Absen!$F$3:$F$8,MATCH(C323,Absen!$E$3:$E$8,0)),1)&amp;TEXT(A323,"0000")</f>
        <v>E0322</v>
      </c>
      <c r="C323" t="s">
        <v>1010</v>
      </c>
      <c r="D323" s="27" t="str">
        <f>VLOOKUP('Personal Teks 2'!B323,Detail!$G$2:$H$1001,2,FALSE)</f>
        <v>Candrakanta Wijayanti</v>
      </c>
      <c r="E323">
        <v>84</v>
      </c>
      <c r="F323">
        <v>73</v>
      </c>
      <c r="G323">
        <v>73</v>
      </c>
      <c r="H323">
        <v>75</v>
      </c>
      <c r="I323">
        <v>62</v>
      </c>
      <c r="J323">
        <v>64</v>
      </c>
      <c r="K323">
        <v>74</v>
      </c>
      <c r="L323" s="45" t="str">
        <f>_xlfn.IFNA(INDEX(Absen!$B$2:$B$501,MATCH('Personal Teks 2'!B323,Absen!$A$2:$A$501,0)),"NO")</f>
        <v>NO</v>
      </c>
      <c r="M323" s="47">
        <f t="shared" ref="M323:M386" si="15">IF(LEN(TEXT(L323,"DD/MM/YYYY"))=10,10,0)</f>
        <v>0</v>
      </c>
      <c r="N323">
        <f t="shared" ref="N323:N386" si="16">(K323-M323)</f>
        <v>74</v>
      </c>
      <c r="O323">
        <f t="shared" ref="O323:O386" si="17">SUM(E323*12.5/100,F323*12.5/100,H323*12.5/100,G323*20/100,I323*12.5/100,J323*20/100,N323*10/100)</f>
        <v>71.550000000000011</v>
      </c>
      <c r="P323" t="str" cm="1">
        <f t="array" ref="P323">_xlfn.IFS(O323&gt;90,"A+",O323&gt;80,"A",O323&gt;70,"B",O323&gt;60,"C",O323&gt;40,"D",O323&gt;=0,"E")</f>
        <v>B</v>
      </c>
      <c r="Q323" s="43" t="str">
        <f>TEXT(VLOOKUP(D323,CHOOSE({1,2},Detail!$H$2:$H$1001,Detail!$A$2:$A$1001),2,FALSE),"DD/MM/YYYY")</f>
        <v>27/03/2004</v>
      </c>
      <c r="R323" t="str" cm="1">
        <f t="array" ref="R323:V323">TRANSPOSE(VLOOKUP(D323,CHOOSE({1,2,3,4,5,6},Detail!$H$2:$H$1001,Detail!$F$2:$F$1001,Detail!$C$2:$C$1001,Detail!$D$2:$D$1001,Detail!$E$2:$E$1001,Detail!$B$2:$B$1001),{2;3;4;5;6},FALSE))</f>
        <v>Denpasar</v>
      </c>
      <c r="S323">
        <v>152</v>
      </c>
      <c r="T323">
        <v>95</v>
      </c>
      <c r="U323" t="str">
        <v xml:space="preserve">Jl. Pasirkoja No. 3
</v>
      </c>
      <c r="V323" t="str">
        <v>A-</v>
      </c>
    </row>
    <row r="324" spans="1:22" x14ac:dyDescent="0.25">
      <c r="A324">
        <v>323</v>
      </c>
      <c r="B324" t="str">
        <f>LEFT(INDEX(Absen!$F$3:$F$8,MATCH(C324,Absen!$E$3:$E$8,0)),1)&amp;TEXT(A324,"0000")</f>
        <v>D0323</v>
      </c>
      <c r="C324" t="s">
        <v>1013</v>
      </c>
      <c r="D324" s="27" t="str">
        <f>VLOOKUP('Personal Teks 2'!B324,Detail!$G$2:$H$1001,2,FALSE)</f>
        <v>Nrima Novitasari</v>
      </c>
      <c r="E324">
        <v>95</v>
      </c>
      <c r="F324">
        <v>64</v>
      </c>
      <c r="G324">
        <v>45</v>
      </c>
      <c r="H324">
        <v>64</v>
      </c>
      <c r="I324">
        <v>88</v>
      </c>
      <c r="J324">
        <v>60</v>
      </c>
      <c r="K324">
        <v>68</v>
      </c>
      <c r="L324" s="45" t="str">
        <f>_xlfn.IFNA(INDEX(Absen!$B$2:$B$501,MATCH('Personal Teks 2'!B324,Absen!$A$2:$A$501,0)),"NO")</f>
        <v>NO</v>
      </c>
      <c r="M324" s="47">
        <f t="shared" si="15"/>
        <v>0</v>
      </c>
      <c r="N324">
        <f t="shared" si="16"/>
        <v>68</v>
      </c>
      <c r="O324">
        <f t="shared" si="17"/>
        <v>66.674999999999997</v>
      </c>
      <c r="P324" t="str" cm="1">
        <f t="array" ref="P324">_xlfn.IFS(O324&gt;90,"A+",O324&gt;80,"A",O324&gt;70,"B",O324&gt;60,"C",O324&gt;40,"D",O324&gt;=0,"E")</f>
        <v>C</v>
      </c>
      <c r="Q324" s="43" t="str">
        <f>TEXT(VLOOKUP(D324,CHOOSE({1,2},Detail!$H$2:$H$1001,Detail!$A$2:$A$1001),2,FALSE),"DD/MM/YYYY")</f>
        <v>14/12/2003</v>
      </c>
      <c r="R324" t="str" cm="1">
        <f t="array" ref="R324:V324">TRANSPOSE(VLOOKUP(D324,CHOOSE({1,2,3,4,5,6},Detail!$H$2:$H$1001,Detail!$F$2:$F$1001,Detail!$C$2:$C$1001,Detail!$D$2:$D$1001,Detail!$E$2:$E$1001,Detail!$B$2:$B$1001),{2;3;4;5;6},FALSE))</f>
        <v>Ambon</v>
      </c>
      <c r="S324">
        <v>180</v>
      </c>
      <c r="T324">
        <v>70</v>
      </c>
      <c r="U324" t="str">
        <v>Jl. Veteran No. 94</v>
      </c>
      <c r="V324" t="str">
        <v>AB-</v>
      </c>
    </row>
    <row r="325" spans="1:22" x14ac:dyDescent="0.25">
      <c r="A325">
        <v>324</v>
      </c>
      <c r="B325" t="str">
        <f>LEFT(INDEX(Absen!$F$3:$F$8,MATCH(C325,Absen!$E$3:$E$8,0)),1)&amp;TEXT(A325,"0000")</f>
        <v>C0324</v>
      </c>
      <c r="C325" t="s">
        <v>1012</v>
      </c>
      <c r="D325" s="27" t="str">
        <f>VLOOKUP('Personal Teks 2'!B325,Detail!$G$2:$H$1001,2,FALSE)</f>
        <v>Hardi Latupono</v>
      </c>
      <c r="E325">
        <v>71</v>
      </c>
      <c r="F325">
        <v>49</v>
      </c>
      <c r="G325">
        <v>85</v>
      </c>
      <c r="H325">
        <v>56</v>
      </c>
      <c r="I325">
        <v>64</v>
      </c>
      <c r="J325">
        <v>86</v>
      </c>
      <c r="K325">
        <v>64</v>
      </c>
      <c r="L325" s="45">
        <f>_xlfn.IFNA(INDEX(Absen!$B$2:$B$501,MATCH('Personal Teks 2'!B325,Absen!$A$2:$A$501,0)),"NO")</f>
        <v>44878</v>
      </c>
      <c r="M325" s="47">
        <f t="shared" si="15"/>
        <v>10</v>
      </c>
      <c r="N325">
        <f t="shared" si="16"/>
        <v>54</v>
      </c>
      <c r="O325">
        <f t="shared" si="17"/>
        <v>69.600000000000009</v>
      </c>
      <c r="P325" t="str" cm="1">
        <f t="array" ref="P325">_xlfn.IFS(O325&gt;90,"A+",O325&gt;80,"A",O325&gt;70,"B",O325&gt;60,"C",O325&gt;40,"D",O325&gt;=0,"E")</f>
        <v>C</v>
      </c>
      <c r="Q325" s="43" t="str">
        <f>TEXT(VLOOKUP(D325,CHOOSE({1,2},Detail!$H$2:$H$1001,Detail!$A$2:$A$1001),2,FALSE),"DD/MM/YYYY")</f>
        <v>25/12/2001</v>
      </c>
      <c r="R325" t="str" cm="1">
        <f t="array" ref="R325:V325">TRANSPOSE(VLOOKUP(D325,CHOOSE({1,2,3,4,5,6},Detail!$H$2:$H$1001,Detail!$F$2:$F$1001,Detail!$C$2:$C$1001,Detail!$D$2:$D$1001,Detail!$E$2:$E$1001,Detail!$B$2:$B$1001),{2;3;4;5;6},FALSE))</f>
        <v>Bitung</v>
      </c>
      <c r="S325">
        <v>176</v>
      </c>
      <c r="T325">
        <v>45</v>
      </c>
      <c r="U325" t="str">
        <v>Gg. Surapati No. 82</v>
      </c>
      <c r="V325" t="str">
        <v>AB+</v>
      </c>
    </row>
    <row r="326" spans="1:22" x14ac:dyDescent="0.25">
      <c r="A326">
        <v>325</v>
      </c>
      <c r="B326" t="str">
        <f>LEFT(INDEX(Absen!$F$3:$F$8,MATCH(C326,Absen!$E$3:$E$8,0)),1)&amp;TEXT(A326,"0000")</f>
        <v>F0325</v>
      </c>
      <c r="C326" t="s">
        <v>1011</v>
      </c>
      <c r="D326" s="27" t="str">
        <f>VLOOKUP('Personal Teks 2'!B326,Detail!$G$2:$H$1001,2,FALSE)</f>
        <v>Martaka Siregar</v>
      </c>
      <c r="E326">
        <v>86</v>
      </c>
      <c r="F326">
        <v>71</v>
      </c>
      <c r="G326">
        <v>49</v>
      </c>
      <c r="H326">
        <v>50</v>
      </c>
      <c r="I326">
        <v>63</v>
      </c>
      <c r="J326">
        <v>62</v>
      </c>
      <c r="K326">
        <v>67</v>
      </c>
      <c r="L326" s="45">
        <f>_xlfn.IFNA(INDEX(Absen!$B$2:$B$501,MATCH('Personal Teks 2'!B326,Absen!$A$2:$A$501,0)),"NO")</f>
        <v>44861</v>
      </c>
      <c r="M326" s="47">
        <f t="shared" si="15"/>
        <v>10</v>
      </c>
      <c r="N326">
        <f t="shared" si="16"/>
        <v>57</v>
      </c>
      <c r="O326">
        <f t="shared" si="17"/>
        <v>61.65</v>
      </c>
      <c r="P326" t="str" cm="1">
        <f t="array" ref="P326">_xlfn.IFS(O326&gt;90,"A+",O326&gt;80,"A",O326&gt;70,"B",O326&gt;60,"C",O326&gt;40,"D",O326&gt;=0,"E")</f>
        <v>C</v>
      </c>
      <c r="Q326" s="43" t="str">
        <f>TEXT(VLOOKUP(D326,CHOOSE({1,2},Detail!$H$2:$H$1001,Detail!$A$2:$A$1001),2,FALSE),"DD/MM/YYYY")</f>
        <v>20/07/2001</v>
      </c>
      <c r="R326" t="str" cm="1">
        <f t="array" ref="R326:V326">TRANSPOSE(VLOOKUP(D326,CHOOSE({1,2,3,4,5,6},Detail!$H$2:$H$1001,Detail!$F$2:$F$1001,Detail!$C$2:$C$1001,Detail!$D$2:$D$1001,Detail!$E$2:$E$1001,Detail!$B$2:$B$1001),{2;3;4;5;6},FALSE))</f>
        <v>Surabaya</v>
      </c>
      <c r="S326">
        <v>176</v>
      </c>
      <c r="T326">
        <v>53</v>
      </c>
      <c r="U326" t="str">
        <v xml:space="preserve">Jalan Sukabumi No. 8
</v>
      </c>
      <c r="V326" t="str">
        <v>A+</v>
      </c>
    </row>
    <row r="327" spans="1:22" x14ac:dyDescent="0.25">
      <c r="A327">
        <v>326</v>
      </c>
      <c r="B327" t="str">
        <f>LEFT(INDEX(Absen!$F$3:$F$8,MATCH(C327,Absen!$E$3:$E$8,0)),1)&amp;TEXT(A327,"0000")</f>
        <v>F0326</v>
      </c>
      <c r="C327" t="s">
        <v>1011</v>
      </c>
      <c r="D327" s="27" t="str">
        <f>VLOOKUP('Personal Teks 2'!B327,Detail!$G$2:$H$1001,2,FALSE)</f>
        <v>Viman Latupono</v>
      </c>
      <c r="E327">
        <v>59</v>
      </c>
      <c r="F327">
        <v>72</v>
      </c>
      <c r="G327">
        <v>48</v>
      </c>
      <c r="H327">
        <v>73</v>
      </c>
      <c r="I327">
        <v>76</v>
      </c>
      <c r="J327">
        <v>61</v>
      </c>
      <c r="K327">
        <v>84</v>
      </c>
      <c r="L327" s="45">
        <f>_xlfn.IFNA(INDEX(Absen!$B$2:$B$501,MATCH('Personal Teks 2'!B327,Absen!$A$2:$A$501,0)),"NO")</f>
        <v>44853</v>
      </c>
      <c r="M327" s="47">
        <f t="shared" si="15"/>
        <v>10</v>
      </c>
      <c r="N327">
        <f t="shared" si="16"/>
        <v>74</v>
      </c>
      <c r="O327">
        <f t="shared" si="17"/>
        <v>64.2</v>
      </c>
      <c r="P327" t="str" cm="1">
        <f t="array" ref="P327">_xlfn.IFS(O327&gt;90,"A+",O327&gt;80,"A",O327&gt;70,"B",O327&gt;60,"C",O327&gt;40,"D",O327&gt;=0,"E")</f>
        <v>C</v>
      </c>
      <c r="Q327" s="43" t="str">
        <f>TEXT(VLOOKUP(D327,CHOOSE({1,2},Detail!$H$2:$H$1001,Detail!$A$2:$A$1001),2,FALSE),"DD/MM/YYYY")</f>
        <v>14/01/2005</v>
      </c>
      <c r="R327" t="str" cm="1">
        <f t="array" ref="R327:V327">TRANSPOSE(VLOOKUP(D327,CHOOSE({1,2,3,4,5,6},Detail!$H$2:$H$1001,Detail!$F$2:$F$1001,Detail!$C$2:$C$1001,Detail!$D$2:$D$1001,Detail!$E$2:$E$1001,Detail!$B$2:$B$1001),{2;3;4;5;6},FALSE))</f>
        <v>Sawahlunto</v>
      </c>
      <c r="S327">
        <v>167</v>
      </c>
      <c r="T327">
        <v>55</v>
      </c>
      <c r="U327" t="str">
        <v xml:space="preserve">Gg. Jend. Sudirman No. 8
</v>
      </c>
      <c r="V327" t="str">
        <v>O-</v>
      </c>
    </row>
    <row r="328" spans="1:22" x14ac:dyDescent="0.25">
      <c r="A328">
        <v>327</v>
      </c>
      <c r="B328" t="str">
        <f>LEFT(INDEX(Absen!$F$3:$F$8,MATCH(C328,Absen!$E$3:$E$8,0)),1)&amp;TEXT(A328,"0000")</f>
        <v>E0327</v>
      </c>
      <c r="C328" t="s">
        <v>1010</v>
      </c>
      <c r="D328" s="27" t="str">
        <f>VLOOKUP('Personal Teks 2'!B328,Detail!$G$2:$H$1001,2,FALSE)</f>
        <v>Aditya Nugroho</v>
      </c>
      <c r="E328">
        <v>67</v>
      </c>
      <c r="F328">
        <v>41</v>
      </c>
      <c r="G328">
        <v>48</v>
      </c>
      <c r="H328">
        <v>75</v>
      </c>
      <c r="I328">
        <v>76</v>
      </c>
      <c r="J328">
        <v>60</v>
      </c>
      <c r="K328">
        <v>89</v>
      </c>
      <c r="L328" s="45">
        <f>_xlfn.IFNA(INDEX(Absen!$B$2:$B$501,MATCH('Personal Teks 2'!B328,Absen!$A$2:$A$501,0)),"NO")</f>
        <v>44872</v>
      </c>
      <c r="M328" s="47">
        <f t="shared" si="15"/>
        <v>10</v>
      </c>
      <c r="N328">
        <f t="shared" si="16"/>
        <v>79</v>
      </c>
      <c r="O328">
        <f t="shared" si="17"/>
        <v>61.875</v>
      </c>
      <c r="P328" t="str" cm="1">
        <f t="array" ref="P328">_xlfn.IFS(O328&gt;90,"A+",O328&gt;80,"A",O328&gt;70,"B",O328&gt;60,"C",O328&gt;40,"D",O328&gt;=0,"E")</f>
        <v>C</v>
      </c>
      <c r="Q328" s="43" t="str">
        <f>TEXT(VLOOKUP(D328,CHOOSE({1,2},Detail!$H$2:$H$1001,Detail!$A$2:$A$1001),2,FALSE),"DD/MM/YYYY")</f>
        <v>19/10/2001</v>
      </c>
      <c r="R328" t="str" cm="1">
        <f t="array" ref="R328:V328">TRANSPOSE(VLOOKUP(D328,CHOOSE({1,2,3,4,5,6},Detail!$H$2:$H$1001,Detail!$F$2:$F$1001,Detail!$C$2:$C$1001,Detail!$D$2:$D$1001,Detail!$E$2:$E$1001,Detail!$B$2:$B$1001),{2;3;4;5;6},FALSE))</f>
        <v>Mojokerto</v>
      </c>
      <c r="S328">
        <v>175</v>
      </c>
      <c r="T328">
        <v>80</v>
      </c>
      <c r="U328" t="str">
        <v>Gg. Ir. H. Djuanda No. 33</v>
      </c>
      <c r="V328" t="str">
        <v>AB-</v>
      </c>
    </row>
    <row r="329" spans="1:22" x14ac:dyDescent="0.25">
      <c r="A329">
        <v>328</v>
      </c>
      <c r="B329" t="str">
        <f>LEFT(INDEX(Absen!$F$3:$F$8,MATCH(C329,Absen!$E$3:$E$8,0)),1)&amp;TEXT(A329,"0000")</f>
        <v>C0328</v>
      </c>
      <c r="C329" t="s">
        <v>1012</v>
      </c>
      <c r="D329" s="27" t="str">
        <f>VLOOKUP('Personal Teks 2'!B329,Detail!$G$2:$H$1001,2,FALSE)</f>
        <v>Prabawa Hutasoit</v>
      </c>
      <c r="E329">
        <v>66</v>
      </c>
      <c r="F329">
        <v>55</v>
      </c>
      <c r="G329">
        <v>57</v>
      </c>
      <c r="H329">
        <v>58</v>
      </c>
      <c r="I329">
        <v>86</v>
      </c>
      <c r="J329">
        <v>50</v>
      </c>
      <c r="K329">
        <v>96</v>
      </c>
      <c r="L329" s="45">
        <f>_xlfn.IFNA(INDEX(Absen!$B$2:$B$501,MATCH('Personal Teks 2'!B329,Absen!$A$2:$A$501,0)),"NO")</f>
        <v>44831</v>
      </c>
      <c r="M329" s="47">
        <f t="shared" si="15"/>
        <v>10</v>
      </c>
      <c r="N329">
        <f t="shared" si="16"/>
        <v>86</v>
      </c>
      <c r="O329">
        <f t="shared" si="17"/>
        <v>63.125</v>
      </c>
      <c r="P329" t="str" cm="1">
        <f t="array" ref="P329">_xlfn.IFS(O329&gt;90,"A+",O329&gt;80,"A",O329&gt;70,"B",O329&gt;60,"C",O329&gt;40,"D",O329&gt;=0,"E")</f>
        <v>C</v>
      </c>
      <c r="Q329" s="43" t="str">
        <f>TEXT(VLOOKUP(D329,CHOOSE({1,2},Detail!$H$2:$H$1001,Detail!$A$2:$A$1001),2,FALSE),"DD/MM/YYYY")</f>
        <v>09/08/2001</v>
      </c>
      <c r="R329" t="str" cm="1">
        <f t="array" ref="R329:V329">TRANSPOSE(VLOOKUP(D329,CHOOSE({1,2,3,4,5,6},Detail!$H$2:$H$1001,Detail!$F$2:$F$1001,Detail!$C$2:$C$1001,Detail!$D$2:$D$1001,Detail!$E$2:$E$1001,Detail!$B$2:$B$1001),{2;3;4;5;6},FALSE))</f>
        <v>Kupang</v>
      </c>
      <c r="S329">
        <v>165</v>
      </c>
      <c r="T329">
        <v>84</v>
      </c>
      <c r="U329" t="str">
        <v>Gang Pelajar Pejuang No. 06</v>
      </c>
      <c r="V329" t="str">
        <v>B-</v>
      </c>
    </row>
    <row r="330" spans="1:22" x14ac:dyDescent="0.25">
      <c r="A330">
        <v>329</v>
      </c>
      <c r="B330" t="str">
        <f>LEFT(INDEX(Absen!$F$3:$F$8,MATCH(C330,Absen!$E$3:$E$8,0)),1)&amp;TEXT(A330,"0000")</f>
        <v>F0329</v>
      </c>
      <c r="C330" t="s">
        <v>1011</v>
      </c>
      <c r="D330" s="27" t="str">
        <f>VLOOKUP('Personal Teks 2'!B330,Detail!$G$2:$H$1001,2,FALSE)</f>
        <v>Jamil Hardiansyah</v>
      </c>
      <c r="E330">
        <v>68</v>
      </c>
      <c r="F330">
        <v>55</v>
      </c>
      <c r="G330">
        <v>62</v>
      </c>
      <c r="H330">
        <v>70</v>
      </c>
      <c r="I330">
        <v>93</v>
      </c>
      <c r="J330">
        <v>83</v>
      </c>
      <c r="K330">
        <v>83</v>
      </c>
      <c r="L330" s="45">
        <f>_xlfn.IFNA(INDEX(Absen!$B$2:$B$501,MATCH('Personal Teks 2'!B330,Absen!$A$2:$A$501,0)),"NO")</f>
        <v>44883</v>
      </c>
      <c r="M330" s="47">
        <f t="shared" si="15"/>
        <v>10</v>
      </c>
      <c r="N330">
        <f t="shared" si="16"/>
        <v>73</v>
      </c>
      <c r="O330">
        <f t="shared" si="17"/>
        <v>72.05</v>
      </c>
      <c r="P330" t="str" cm="1">
        <f t="array" ref="P330">_xlfn.IFS(O330&gt;90,"A+",O330&gt;80,"A",O330&gt;70,"B",O330&gt;60,"C",O330&gt;40,"D",O330&gt;=0,"E")</f>
        <v>B</v>
      </c>
      <c r="Q330" s="43" t="str">
        <f>TEXT(VLOOKUP(D330,CHOOSE({1,2},Detail!$H$2:$H$1001,Detail!$A$2:$A$1001),2,FALSE),"DD/MM/YYYY")</f>
        <v>03/08/2003</v>
      </c>
      <c r="R330" t="str" cm="1">
        <f t="array" ref="R330:V330">TRANSPOSE(VLOOKUP(D330,CHOOSE({1,2,3,4,5,6},Detail!$H$2:$H$1001,Detail!$F$2:$F$1001,Detail!$C$2:$C$1001,Detail!$D$2:$D$1001,Detail!$E$2:$E$1001,Detail!$B$2:$B$1001),{2;3;4;5;6},FALSE))</f>
        <v>Bandar Lampung</v>
      </c>
      <c r="S330">
        <v>158</v>
      </c>
      <c r="T330">
        <v>65</v>
      </c>
      <c r="U330" t="str">
        <v xml:space="preserve">Jalan Jend. A. Yani No. 9
</v>
      </c>
      <c r="V330" t="str">
        <v>O+</v>
      </c>
    </row>
    <row r="331" spans="1:22" x14ac:dyDescent="0.25">
      <c r="A331">
        <v>330</v>
      </c>
      <c r="B331" t="str">
        <f>LEFT(INDEX(Absen!$F$3:$F$8,MATCH(C331,Absen!$E$3:$E$8,0)),1)&amp;TEXT(A331,"0000")</f>
        <v>C0330</v>
      </c>
      <c r="C331" t="s">
        <v>1012</v>
      </c>
      <c r="D331" s="27" t="str">
        <f>VLOOKUP('Personal Teks 2'!B331,Detail!$G$2:$H$1001,2,FALSE)</f>
        <v>Rizki Saputra</v>
      </c>
      <c r="E331">
        <v>82</v>
      </c>
      <c r="F331">
        <v>45</v>
      </c>
      <c r="G331">
        <v>61</v>
      </c>
      <c r="H331">
        <v>71</v>
      </c>
      <c r="I331">
        <v>61</v>
      </c>
      <c r="J331">
        <v>92</v>
      </c>
      <c r="K331">
        <v>96</v>
      </c>
      <c r="L331" s="45">
        <f>_xlfn.IFNA(INDEX(Absen!$B$2:$B$501,MATCH('Personal Teks 2'!B331,Absen!$A$2:$A$501,0)),"NO")</f>
        <v>44909</v>
      </c>
      <c r="M331" s="47">
        <f t="shared" si="15"/>
        <v>10</v>
      </c>
      <c r="N331">
        <f t="shared" si="16"/>
        <v>86</v>
      </c>
      <c r="O331">
        <f t="shared" si="17"/>
        <v>71.575000000000003</v>
      </c>
      <c r="P331" t="str" cm="1">
        <f t="array" ref="P331">_xlfn.IFS(O331&gt;90,"A+",O331&gt;80,"A",O331&gt;70,"B",O331&gt;60,"C",O331&gt;40,"D",O331&gt;=0,"E")</f>
        <v>B</v>
      </c>
      <c r="Q331" s="43" t="str">
        <f>TEXT(VLOOKUP(D331,CHOOSE({1,2},Detail!$H$2:$H$1001,Detail!$A$2:$A$1001),2,FALSE),"DD/MM/YYYY")</f>
        <v>28/12/2004</v>
      </c>
      <c r="R331" t="str" cm="1">
        <f t="array" ref="R331:V331">TRANSPOSE(VLOOKUP(D331,CHOOSE({1,2,3,4,5,6},Detail!$H$2:$H$1001,Detail!$F$2:$F$1001,Detail!$C$2:$C$1001,Detail!$D$2:$D$1001,Detail!$E$2:$E$1001,Detail!$B$2:$B$1001),{2;3;4;5;6},FALSE))</f>
        <v>Pariaman</v>
      </c>
      <c r="S331">
        <v>167</v>
      </c>
      <c r="T331">
        <v>47</v>
      </c>
      <c r="U331" t="str">
        <v xml:space="preserve">Gg. Rungkut Industri No. 6
</v>
      </c>
      <c r="V331" t="str">
        <v>AB+</v>
      </c>
    </row>
    <row r="332" spans="1:22" x14ac:dyDescent="0.25">
      <c r="A332">
        <v>331</v>
      </c>
      <c r="B332" t="str">
        <f>LEFT(INDEX(Absen!$F$3:$F$8,MATCH(C332,Absen!$E$3:$E$8,0)),1)&amp;TEXT(A332,"0000")</f>
        <v>B0331</v>
      </c>
      <c r="C332" t="s">
        <v>1014</v>
      </c>
      <c r="D332" s="27" t="str">
        <f>VLOOKUP('Personal Teks 2'!B332,Detail!$G$2:$H$1001,2,FALSE)</f>
        <v>Yoga Hakim</v>
      </c>
      <c r="E332">
        <v>89</v>
      </c>
      <c r="F332">
        <v>73</v>
      </c>
      <c r="G332">
        <v>32</v>
      </c>
      <c r="H332">
        <v>75</v>
      </c>
      <c r="I332">
        <v>89</v>
      </c>
      <c r="J332">
        <v>100</v>
      </c>
      <c r="K332">
        <v>93</v>
      </c>
      <c r="L332" s="45" t="str">
        <f>_xlfn.IFNA(INDEX(Absen!$B$2:$B$501,MATCH('Personal Teks 2'!B332,Absen!$A$2:$A$501,0)),"NO")</f>
        <v>NO</v>
      </c>
      <c r="M332" s="47">
        <f t="shared" si="15"/>
        <v>0</v>
      </c>
      <c r="N332">
        <f t="shared" si="16"/>
        <v>93</v>
      </c>
      <c r="O332">
        <f t="shared" si="17"/>
        <v>76.45</v>
      </c>
      <c r="P332" t="str" cm="1">
        <f t="array" ref="P332">_xlfn.IFS(O332&gt;90,"A+",O332&gt;80,"A",O332&gt;70,"B",O332&gt;60,"C",O332&gt;40,"D",O332&gt;=0,"E")</f>
        <v>B</v>
      </c>
      <c r="Q332" s="43" t="str">
        <f>TEXT(VLOOKUP(D332,CHOOSE({1,2},Detail!$H$2:$H$1001,Detail!$A$2:$A$1001),2,FALSE),"DD/MM/YYYY")</f>
        <v>05/06/2003</v>
      </c>
      <c r="R332" t="str" cm="1">
        <f t="array" ref="R332:V332">TRANSPOSE(VLOOKUP(D332,CHOOSE({1,2,3,4,5,6},Detail!$H$2:$H$1001,Detail!$F$2:$F$1001,Detail!$C$2:$C$1001,Detail!$D$2:$D$1001,Detail!$E$2:$E$1001,Detail!$B$2:$B$1001),{2;3;4;5;6},FALSE))</f>
        <v>Bima</v>
      </c>
      <c r="S332">
        <v>157</v>
      </c>
      <c r="T332">
        <v>68</v>
      </c>
      <c r="U332" t="str">
        <v>Gang Tubagus Ismail No. 63</v>
      </c>
      <c r="V332" t="str">
        <v>O+</v>
      </c>
    </row>
    <row r="333" spans="1:22" x14ac:dyDescent="0.25">
      <c r="A333">
        <v>332</v>
      </c>
      <c r="B333" t="str">
        <f>LEFT(INDEX(Absen!$F$3:$F$8,MATCH(C333,Absen!$E$3:$E$8,0)),1)&amp;TEXT(A333,"0000")</f>
        <v>D0332</v>
      </c>
      <c r="C333" t="s">
        <v>1013</v>
      </c>
      <c r="D333" s="27" t="str">
        <f>VLOOKUP('Personal Teks 2'!B333,Detail!$G$2:$H$1001,2,FALSE)</f>
        <v>Mujur Halimah</v>
      </c>
      <c r="E333">
        <v>63</v>
      </c>
      <c r="F333">
        <v>53</v>
      </c>
      <c r="G333">
        <v>31</v>
      </c>
      <c r="H333">
        <v>55</v>
      </c>
      <c r="I333">
        <v>65</v>
      </c>
      <c r="J333">
        <v>84</v>
      </c>
      <c r="K333">
        <v>96</v>
      </c>
      <c r="L333" s="45" t="str">
        <f>_xlfn.IFNA(INDEX(Absen!$B$2:$B$501,MATCH('Personal Teks 2'!B333,Absen!$A$2:$A$501,0)),"NO")</f>
        <v>NO</v>
      </c>
      <c r="M333" s="47">
        <f t="shared" si="15"/>
        <v>0</v>
      </c>
      <c r="N333">
        <f t="shared" si="16"/>
        <v>96</v>
      </c>
      <c r="O333">
        <f t="shared" si="17"/>
        <v>62.1</v>
      </c>
      <c r="P333" t="str" cm="1">
        <f t="array" ref="P333">_xlfn.IFS(O333&gt;90,"A+",O333&gt;80,"A",O333&gt;70,"B",O333&gt;60,"C",O333&gt;40,"D",O333&gt;=0,"E")</f>
        <v>C</v>
      </c>
      <c r="Q333" s="43" t="str">
        <f>TEXT(VLOOKUP(D333,CHOOSE({1,2},Detail!$H$2:$H$1001,Detail!$A$2:$A$1001),2,FALSE),"DD/MM/YYYY")</f>
        <v>10/11/2004</v>
      </c>
      <c r="R333" t="str" cm="1">
        <f t="array" ref="R333:V333">TRANSPOSE(VLOOKUP(D333,CHOOSE({1,2,3,4,5,6},Detail!$H$2:$H$1001,Detail!$F$2:$F$1001,Detail!$C$2:$C$1001,Detail!$D$2:$D$1001,Detail!$E$2:$E$1001,Detail!$B$2:$B$1001),{2;3;4;5;6},FALSE))</f>
        <v>Cilegon</v>
      </c>
      <c r="S333">
        <v>157</v>
      </c>
      <c r="T333">
        <v>65</v>
      </c>
      <c r="U333" t="str">
        <v>Jl. Ciumbuleuit No. 87</v>
      </c>
      <c r="V333" t="str">
        <v>O+</v>
      </c>
    </row>
    <row r="334" spans="1:22" x14ac:dyDescent="0.25">
      <c r="A334">
        <v>333</v>
      </c>
      <c r="B334" t="str">
        <f>LEFT(INDEX(Absen!$F$3:$F$8,MATCH(C334,Absen!$E$3:$E$8,0)),1)&amp;TEXT(A334,"0000")</f>
        <v>F0333</v>
      </c>
      <c r="C334" t="s">
        <v>1011</v>
      </c>
      <c r="D334" s="27" t="str">
        <f>VLOOKUP('Personal Teks 2'!B334,Detail!$G$2:$H$1001,2,FALSE)</f>
        <v>Kenari Waluyo</v>
      </c>
      <c r="E334">
        <v>64</v>
      </c>
      <c r="F334">
        <v>42</v>
      </c>
      <c r="G334">
        <v>69</v>
      </c>
      <c r="H334">
        <v>73</v>
      </c>
      <c r="I334">
        <v>64</v>
      </c>
      <c r="J334">
        <v>73</v>
      </c>
      <c r="K334">
        <v>74</v>
      </c>
      <c r="L334" s="45" t="str">
        <f>_xlfn.IFNA(INDEX(Absen!$B$2:$B$501,MATCH('Personal Teks 2'!B334,Absen!$A$2:$A$501,0)),"NO")</f>
        <v>NO</v>
      </c>
      <c r="M334" s="47">
        <f t="shared" si="15"/>
        <v>0</v>
      </c>
      <c r="N334">
        <f t="shared" si="16"/>
        <v>74</v>
      </c>
      <c r="O334">
        <f t="shared" si="17"/>
        <v>66.174999999999997</v>
      </c>
      <c r="P334" t="str" cm="1">
        <f t="array" ref="P334">_xlfn.IFS(O334&gt;90,"A+",O334&gt;80,"A",O334&gt;70,"B",O334&gt;60,"C",O334&gt;40,"D",O334&gt;=0,"E")</f>
        <v>C</v>
      </c>
      <c r="Q334" s="43" t="str">
        <f>TEXT(VLOOKUP(D334,CHOOSE({1,2},Detail!$H$2:$H$1001,Detail!$A$2:$A$1001),2,FALSE),"DD/MM/YYYY")</f>
        <v>26/07/2003</v>
      </c>
      <c r="R334" t="str" cm="1">
        <f t="array" ref="R334:V334">TRANSPOSE(VLOOKUP(D334,CHOOSE({1,2,3,4,5,6},Detail!$H$2:$H$1001,Detail!$F$2:$F$1001,Detail!$C$2:$C$1001,Detail!$D$2:$D$1001,Detail!$E$2:$E$1001,Detail!$B$2:$B$1001),{2;3;4;5;6},FALSE))</f>
        <v>Subulussalam</v>
      </c>
      <c r="S334">
        <v>169</v>
      </c>
      <c r="T334">
        <v>95</v>
      </c>
      <c r="U334" t="str">
        <v>Jl. Pacuan Kuda No. 55</v>
      </c>
      <c r="V334" t="str">
        <v>B-</v>
      </c>
    </row>
    <row r="335" spans="1:22" x14ac:dyDescent="0.25">
      <c r="A335">
        <v>334</v>
      </c>
      <c r="B335" t="str">
        <f>LEFT(INDEX(Absen!$F$3:$F$8,MATCH(C335,Absen!$E$3:$E$8,0)),1)&amp;TEXT(A335,"0000")</f>
        <v>D0334</v>
      </c>
      <c r="C335" t="s">
        <v>1013</v>
      </c>
      <c r="D335" s="27" t="str">
        <f>VLOOKUP('Personal Teks 2'!B335,Detail!$G$2:$H$1001,2,FALSE)</f>
        <v>Raina Yuliarti</v>
      </c>
      <c r="E335">
        <v>54</v>
      </c>
      <c r="F335">
        <v>72</v>
      </c>
      <c r="G335">
        <v>50</v>
      </c>
      <c r="H335">
        <v>73</v>
      </c>
      <c r="I335">
        <v>75</v>
      </c>
      <c r="J335">
        <v>78</v>
      </c>
      <c r="K335">
        <v>96</v>
      </c>
      <c r="L335" s="45">
        <f>_xlfn.IFNA(INDEX(Absen!$B$2:$B$501,MATCH('Personal Teks 2'!B335,Absen!$A$2:$A$501,0)),"NO")</f>
        <v>44767</v>
      </c>
      <c r="M335" s="47">
        <f t="shared" si="15"/>
        <v>10</v>
      </c>
      <c r="N335">
        <f t="shared" si="16"/>
        <v>86</v>
      </c>
      <c r="O335">
        <f t="shared" si="17"/>
        <v>68.45</v>
      </c>
      <c r="P335" t="str" cm="1">
        <f t="array" ref="P335">_xlfn.IFS(O335&gt;90,"A+",O335&gt;80,"A",O335&gt;70,"B",O335&gt;60,"C",O335&gt;40,"D",O335&gt;=0,"E")</f>
        <v>C</v>
      </c>
      <c r="Q335" s="43" t="str">
        <f>TEXT(VLOOKUP(D335,CHOOSE({1,2},Detail!$H$2:$H$1001,Detail!$A$2:$A$1001),2,FALSE),"DD/MM/YYYY")</f>
        <v>12/05/2004</v>
      </c>
      <c r="R335" t="str" cm="1">
        <f t="array" ref="R335:V335">TRANSPOSE(VLOOKUP(D335,CHOOSE({1,2,3,4,5,6},Detail!$H$2:$H$1001,Detail!$F$2:$F$1001,Detail!$C$2:$C$1001,Detail!$D$2:$D$1001,Detail!$E$2:$E$1001,Detail!$B$2:$B$1001),{2;3;4;5;6},FALSE))</f>
        <v>Meulaboh</v>
      </c>
      <c r="S335">
        <v>154</v>
      </c>
      <c r="T335">
        <v>58</v>
      </c>
      <c r="U335" t="str">
        <v>Gang Pasteur No. 81</v>
      </c>
      <c r="V335" t="str">
        <v>A+</v>
      </c>
    </row>
    <row r="336" spans="1:22" x14ac:dyDescent="0.25">
      <c r="A336">
        <v>335</v>
      </c>
      <c r="B336" t="str">
        <f>LEFT(INDEX(Absen!$F$3:$F$8,MATCH(C336,Absen!$E$3:$E$8,0)),1)&amp;TEXT(A336,"0000")</f>
        <v>E0335</v>
      </c>
      <c r="C336" t="s">
        <v>1010</v>
      </c>
      <c r="D336" s="27" t="str">
        <f>VLOOKUP('Personal Teks 2'!B336,Detail!$G$2:$H$1001,2,FALSE)</f>
        <v>Gasti Mahendra</v>
      </c>
      <c r="E336">
        <v>83</v>
      </c>
      <c r="F336">
        <v>44</v>
      </c>
      <c r="G336">
        <v>42</v>
      </c>
      <c r="H336">
        <v>50</v>
      </c>
      <c r="I336">
        <v>77</v>
      </c>
      <c r="J336">
        <v>58</v>
      </c>
      <c r="K336">
        <v>61</v>
      </c>
      <c r="L336" s="45">
        <f>_xlfn.IFNA(INDEX(Absen!$B$2:$B$501,MATCH('Personal Teks 2'!B336,Absen!$A$2:$A$501,0)),"NO")</f>
        <v>44858</v>
      </c>
      <c r="M336" s="47">
        <f t="shared" si="15"/>
        <v>10</v>
      </c>
      <c r="N336">
        <f t="shared" si="16"/>
        <v>51</v>
      </c>
      <c r="O336">
        <f t="shared" si="17"/>
        <v>56.85</v>
      </c>
      <c r="P336" t="str" cm="1">
        <f t="array" ref="P336">_xlfn.IFS(O336&gt;90,"A+",O336&gt;80,"A",O336&gt;70,"B",O336&gt;60,"C",O336&gt;40,"D",O336&gt;=0,"E")</f>
        <v>D</v>
      </c>
      <c r="Q336" s="43" t="str">
        <f>TEXT(VLOOKUP(D336,CHOOSE({1,2},Detail!$H$2:$H$1001,Detail!$A$2:$A$1001),2,FALSE),"DD/MM/YYYY")</f>
        <v>15/03/2002</v>
      </c>
      <c r="R336" t="str" cm="1">
        <f t="array" ref="R336:V336">TRANSPOSE(VLOOKUP(D336,CHOOSE({1,2,3,4,5,6},Detail!$H$2:$H$1001,Detail!$F$2:$F$1001,Detail!$C$2:$C$1001,Detail!$D$2:$D$1001,Detail!$E$2:$E$1001,Detail!$B$2:$B$1001),{2;3;4;5;6},FALSE))</f>
        <v>Padang Sidempuan</v>
      </c>
      <c r="S336">
        <v>167</v>
      </c>
      <c r="T336">
        <v>45</v>
      </c>
      <c r="U336" t="str">
        <v xml:space="preserve">Gang Antapani Lama No. 7
</v>
      </c>
      <c r="V336" t="str">
        <v>O+</v>
      </c>
    </row>
    <row r="337" spans="1:22" x14ac:dyDescent="0.25">
      <c r="A337">
        <v>336</v>
      </c>
      <c r="B337" t="str">
        <f>LEFT(INDEX(Absen!$F$3:$F$8,MATCH(C337,Absen!$E$3:$E$8,0)),1)&amp;TEXT(A337,"0000")</f>
        <v>B0336</v>
      </c>
      <c r="C337" t="s">
        <v>1014</v>
      </c>
      <c r="D337" s="27" t="str">
        <f>VLOOKUP('Personal Teks 2'!B337,Detail!$G$2:$H$1001,2,FALSE)</f>
        <v>Kardi Mardhiyah</v>
      </c>
      <c r="E337">
        <v>77</v>
      </c>
      <c r="F337">
        <v>50</v>
      </c>
      <c r="G337">
        <v>59</v>
      </c>
      <c r="H337">
        <v>73</v>
      </c>
      <c r="I337">
        <v>59</v>
      </c>
      <c r="J337">
        <v>48</v>
      </c>
      <c r="K337">
        <v>85</v>
      </c>
      <c r="L337" s="45">
        <f>_xlfn.IFNA(INDEX(Absen!$B$2:$B$501,MATCH('Personal Teks 2'!B337,Absen!$A$2:$A$501,0)),"NO")</f>
        <v>44801</v>
      </c>
      <c r="M337" s="47">
        <f t="shared" si="15"/>
        <v>10</v>
      </c>
      <c r="N337">
        <f t="shared" si="16"/>
        <v>75</v>
      </c>
      <c r="O337">
        <f t="shared" si="17"/>
        <v>61.274999999999999</v>
      </c>
      <c r="P337" t="str" cm="1">
        <f t="array" ref="P337">_xlfn.IFS(O337&gt;90,"A+",O337&gt;80,"A",O337&gt;70,"B",O337&gt;60,"C",O337&gt;40,"D",O337&gt;=0,"E")</f>
        <v>C</v>
      </c>
      <c r="Q337" s="43" t="str">
        <f>TEXT(VLOOKUP(D337,CHOOSE({1,2},Detail!$H$2:$H$1001,Detail!$A$2:$A$1001),2,FALSE),"DD/MM/YYYY")</f>
        <v>17/07/2002</v>
      </c>
      <c r="R337" t="str" cm="1">
        <f t="array" ref="R337:V337">TRANSPOSE(VLOOKUP(D337,CHOOSE({1,2,3,4,5,6},Detail!$H$2:$H$1001,Detail!$F$2:$F$1001,Detail!$C$2:$C$1001,Detail!$D$2:$D$1001,Detail!$E$2:$E$1001,Detail!$B$2:$B$1001),{2;3;4;5;6},FALSE))</f>
        <v>Bengkulu</v>
      </c>
      <c r="S337">
        <v>167</v>
      </c>
      <c r="T337">
        <v>52</v>
      </c>
      <c r="U337" t="str">
        <v>Jalan Cihampelas No. 17</v>
      </c>
      <c r="V337" t="str">
        <v>O+</v>
      </c>
    </row>
    <row r="338" spans="1:22" x14ac:dyDescent="0.25">
      <c r="A338">
        <v>337</v>
      </c>
      <c r="B338" t="str">
        <f>LEFT(INDEX(Absen!$F$3:$F$8,MATCH(C338,Absen!$E$3:$E$8,0)),1)&amp;TEXT(A338,"0000")</f>
        <v>D0337</v>
      </c>
      <c r="C338" t="s">
        <v>1013</v>
      </c>
      <c r="D338" s="27" t="str">
        <f>VLOOKUP('Personal Teks 2'!B338,Detail!$G$2:$H$1001,2,FALSE)</f>
        <v>Darmaji Manullang</v>
      </c>
      <c r="E338">
        <v>78</v>
      </c>
      <c r="F338">
        <v>72</v>
      </c>
      <c r="G338">
        <v>52</v>
      </c>
      <c r="H338">
        <v>66</v>
      </c>
      <c r="I338">
        <v>59</v>
      </c>
      <c r="J338">
        <v>46</v>
      </c>
      <c r="K338">
        <v>88</v>
      </c>
      <c r="L338" s="45">
        <f>_xlfn.IFNA(INDEX(Absen!$B$2:$B$501,MATCH('Personal Teks 2'!B338,Absen!$A$2:$A$501,0)),"NO")</f>
        <v>44772</v>
      </c>
      <c r="M338" s="47">
        <f t="shared" si="15"/>
        <v>10</v>
      </c>
      <c r="N338">
        <f t="shared" si="16"/>
        <v>78</v>
      </c>
      <c r="O338">
        <f t="shared" si="17"/>
        <v>61.774999999999991</v>
      </c>
      <c r="P338" t="str" cm="1">
        <f t="array" ref="P338">_xlfn.IFS(O338&gt;90,"A+",O338&gt;80,"A",O338&gt;70,"B",O338&gt;60,"C",O338&gt;40,"D",O338&gt;=0,"E")</f>
        <v>C</v>
      </c>
      <c r="Q338" s="43" t="str">
        <f>TEXT(VLOOKUP(D338,CHOOSE({1,2},Detail!$H$2:$H$1001,Detail!$A$2:$A$1001),2,FALSE),"DD/MM/YYYY")</f>
        <v>12/08/2003</v>
      </c>
      <c r="R338" t="str" cm="1">
        <f t="array" ref="R338:V338">TRANSPOSE(VLOOKUP(D338,CHOOSE({1,2,3,4,5,6},Detail!$H$2:$H$1001,Detail!$F$2:$F$1001,Detail!$C$2:$C$1001,Detail!$D$2:$D$1001,Detail!$E$2:$E$1001,Detail!$B$2:$B$1001),{2;3;4;5;6},FALSE))</f>
        <v>Singkawang</v>
      </c>
      <c r="S338">
        <v>173</v>
      </c>
      <c r="T338">
        <v>56</v>
      </c>
      <c r="U338" t="str">
        <v>Gang PHH. Mustofa No. 91</v>
      </c>
      <c r="V338" t="str">
        <v>B-</v>
      </c>
    </row>
    <row r="339" spans="1:22" x14ac:dyDescent="0.25">
      <c r="A339">
        <v>338</v>
      </c>
      <c r="B339" t="str">
        <f>LEFT(INDEX(Absen!$F$3:$F$8,MATCH(C339,Absen!$E$3:$E$8,0)),1)&amp;TEXT(A339,"0000")</f>
        <v>E0338</v>
      </c>
      <c r="C339" t="s">
        <v>1010</v>
      </c>
      <c r="D339" s="27" t="str">
        <f>VLOOKUP('Personal Teks 2'!B339,Detail!$G$2:$H$1001,2,FALSE)</f>
        <v>Kartika Hutapea</v>
      </c>
      <c r="E339">
        <v>74</v>
      </c>
      <c r="F339">
        <v>75</v>
      </c>
      <c r="G339">
        <v>83</v>
      </c>
      <c r="H339">
        <v>65</v>
      </c>
      <c r="I339">
        <v>60</v>
      </c>
      <c r="J339">
        <v>97</v>
      </c>
      <c r="K339">
        <v>69</v>
      </c>
      <c r="L339" s="45" t="str">
        <f>_xlfn.IFNA(INDEX(Absen!$B$2:$B$501,MATCH('Personal Teks 2'!B339,Absen!$A$2:$A$501,0)),"NO")</f>
        <v>NO</v>
      </c>
      <c r="M339" s="47">
        <f t="shared" si="15"/>
        <v>0</v>
      </c>
      <c r="N339">
        <f t="shared" si="16"/>
        <v>69</v>
      </c>
      <c r="O339">
        <f t="shared" si="17"/>
        <v>77.150000000000006</v>
      </c>
      <c r="P339" t="str" cm="1">
        <f t="array" ref="P339">_xlfn.IFS(O339&gt;90,"A+",O339&gt;80,"A",O339&gt;70,"B",O339&gt;60,"C",O339&gt;40,"D",O339&gt;=0,"E")</f>
        <v>B</v>
      </c>
      <c r="Q339" s="43" t="str">
        <f>TEXT(VLOOKUP(D339,CHOOSE({1,2},Detail!$H$2:$H$1001,Detail!$A$2:$A$1001),2,FALSE),"DD/MM/YYYY")</f>
        <v>09/10/2003</v>
      </c>
      <c r="R339" t="str" cm="1">
        <f t="array" ref="R339:V339">TRANSPOSE(VLOOKUP(D339,CHOOSE({1,2,3,4,5,6},Detail!$H$2:$H$1001,Detail!$F$2:$F$1001,Detail!$C$2:$C$1001,Detail!$D$2:$D$1001,Detail!$E$2:$E$1001,Detail!$B$2:$B$1001),{2;3;4;5;6},FALSE))</f>
        <v>Palu</v>
      </c>
      <c r="S339">
        <v>158</v>
      </c>
      <c r="T339">
        <v>50</v>
      </c>
      <c r="U339" t="str">
        <v>Jl. Veteran No. 85</v>
      </c>
      <c r="V339" t="str">
        <v>O+</v>
      </c>
    </row>
    <row r="340" spans="1:22" x14ac:dyDescent="0.25">
      <c r="A340">
        <v>339</v>
      </c>
      <c r="B340" t="str">
        <f>LEFT(INDEX(Absen!$F$3:$F$8,MATCH(C340,Absen!$E$3:$E$8,0)),1)&amp;TEXT(A340,"0000")</f>
        <v>C0339</v>
      </c>
      <c r="C340" t="s">
        <v>1012</v>
      </c>
      <c r="D340" s="27" t="str">
        <f>VLOOKUP('Personal Teks 2'!B340,Detail!$G$2:$H$1001,2,FALSE)</f>
        <v>Jindra Purwanti</v>
      </c>
      <c r="E340">
        <v>89</v>
      </c>
      <c r="F340">
        <v>66</v>
      </c>
      <c r="G340">
        <v>91</v>
      </c>
      <c r="H340">
        <v>69</v>
      </c>
      <c r="I340">
        <v>95</v>
      </c>
      <c r="J340">
        <v>53</v>
      </c>
      <c r="K340">
        <v>69</v>
      </c>
      <c r="L340" s="45">
        <f>_xlfn.IFNA(INDEX(Absen!$B$2:$B$501,MATCH('Personal Teks 2'!B340,Absen!$A$2:$A$501,0)),"NO")</f>
        <v>44768</v>
      </c>
      <c r="M340" s="47">
        <f t="shared" si="15"/>
        <v>10</v>
      </c>
      <c r="N340">
        <f t="shared" si="16"/>
        <v>59</v>
      </c>
      <c r="O340">
        <f t="shared" si="17"/>
        <v>74.575000000000003</v>
      </c>
      <c r="P340" t="str" cm="1">
        <f t="array" ref="P340">_xlfn.IFS(O340&gt;90,"A+",O340&gt;80,"A",O340&gt;70,"B",O340&gt;60,"C",O340&gt;40,"D",O340&gt;=0,"E")</f>
        <v>B</v>
      </c>
      <c r="Q340" s="43" t="str">
        <f>TEXT(VLOOKUP(D340,CHOOSE({1,2},Detail!$H$2:$H$1001,Detail!$A$2:$A$1001),2,FALSE),"DD/MM/YYYY")</f>
        <v>20/10/2002</v>
      </c>
      <c r="R340" t="str" cm="1">
        <f t="array" ref="R340:V340">TRANSPOSE(VLOOKUP(D340,CHOOSE({1,2,3,4,5,6},Detail!$H$2:$H$1001,Detail!$F$2:$F$1001,Detail!$C$2:$C$1001,Detail!$D$2:$D$1001,Detail!$E$2:$E$1001,Detail!$B$2:$B$1001),{2;3;4;5;6},FALSE))</f>
        <v>Pekalongan</v>
      </c>
      <c r="S340">
        <v>169</v>
      </c>
      <c r="T340">
        <v>51</v>
      </c>
      <c r="U340" t="str">
        <v>Jalan Yos Sudarso No. 41</v>
      </c>
      <c r="V340" t="str">
        <v>A+</v>
      </c>
    </row>
    <row r="341" spans="1:22" x14ac:dyDescent="0.25">
      <c r="A341">
        <v>340</v>
      </c>
      <c r="B341" t="str">
        <f>LEFT(INDEX(Absen!$F$3:$F$8,MATCH(C341,Absen!$E$3:$E$8,0)),1)&amp;TEXT(A341,"0000")</f>
        <v>C0340</v>
      </c>
      <c r="C341" t="s">
        <v>1012</v>
      </c>
      <c r="D341" s="27" t="str">
        <f>VLOOKUP('Personal Teks 2'!B341,Detail!$G$2:$H$1001,2,FALSE)</f>
        <v>Jumadi Saragih</v>
      </c>
      <c r="E341">
        <v>55</v>
      </c>
      <c r="F341">
        <v>71</v>
      </c>
      <c r="G341">
        <v>69</v>
      </c>
      <c r="H341">
        <v>55</v>
      </c>
      <c r="I341">
        <v>88</v>
      </c>
      <c r="J341">
        <v>43</v>
      </c>
      <c r="K341">
        <v>93</v>
      </c>
      <c r="L341" s="45">
        <f>_xlfn.IFNA(INDEX(Absen!$B$2:$B$501,MATCH('Personal Teks 2'!B341,Absen!$A$2:$A$501,0)),"NO")</f>
        <v>44748</v>
      </c>
      <c r="M341" s="47">
        <f t="shared" si="15"/>
        <v>10</v>
      </c>
      <c r="N341">
        <f t="shared" si="16"/>
        <v>83</v>
      </c>
      <c r="O341">
        <f t="shared" si="17"/>
        <v>64.325000000000003</v>
      </c>
      <c r="P341" t="str" cm="1">
        <f t="array" ref="P341">_xlfn.IFS(O341&gt;90,"A+",O341&gt;80,"A",O341&gt;70,"B",O341&gt;60,"C",O341&gt;40,"D",O341&gt;=0,"E")</f>
        <v>C</v>
      </c>
      <c r="Q341" s="43" t="str">
        <f>TEXT(VLOOKUP(D341,CHOOSE({1,2},Detail!$H$2:$H$1001,Detail!$A$2:$A$1001),2,FALSE),"DD/MM/YYYY")</f>
        <v>23/03/2004</v>
      </c>
      <c r="R341" t="str" cm="1">
        <f t="array" ref="R341:V341">TRANSPOSE(VLOOKUP(D341,CHOOSE({1,2,3,4,5,6},Detail!$H$2:$H$1001,Detail!$F$2:$F$1001,Detail!$C$2:$C$1001,Detail!$D$2:$D$1001,Detail!$E$2:$E$1001,Detail!$B$2:$B$1001),{2;3;4;5;6},FALSE))</f>
        <v>Depok</v>
      </c>
      <c r="S341">
        <v>153</v>
      </c>
      <c r="T341">
        <v>92</v>
      </c>
      <c r="U341" t="str">
        <v>Gg. Suryakencana No. 76</v>
      </c>
      <c r="V341" t="str">
        <v>B-</v>
      </c>
    </row>
    <row r="342" spans="1:22" x14ac:dyDescent="0.25">
      <c r="A342">
        <v>341</v>
      </c>
      <c r="B342" t="str">
        <f>LEFT(INDEX(Absen!$F$3:$F$8,MATCH(C342,Absen!$E$3:$E$8,0)),1)&amp;TEXT(A342,"0000")</f>
        <v>C0341</v>
      </c>
      <c r="C342" t="s">
        <v>1012</v>
      </c>
      <c r="D342" s="27" t="str">
        <f>VLOOKUP('Personal Teks 2'!B342,Detail!$G$2:$H$1001,2,FALSE)</f>
        <v>Padma Melani</v>
      </c>
      <c r="E342">
        <v>74</v>
      </c>
      <c r="F342">
        <v>55</v>
      </c>
      <c r="G342">
        <v>82</v>
      </c>
      <c r="H342">
        <v>75</v>
      </c>
      <c r="I342">
        <v>76</v>
      </c>
      <c r="J342">
        <v>64</v>
      </c>
      <c r="K342">
        <v>100</v>
      </c>
      <c r="L342" s="45">
        <f>_xlfn.IFNA(INDEX(Absen!$B$2:$B$501,MATCH('Personal Teks 2'!B342,Absen!$A$2:$A$501,0)),"NO")</f>
        <v>44777</v>
      </c>
      <c r="M342" s="47">
        <f t="shared" si="15"/>
        <v>10</v>
      </c>
      <c r="N342">
        <f t="shared" si="16"/>
        <v>90</v>
      </c>
      <c r="O342">
        <f t="shared" si="17"/>
        <v>73.2</v>
      </c>
      <c r="P342" t="str" cm="1">
        <f t="array" ref="P342">_xlfn.IFS(O342&gt;90,"A+",O342&gt;80,"A",O342&gt;70,"B",O342&gt;60,"C",O342&gt;40,"D",O342&gt;=0,"E")</f>
        <v>B</v>
      </c>
      <c r="Q342" s="43" t="str">
        <f>TEXT(VLOOKUP(D342,CHOOSE({1,2},Detail!$H$2:$H$1001,Detail!$A$2:$A$1001),2,FALSE),"DD/MM/YYYY")</f>
        <v>29/03/2005</v>
      </c>
      <c r="R342" t="str" cm="1">
        <f t="array" ref="R342:V342">TRANSPOSE(VLOOKUP(D342,CHOOSE({1,2,3,4,5,6},Detail!$H$2:$H$1001,Detail!$F$2:$F$1001,Detail!$C$2:$C$1001,Detail!$D$2:$D$1001,Detail!$E$2:$E$1001,Detail!$B$2:$B$1001),{2;3;4;5;6},FALSE))</f>
        <v>Meulaboh</v>
      </c>
      <c r="S342">
        <v>180</v>
      </c>
      <c r="T342">
        <v>68</v>
      </c>
      <c r="U342" t="str">
        <v>Jalan Joyoboyo No. 51</v>
      </c>
      <c r="V342" t="str">
        <v>AB+</v>
      </c>
    </row>
    <row r="343" spans="1:22" x14ac:dyDescent="0.25">
      <c r="A343">
        <v>342</v>
      </c>
      <c r="B343" t="str">
        <f>LEFT(INDEX(Absen!$F$3:$F$8,MATCH(C343,Absen!$E$3:$E$8,0)),1)&amp;TEXT(A343,"0000")</f>
        <v>D0342</v>
      </c>
      <c r="C343" t="s">
        <v>1013</v>
      </c>
      <c r="D343" s="27" t="str">
        <f>VLOOKUP('Personal Teks 2'!B343,Detail!$G$2:$H$1001,2,FALSE)</f>
        <v>Maman Winarsih</v>
      </c>
      <c r="E343">
        <v>57</v>
      </c>
      <c r="F343">
        <v>41</v>
      </c>
      <c r="G343">
        <v>76</v>
      </c>
      <c r="H343">
        <v>70</v>
      </c>
      <c r="I343">
        <v>65</v>
      </c>
      <c r="J343">
        <v>89</v>
      </c>
      <c r="K343">
        <v>84</v>
      </c>
      <c r="L343" s="45" t="str">
        <f>_xlfn.IFNA(INDEX(Absen!$B$2:$B$501,MATCH('Personal Teks 2'!B343,Absen!$A$2:$A$501,0)),"NO")</f>
        <v>NO</v>
      </c>
      <c r="M343" s="47">
        <f t="shared" si="15"/>
        <v>0</v>
      </c>
      <c r="N343">
        <f t="shared" si="16"/>
        <v>84</v>
      </c>
      <c r="O343">
        <f t="shared" si="17"/>
        <v>70.525000000000006</v>
      </c>
      <c r="P343" t="str" cm="1">
        <f t="array" ref="P343">_xlfn.IFS(O343&gt;90,"A+",O343&gt;80,"A",O343&gt;70,"B",O343&gt;60,"C",O343&gt;40,"D",O343&gt;=0,"E")</f>
        <v>B</v>
      </c>
      <c r="Q343" s="43" t="str">
        <f>TEXT(VLOOKUP(D343,CHOOSE({1,2},Detail!$H$2:$H$1001,Detail!$A$2:$A$1001),2,FALSE),"DD/MM/YYYY")</f>
        <v>24/10/2003</v>
      </c>
      <c r="R343" t="str" cm="1">
        <f t="array" ref="R343:V343">TRANSPOSE(VLOOKUP(D343,CHOOSE({1,2,3,4,5,6},Detail!$H$2:$H$1001,Detail!$F$2:$F$1001,Detail!$C$2:$C$1001,Detail!$D$2:$D$1001,Detail!$E$2:$E$1001,Detail!$B$2:$B$1001),{2;3;4;5;6},FALSE))</f>
        <v>Lubuklinggau</v>
      </c>
      <c r="S343">
        <v>158</v>
      </c>
      <c r="T343">
        <v>92</v>
      </c>
      <c r="U343" t="str">
        <v>Jalan Cikutra Timur No. 80</v>
      </c>
      <c r="V343" t="str">
        <v>B+</v>
      </c>
    </row>
    <row r="344" spans="1:22" x14ac:dyDescent="0.25">
      <c r="A344">
        <v>343</v>
      </c>
      <c r="B344" t="str">
        <f>LEFT(INDEX(Absen!$F$3:$F$8,MATCH(C344,Absen!$E$3:$E$8,0)),1)&amp;TEXT(A344,"0000")</f>
        <v>B0343</v>
      </c>
      <c r="C344" t="s">
        <v>1014</v>
      </c>
      <c r="D344" s="27" t="str">
        <f>VLOOKUP('Personal Teks 2'!B344,Detail!$G$2:$H$1001,2,FALSE)</f>
        <v>Yulia Puspita</v>
      </c>
      <c r="E344">
        <v>64</v>
      </c>
      <c r="F344">
        <v>72</v>
      </c>
      <c r="G344">
        <v>85</v>
      </c>
      <c r="H344">
        <v>71</v>
      </c>
      <c r="I344">
        <v>81</v>
      </c>
      <c r="J344">
        <v>97</v>
      </c>
      <c r="K344">
        <v>99</v>
      </c>
      <c r="L344" s="45">
        <f>_xlfn.IFNA(INDEX(Absen!$B$2:$B$501,MATCH('Personal Teks 2'!B344,Absen!$A$2:$A$501,0)),"NO")</f>
        <v>44786</v>
      </c>
      <c r="M344" s="47">
        <f t="shared" si="15"/>
        <v>10</v>
      </c>
      <c r="N344">
        <f t="shared" si="16"/>
        <v>89</v>
      </c>
      <c r="O344">
        <f t="shared" si="17"/>
        <v>81.300000000000011</v>
      </c>
      <c r="P344" t="str" cm="1">
        <f t="array" ref="P344">_xlfn.IFS(O344&gt;90,"A+",O344&gt;80,"A",O344&gt;70,"B",O344&gt;60,"C",O344&gt;40,"D",O344&gt;=0,"E")</f>
        <v>A</v>
      </c>
      <c r="Q344" s="43" t="str">
        <f>TEXT(VLOOKUP(D344,CHOOSE({1,2},Detail!$H$2:$H$1001,Detail!$A$2:$A$1001),2,FALSE),"DD/MM/YYYY")</f>
        <v>19/12/2002</v>
      </c>
      <c r="R344" t="str" cm="1">
        <f t="array" ref="R344:V344">TRANSPOSE(VLOOKUP(D344,CHOOSE({1,2,3,4,5,6},Detail!$H$2:$H$1001,Detail!$F$2:$F$1001,Detail!$C$2:$C$1001,Detail!$D$2:$D$1001,Detail!$E$2:$E$1001,Detail!$B$2:$B$1001),{2;3;4;5;6},FALSE))</f>
        <v>Kendari</v>
      </c>
      <c r="S344">
        <v>160</v>
      </c>
      <c r="T344">
        <v>94</v>
      </c>
      <c r="U344" t="str">
        <v xml:space="preserve">Jalan Ciwastra No. 4
</v>
      </c>
      <c r="V344" t="str">
        <v>AB+</v>
      </c>
    </row>
    <row r="345" spans="1:22" x14ac:dyDescent="0.25">
      <c r="A345">
        <v>344</v>
      </c>
      <c r="B345" t="str">
        <f>LEFT(INDEX(Absen!$F$3:$F$8,MATCH(C345,Absen!$E$3:$E$8,0)),1)&amp;TEXT(A345,"0000")</f>
        <v>D0344</v>
      </c>
      <c r="C345" t="s">
        <v>1013</v>
      </c>
      <c r="D345" s="27" t="str">
        <f>VLOOKUP('Personal Teks 2'!B345,Detail!$G$2:$H$1001,2,FALSE)</f>
        <v>Zelaya Suartini</v>
      </c>
      <c r="E345">
        <v>94</v>
      </c>
      <c r="F345">
        <v>61</v>
      </c>
      <c r="G345">
        <v>79</v>
      </c>
      <c r="H345">
        <v>53</v>
      </c>
      <c r="I345">
        <v>52</v>
      </c>
      <c r="J345">
        <v>57</v>
      </c>
      <c r="K345">
        <v>71</v>
      </c>
      <c r="L345" s="45" t="str">
        <f>_xlfn.IFNA(INDEX(Absen!$B$2:$B$501,MATCH('Personal Teks 2'!B345,Absen!$A$2:$A$501,0)),"NO")</f>
        <v>NO</v>
      </c>
      <c r="M345" s="47">
        <f t="shared" si="15"/>
        <v>0</v>
      </c>
      <c r="N345">
        <f t="shared" si="16"/>
        <v>71</v>
      </c>
      <c r="O345">
        <f t="shared" si="17"/>
        <v>66.8</v>
      </c>
      <c r="P345" t="str" cm="1">
        <f t="array" ref="P345">_xlfn.IFS(O345&gt;90,"A+",O345&gt;80,"A",O345&gt;70,"B",O345&gt;60,"C",O345&gt;40,"D",O345&gt;=0,"E")</f>
        <v>C</v>
      </c>
      <c r="Q345" s="43" t="str">
        <f>TEXT(VLOOKUP(D345,CHOOSE({1,2},Detail!$H$2:$H$1001,Detail!$A$2:$A$1001),2,FALSE),"DD/MM/YYYY")</f>
        <v>05/10/2002</v>
      </c>
      <c r="R345" t="str" cm="1">
        <f t="array" ref="R345:V345">TRANSPOSE(VLOOKUP(D345,CHOOSE({1,2,3,4,5,6},Detail!$H$2:$H$1001,Detail!$F$2:$F$1001,Detail!$C$2:$C$1001,Detail!$D$2:$D$1001,Detail!$E$2:$E$1001,Detail!$B$2:$B$1001),{2;3;4;5;6},FALSE))</f>
        <v>Manado</v>
      </c>
      <c r="S345">
        <v>154</v>
      </c>
      <c r="T345">
        <v>48</v>
      </c>
      <c r="U345" t="str">
        <v>Jalan Peta No. 59</v>
      </c>
      <c r="V345" t="str">
        <v>B+</v>
      </c>
    </row>
    <row r="346" spans="1:22" x14ac:dyDescent="0.25">
      <c r="A346">
        <v>345</v>
      </c>
      <c r="B346" t="str">
        <f>LEFT(INDEX(Absen!$F$3:$F$8,MATCH(C346,Absen!$E$3:$E$8,0)),1)&amp;TEXT(A346,"0000")</f>
        <v>E0345</v>
      </c>
      <c r="C346" t="s">
        <v>1010</v>
      </c>
      <c r="D346" s="27" t="str">
        <f>VLOOKUP('Personal Teks 2'!B346,Detail!$G$2:$H$1001,2,FALSE)</f>
        <v>Teddy Aryani</v>
      </c>
      <c r="E346">
        <v>56</v>
      </c>
      <c r="F346">
        <v>61</v>
      </c>
      <c r="G346">
        <v>92</v>
      </c>
      <c r="H346">
        <v>56</v>
      </c>
      <c r="I346">
        <v>83</v>
      </c>
      <c r="J346">
        <v>78</v>
      </c>
      <c r="K346">
        <v>61</v>
      </c>
      <c r="L346" s="45">
        <f>_xlfn.IFNA(INDEX(Absen!$B$2:$B$501,MATCH('Personal Teks 2'!B346,Absen!$A$2:$A$501,0)),"NO")</f>
        <v>44799</v>
      </c>
      <c r="M346" s="47">
        <f t="shared" si="15"/>
        <v>10</v>
      </c>
      <c r="N346">
        <f t="shared" si="16"/>
        <v>51</v>
      </c>
      <c r="O346">
        <f t="shared" si="17"/>
        <v>71.099999999999994</v>
      </c>
      <c r="P346" t="str" cm="1">
        <f t="array" ref="P346">_xlfn.IFS(O346&gt;90,"A+",O346&gt;80,"A",O346&gt;70,"B",O346&gt;60,"C",O346&gt;40,"D",O346&gt;=0,"E")</f>
        <v>B</v>
      </c>
      <c r="Q346" s="43" t="str">
        <f>TEXT(VLOOKUP(D346,CHOOSE({1,2},Detail!$H$2:$H$1001,Detail!$A$2:$A$1001),2,FALSE),"DD/MM/YYYY")</f>
        <v>24/08/2004</v>
      </c>
      <c r="R346" t="str" cm="1">
        <f t="array" ref="R346:V346">TRANSPOSE(VLOOKUP(D346,CHOOSE({1,2,3,4,5,6},Detail!$H$2:$H$1001,Detail!$F$2:$F$1001,Detail!$C$2:$C$1001,Detail!$D$2:$D$1001,Detail!$E$2:$E$1001,Detail!$B$2:$B$1001),{2;3;4;5;6},FALSE))</f>
        <v>Meulaboh</v>
      </c>
      <c r="S346">
        <v>173</v>
      </c>
      <c r="T346">
        <v>89</v>
      </c>
      <c r="U346" t="str">
        <v xml:space="preserve">Jalan Indragiri No. 9
</v>
      </c>
      <c r="V346" t="str">
        <v>O-</v>
      </c>
    </row>
    <row r="347" spans="1:22" x14ac:dyDescent="0.25">
      <c r="A347">
        <v>346</v>
      </c>
      <c r="B347" t="str">
        <f>LEFT(INDEX(Absen!$F$3:$F$8,MATCH(C347,Absen!$E$3:$E$8,0)),1)&amp;TEXT(A347,"0000")</f>
        <v>F0346</v>
      </c>
      <c r="C347" t="s">
        <v>1011</v>
      </c>
      <c r="D347" s="27" t="str">
        <f>VLOOKUP('Personal Teks 2'!B347,Detail!$G$2:$H$1001,2,FALSE)</f>
        <v>Tomi Pangestu</v>
      </c>
      <c r="E347">
        <v>65</v>
      </c>
      <c r="F347">
        <v>65</v>
      </c>
      <c r="G347">
        <v>91</v>
      </c>
      <c r="H347">
        <v>53</v>
      </c>
      <c r="I347">
        <v>83</v>
      </c>
      <c r="J347">
        <v>89</v>
      </c>
      <c r="K347">
        <v>94</v>
      </c>
      <c r="L347" s="45" t="str">
        <f>_xlfn.IFNA(INDEX(Absen!$B$2:$B$501,MATCH('Personal Teks 2'!B347,Absen!$A$2:$A$501,0)),"NO")</f>
        <v>NO</v>
      </c>
      <c r="M347" s="47">
        <f t="shared" si="15"/>
        <v>0</v>
      </c>
      <c r="N347">
        <f t="shared" si="16"/>
        <v>94</v>
      </c>
      <c r="O347">
        <f t="shared" si="17"/>
        <v>78.650000000000006</v>
      </c>
      <c r="P347" t="str" cm="1">
        <f t="array" ref="P347">_xlfn.IFS(O347&gt;90,"A+",O347&gt;80,"A",O347&gt;70,"B",O347&gt;60,"C",O347&gt;40,"D",O347&gt;=0,"E")</f>
        <v>B</v>
      </c>
      <c r="Q347" s="43" t="str">
        <f>TEXT(VLOOKUP(D347,CHOOSE({1,2},Detail!$H$2:$H$1001,Detail!$A$2:$A$1001),2,FALSE),"DD/MM/YYYY")</f>
        <v>18/06/2004</v>
      </c>
      <c r="R347" t="str" cm="1">
        <f t="array" ref="R347:V347">TRANSPOSE(VLOOKUP(D347,CHOOSE({1,2,3,4,5,6},Detail!$H$2:$H$1001,Detail!$F$2:$F$1001,Detail!$C$2:$C$1001,Detail!$D$2:$D$1001,Detail!$E$2:$E$1001,Detail!$B$2:$B$1001),{2;3;4;5;6},FALSE))</f>
        <v>Sawahlunto</v>
      </c>
      <c r="S347">
        <v>161</v>
      </c>
      <c r="T347">
        <v>66</v>
      </c>
      <c r="U347" t="str">
        <v>Gang S. Parman No. 79</v>
      </c>
      <c r="V347" t="str">
        <v>A-</v>
      </c>
    </row>
    <row r="348" spans="1:22" x14ac:dyDescent="0.25">
      <c r="A348">
        <v>347</v>
      </c>
      <c r="B348" t="str">
        <f>LEFT(INDEX(Absen!$F$3:$F$8,MATCH(C348,Absen!$E$3:$E$8,0)),1)&amp;TEXT(A348,"0000")</f>
        <v>D0347</v>
      </c>
      <c r="C348" t="s">
        <v>1013</v>
      </c>
      <c r="D348" s="27" t="str">
        <f>VLOOKUP('Personal Teks 2'!B348,Detail!$G$2:$H$1001,2,FALSE)</f>
        <v>Dartono Purnawati</v>
      </c>
      <c r="E348">
        <v>89</v>
      </c>
      <c r="F348">
        <v>72</v>
      </c>
      <c r="G348">
        <v>38</v>
      </c>
      <c r="H348">
        <v>52</v>
      </c>
      <c r="I348">
        <v>65</v>
      </c>
      <c r="J348">
        <v>98</v>
      </c>
      <c r="K348">
        <v>64</v>
      </c>
      <c r="L348" s="45" t="str">
        <f>_xlfn.IFNA(INDEX(Absen!$B$2:$B$501,MATCH('Personal Teks 2'!B348,Absen!$A$2:$A$501,0)),"NO")</f>
        <v>NO</v>
      </c>
      <c r="M348" s="47">
        <f t="shared" si="15"/>
        <v>0</v>
      </c>
      <c r="N348">
        <f t="shared" si="16"/>
        <v>64</v>
      </c>
      <c r="O348">
        <f t="shared" si="17"/>
        <v>68.350000000000009</v>
      </c>
      <c r="P348" t="str" cm="1">
        <f t="array" ref="P348">_xlfn.IFS(O348&gt;90,"A+",O348&gt;80,"A",O348&gt;70,"B",O348&gt;60,"C",O348&gt;40,"D",O348&gt;=0,"E")</f>
        <v>C</v>
      </c>
      <c r="Q348" s="43" t="str">
        <f>TEXT(VLOOKUP(D348,CHOOSE({1,2},Detail!$H$2:$H$1001,Detail!$A$2:$A$1001),2,FALSE),"DD/MM/YYYY")</f>
        <v>21/12/2001</v>
      </c>
      <c r="R348" t="str" cm="1">
        <f t="array" ref="R348:V348">TRANSPOSE(VLOOKUP(D348,CHOOSE({1,2,3,4,5,6},Detail!$H$2:$H$1001,Detail!$F$2:$F$1001,Detail!$C$2:$C$1001,Detail!$D$2:$D$1001,Detail!$E$2:$E$1001,Detail!$B$2:$B$1001),{2;3;4;5;6},FALSE))</f>
        <v>Purwokerto</v>
      </c>
      <c r="S348">
        <v>160</v>
      </c>
      <c r="T348">
        <v>48</v>
      </c>
      <c r="U348" t="str">
        <v xml:space="preserve">Jalan Pacuan Kuda No. 5
</v>
      </c>
      <c r="V348" t="str">
        <v>AB+</v>
      </c>
    </row>
    <row r="349" spans="1:22" x14ac:dyDescent="0.25">
      <c r="A349">
        <v>348</v>
      </c>
      <c r="B349" t="str">
        <f>LEFT(INDEX(Absen!$F$3:$F$8,MATCH(C349,Absen!$E$3:$E$8,0)),1)&amp;TEXT(A349,"0000")</f>
        <v>D0348</v>
      </c>
      <c r="C349" t="s">
        <v>1013</v>
      </c>
      <c r="D349" s="27" t="str">
        <f>VLOOKUP('Personal Teks 2'!B349,Detail!$G$2:$H$1001,2,FALSE)</f>
        <v>Muni Mangunsong</v>
      </c>
      <c r="E349">
        <v>64</v>
      </c>
      <c r="F349">
        <v>75</v>
      </c>
      <c r="G349">
        <v>59</v>
      </c>
      <c r="H349">
        <v>74</v>
      </c>
      <c r="I349">
        <v>64</v>
      </c>
      <c r="J349">
        <v>46</v>
      </c>
      <c r="K349">
        <v>65</v>
      </c>
      <c r="L349" s="45" t="str">
        <f>_xlfn.IFNA(INDEX(Absen!$B$2:$B$501,MATCH('Personal Teks 2'!B349,Absen!$A$2:$A$501,0)),"NO")</f>
        <v>NO</v>
      </c>
      <c r="M349" s="47">
        <f t="shared" si="15"/>
        <v>0</v>
      </c>
      <c r="N349">
        <f t="shared" si="16"/>
        <v>65</v>
      </c>
      <c r="O349">
        <f t="shared" si="17"/>
        <v>62.125</v>
      </c>
      <c r="P349" t="str" cm="1">
        <f t="array" ref="P349">_xlfn.IFS(O349&gt;90,"A+",O349&gt;80,"A",O349&gt;70,"B",O349&gt;60,"C",O349&gt;40,"D",O349&gt;=0,"E")</f>
        <v>C</v>
      </c>
      <c r="Q349" s="43" t="str">
        <f>TEXT(VLOOKUP(D349,CHOOSE({1,2},Detail!$H$2:$H$1001,Detail!$A$2:$A$1001),2,FALSE),"DD/MM/YYYY")</f>
        <v>05/08/2003</v>
      </c>
      <c r="R349" t="str" cm="1">
        <f t="array" ref="R349:V349">TRANSPOSE(VLOOKUP(D349,CHOOSE({1,2,3,4,5,6},Detail!$H$2:$H$1001,Detail!$F$2:$F$1001,Detail!$C$2:$C$1001,Detail!$D$2:$D$1001,Detail!$E$2:$E$1001,Detail!$B$2:$B$1001),{2;3;4;5;6},FALSE))</f>
        <v>Pagaralam</v>
      </c>
      <c r="S349">
        <v>173</v>
      </c>
      <c r="T349">
        <v>89</v>
      </c>
      <c r="U349" t="str">
        <v>Jalan Moch. Toha No. 73</v>
      </c>
      <c r="V349" t="str">
        <v>A-</v>
      </c>
    </row>
    <row r="350" spans="1:22" x14ac:dyDescent="0.25">
      <c r="A350">
        <v>349</v>
      </c>
      <c r="B350" t="str">
        <f>LEFT(INDEX(Absen!$F$3:$F$8,MATCH(C350,Absen!$E$3:$E$8,0)),1)&amp;TEXT(A350,"0000")</f>
        <v>F0349</v>
      </c>
      <c r="C350" t="s">
        <v>1011</v>
      </c>
      <c r="D350" s="27" t="str">
        <f>VLOOKUP('Personal Teks 2'!B350,Detail!$G$2:$H$1001,2,FALSE)</f>
        <v>Bala Sihotang</v>
      </c>
      <c r="E350">
        <v>68</v>
      </c>
      <c r="F350">
        <v>73</v>
      </c>
      <c r="G350">
        <v>80</v>
      </c>
      <c r="H350">
        <v>64</v>
      </c>
      <c r="I350">
        <v>53</v>
      </c>
      <c r="J350">
        <v>75</v>
      </c>
      <c r="K350">
        <v>95</v>
      </c>
      <c r="L350" s="45" t="str">
        <f>_xlfn.IFNA(INDEX(Absen!$B$2:$B$501,MATCH('Personal Teks 2'!B350,Absen!$A$2:$A$501,0)),"NO")</f>
        <v>NO</v>
      </c>
      <c r="M350" s="47">
        <f t="shared" si="15"/>
        <v>0</v>
      </c>
      <c r="N350">
        <f t="shared" si="16"/>
        <v>95</v>
      </c>
      <c r="O350">
        <f t="shared" si="17"/>
        <v>72.75</v>
      </c>
      <c r="P350" t="str" cm="1">
        <f t="array" ref="P350">_xlfn.IFS(O350&gt;90,"A+",O350&gt;80,"A",O350&gt;70,"B",O350&gt;60,"C",O350&gt;40,"D",O350&gt;=0,"E")</f>
        <v>B</v>
      </c>
      <c r="Q350" s="43" t="str">
        <f>TEXT(VLOOKUP(D350,CHOOSE({1,2},Detail!$H$2:$H$1001,Detail!$A$2:$A$1001),2,FALSE),"DD/MM/YYYY")</f>
        <v>27/08/2004</v>
      </c>
      <c r="R350" t="str" cm="1">
        <f t="array" ref="R350:V350">TRANSPOSE(VLOOKUP(D350,CHOOSE({1,2,3,4,5,6},Detail!$H$2:$H$1001,Detail!$F$2:$F$1001,Detail!$C$2:$C$1001,Detail!$D$2:$D$1001,Detail!$E$2:$E$1001,Detail!$B$2:$B$1001),{2;3;4;5;6},FALSE))</f>
        <v>Meulaboh</v>
      </c>
      <c r="S350">
        <v>160</v>
      </c>
      <c r="T350">
        <v>46</v>
      </c>
      <c r="U350" t="str">
        <v>Gg. Dipatiukur No. 07</v>
      </c>
      <c r="V350" t="str">
        <v>O+</v>
      </c>
    </row>
    <row r="351" spans="1:22" x14ac:dyDescent="0.25">
      <c r="A351">
        <v>350</v>
      </c>
      <c r="B351" t="str">
        <f>LEFT(INDEX(Absen!$F$3:$F$8,MATCH(C351,Absen!$E$3:$E$8,0)),1)&amp;TEXT(A351,"0000")</f>
        <v>E0350</v>
      </c>
      <c r="C351" t="s">
        <v>1010</v>
      </c>
      <c r="D351" s="27" t="str">
        <f>VLOOKUP('Personal Teks 2'!B351,Detail!$G$2:$H$1001,2,FALSE)</f>
        <v>Kayla Nuraini</v>
      </c>
      <c r="E351">
        <v>70</v>
      </c>
      <c r="F351">
        <v>64</v>
      </c>
      <c r="G351">
        <v>74</v>
      </c>
      <c r="H351">
        <v>52</v>
      </c>
      <c r="I351">
        <v>54</v>
      </c>
      <c r="J351">
        <v>70</v>
      </c>
      <c r="K351">
        <v>77</v>
      </c>
      <c r="L351" s="45" t="str">
        <f>_xlfn.IFNA(INDEX(Absen!$B$2:$B$501,MATCH('Personal Teks 2'!B351,Absen!$A$2:$A$501,0)),"NO")</f>
        <v>NO</v>
      </c>
      <c r="M351" s="47">
        <f t="shared" si="15"/>
        <v>0</v>
      </c>
      <c r="N351">
        <f t="shared" si="16"/>
        <v>77</v>
      </c>
      <c r="O351">
        <f t="shared" si="17"/>
        <v>66.5</v>
      </c>
      <c r="P351" t="str" cm="1">
        <f t="array" ref="P351">_xlfn.IFS(O351&gt;90,"A+",O351&gt;80,"A",O351&gt;70,"B",O351&gt;60,"C",O351&gt;40,"D",O351&gt;=0,"E")</f>
        <v>C</v>
      </c>
      <c r="Q351" s="43" t="str">
        <f>TEXT(VLOOKUP(D351,CHOOSE({1,2},Detail!$H$2:$H$1001,Detail!$A$2:$A$1001),2,FALSE),"DD/MM/YYYY")</f>
        <v>06/04/2002</v>
      </c>
      <c r="R351" t="str" cm="1">
        <f t="array" ref="R351:V351">TRANSPOSE(VLOOKUP(D351,CHOOSE({1,2,3,4,5,6},Detail!$H$2:$H$1001,Detail!$F$2:$F$1001,Detail!$C$2:$C$1001,Detail!$D$2:$D$1001,Detail!$E$2:$E$1001,Detail!$B$2:$B$1001),{2;3;4;5;6},FALSE))</f>
        <v>Tangerang Selatan</v>
      </c>
      <c r="S351">
        <v>166</v>
      </c>
      <c r="T351">
        <v>61</v>
      </c>
      <c r="U351" t="str">
        <v>Jalan Cihampelas No. 91</v>
      </c>
      <c r="V351" t="str">
        <v>AB+</v>
      </c>
    </row>
    <row r="352" spans="1:22" x14ac:dyDescent="0.25">
      <c r="A352">
        <v>351</v>
      </c>
      <c r="B352" t="str">
        <f>LEFT(INDEX(Absen!$F$3:$F$8,MATCH(C352,Absen!$E$3:$E$8,0)),1)&amp;TEXT(A352,"0000")</f>
        <v>B0351</v>
      </c>
      <c r="C352" t="s">
        <v>1014</v>
      </c>
      <c r="D352" s="27" t="str">
        <f>VLOOKUP('Personal Teks 2'!B352,Detail!$G$2:$H$1001,2,FALSE)</f>
        <v>Bagus Namaga</v>
      </c>
      <c r="E352">
        <v>90</v>
      </c>
      <c r="F352">
        <v>40</v>
      </c>
      <c r="G352">
        <v>92</v>
      </c>
      <c r="H352">
        <v>60</v>
      </c>
      <c r="I352">
        <v>68</v>
      </c>
      <c r="J352">
        <v>74</v>
      </c>
      <c r="K352">
        <v>67</v>
      </c>
      <c r="L352" s="45" t="str">
        <f>_xlfn.IFNA(INDEX(Absen!$B$2:$B$501,MATCH('Personal Teks 2'!B352,Absen!$A$2:$A$501,0)),"NO")</f>
        <v>NO</v>
      </c>
      <c r="M352" s="47">
        <f t="shared" si="15"/>
        <v>0</v>
      </c>
      <c r="N352">
        <f t="shared" si="16"/>
        <v>67</v>
      </c>
      <c r="O352">
        <f t="shared" si="17"/>
        <v>72.150000000000006</v>
      </c>
      <c r="P352" t="str" cm="1">
        <f t="array" ref="P352">_xlfn.IFS(O352&gt;90,"A+",O352&gt;80,"A",O352&gt;70,"B",O352&gt;60,"C",O352&gt;40,"D",O352&gt;=0,"E")</f>
        <v>B</v>
      </c>
      <c r="Q352" s="43" t="str">
        <f>TEXT(VLOOKUP(D352,CHOOSE({1,2},Detail!$H$2:$H$1001,Detail!$A$2:$A$1001),2,FALSE),"DD/MM/YYYY")</f>
        <v>30/05/2003</v>
      </c>
      <c r="R352" t="str" cm="1">
        <f t="array" ref="R352:V352">TRANSPOSE(VLOOKUP(D352,CHOOSE({1,2,3,4,5,6},Detail!$H$2:$H$1001,Detail!$F$2:$F$1001,Detail!$C$2:$C$1001,Detail!$D$2:$D$1001,Detail!$E$2:$E$1001,Detail!$B$2:$B$1001),{2;3;4;5;6},FALSE))</f>
        <v>Lhokseumawe</v>
      </c>
      <c r="S352">
        <v>168</v>
      </c>
      <c r="T352">
        <v>51</v>
      </c>
      <c r="U352" t="str">
        <v xml:space="preserve">Jl. Kutai No. 6
</v>
      </c>
      <c r="V352" t="str">
        <v>A-</v>
      </c>
    </row>
    <row r="353" spans="1:22" x14ac:dyDescent="0.25">
      <c r="A353">
        <v>352</v>
      </c>
      <c r="B353" t="str">
        <f>LEFT(INDEX(Absen!$F$3:$F$8,MATCH(C353,Absen!$E$3:$E$8,0)),1)&amp;TEXT(A353,"0000")</f>
        <v>B0352</v>
      </c>
      <c r="C353" t="s">
        <v>1014</v>
      </c>
      <c r="D353" s="27" t="str">
        <f>VLOOKUP('Personal Teks 2'!B353,Detail!$G$2:$H$1001,2,FALSE)</f>
        <v>Reksa Januar</v>
      </c>
      <c r="E353">
        <v>60</v>
      </c>
      <c r="F353">
        <v>66</v>
      </c>
      <c r="G353">
        <v>84</v>
      </c>
      <c r="H353">
        <v>60</v>
      </c>
      <c r="I353">
        <v>52</v>
      </c>
      <c r="J353">
        <v>63</v>
      </c>
      <c r="K353">
        <v>93</v>
      </c>
      <c r="L353" s="45" t="str">
        <f>_xlfn.IFNA(INDEX(Absen!$B$2:$B$501,MATCH('Personal Teks 2'!B353,Absen!$A$2:$A$501,0)),"NO")</f>
        <v>NO</v>
      </c>
      <c r="M353" s="47">
        <f t="shared" si="15"/>
        <v>0</v>
      </c>
      <c r="N353">
        <f t="shared" si="16"/>
        <v>93</v>
      </c>
      <c r="O353">
        <f t="shared" si="17"/>
        <v>68.45</v>
      </c>
      <c r="P353" t="str" cm="1">
        <f t="array" ref="P353">_xlfn.IFS(O353&gt;90,"A+",O353&gt;80,"A",O353&gt;70,"B",O353&gt;60,"C",O353&gt;40,"D",O353&gt;=0,"E")</f>
        <v>C</v>
      </c>
      <c r="Q353" s="43" t="str">
        <f>TEXT(VLOOKUP(D353,CHOOSE({1,2},Detail!$H$2:$H$1001,Detail!$A$2:$A$1001),2,FALSE),"DD/MM/YYYY")</f>
        <v>10/03/2003</v>
      </c>
      <c r="R353" t="str" cm="1">
        <f t="array" ref="R353:V353">TRANSPOSE(VLOOKUP(D353,CHOOSE({1,2,3,4,5,6},Detail!$H$2:$H$1001,Detail!$F$2:$F$1001,Detail!$C$2:$C$1001,Detail!$D$2:$D$1001,Detail!$E$2:$E$1001,Detail!$B$2:$B$1001),{2;3;4;5;6},FALSE))</f>
        <v>Tanjungpinang</v>
      </c>
      <c r="S353">
        <v>170</v>
      </c>
      <c r="T353">
        <v>63</v>
      </c>
      <c r="U353" t="str">
        <v>Jalan Merdeka No. 87</v>
      </c>
      <c r="V353" t="str">
        <v>A+</v>
      </c>
    </row>
    <row r="354" spans="1:22" x14ac:dyDescent="0.25">
      <c r="A354">
        <v>353</v>
      </c>
      <c r="B354" t="str">
        <f>LEFT(INDEX(Absen!$F$3:$F$8,MATCH(C354,Absen!$E$3:$E$8,0)),1)&amp;TEXT(A354,"0000")</f>
        <v>E0353</v>
      </c>
      <c r="C354" t="s">
        <v>1010</v>
      </c>
      <c r="D354" s="27" t="str">
        <f>VLOOKUP('Personal Teks 2'!B354,Detail!$G$2:$H$1001,2,FALSE)</f>
        <v>Edison Maheswara</v>
      </c>
      <c r="E354">
        <v>91</v>
      </c>
      <c r="F354">
        <v>48</v>
      </c>
      <c r="G354">
        <v>35</v>
      </c>
      <c r="H354">
        <v>53</v>
      </c>
      <c r="I354">
        <v>52</v>
      </c>
      <c r="J354">
        <v>84</v>
      </c>
      <c r="K354">
        <v>96</v>
      </c>
      <c r="L354" s="45">
        <f>_xlfn.IFNA(INDEX(Absen!$B$2:$B$501,MATCH('Personal Teks 2'!B354,Absen!$A$2:$A$501,0)),"NO")</f>
        <v>44801</v>
      </c>
      <c r="M354" s="47">
        <f t="shared" si="15"/>
        <v>10</v>
      </c>
      <c r="N354">
        <f t="shared" si="16"/>
        <v>86</v>
      </c>
      <c r="O354">
        <f t="shared" si="17"/>
        <v>62.9</v>
      </c>
      <c r="P354" t="str" cm="1">
        <f t="array" ref="P354">_xlfn.IFS(O354&gt;90,"A+",O354&gt;80,"A",O354&gt;70,"B",O354&gt;60,"C",O354&gt;40,"D",O354&gt;=0,"E")</f>
        <v>C</v>
      </c>
      <c r="Q354" s="43" t="str">
        <f>TEXT(VLOOKUP(D354,CHOOSE({1,2},Detail!$H$2:$H$1001,Detail!$A$2:$A$1001),2,FALSE),"DD/MM/YYYY")</f>
        <v>25/02/2004</v>
      </c>
      <c r="R354" t="str" cm="1">
        <f t="array" ref="R354:V354">TRANSPOSE(VLOOKUP(D354,CHOOSE({1,2,3,4,5,6},Detail!$H$2:$H$1001,Detail!$F$2:$F$1001,Detail!$C$2:$C$1001,Detail!$D$2:$D$1001,Detail!$E$2:$E$1001,Detail!$B$2:$B$1001),{2;3;4;5;6},FALSE))</f>
        <v>Pagaralam</v>
      </c>
      <c r="S354">
        <v>174</v>
      </c>
      <c r="T354">
        <v>52</v>
      </c>
      <c r="U354" t="str">
        <v xml:space="preserve">Jl. Asia Afrika No. 1
</v>
      </c>
      <c r="V354" t="str">
        <v>A-</v>
      </c>
    </row>
    <row r="355" spans="1:22" x14ac:dyDescent="0.25">
      <c r="A355">
        <v>354</v>
      </c>
      <c r="B355" t="str">
        <f>LEFT(INDEX(Absen!$F$3:$F$8,MATCH(C355,Absen!$E$3:$E$8,0)),1)&amp;TEXT(A355,"0000")</f>
        <v>C0354</v>
      </c>
      <c r="C355" t="s">
        <v>1012</v>
      </c>
      <c r="D355" s="27" t="str">
        <f>VLOOKUP('Personal Teks 2'!B355,Detail!$G$2:$H$1001,2,FALSE)</f>
        <v>Ika Haryanto</v>
      </c>
      <c r="E355">
        <v>60</v>
      </c>
      <c r="F355">
        <v>58</v>
      </c>
      <c r="G355">
        <v>78</v>
      </c>
      <c r="H355">
        <v>58</v>
      </c>
      <c r="I355">
        <v>71</v>
      </c>
      <c r="J355">
        <v>92</v>
      </c>
      <c r="K355">
        <v>99</v>
      </c>
      <c r="L355" s="45" t="str">
        <f>_xlfn.IFNA(INDEX(Absen!$B$2:$B$501,MATCH('Personal Teks 2'!B355,Absen!$A$2:$A$501,0)),"NO")</f>
        <v>NO</v>
      </c>
      <c r="M355" s="47">
        <f t="shared" si="15"/>
        <v>0</v>
      </c>
      <c r="N355">
        <f t="shared" si="16"/>
        <v>99</v>
      </c>
      <c r="O355">
        <f t="shared" si="17"/>
        <v>74.775000000000006</v>
      </c>
      <c r="P355" t="str" cm="1">
        <f t="array" ref="P355">_xlfn.IFS(O355&gt;90,"A+",O355&gt;80,"A",O355&gt;70,"B",O355&gt;60,"C",O355&gt;40,"D",O355&gt;=0,"E")</f>
        <v>B</v>
      </c>
      <c r="Q355" s="43" t="str">
        <f>TEXT(VLOOKUP(D355,CHOOSE({1,2},Detail!$H$2:$H$1001,Detail!$A$2:$A$1001),2,FALSE),"DD/MM/YYYY")</f>
        <v>22/05/2001</v>
      </c>
      <c r="R355" t="str" cm="1">
        <f t="array" ref="R355:V355">TRANSPOSE(VLOOKUP(D355,CHOOSE({1,2,3,4,5,6},Detail!$H$2:$H$1001,Detail!$F$2:$F$1001,Detail!$C$2:$C$1001,Detail!$D$2:$D$1001,Detail!$E$2:$E$1001,Detail!$B$2:$B$1001),{2;3;4;5;6},FALSE))</f>
        <v>Tasikmalaya</v>
      </c>
      <c r="S355">
        <v>162</v>
      </c>
      <c r="T355">
        <v>87</v>
      </c>
      <c r="U355" t="str">
        <v>Gg. Rungkut Industri No. 31</v>
      </c>
      <c r="V355" t="str">
        <v>B-</v>
      </c>
    </row>
    <row r="356" spans="1:22" x14ac:dyDescent="0.25">
      <c r="A356">
        <v>355</v>
      </c>
      <c r="B356" t="str">
        <f>LEFT(INDEX(Absen!$F$3:$F$8,MATCH(C356,Absen!$E$3:$E$8,0)),1)&amp;TEXT(A356,"0000")</f>
        <v>A0355</v>
      </c>
      <c r="C356" t="s">
        <v>1015</v>
      </c>
      <c r="D356" s="27" t="str">
        <f>VLOOKUP('Personal Teks 2'!B356,Detail!$G$2:$H$1001,2,FALSE)</f>
        <v>Jatmiko Pangestu</v>
      </c>
      <c r="E356">
        <v>51</v>
      </c>
      <c r="F356">
        <v>69</v>
      </c>
      <c r="G356">
        <v>49</v>
      </c>
      <c r="H356">
        <v>57</v>
      </c>
      <c r="I356">
        <v>94</v>
      </c>
      <c r="J356">
        <v>49</v>
      </c>
      <c r="K356">
        <v>86</v>
      </c>
      <c r="L356" s="45">
        <f>_xlfn.IFNA(INDEX(Absen!$B$2:$B$501,MATCH('Personal Teks 2'!B356,Absen!$A$2:$A$501,0)),"NO")</f>
        <v>44834</v>
      </c>
      <c r="M356" s="47">
        <f t="shared" si="15"/>
        <v>10</v>
      </c>
      <c r="N356">
        <f t="shared" si="16"/>
        <v>76</v>
      </c>
      <c r="O356">
        <f t="shared" si="17"/>
        <v>61.074999999999996</v>
      </c>
      <c r="P356" t="str" cm="1">
        <f t="array" ref="P356">_xlfn.IFS(O356&gt;90,"A+",O356&gt;80,"A",O356&gt;70,"B",O356&gt;60,"C",O356&gt;40,"D",O356&gt;=0,"E")</f>
        <v>C</v>
      </c>
      <c r="Q356" s="43" t="str">
        <f>TEXT(VLOOKUP(D356,CHOOSE({1,2},Detail!$H$2:$H$1001,Detail!$A$2:$A$1001),2,FALSE),"DD/MM/YYYY")</f>
        <v>22/03/2002</v>
      </c>
      <c r="R356" t="str" cm="1">
        <f t="array" ref="R356:V356">TRANSPOSE(VLOOKUP(D356,CHOOSE({1,2,3,4,5,6},Detail!$H$2:$H$1001,Detail!$F$2:$F$1001,Detail!$C$2:$C$1001,Detail!$D$2:$D$1001,Detail!$E$2:$E$1001,Detail!$B$2:$B$1001),{2;3;4;5;6},FALSE))</f>
        <v>Tarakan</v>
      </c>
      <c r="S356">
        <v>178</v>
      </c>
      <c r="T356">
        <v>94</v>
      </c>
      <c r="U356" t="str">
        <v xml:space="preserve">Gang Setiabudhi No. 0
</v>
      </c>
      <c r="V356" t="str">
        <v>A-</v>
      </c>
    </row>
    <row r="357" spans="1:22" x14ac:dyDescent="0.25">
      <c r="A357">
        <v>356</v>
      </c>
      <c r="B357" t="str">
        <f>LEFT(INDEX(Absen!$F$3:$F$8,MATCH(C357,Absen!$E$3:$E$8,0)),1)&amp;TEXT(A357,"0000")</f>
        <v>F0356</v>
      </c>
      <c r="C357" t="s">
        <v>1011</v>
      </c>
      <c r="D357" s="27" t="str">
        <f>VLOOKUP('Personal Teks 2'!B357,Detail!$G$2:$H$1001,2,FALSE)</f>
        <v>Gambira Melani</v>
      </c>
      <c r="E357">
        <v>78</v>
      </c>
      <c r="F357">
        <v>51</v>
      </c>
      <c r="G357">
        <v>39</v>
      </c>
      <c r="H357">
        <v>70</v>
      </c>
      <c r="I357">
        <v>75</v>
      </c>
      <c r="J357">
        <v>58</v>
      </c>
      <c r="K357">
        <v>84</v>
      </c>
      <c r="L357" s="45">
        <f>_xlfn.IFNA(INDEX(Absen!$B$2:$B$501,MATCH('Personal Teks 2'!B357,Absen!$A$2:$A$501,0)),"NO")</f>
        <v>44776</v>
      </c>
      <c r="M357" s="47">
        <f t="shared" si="15"/>
        <v>10</v>
      </c>
      <c r="N357">
        <f t="shared" si="16"/>
        <v>74</v>
      </c>
      <c r="O357">
        <f t="shared" si="17"/>
        <v>61.05</v>
      </c>
      <c r="P357" t="str" cm="1">
        <f t="array" ref="P357">_xlfn.IFS(O357&gt;90,"A+",O357&gt;80,"A",O357&gt;70,"B",O357&gt;60,"C",O357&gt;40,"D",O357&gt;=0,"E")</f>
        <v>C</v>
      </c>
      <c r="Q357" s="43" t="str">
        <f>TEXT(VLOOKUP(D357,CHOOSE({1,2},Detail!$H$2:$H$1001,Detail!$A$2:$A$1001),2,FALSE),"DD/MM/YYYY")</f>
        <v>15/07/2003</v>
      </c>
      <c r="R357" t="str" cm="1">
        <f t="array" ref="R357:V357">TRANSPOSE(VLOOKUP(D357,CHOOSE({1,2,3,4,5,6},Detail!$H$2:$H$1001,Detail!$F$2:$F$1001,Detail!$C$2:$C$1001,Detail!$D$2:$D$1001,Detail!$E$2:$E$1001,Detail!$B$2:$B$1001),{2;3;4;5;6},FALSE))</f>
        <v>Balikpapan</v>
      </c>
      <c r="S357">
        <v>163</v>
      </c>
      <c r="T357">
        <v>64</v>
      </c>
      <c r="U357" t="str">
        <v>Jalan Suryakencana No. 20</v>
      </c>
      <c r="V357" t="str">
        <v>O+</v>
      </c>
    </row>
    <row r="358" spans="1:22" x14ac:dyDescent="0.25">
      <c r="A358">
        <v>357</v>
      </c>
      <c r="B358" t="str">
        <f>LEFT(INDEX(Absen!$F$3:$F$8,MATCH(C358,Absen!$E$3:$E$8,0)),1)&amp;TEXT(A358,"0000")</f>
        <v>C0357</v>
      </c>
      <c r="C358" t="s">
        <v>1012</v>
      </c>
      <c r="D358" s="27" t="str">
        <f>VLOOKUP('Personal Teks 2'!B358,Detail!$G$2:$H$1001,2,FALSE)</f>
        <v>Gadang Thamrin</v>
      </c>
      <c r="E358">
        <v>60</v>
      </c>
      <c r="F358">
        <v>74</v>
      </c>
      <c r="G358">
        <v>94</v>
      </c>
      <c r="H358">
        <v>67</v>
      </c>
      <c r="I358">
        <v>83</v>
      </c>
      <c r="J358">
        <v>77</v>
      </c>
      <c r="K358">
        <v>64</v>
      </c>
      <c r="L358" s="45" t="str">
        <f>_xlfn.IFNA(INDEX(Absen!$B$2:$B$501,MATCH('Personal Teks 2'!B358,Absen!$A$2:$A$501,0)),"NO")</f>
        <v>NO</v>
      </c>
      <c r="M358" s="47">
        <f t="shared" si="15"/>
        <v>0</v>
      </c>
      <c r="N358">
        <f t="shared" si="16"/>
        <v>64</v>
      </c>
      <c r="O358">
        <f t="shared" si="17"/>
        <v>76.100000000000009</v>
      </c>
      <c r="P358" t="str" cm="1">
        <f t="array" ref="P358">_xlfn.IFS(O358&gt;90,"A+",O358&gt;80,"A",O358&gt;70,"B",O358&gt;60,"C",O358&gt;40,"D",O358&gt;=0,"E")</f>
        <v>B</v>
      </c>
      <c r="Q358" s="43" t="str">
        <f>TEXT(VLOOKUP(D358,CHOOSE({1,2},Detail!$H$2:$H$1001,Detail!$A$2:$A$1001),2,FALSE),"DD/MM/YYYY")</f>
        <v>21/03/2003</v>
      </c>
      <c r="R358" t="str" cm="1">
        <f t="array" ref="R358:V358">TRANSPOSE(VLOOKUP(D358,CHOOSE({1,2,3,4,5,6},Detail!$H$2:$H$1001,Detail!$F$2:$F$1001,Detail!$C$2:$C$1001,Detail!$D$2:$D$1001,Detail!$E$2:$E$1001,Detail!$B$2:$B$1001),{2;3;4;5;6},FALSE))</f>
        <v>Ambon</v>
      </c>
      <c r="S358">
        <v>162</v>
      </c>
      <c r="T358">
        <v>66</v>
      </c>
      <c r="U358" t="str">
        <v>Gg. Astana Anyar No. 49</v>
      </c>
      <c r="V358" t="str">
        <v>O+</v>
      </c>
    </row>
    <row r="359" spans="1:22" x14ac:dyDescent="0.25">
      <c r="A359">
        <v>358</v>
      </c>
      <c r="B359" t="str">
        <f>LEFT(INDEX(Absen!$F$3:$F$8,MATCH(C359,Absen!$E$3:$E$8,0)),1)&amp;TEXT(A359,"0000")</f>
        <v>A0358</v>
      </c>
      <c r="C359" t="s">
        <v>1015</v>
      </c>
      <c r="D359" s="27" t="str">
        <f>VLOOKUP('Personal Teks 2'!B359,Detail!$G$2:$H$1001,2,FALSE)</f>
        <v>Hartaka Rahimah</v>
      </c>
      <c r="E359">
        <v>50</v>
      </c>
      <c r="F359">
        <v>46</v>
      </c>
      <c r="G359">
        <v>63</v>
      </c>
      <c r="H359">
        <v>51</v>
      </c>
      <c r="I359">
        <v>89</v>
      </c>
      <c r="J359">
        <v>80</v>
      </c>
      <c r="K359">
        <v>95</v>
      </c>
      <c r="L359" s="45">
        <f>_xlfn.IFNA(INDEX(Absen!$B$2:$B$501,MATCH('Personal Teks 2'!B359,Absen!$A$2:$A$501,0)),"NO")</f>
        <v>44908</v>
      </c>
      <c r="M359" s="47">
        <f t="shared" si="15"/>
        <v>10</v>
      </c>
      <c r="N359">
        <f t="shared" si="16"/>
        <v>85</v>
      </c>
      <c r="O359">
        <f t="shared" si="17"/>
        <v>66.599999999999994</v>
      </c>
      <c r="P359" t="str" cm="1">
        <f t="array" ref="P359">_xlfn.IFS(O359&gt;90,"A+",O359&gt;80,"A",O359&gt;70,"B",O359&gt;60,"C",O359&gt;40,"D",O359&gt;=0,"E")</f>
        <v>C</v>
      </c>
      <c r="Q359" s="43" t="str">
        <f>TEXT(VLOOKUP(D359,CHOOSE({1,2},Detail!$H$2:$H$1001,Detail!$A$2:$A$1001),2,FALSE),"DD/MM/YYYY")</f>
        <v>30/06/2002</v>
      </c>
      <c r="R359" t="str" cm="1">
        <f t="array" ref="R359:V359">TRANSPOSE(VLOOKUP(D359,CHOOSE({1,2,3,4,5,6},Detail!$H$2:$H$1001,Detail!$F$2:$F$1001,Detail!$C$2:$C$1001,Detail!$D$2:$D$1001,Detail!$E$2:$E$1001,Detail!$B$2:$B$1001),{2;3;4;5;6},FALSE))</f>
        <v>Sawahlunto</v>
      </c>
      <c r="S359">
        <v>153</v>
      </c>
      <c r="T359">
        <v>54</v>
      </c>
      <c r="U359" t="str">
        <v>Gang Veteran No. 39</v>
      </c>
      <c r="V359" t="str">
        <v>O+</v>
      </c>
    </row>
    <row r="360" spans="1:22" x14ac:dyDescent="0.25">
      <c r="A360">
        <v>359</v>
      </c>
      <c r="B360" t="str">
        <f>LEFT(INDEX(Absen!$F$3:$F$8,MATCH(C360,Absen!$E$3:$E$8,0)),1)&amp;TEXT(A360,"0000")</f>
        <v>D0359</v>
      </c>
      <c r="C360" t="s">
        <v>1013</v>
      </c>
      <c r="D360" s="27" t="str">
        <f>VLOOKUP('Personal Teks 2'!B360,Detail!$G$2:$H$1001,2,FALSE)</f>
        <v>Dartono Lestari</v>
      </c>
      <c r="E360">
        <v>67</v>
      </c>
      <c r="F360">
        <v>74</v>
      </c>
      <c r="G360">
        <v>92</v>
      </c>
      <c r="H360">
        <v>73</v>
      </c>
      <c r="I360">
        <v>59</v>
      </c>
      <c r="J360">
        <v>45</v>
      </c>
      <c r="K360">
        <v>85</v>
      </c>
      <c r="L360" s="45">
        <f>_xlfn.IFNA(INDEX(Absen!$B$2:$B$501,MATCH('Personal Teks 2'!B360,Absen!$A$2:$A$501,0)),"NO")</f>
        <v>44797</v>
      </c>
      <c r="M360" s="47">
        <f t="shared" si="15"/>
        <v>10</v>
      </c>
      <c r="N360">
        <f t="shared" si="16"/>
        <v>75</v>
      </c>
      <c r="O360">
        <f t="shared" si="17"/>
        <v>69.025000000000006</v>
      </c>
      <c r="P360" t="str" cm="1">
        <f t="array" ref="P360">_xlfn.IFS(O360&gt;90,"A+",O360&gt;80,"A",O360&gt;70,"B",O360&gt;60,"C",O360&gt;40,"D",O360&gt;=0,"E")</f>
        <v>C</v>
      </c>
      <c r="Q360" s="43" t="str">
        <f>TEXT(VLOOKUP(D360,CHOOSE({1,2},Detail!$H$2:$H$1001,Detail!$A$2:$A$1001),2,FALSE),"DD/MM/YYYY")</f>
        <v>24/05/2002</v>
      </c>
      <c r="R360" t="str" cm="1">
        <f t="array" ref="R360:V360">TRANSPOSE(VLOOKUP(D360,CHOOSE({1,2,3,4,5,6},Detail!$H$2:$H$1001,Detail!$F$2:$F$1001,Detail!$C$2:$C$1001,Detail!$D$2:$D$1001,Detail!$E$2:$E$1001,Detail!$B$2:$B$1001),{2;3;4;5;6},FALSE))</f>
        <v>Kotamobagu</v>
      </c>
      <c r="S360">
        <v>169</v>
      </c>
      <c r="T360">
        <v>48</v>
      </c>
      <c r="U360" t="str">
        <v>Jalan M.H Thamrin No. 08</v>
      </c>
      <c r="V360" t="str">
        <v>AB-</v>
      </c>
    </row>
    <row r="361" spans="1:22" x14ac:dyDescent="0.25">
      <c r="A361">
        <v>360</v>
      </c>
      <c r="B361" t="str">
        <f>LEFT(INDEX(Absen!$F$3:$F$8,MATCH(C361,Absen!$E$3:$E$8,0)),1)&amp;TEXT(A361,"0000")</f>
        <v>F0360</v>
      </c>
      <c r="C361" t="s">
        <v>1011</v>
      </c>
      <c r="D361" s="27" t="str">
        <f>VLOOKUP('Personal Teks 2'!B361,Detail!$G$2:$H$1001,2,FALSE)</f>
        <v>Capa Prakasa</v>
      </c>
      <c r="E361">
        <v>94</v>
      </c>
      <c r="F361">
        <v>52</v>
      </c>
      <c r="G361">
        <v>61</v>
      </c>
      <c r="H361">
        <v>55</v>
      </c>
      <c r="I361">
        <v>67</v>
      </c>
      <c r="J361">
        <v>77</v>
      </c>
      <c r="K361">
        <v>83</v>
      </c>
      <c r="L361" s="45" t="str">
        <f>_xlfn.IFNA(INDEX(Absen!$B$2:$B$501,MATCH('Personal Teks 2'!B361,Absen!$A$2:$A$501,0)),"NO")</f>
        <v>NO</v>
      </c>
      <c r="M361" s="47">
        <f t="shared" si="15"/>
        <v>0</v>
      </c>
      <c r="N361">
        <f t="shared" si="16"/>
        <v>83</v>
      </c>
      <c r="O361">
        <f t="shared" si="17"/>
        <v>69.400000000000006</v>
      </c>
      <c r="P361" t="str" cm="1">
        <f t="array" ref="P361">_xlfn.IFS(O361&gt;90,"A+",O361&gt;80,"A",O361&gt;70,"B",O361&gt;60,"C",O361&gt;40,"D",O361&gt;=0,"E")</f>
        <v>C</v>
      </c>
      <c r="Q361" s="43" t="str">
        <f>TEXT(VLOOKUP(D361,CHOOSE({1,2},Detail!$H$2:$H$1001,Detail!$A$2:$A$1001),2,FALSE),"DD/MM/YYYY")</f>
        <v>10/04/2004</v>
      </c>
      <c r="R361" t="str" cm="1">
        <f t="array" ref="R361:V361">TRANSPOSE(VLOOKUP(D361,CHOOSE({1,2,3,4,5,6},Detail!$H$2:$H$1001,Detail!$F$2:$F$1001,Detail!$C$2:$C$1001,Detail!$D$2:$D$1001,Detail!$E$2:$E$1001,Detail!$B$2:$B$1001),{2;3;4;5;6},FALSE))</f>
        <v>Kota Administrasi Jakarta Timur</v>
      </c>
      <c r="S361">
        <v>150</v>
      </c>
      <c r="T361">
        <v>59</v>
      </c>
      <c r="U361" t="str">
        <v>Jalan Abdul Muis No. 50</v>
      </c>
      <c r="V361" t="str">
        <v>O+</v>
      </c>
    </row>
    <row r="362" spans="1:22" x14ac:dyDescent="0.25">
      <c r="A362">
        <v>361</v>
      </c>
      <c r="B362" t="str">
        <f>LEFT(INDEX(Absen!$F$3:$F$8,MATCH(C362,Absen!$E$3:$E$8,0)),1)&amp;TEXT(A362,"0000")</f>
        <v>F0361</v>
      </c>
      <c r="C362" t="s">
        <v>1011</v>
      </c>
      <c r="D362" s="27" t="str">
        <f>VLOOKUP('Personal Teks 2'!B362,Detail!$G$2:$H$1001,2,FALSE)</f>
        <v>Parman Gunawan</v>
      </c>
      <c r="E362">
        <v>89</v>
      </c>
      <c r="F362">
        <v>69</v>
      </c>
      <c r="G362">
        <v>34</v>
      </c>
      <c r="H362">
        <v>69</v>
      </c>
      <c r="I362">
        <v>69</v>
      </c>
      <c r="J362">
        <v>81</v>
      </c>
      <c r="K362">
        <v>62</v>
      </c>
      <c r="L362" s="45">
        <f>_xlfn.IFNA(INDEX(Absen!$B$2:$B$501,MATCH('Personal Teks 2'!B362,Absen!$A$2:$A$501,0)),"NO")</f>
        <v>44809</v>
      </c>
      <c r="M362" s="47">
        <f t="shared" si="15"/>
        <v>10</v>
      </c>
      <c r="N362">
        <f t="shared" si="16"/>
        <v>52</v>
      </c>
      <c r="O362">
        <f t="shared" si="17"/>
        <v>65.2</v>
      </c>
      <c r="P362" t="str" cm="1">
        <f t="array" ref="P362">_xlfn.IFS(O362&gt;90,"A+",O362&gt;80,"A",O362&gt;70,"B",O362&gt;60,"C",O362&gt;40,"D",O362&gt;=0,"E")</f>
        <v>C</v>
      </c>
      <c r="Q362" s="43" t="str">
        <f>TEXT(VLOOKUP(D362,CHOOSE({1,2},Detail!$H$2:$H$1001,Detail!$A$2:$A$1001),2,FALSE),"DD/MM/YYYY")</f>
        <v>23/05/2004</v>
      </c>
      <c r="R362" t="str" cm="1">
        <f t="array" ref="R362:V362">TRANSPOSE(VLOOKUP(D362,CHOOSE({1,2,3,4,5,6},Detail!$H$2:$H$1001,Detail!$F$2:$F$1001,Detail!$C$2:$C$1001,Detail!$D$2:$D$1001,Detail!$E$2:$E$1001,Detail!$B$2:$B$1001),{2;3;4;5;6},FALSE))</f>
        <v>Sibolga</v>
      </c>
      <c r="S362">
        <v>163</v>
      </c>
      <c r="T362">
        <v>55</v>
      </c>
      <c r="U362" t="str">
        <v xml:space="preserve">Jl. Jend. Sudirman No. 4
</v>
      </c>
      <c r="V362" t="str">
        <v>AB-</v>
      </c>
    </row>
    <row r="363" spans="1:22" x14ac:dyDescent="0.25">
      <c r="A363">
        <v>362</v>
      </c>
      <c r="B363" t="str">
        <f>LEFT(INDEX(Absen!$F$3:$F$8,MATCH(C363,Absen!$E$3:$E$8,0)),1)&amp;TEXT(A363,"0000")</f>
        <v>D0362</v>
      </c>
      <c r="C363" t="s">
        <v>1013</v>
      </c>
      <c r="D363" s="27" t="str">
        <f>VLOOKUP('Personal Teks 2'!B363,Detail!$G$2:$H$1001,2,FALSE)</f>
        <v>Ade Simbolon</v>
      </c>
      <c r="E363">
        <v>85</v>
      </c>
      <c r="F363">
        <v>45</v>
      </c>
      <c r="G363">
        <v>65</v>
      </c>
      <c r="H363">
        <v>51</v>
      </c>
      <c r="I363">
        <v>73</v>
      </c>
      <c r="J363">
        <v>54</v>
      </c>
      <c r="K363">
        <v>60</v>
      </c>
      <c r="L363" s="45" t="str">
        <f>_xlfn.IFNA(INDEX(Absen!$B$2:$B$501,MATCH('Personal Teks 2'!B363,Absen!$A$2:$A$501,0)),"NO")</f>
        <v>NO</v>
      </c>
      <c r="M363" s="47">
        <f t="shared" si="15"/>
        <v>0</v>
      </c>
      <c r="N363">
        <f t="shared" si="16"/>
        <v>60</v>
      </c>
      <c r="O363">
        <f t="shared" si="17"/>
        <v>61.55</v>
      </c>
      <c r="P363" t="str" cm="1">
        <f t="array" ref="P363">_xlfn.IFS(O363&gt;90,"A+",O363&gt;80,"A",O363&gt;70,"B",O363&gt;60,"C",O363&gt;40,"D",O363&gt;=0,"E")</f>
        <v>C</v>
      </c>
      <c r="Q363" s="43" t="str">
        <f>TEXT(VLOOKUP(D363,CHOOSE({1,2},Detail!$H$2:$H$1001,Detail!$A$2:$A$1001),2,FALSE),"DD/MM/YYYY")</f>
        <v>10/05/2001</v>
      </c>
      <c r="R363" t="str" cm="1">
        <f t="array" ref="R363:V363">TRANSPOSE(VLOOKUP(D363,CHOOSE({1,2,3,4,5,6},Detail!$H$2:$H$1001,Detail!$F$2:$F$1001,Detail!$C$2:$C$1001,Detail!$D$2:$D$1001,Detail!$E$2:$E$1001,Detail!$B$2:$B$1001),{2;3;4;5;6},FALSE))</f>
        <v>Batam</v>
      </c>
      <c r="S363">
        <v>153</v>
      </c>
      <c r="T363">
        <v>65</v>
      </c>
      <c r="U363" t="str">
        <v>Gg. Rawamangun No. 87</v>
      </c>
      <c r="V363" t="str">
        <v>AB+</v>
      </c>
    </row>
    <row r="364" spans="1:22" x14ac:dyDescent="0.25">
      <c r="A364">
        <v>363</v>
      </c>
      <c r="B364" t="str">
        <f>LEFT(INDEX(Absen!$F$3:$F$8,MATCH(C364,Absen!$E$3:$E$8,0)),1)&amp;TEXT(A364,"0000")</f>
        <v>C0363</v>
      </c>
      <c r="C364" t="s">
        <v>1012</v>
      </c>
      <c r="D364" s="27" t="str">
        <f>VLOOKUP('Personal Teks 2'!B364,Detail!$G$2:$H$1001,2,FALSE)</f>
        <v>Ida Budiman</v>
      </c>
      <c r="E364">
        <v>54</v>
      </c>
      <c r="F364">
        <v>68</v>
      </c>
      <c r="G364">
        <v>91</v>
      </c>
      <c r="H364">
        <v>62</v>
      </c>
      <c r="I364">
        <v>61</v>
      </c>
      <c r="J364">
        <v>64</v>
      </c>
      <c r="K364">
        <v>62</v>
      </c>
      <c r="L364" s="45" t="str">
        <f>_xlfn.IFNA(INDEX(Absen!$B$2:$B$501,MATCH('Personal Teks 2'!B364,Absen!$A$2:$A$501,0)),"NO")</f>
        <v>NO</v>
      </c>
      <c r="M364" s="47">
        <f t="shared" si="15"/>
        <v>0</v>
      </c>
      <c r="N364">
        <f t="shared" si="16"/>
        <v>62</v>
      </c>
      <c r="O364">
        <f t="shared" si="17"/>
        <v>67.825000000000003</v>
      </c>
      <c r="P364" t="str" cm="1">
        <f t="array" ref="P364">_xlfn.IFS(O364&gt;90,"A+",O364&gt;80,"A",O364&gt;70,"B",O364&gt;60,"C",O364&gt;40,"D",O364&gt;=0,"E")</f>
        <v>C</v>
      </c>
      <c r="Q364" s="43" t="str">
        <f>TEXT(VLOOKUP(D364,CHOOSE({1,2},Detail!$H$2:$H$1001,Detail!$A$2:$A$1001),2,FALSE),"DD/MM/YYYY")</f>
        <v>17/06/2002</v>
      </c>
      <c r="R364" t="str" cm="1">
        <f t="array" ref="R364:V364">TRANSPOSE(VLOOKUP(D364,CHOOSE({1,2,3,4,5,6},Detail!$H$2:$H$1001,Detail!$F$2:$F$1001,Detail!$C$2:$C$1001,Detail!$D$2:$D$1001,Detail!$E$2:$E$1001,Detail!$B$2:$B$1001),{2;3;4;5;6},FALSE))</f>
        <v>Langsa</v>
      </c>
      <c r="S364">
        <v>158</v>
      </c>
      <c r="T364">
        <v>73</v>
      </c>
      <c r="U364" t="str">
        <v>Jl. Jakarta No. 19</v>
      </c>
      <c r="V364" t="str">
        <v>AB+</v>
      </c>
    </row>
    <row r="365" spans="1:22" x14ac:dyDescent="0.25">
      <c r="A365">
        <v>364</v>
      </c>
      <c r="B365" t="str">
        <f>LEFT(INDEX(Absen!$F$3:$F$8,MATCH(C365,Absen!$E$3:$E$8,0)),1)&amp;TEXT(A365,"0000")</f>
        <v>A0364</v>
      </c>
      <c r="C365" t="s">
        <v>1015</v>
      </c>
      <c r="D365" s="27" t="str">
        <f>VLOOKUP('Personal Teks 2'!B365,Detail!$G$2:$H$1001,2,FALSE)</f>
        <v>Kamal Saefullah</v>
      </c>
      <c r="E365">
        <v>87</v>
      </c>
      <c r="F365">
        <v>69</v>
      </c>
      <c r="G365">
        <v>75</v>
      </c>
      <c r="H365">
        <v>56</v>
      </c>
      <c r="I365">
        <v>52</v>
      </c>
      <c r="J365">
        <v>94</v>
      </c>
      <c r="K365">
        <v>72</v>
      </c>
      <c r="L365" s="45" t="str">
        <f>_xlfn.IFNA(INDEX(Absen!$B$2:$B$501,MATCH('Personal Teks 2'!B365,Absen!$A$2:$A$501,0)),"NO")</f>
        <v>NO</v>
      </c>
      <c r="M365" s="47">
        <f t="shared" si="15"/>
        <v>0</v>
      </c>
      <c r="N365">
        <f t="shared" si="16"/>
        <v>72</v>
      </c>
      <c r="O365">
        <f t="shared" si="17"/>
        <v>74</v>
      </c>
      <c r="P365" t="str" cm="1">
        <f t="array" ref="P365">_xlfn.IFS(O365&gt;90,"A+",O365&gt;80,"A",O365&gt;70,"B",O365&gt;60,"C",O365&gt;40,"D",O365&gt;=0,"E")</f>
        <v>B</v>
      </c>
      <c r="Q365" s="43" t="str">
        <f>TEXT(VLOOKUP(D365,CHOOSE({1,2},Detail!$H$2:$H$1001,Detail!$A$2:$A$1001),2,FALSE),"DD/MM/YYYY")</f>
        <v>04/03/2004</v>
      </c>
      <c r="R365" t="str" cm="1">
        <f t="array" ref="R365:V365">TRANSPOSE(VLOOKUP(D365,CHOOSE({1,2,3,4,5,6},Detail!$H$2:$H$1001,Detail!$F$2:$F$1001,Detail!$C$2:$C$1001,Detail!$D$2:$D$1001,Detail!$E$2:$E$1001,Detail!$B$2:$B$1001),{2;3;4;5;6},FALSE))</f>
        <v>Tomohon</v>
      </c>
      <c r="S365">
        <v>179</v>
      </c>
      <c r="T365">
        <v>66</v>
      </c>
      <c r="U365" t="str">
        <v>Gang Pasir Koja No. 61</v>
      </c>
      <c r="V365" t="str">
        <v>AB-</v>
      </c>
    </row>
    <row r="366" spans="1:22" x14ac:dyDescent="0.25">
      <c r="A366">
        <v>365</v>
      </c>
      <c r="B366" t="str">
        <f>LEFT(INDEX(Absen!$F$3:$F$8,MATCH(C366,Absen!$E$3:$E$8,0)),1)&amp;TEXT(A366,"0000")</f>
        <v>E0365</v>
      </c>
      <c r="C366" t="s">
        <v>1010</v>
      </c>
      <c r="D366" s="27" t="str">
        <f>VLOOKUP('Personal Teks 2'!B366,Detail!$G$2:$H$1001,2,FALSE)</f>
        <v>Okta Sitohang</v>
      </c>
      <c r="E366">
        <v>66</v>
      </c>
      <c r="F366">
        <v>51</v>
      </c>
      <c r="G366">
        <v>32</v>
      </c>
      <c r="H366">
        <v>51</v>
      </c>
      <c r="I366">
        <v>57</v>
      </c>
      <c r="J366">
        <v>73</v>
      </c>
      <c r="K366">
        <v>88</v>
      </c>
      <c r="L366" s="45">
        <f>_xlfn.IFNA(INDEX(Absen!$B$2:$B$501,MATCH('Personal Teks 2'!B366,Absen!$A$2:$A$501,0)),"NO")</f>
        <v>44907</v>
      </c>
      <c r="M366" s="47">
        <f t="shared" si="15"/>
        <v>10</v>
      </c>
      <c r="N366">
        <f t="shared" si="16"/>
        <v>78</v>
      </c>
      <c r="O366">
        <f t="shared" si="17"/>
        <v>56.924999999999997</v>
      </c>
      <c r="P366" t="str" cm="1">
        <f t="array" ref="P366">_xlfn.IFS(O366&gt;90,"A+",O366&gt;80,"A",O366&gt;70,"B",O366&gt;60,"C",O366&gt;40,"D",O366&gt;=0,"E")</f>
        <v>D</v>
      </c>
      <c r="Q366" s="43" t="str">
        <f>TEXT(VLOOKUP(D366,CHOOSE({1,2},Detail!$H$2:$H$1001,Detail!$A$2:$A$1001),2,FALSE),"DD/MM/YYYY")</f>
        <v>07/04/2005</v>
      </c>
      <c r="R366" t="str" cm="1">
        <f t="array" ref="R366:V366">TRANSPOSE(VLOOKUP(D366,CHOOSE({1,2,3,4,5,6},Detail!$H$2:$H$1001,Detail!$F$2:$F$1001,Detail!$C$2:$C$1001,Detail!$D$2:$D$1001,Detail!$E$2:$E$1001,Detail!$B$2:$B$1001),{2;3;4;5;6},FALSE))</f>
        <v>Pagaralam</v>
      </c>
      <c r="S366">
        <v>150</v>
      </c>
      <c r="T366">
        <v>81</v>
      </c>
      <c r="U366" t="str">
        <v xml:space="preserve">Jl. Sukabumi No. 4
</v>
      </c>
      <c r="V366" t="str">
        <v>B-</v>
      </c>
    </row>
    <row r="367" spans="1:22" x14ac:dyDescent="0.25">
      <c r="A367">
        <v>366</v>
      </c>
      <c r="B367" t="str">
        <f>LEFT(INDEX(Absen!$F$3:$F$8,MATCH(C367,Absen!$E$3:$E$8,0)),1)&amp;TEXT(A367,"0000")</f>
        <v>E0366</v>
      </c>
      <c r="C367" t="s">
        <v>1010</v>
      </c>
      <c r="D367" s="27" t="str">
        <f>VLOOKUP('Personal Teks 2'!B367,Detail!$G$2:$H$1001,2,FALSE)</f>
        <v>Argono Wastuti</v>
      </c>
      <c r="E367">
        <v>76</v>
      </c>
      <c r="F367">
        <v>58</v>
      </c>
      <c r="G367">
        <v>85</v>
      </c>
      <c r="H367">
        <v>63</v>
      </c>
      <c r="I367">
        <v>82</v>
      </c>
      <c r="J367">
        <v>55</v>
      </c>
      <c r="K367">
        <v>60</v>
      </c>
      <c r="L367" s="45">
        <f>_xlfn.IFNA(INDEX(Absen!$B$2:$B$501,MATCH('Personal Teks 2'!B367,Absen!$A$2:$A$501,0)),"NO")</f>
        <v>44915</v>
      </c>
      <c r="M367" s="47">
        <f t="shared" si="15"/>
        <v>10</v>
      </c>
      <c r="N367">
        <f t="shared" si="16"/>
        <v>50</v>
      </c>
      <c r="O367">
        <f t="shared" si="17"/>
        <v>67.875</v>
      </c>
      <c r="P367" t="str" cm="1">
        <f t="array" ref="P367">_xlfn.IFS(O367&gt;90,"A+",O367&gt;80,"A",O367&gt;70,"B",O367&gt;60,"C",O367&gt;40,"D",O367&gt;=0,"E")</f>
        <v>C</v>
      </c>
      <c r="Q367" s="43" t="str">
        <f>TEXT(VLOOKUP(D367,CHOOSE({1,2},Detail!$H$2:$H$1001,Detail!$A$2:$A$1001),2,FALSE),"DD/MM/YYYY")</f>
        <v>05/05/2001</v>
      </c>
      <c r="R367" t="str" cm="1">
        <f t="array" ref="R367:V367">TRANSPOSE(VLOOKUP(D367,CHOOSE({1,2,3,4,5,6},Detail!$H$2:$H$1001,Detail!$F$2:$F$1001,Detail!$C$2:$C$1001,Detail!$D$2:$D$1001,Detail!$E$2:$E$1001,Detail!$B$2:$B$1001),{2;3;4;5;6},FALSE))</f>
        <v>Pagaralam</v>
      </c>
      <c r="S367">
        <v>176</v>
      </c>
      <c r="T367">
        <v>61</v>
      </c>
      <c r="U367" t="str">
        <v xml:space="preserve">Jl. Astana Anyar No. 2
</v>
      </c>
      <c r="V367" t="str">
        <v>A-</v>
      </c>
    </row>
    <row r="368" spans="1:22" x14ac:dyDescent="0.25">
      <c r="A368">
        <v>367</v>
      </c>
      <c r="B368" t="str">
        <f>LEFT(INDEX(Absen!$F$3:$F$8,MATCH(C368,Absen!$E$3:$E$8,0)),1)&amp;TEXT(A368,"0000")</f>
        <v>E0367</v>
      </c>
      <c r="C368" t="s">
        <v>1010</v>
      </c>
      <c r="D368" s="27" t="str">
        <f>VLOOKUP('Personal Teks 2'!B368,Detail!$G$2:$H$1001,2,FALSE)</f>
        <v>Setya Kuswoyo</v>
      </c>
      <c r="E368">
        <v>95</v>
      </c>
      <c r="F368">
        <v>58</v>
      </c>
      <c r="G368">
        <v>60</v>
      </c>
      <c r="H368">
        <v>74</v>
      </c>
      <c r="I368">
        <v>59</v>
      </c>
      <c r="J368">
        <v>40</v>
      </c>
      <c r="K368">
        <v>61</v>
      </c>
      <c r="L368" s="45" t="str">
        <f>_xlfn.IFNA(INDEX(Absen!$B$2:$B$501,MATCH('Personal Teks 2'!B368,Absen!$A$2:$A$501,0)),"NO")</f>
        <v>NO</v>
      </c>
      <c r="M368" s="47">
        <f t="shared" si="15"/>
        <v>0</v>
      </c>
      <c r="N368">
        <f t="shared" si="16"/>
        <v>61</v>
      </c>
      <c r="O368">
        <f t="shared" si="17"/>
        <v>61.85</v>
      </c>
      <c r="P368" t="str" cm="1">
        <f t="array" ref="P368">_xlfn.IFS(O368&gt;90,"A+",O368&gt;80,"A",O368&gt;70,"B",O368&gt;60,"C",O368&gt;40,"D",O368&gt;=0,"E")</f>
        <v>C</v>
      </c>
      <c r="Q368" s="43" t="str">
        <f>TEXT(VLOOKUP(D368,CHOOSE({1,2},Detail!$H$2:$H$1001,Detail!$A$2:$A$1001),2,FALSE),"DD/MM/YYYY")</f>
        <v>29/04/2002</v>
      </c>
      <c r="R368" t="str" cm="1">
        <f t="array" ref="R368:V368">TRANSPOSE(VLOOKUP(D368,CHOOSE({1,2,3,4,5,6},Detail!$H$2:$H$1001,Detail!$F$2:$F$1001,Detail!$C$2:$C$1001,Detail!$D$2:$D$1001,Detail!$E$2:$E$1001,Detail!$B$2:$B$1001),{2;3;4;5;6},FALSE))</f>
        <v>Batu</v>
      </c>
      <c r="S368">
        <v>180</v>
      </c>
      <c r="T368">
        <v>68</v>
      </c>
      <c r="U368" t="str">
        <v xml:space="preserve">Jalan Wonoayu No. 0
</v>
      </c>
      <c r="V368" t="str">
        <v>B+</v>
      </c>
    </row>
    <row r="369" spans="1:22" x14ac:dyDescent="0.25">
      <c r="A369">
        <v>368</v>
      </c>
      <c r="B369" t="str">
        <f>LEFT(INDEX(Absen!$F$3:$F$8,MATCH(C369,Absen!$E$3:$E$8,0)),1)&amp;TEXT(A369,"0000")</f>
        <v>F0368</v>
      </c>
      <c r="C369" t="s">
        <v>1011</v>
      </c>
      <c r="D369" s="27" t="str">
        <f>VLOOKUP('Personal Teks 2'!B369,Detail!$G$2:$H$1001,2,FALSE)</f>
        <v>Baktiono Mandasari</v>
      </c>
      <c r="E369">
        <v>53</v>
      </c>
      <c r="F369">
        <v>58</v>
      </c>
      <c r="G369">
        <v>45</v>
      </c>
      <c r="H369">
        <v>61</v>
      </c>
      <c r="I369">
        <v>71</v>
      </c>
      <c r="J369">
        <v>96</v>
      </c>
      <c r="K369">
        <v>95</v>
      </c>
      <c r="L369" s="45">
        <f>_xlfn.IFNA(INDEX(Absen!$B$2:$B$501,MATCH('Personal Teks 2'!B369,Absen!$A$2:$A$501,0)),"NO")</f>
        <v>44803</v>
      </c>
      <c r="M369" s="47">
        <f t="shared" si="15"/>
        <v>10</v>
      </c>
      <c r="N369">
        <f t="shared" si="16"/>
        <v>85</v>
      </c>
      <c r="O369">
        <f t="shared" si="17"/>
        <v>67.075000000000003</v>
      </c>
      <c r="P369" t="str" cm="1">
        <f t="array" ref="P369">_xlfn.IFS(O369&gt;90,"A+",O369&gt;80,"A",O369&gt;70,"B",O369&gt;60,"C",O369&gt;40,"D",O369&gt;=0,"E")</f>
        <v>C</v>
      </c>
      <c r="Q369" s="43" t="str">
        <f>TEXT(VLOOKUP(D369,CHOOSE({1,2},Detail!$H$2:$H$1001,Detail!$A$2:$A$1001),2,FALSE),"DD/MM/YYYY")</f>
        <v>06/10/2001</v>
      </c>
      <c r="R369" t="str" cm="1">
        <f t="array" ref="R369:V369">TRANSPOSE(VLOOKUP(D369,CHOOSE({1,2,3,4,5,6},Detail!$H$2:$H$1001,Detail!$F$2:$F$1001,Detail!$C$2:$C$1001,Detail!$D$2:$D$1001,Detail!$E$2:$E$1001,Detail!$B$2:$B$1001),{2;3;4;5;6},FALSE))</f>
        <v>Denpasar</v>
      </c>
      <c r="S369">
        <v>166</v>
      </c>
      <c r="T369">
        <v>85</v>
      </c>
      <c r="U369" t="str">
        <v>Gang Kapten Muslihat No. 86</v>
      </c>
      <c r="V369" t="str">
        <v>B-</v>
      </c>
    </row>
    <row r="370" spans="1:22" x14ac:dyDescent="0.25">
      <c r="A370">
        <v>369</v>
      </c>
      <c r="B370" t="str">
        <f>LEFT(INDEX(Absen!$F$3:$F$8,MATCH(C370,Absen!$E$3:$E$8,0)),1)&amp;TEXT(A370,"0000")</f>
        <v>F0369</v>
      </c>
      <c r="C370" t="s">
        <v>1011</v>
      </c>
      <c r="D370" s="27" t="str">
        <f>VLOOKUP('Personal Teks 2'!B370,Detail!$G$2:$H$1001,2,FALSE)</f>
        <v>Jasmani Wahyudin</v>
      </c>
      <c r="E370">
        <v>61</v>
      </c>
      <c r="F370">
        <v>69</v>
      </c>
      <c r="G370">
        <v>83</v>
      </c>
      <c r="H370">
        <v>52</v>
      </c>
      <c r="I370">
        <v>69</v>
      </c>
      <c r="J370">
        <v>60</v>
      </c>
      <c r="K370">
        <v>71</v>
      </c>
      <c r="L370" s="45">
        <f>_xlfn.IFNA(INDEX(Absen!$B$2:$B$501,MATCH('Personal Teks 2'!B370,Absen!$A$2:$A$501,0)),"NO")</f>
        <v>44856</v>
      </c>
      <c r="M370" s="47">
        <f t="shared" si="15"/>
        <v>10</v>
      </c>
      <c r="N370">
        <f t="shared" si="16"/>
        <v>61</v>
      </c>
      <c r="O370">
        <f t="shared" si="17"/>
        <v>66.075000000000003</v>
      </c>
      <c r="P370" t="str" cm="1">
        <f t="array" ref="P370">_xlfn.IFS(O370&gt;90,"A+",O370&gt;80,"A",O370&gt;70,"B",O370&gt;60,"C",O370&gt;40,"D",O370&gt;=0,"E")</f>
        <v>C</v>
      </c>
      <c r="Q370" s="43" t="str">
        <f>TEXT(VLOOKUP(D370,CHOOSE({1,2},Detail!$H$2:$H$1001,Detail!$A$2:$A$1001),2,FALSE),"DD/MM/YYYY")</f>
        <v>22/03/2005</v>
      </c>
      <c r="R370" t="str" cm="1">
        <f t="array" ref="R370:V370">TRANSPOSE(VLOOKUP(D370,CHOOSE({1,2,3,4,5,6},Detail!$H$2:$H$1001,Detail!$F$2:$F$1001,Detail!$C$2:$C$1001,Detail!$D$2:$D$1001,Detail!$E$2:$E$1001,Detail!$B$2:$B$1001),{2;3;4;5;6},FALSE))</f>
        <v>Sibolga</v>
      </c>
      <c r="S370">
        <v>180</v>
      </c>
      <c r="T370">
        <v>73</v>
      </c>
      <c r="U370" t="str">
        <v xml:space="preserve">Jalan Wonoayu No. 1
</v>
      </c>
      <c r="V370" t="str">
        <v>B-</v>
      </c>
    </row>
    <row r="371" spans="1:22" x14ac:dyDescent="0.25">
      <c r="A371">
        <v>370</v>
      </c>
      <c r="B371" t="str">
        <f>LEFT(INDEX(Absen!$F$3:$F$8,MATCH(C371,Absen!$E$3:$E$8,0)),1)&amp;TEXT(A371,"0000")</f>
        <v>A0370</v>
      </c>
      <c r="C371" t="s">
        <v>1015</v>
      </c>
      <c r="D371" s="27" t="str">
        <f>VLOOKUP('Personal Teks 2'!B371,Detail!$G$2:$H$1001,2,FALSE)</f>
        <v>Cahyono Hartati</v>
      </c>
      <c r="E371">
        <v>56</v>
      </c>
      <c r="F371">
        <v>70</v>
      </c>
      <c r="G371">
        <v>86</v>
      </c>
      <c r="H371">
        <v>59</v>
      </c>
      <c r="I371">
        <v>69</v>
      </c>
      <c r="J371">
        <v>60</v>
      </c>
      <c r="K371">
        <v>70</v>
      </c>
      <c r="L371" s="45">
        <f>_xlfn.IFNA(INDEX(Absen!$B$2:$B$501,MATCH('Personal Teks 2'!B371,Absen!$A$2:$A$501,0)),"NO")</f>
        <v>44771</v>
      </c>
      <c r="M371" s="47">
        <f t="shared" si="15"/>
        <v>10</v>
      </c>
      <c r="N371">
        <f t="shared" si="16"/>
        <v>60</v>
      </c>
      <c r="O371">
        <f t="shared" si="17"/>
        <v>66.95</v>
      </c>
      <c r="P371" t="str" cm="1">
        <f t="array" ref="P371">_xlfn.IFS(O371&gt;90,"A+",O371&gt;80,"A",O371&gt;70,"B",O371&gt;60,"C",O371&gt;40,"D",O371&gt;=0,"E")</f>
        <v>C</v>
      </c>
      <c r="Q371" s="43" t="str">
        <f>TEXT(VLOOKUP(D371,CHOOSE({1,2},Detail!$H$2:$H$1001,Detail!$A$2:$A$1001),2,FALSE),"DD/MM/YYYY")</f>
        <v>13/10/2003</v>
      </c>
      <c r="R371" t="str" cm="1">
        <f t="array" ref="R371:V371">TRANSPOSE(VLOOKUP(D371,CHOOSE({1,2,3,4,5,6},Detail!$H$2:$H$1001,Detail!$F$2:$F$1001,Detail!$C$2:$C$1001,Detail!$D$2:$D$1001,Detail!$E$2:$E$1001,Detail!$B$2:$B$1001),{2;3;4;5;6},FALSE))</f>
        <v>Tebingtinggi</v>
      </c>
      <c r="S371">
        <v>175</v>
      </c>
      <c r="T371">
        <v>47</v>
      </c>
      <c r="U371" t="str">
        <v>Gang Jend. Sudirman No. 69</v>
      </c>
      <c r="V371" t="str">
        <v>AB+</v>
      </c>
    </row>
    <row r="372" spans="1:22" x14ac:dyDescent="0.25">
      <c r="A372">
        <v>371</v>
      </c>
      <c r="B372" t="str">
        <f>LEFT(INDEX(Absen!$F$3:$F$8,MATCH(C372,Absen!$E$3:$E$8,0)),1)&amp;TEXT(A372,"0000")</f>
        <v>B0371</v>
      </c>
      <c r="C372" t="s">
        <v>1014</v>
      </c>
      <c r="D372" s="27" t="str">
        <f>VLOOKUP('Personal Teks 2'!B372,Detail!$G$2:$H$1001,2,FALSE)</f>
        <v>Slamet Marpaung</v>
      </c>
      <c r="E372">
        <v>68</v>
      </c>
      <c r="F372">
        <v>51</v>
      </c>
      <c r="G372">
        <v>79</v>
      </c>
      <c r="H372">
        <v>73</v>
      </c>
      <c r="I372">
        <v>55</v>
      </c>
      <c r="J372">
        <v>53</v>
      </c>
      <c r="K372">
        <v>82</v>
      </c>
      <c r="L372" s="45" t="str">
        <f>_xlfn.IFNA(INDEX(Absen!$B$2:$B$501,MATCH('Personal Teks 2'!B372,Absen!$A$2:$A$501,0)),"NO")</f>
        <v>NO</v>
      </c>
      <c r="M372" s="47">
        <f t="shared" si="15"/>
        <v>0</v>
      </c>
      <c r="N372">
        <f t="shared" si="16"/>
        <v>82</v>
      </c>
      <c r="O372">
        <f t="shared" si="17"/>
        <v>65.474999999999994</v>
      </c>
      <c r="P372" t="str" cm="1">
        <f t="array" ref="P372">_xlfn.IFS(O372&gt;90,"A+",O372&gt;80,"A",O372&gt;70,"B",O372&gt;60,"C",O372&gt;40,"D",O372&gt;=0,"E")</f>
        <v>C</v>
      </c>
      <c r="Q372" s="43" t="str">
        <f>TEXT(VLOOKUP(D372,CHOOSE({1,2},Detail!$H$2:$H$1001,Detail!$A$2:$A$1001),2,FALSE),"DD/MM/YYYY")</f>
        <v>27/10/2003</v>
      </c>
      <c r="R372" t="str" cm="1">
        <f t="array" ref="R372:V372">TRANSPOSE(VLOOKUP(D372,CHOOSE({1,2,3,4,5,6},Detail!$H$2:$H$1001,Detail!$F$2:$F$1001,Detail!$C$2:$C$1001,Detail!$D$2:$D$1001,Detail!$E$2:$E$1001,Detail!$B$2:$B$1001),{2;3;4;5;6},FALSE))</f>
        <v>Tasikmalaya</v>
      </c>
      <c r="S372">
        <v>168</v>
      </c>
      <c r="T372">
        <v>67</v>
      </c>
      <c r="U372" t="str">
        <v>Jl. Jend. A. Yani No. 60</v>
      </c>
      <c r="V372" t="str">
        <v>B-</v>
      </c>
    </row>
    <row r="373" spans="1:22" x14ac:dyDescent="0.25">
      <c r="A373">
        <v>372</v>
      </c>
      <c r="B373" t="str">
        <f>LEFT(INDEX(Absen!$F$3:$F$8,MATCH(C373,Absen!$E$3:$E$8,0)),1)&amp;TEXT(A373,"0000")</f>
        <v>C0372</v>
      </c>
      <c r="C373" t="s">
        <v>1012</v>
      </c>
      <c r="D373" s="27" t="str">
        <f>VLOOKUP('Personal Teks 2'!B373,Detail!$G$2:$H$1001,2,FALSE)</f>
        <v>Hendri Marpaung</v>
      </c>
      <c r="E373">
        <v>70</v>
      </c>
      <c r="F373">
        <v>42</v>
      </c>
      <c r="G373">
        <v>38</v>
      </c>
      <c r="H373">
        <v>52</v>
      </c>
      <c r="I373">
        <v>61</v>
      </c>
      <c r="J373">
        <v>94</v>
      </c>
      <c r="K373">
        <v>74</v>
      </c>
      <c r="L373" s="45">
        <f>_xlfn.IFNA(INDEX(Absen!$B$2:$B$501,MATCH('Personal Teks 2'!B373,Absen!$A$2:$A$501,0)),"NO")</f>
        <v>44908</v>
      </c>
      <c r="M373" s="47">
        <f t="shared" si="15"/>
        <v>10</v>
      </c>
      <c r="N373">
        <f t="shared" si="16"/>
        <v>64</v>
      </c>
      <c r="O373">
        <f t="shared" si="17"/>
        <v>60.925000000000004</v>
      </c>
      <c r="P373" t="str" cm="1">
        <f t="array" ref="P373">_xlfn.IFS(O373&gt;90,"A+",O373&gt;80,"A",O373&gt;70,"B",O373&gt;60,"C",O373&gt;40,"D",O373&gt;=0,"E")</f>
        <v>C</v>
      </c>
      <c r="Q373" s="43" t="str">
        <f>TEXT(VLOOKUP(D373,CHOOSE({1,2},Detail!$H$2:$H$1001,Detail!$A$2:$A$1001),2,FALSE),"DD/MM/YYYY")</f>
        <v>17/08/2002</v>
      </c>
      <c r="R373" t="str" cm="1">
        <f t="array" ref="R373:V373">TRANSPOSE(VLOOKUP(D373,CHOOSE({1,2,3,4,5,6},Detail!$H$2:$H$1001,Detail!$F$2:$F$1001,Detail!$C$2:$C$1001,Detail!$D$2:$D$1001,Detail!$E$2:$E$1001,Detail!$B$2:$B$1001),{2;3;4;5;6},FALSE))</f>
        <v>Mojokerto</v>
      </c>
      <c r="S373">
        <v>175</v>
      </c>
      <c r="T373">
        <v>75</v>
      </c>
      <c r="U373" t="str">
        <v xml:space="preserve">Gang M.T Haryono No. 0
</v>
      </c>
      <c r="V373" t="str">
        <v>O-</v>
      </c>
    </row>
    <row r="374" spans="1:22" x14ac:dyDescent="0.25">
      <c r="A374">
        <v>373</v>
      </c>
      <c r="B374" t="str">
        <f>LEFT(INDEX(Absen!$F$3:$F$8,MATCH(C374,Absen!$E$3:$E$8,0)),1)&amp;TEXT(A374,"0000")</f>
        <v>A0373</v>
      </c>
      <c r="C374" t="s">
        <v>1015</v>
      </c>
      <c r="D374" s="27" t="str">
        <f>VLOOKUP('Personal Teks 2'!B374,Detail!$G$2:$H$1001,2,FALSE)</f>
        <v>Cawisadi Suartini</v>
      </c>
      <c r="E374">
        <v>57</v>
      </c>
      <c r="F374">
        <v>55</v>
      </c>
      <c r="G374">
        <v>59</v>
      </c>
      <c r="H374">
        <v>64</v>
      </c>
      <c r="I374">
        <v>58</v>
      </c>
      <c r="J374">
        <v>85</v>
      </c>
      <c r="K374">
        <v>67</v>
      </c>
      <c r="L374" s="45">
        <f>_xlfn.IFNA(INDEX(Absen!$B$2:$B$501,MATCH('Personal Teks 2'!B374,Absen!$A$2:$A$501,0)),"NO")</f>
        <v>44863</v>
      </c>
      <c r="M374" s="47">
        <f t="shared" si="15"/>
        <v>10</v>
      </c>
      <c r="N374">
        <f t="shared" si="16"/>
        <v>57</v>
      </c>
      <c r="O374">
        <f t="shared" si="17"/>
        <v>63.75</v>
      </c>
      <c r="P374" t="str" cm="1">
        <f t="array" ref="P374">_xlfn.IFS(O374&gt;90,"A+",O374&gt;80,"A",O374&gt;70,"B",O374&gt;60,"C",O374&gt;40,"D",O374&gt;=0,"E")</f>
        <v>C</v>
      </c>
      <c r="Q374" s="43" t="str">
        <f>TEXT(VLOOKUP(D374,CHOOSE({1,2},Detail!$H$2:$H$1001,Detail!$A$2:$A$1001),2,FALSE),"DD/MM/YYYY")</f>
        <v>26/12/2004</v>
      </c>
      <c r="R374" t="str" cm="1">
        <f t="array" ref="R374:V374">TRANSPOSE(VLOOKUP(D374,CHOOSE({1,2,3,4,5,6},Detail!$H$2:$H$1001,Detail!$F$2:$F$1001,Detail!$C$2:$C$1001,Detail!$D$2:$D$1001,Detail!$E$2:$E$1001,Detail!$B$2:$B$1001),{2;3;4;5;6},FALSE))</f>
        <v>Pangkalpinang</v>
      </c>
      <c r="S374">
        <v>177</v>
      </c>
      <c r="T374">
        <v>61</v>
      </c>
      <c r="U374" t="str">
        <v xml:space="preserve">Gang Ciwastra No. 6
</v>
      </c>
      <c r="V374" t="str">
        <v>AB-</v>
      </c>
    </row>
    <row r="375" spans="1:22" x14ac:dyDescent="0.25">
      <c r="A375">
        <v>374</v>
      </c>
      <c r="B375" t="str">
        <f>LEFT(INDEX(Absen!$F$3:$F$8,MATCH(C375,Absen!$E$3:$E$8,0)),1)&amp;TEXT(A375,"0000")</f>
        <v>F0374</v>
      </c>
      <c r="C375" t="s">
        <v>1011</v>
      </c>
      <c r="D375" s="27" t="str">
        <f>VLOOKUP('Personal Teks 2'!B375,Detail!$G$2:$H$1001,2,FALSE)</f>
        <v>Cengkir Hutapea</v>
      </c>
      <c r="E375">
        <v>55</v>
      </c>
      <c r="F375">
        <v>45</v>
      </c>
      <c r="G375">
        <v>84</v>
      </c>
      <c r="H375">
        <v>75</v>
      </c>
      <c r="I375">
        <v>57</v>
      </c>
      <c r="J375">
        <v>69</v>
      </c>
      <c r="K375">
        <v>91</v>
      </c>
      <c r="L375" s="45">
        <f>_xlfn.IFNA(INDEX(Absen!$B$2:$B$501,MATCH('Personal Teks 2'!B375,Absen!$A$2:$A$501,0)),"NO")</f>
        <v>44907</v>
      </c>
      <c r="M375" s="47">
        <f t="shared" si="15"/>
        <v>10</v>
      </c>
      <c r="N375">
        <f t="shared" si="16"/>
        <v>81</v>
      </c>
      <c r="O375">
        <f t="shared" si="17"/>
        <v>67.699999999999989</v>
      </c>
      <c r="P375" t="str" cm="1">
        <f t="array" ref="P375">_xlfn.IFS(O375&gt;90,"A+",O375&gt;80,"A",O375&gt;70,"B",O375&gt;60,"C",O375&gt;40,"D",O375&gt;=0,"E")</f>
        <v>C</v>
      </c>
      <c r="Q375" s="43" t="str">
        <f>TEXT(VLOOKUP(D375,CHOOSE({1,2},Detail!$H$2:$H$1001,Detail!$A$2:$A$1001),2,FALSE),"DD/MM/YYYY")</f>
        <v>30/05/2001</v>
      </c>
      <c r="R375" t="str" cm="1">
        <f t="array" ref="R375:V375">TRANSPOSE(VLOOKUP(D375,CHOOSE({1,2,3,4,5,6},Detail!$H$2:$H$1001,Detail!$F$2:$F$1001,Detail!$C$2:$C$1001,Detail!$D$2:$D$1001,Detail!$E$2:$E$1001,Detail!$B$2:$B$1001),{2;3;4;5;6},FALSE))</f>
        <v>Padang</v>
      </c>
      <c r="S375">
        <v>164</v>
      </c>
      <c r="T375">
        <v>46</v>
      </c>
      <c r="U375" t="str">
        <v>Gang Gedebage Selatan No. 09</v>
      </c>
      <c r="V375" t="str">
        <v>A+</v>
      </c>
    </row>
    <row r="376" spans="1:22" x14ac:dyDescent="0.25">
      <c r="A376">
        <v>375</v>
      </c>
      <c r="B376" t="str">
        <f>LEFT(INDEX(Absen!$F$3:$F$8,MATCH(C376,Absen!$E$3:$E$8,0)),1)&amp;TEXT(A376,"0000")</f>
        <v>D0375</v>
      </c>
      <c r="C376" t="s">
        <v>1013</v>
      </c>
      <c r="D376" s="27" t="str">
        <f>VLOOKUP('Personal Teks 2'!B376,Detail!$G$2:$H$1001,2,FALSE)</f>
        <v>Bahuraksa Nuraini</v>
      </c>
      <c r="E376">
        <v>90</v>
      </c>
      <c r="F376">
        <v>67</v>
      </c>
      <c r="G376">
        <v>81</v>
      </c>
      <c r="H376">
        <v>73</v>
      </c>
      <c r="I376">
        <v>58</v>
      </c>
      <c r="J376">
        <v>67</v>
      </c>
      <c r="K376">
        <v>90</v>
      </c>
      <c r="L376" s="45">
        <f>_xlfn.IFNA(INDEX(Absen!$B$2:$B$501,MATCH('Personal Teks 2'!B376,Absen!$A$2:$A$501,0)),"NO")</f>
        <v>44766</v>
      </c>
      <c r="M376" s="47">
        <f t="shared" si="15"/>
        <v>10</v>
      </c>
      <c r="N376">
        <f t="shared" si="16"/>
        <v>80</v>
      </c>
      <c r="O376">
        <f t="shared" si="17"/>
        <v>73.600000000000009</v>
      </c>
      <c r="P376" t="str" cm="1">
        <f t="array" ref="P376">_xlfn.IFS(O376&gt;90,"A+",O376&gt;80,"A",O376&gt;70,"B",O376&gt;60,"C",O376&gt;40,"D",O376&gt;=0,"E")</f>
        <v>B</v>
      </c>
      <c r="Q376" s="43" t="str">
        <f>TEXT(VLOOKUP(D376,CHOOSE({1,2},Detail!$H$2:$H$1001,Detail!$A$2:$A$1001),2,FALSE),"DD/MM/YYYY")</f>
        <v>08/08/2002</v>
      </c>
      <c r="R376" t="str" cm="1">
        <f t="array" ref="R376:V376">TRANSPOSE(VLOOKUP(D376,CHOOSE({1,2,3,4,5,6},Detail!$H$2:$H$1001,Detail!$F$2:$F$1001,Detail!$C$2:$C$1001,Detail!$D$2:$D$1001,Detail!$E$2:$E$1001,Detail!$B$2:$B$1001),{2;3;4;5;6},FALSE))</f>
        <v>Jayapura</v>
      </c>
      <c r="S376">
        <v>173</v>
      </c>
      <c r="T376">
        <v>69</v>
      </c>
      <c r="U376" t="str">
        <v>Jalan Merdeka No. 78</v>
      </c>
      <c r="V376" t="str">
        <v>B+</v>
      </c>
    </row>
    <row r="377" spans="1:22" x14ac:dyDescent="0.25">
      <c r="A377">
        <v>376</v>
      </c>
      <c r="B377" t="str">
        <f>LEFT(INDEX(Absen!$F$3:$F$8,MATCH(C377,Absen!$E$3:$E$8,0)),1)&amp;TEXT(A377,"0000")</f>
        <v>F0376</v>
      </c>
      <c r="C377" t="s">
        <v>1011</v>
      </c>
      <c r="D377" s="27" t="str">
        <f>VLOOKUP('Personal Teks 2'!B377,Detail!$G$2:$H$1001,2,FALSE)</f>
        <v>Harsana Mandasari</v>
      </c>
      <c r="E377">
        <v>51</v>
      </c>
      <c r="F377">
        <v>40</v>
      </c>
      <c r="G377">
        <v>91</v>
      </c>
      <c r="H377">
        <v>70</v>
      </c>
      <c r="I377">
        <v>80</v>
      </c>
      <c r="J377">
        <v>61</v>
      </c>
      <c r="K377">
        <v>61</v>
      </c>
      <c r="L377" s="45">
        <f>_xlfn.IFNA(INDEX(Absen!$B$2:$B$501,MATCH('Personal Teks 2'!B377,Absen!$A$2:$A$501,0)),"NO")</f>
        <v>44806</v>
      </c>
      <c r="M377" s="47">
        <f t="shared" si="15"/>
        <v>10</v>
      </c>
      <c r="N377">
        <f t="shared" si="16"/>
        <v>51</v>
      </c>
      <c r="O377">
        <f t="shared" si="17"/>
        <v>65.625</v>
      </c>
      <c r="P377" t="str" cm="1">
        <f t="array" ref="P377">_xlfn.IFS(O377&gt;90,"A+",O377&gt;80,"A",O377&gt;70,"B",O377&gt;60,"C",O377&gt;40,"D",O377&gt;=0,"E")</f>
        <v>C</v>
      </c>
      <c r="Q377" s="43" t="str">
        <f>TEXT(VLOOKUP(D377,CHOOSE({1,2},Detail!$H$2:$H$1001,Detail!$A$2:$A$1001),2,FALSE),"DD/MM/YYYY")</f>
        <v>28/02/2005</v>
      </c>
      <c r="R377" t="str" cm="1">
        <f t="array" ref="R377:V377">TRANSPOSE(VLOOKUP(D377,CHOOSE({1,2,3,4,5,6},Detail!$H$2:$H$1001,Detail!$F$2:$F$1001,Detail!$C$2:$C$1001,Detail!$D$2:$D$1001,Detail!$E$2:$E$1001,Detail!$B$2:$B$1001),{2;3;4;5;6},FALSE))</f>
        <v>Pekalongan</v>
      </c>
      <c r="S377">
        <v>173</v>
      </c>
      <c r="T377">
        <v>76</v>
      </c>
      <c r="U377" t="str">
        <v>Jalan Yos Sudarso No. 57</v>
      </c>
      <c r="V377" t="str">
        <v>B-</v>
      </c>
    </row>
    <row r="378" spans="1:22" x14ac:dyDescent="0.25">
      <c r="A378">
        <v>377</v>
      </c>
      <c r="B378" t="str">
        <f>LEFT(INDEX(Absen!$F$3:$F$8,MATCH(C378,Absen!$E$3:$E$8,0)),1)&amp;TEXT(A378,"0000")</f>
        <v>B0377</v>
      </c>
      <c r="C378" t="s">
        <v>1014</v>
      </c>
      <c r="D378" s="27" t="str">
        <f>VLOOKUP('Personal Teks 2'!B378,Detail!$G$2:$H$1001,2,FALSE)</f>
        <v>Martani Puspita</v>
      </c>
      <c r="E378">
        <v>76</v>
      </c>
      <c r="F378">
        <v>52</v>
      </c>
      <c r="G378">
        <v>88</v>
      </c>
      <c r="H378">
        <v>66</v>
      </c>
      <c r="I378">
        <v>92</v>
      </c>
      <c r="J378">
        <v>74</v>
      </c>
      <c r="K378">
        <v>74</v>
      </c>
      <c r="L378" s="45">
        <f>_xlfn.IFNA(INDEX(Absen!$B$2:$B$501,MATCH('Personal Teks 2'!B378,Absen!$A$2:$A$501,0)),"NO")</f>
        <v>44840</v>
      </c>
      <c r="M378" s="47">
        <f t="shared" si="15"/>
        <v>10</v>
      </c>
      <c r="N378">
        <f t="shared" si="16"/>
        <v>64</v>
      </c>
      <c r="O378">
        <f t="shared" si="17"/>
        <v>74.550000000000011</v>
      </c>
      <c r="P378" t="str" cm="1">
        <f t="array" ref="P378">_xlfn.IFS(O378&gt;90,"A+",O378&gt;80,"A",O378&gt;70,"B",O378&gt;60,"C",O378&gt;40,"D",O378&gt;=0,"E")</f>
        <v>B</v>
      </c>
      <c r="Q378" s="43" t="str">
        <f>TEXT(VLOOKUP(D378,CHOOSE({1,2},Detail!$H$2:$H$1001,Detail!$A$2:$A$1001),2,FALSE),"DD/MM/YYYY")</f>
        <v>30/05/2001</v>
      </c>
      <c r="R378" t="str" cm="1">
        <f t="array" ref="R378:V378">TRANSPOSE(VLOOKUP(D378,CHOOSE({1,2,3,4,5,6},Detail!$H$2:$H$1001,Detail!$F$2:$F$1001,Detail!$C$2:$C$1001,Detail!$D$2:$D$1001,Detail!$E$2:$E$1001,Detail!$B$2:$B$1001),{2;3;4;5;6},FALSE))</f>
        <v>Pematangsiantar</v>
      </c>
      <c r="S378">
        <v>153</v>
      </c>
      <c r="T378">
        <v>52</v>
      </c>
      <c r="U378" t="str">
        <v xml:space="preserve">Jl. Jend. Sudirman No. 5
</v>
      </c>
      <c r="V378" t="str">
        <v>O-</v>
      </c>
    </row>
    <row r="379" spans="1:22" x14ac:dyDescent="0.25">
      <c r="A379">
        <v>378</v>
      </c>
      <c r="B379" t="str">
        <f>LEFT(INDEX(Absen!$F$3:$F$8,MATCH(C379,Absen!$E$3:$E$8,0)),1)&amp;TEXT(A379,"0000")</f>
        <v>D0378</v>
      </c>
      <c r="C379" t="s">
        <v>1013</v>
      </c>
      <c r="D379" s="27" t="str">
        <f>VLOOKUP('Personal Teks 2'!B379,Detail!$G$2:$H$1001,2,FALSE)</f>
        <v>Raden Oktaviani</v>
      </c>
      <c r="E379">
        <v>91</v>
      </c>
      <c r="F379">
        <v>44</v>
      </c>
      <c r="G379">
        <v>76</v>
      </c>
      <c r="H379">
        <v>60</v>
      </c>
      <c r="I379">
        <v>79</v>
      </c>
      <c r="J379">
        <v>98</v>
      </c>
      <c r="K379">
        <v>100</v>
      </c>
      <c r="L379" s="45" t="str">
        <f>_xlfn.IFNA(INDEX(Absen!$B$2:$B$501,MATCH('Personal Teks 2'!B379,Absen!$A$2:$A$501,0)),"NO")</f>
        <v>NO</v>
      </c>
      <c r="M379" s="47">
        <f t="shared" si="15"/>
        <v>0</v>
      </c>
      <c r="N379">
        <f t="shared" si="16"/>
        <v>100</v>
      </c>
      <c r="O379">
        <f t="shared" si="17"/>
        <v>79.050000000000011</v>
      </c>
      <c r="P379" t="str" cm="1">
        <f t="array" ref="P379">_xlfn.IFS(O379&gt;90,"A+",O379&gt;80,"A",O379&gt;70,"B",O379&gt;60,"C",O379&gt;40,"D",O379&gt;=0,"E")</f>
        <v>B</v>
      </c>
      <c r="Q379" s="43" t="str">
        <f>TEXT(VLOOKUP(D379,CHOOSE({1,2},Detail!$H$2:$H$1001,Detail!$A$2:$A$1001),2,FALSE),"DD/MM/YYYY")</f>
        <v>18/07/2004</v>
      </c>
      <c r="R379" t="str" cm="1">
        <f t="array" ref="R379:V379">TRANSPOSE(VLOOKUP(D379,CHOOSE({1,2,3,4,5,6},Detail!$H$2:$H$1001,Detail!$F$2:$F$1001,Detail!$C$2:$C$1001,Detail!$D$2:$D$1001,Detail!$E$2:$E$1001,Detail!$B$2:$B$1001),{2;3;4;5;6},FALSE))</f>
        <v>Kendari</v>
      </c>
      <c r="S379">
        <v>155</v>
      </c>
      <c r="T379">
        <v>49</v>
      </c>
      <c r="U379" t="str">
        <v>Gg. Ahmad Dahlan No. 90</v>
      </c>
      <c r="V379" t="str">
        <v>AB-</v>
      </c>
    </row>
    <row r="380" spans="1:22" x14ac:dyDescent="0.25">
      <c r="A380">
        <v>379</v>
      </c>
      <c r="B380" t="str">
        <f>LEFT(INDEX(Absen!$F$3:$F$8,MATCH(C380,Absen!$E$3:$E$8,0)),1)&amp;TEXT(A380,"0000")</f>
        <v>C0379</v>
      </c>
      <c r="C380" t="s">
        <v>1012</v>
      </c>
      <c r="D380" s="27" t="str">
        <f>VLOOKUP('Personal Teks 2'!B380,Detail!$G$2:$H$1001,2,FALSE)</f>
        <v>Hasim Nurdiyanti</v>
      </c>
      <c r="E380">
        <v>66</v>
      </c>
      <c r="F380">
        <v>55</v>
      </c>
      <c r="G380">
        <v>85</v>
      </c>
      <c r="H380">
        <v>60</v>
      </c>
      <c r="I380">
        <v>64</v>
      </c>
      <c r="J380">
        <v>66</v>
      </c>
      <c r="K380">
        <v>68</v>
      </c>
      <c r="L380" s="45">
        <f>_xlfn.IFNA(INDEX(Absen!$B$2:$B$501,MATCH('Personal Teks 2'!B380,Absen!$A$2:$A$501,0)),"NO")</f>
        <v>44893</v>
      </c>
      <c r="M380" s="47">
        <f t="shared" si="15"/>
        <v>10</v>
      </c>
      <c r="N380">
        <f t="shared" si="16"/>
        <v>58</v>
      </c>
      <c r="O380">
        <f t="shared" si="17"/>
        <v>66.625</v>
      </c>
      <c r="P380" t="str" cm="1">
        <f t="array" ref="P380">_xlfn.IFS(O380&gt;90,"A+",O380&gt;80,"A",O380&gt;70,"B",O380&gt;60,"C",O380&gt;40,"D",O380&gt;=0,"E")</f>
        <v>C</v>
      </c>
      <c r="Q380" s="43" t="str">
        <f>TEXT(VLOOKUP(D380,CHOOSE({1,2},Detail!$H$2:$H$1001,Detail!$A$2:$A$1001),2,FALSE),"DD/MM/YYYY")</f>
        <v>29/07/2002</v>
      </c>
      <c r="R380" t="str" cm="1">
        <f t="array" ref="R380:V380">TRANSPOSE(VLOOKUP(D380,CHOOSE({1,2,3,4,5,6},Detail!$H$2:$H$1001,Detail!$F$2:$F$1001,Detail!$C$2:$C$1001,Detail!$D$2:$D$1001,Detail!$E$2:$E$1001,Detail!$B$2:$B$1001),{2;3;4;5;6},FALSE))</f>
        <v>Tidore Kepulauan</v>
      </c>
      <c r="S380">
        <v>161</v>
      </c>
      <c r="T380">
        <v>69</v>
      </c>
      <c r="U380" t="str">
        <v xml:space="preserve">Gg. Cihampelas No. 5
</v>
      </c>
      <c r="V380" t="str">
        <v>B+</v>
      </c>
    </row>
    <row r="381" spans="1:22" x14ac:dyDescent="0.25">
      <c r="A381">
        <v>380</v>
      </c>
      <c r="B381" t="str">
        <f>LEFT(INDEX(Absen!$F$3:$F$8,MATCH(C381,Absen!$E$3:$E$8,0)),1)&amp;TEXT(A381,"0000")</f>
        <v>D0380</v>
      </c>
      <c r="C381" t="s">
        <v>1013</v>
      </c>
      <c r="D381" s="27" t="str">
        <f>VLOOKUP('Personal Teks 2'!B381,Detail!$G$2:$H$1001,2,FALSE)</f>
        <v>Kiandra Agustina</v>
      </c>
      <c r="E381">
        <v>66</v>
      </c>
      <c r="F381">
        <v>42</v>
      </c>
      <c r="G381">
        <v>92</v>
      </c>
      <c r="H381">
        <v>71</v>
      </c>
      <c r="I381">
        <v>66</v>
      </c>
      <c r="J381">
        <v>48</v>
      </c>
      <c r="K381">
        <v>73</v>
      </c>
      <c r="L381" s="45">
        <f>_xlfn.IFNA(INDEX(Absen!$B$2:$B$501,MATCH('Personal Teks 2'!B381,Absen!$A$2:$A$501,0)),"NO")</f>
        <v>44849</v>
      </c>
      <c r="M381" s="47">
        <f t="shared" si="15"/>
        <v>10</v>
      </c>
      <c r="N381">
        <f t="shared" si="16"/>
        <v>63</v>
      </c>
      <c r="O381">
        <f t="shared" si="17"/>
        <v>64.924999999999997</v>
      </c>
      <c r="P381" t="str" cm="1">
        <f t="array" ref="P381">_xlfn.IFS(O381&gt;90,"A+",O381&gt;80,"A",O381&gt;70,"B",O381&gt;60,"C",O381&gt;40,"D",O381&gt;=0,"E")</f>
        <v>C</v>
      </c>
      <c r="Q381" s="43" t="str">
        <f>TEXT(VLOOKUP(D381,CHOOSE({1,2},Detail!$H$2:$H$1001,Detail!$A$2:$A$1001),2,FALSE),"DD/MM/YYYY")</f>
        <v>24/06/2001</v>
      </c>
      <c r="R381" t="str" cm="1">
        <f t="array" ref="R381:V381">TRANSPOSE(VLOOKUP(D381,CHOOSE({1,2,3,4,5,6},Detail!$H$2:$H$1001,Detail!$F$2:$F$1001,Detail!$C$2:$C$1001,Detail!$D$2:$D$1001,Detail!$E$2:$E$1001,Detail!$B$2:$B$1001),{2;3;4;5;6},FALSE))</f>
        <v>Banjarmasin</v>
      </c>
      <c r="S381">
        <v>174</v>
      </c>
      <c r="T381">
        <v>81</v>
      </c>
      <c r="U381" t="str">
        <v>Gang Raya Setiabudhi No. 58</v>
      </c>
      <c r="V381" t="str">
        <v>B-</v>
      </c>
    </row>
    <row r="382" spans="1:22" x14ac:dyDescent="0.25">
      <c r="A382">
        <v>381</v>
      </c>
      <c r="B382" t="str">
        <f>LEFT(INDEX(Absen!$F$3:$F$8,MATCH(C382,Absen!$E$3:$E$8,0)),1)&amp;TEXT(A382,"0000")</f>
        <v>E0381</v>
      </c>
      <c r="C382" t="s">
        <v>1010</v>
      </c>
      <c r="D382" s="27" t="str">
        <f>VLOOKUP('Personal Teks 2'!B382,Detail!$G$2:$H$1001,2,FALSE)</f>
        <v>Saadat Salahudin</v>
      </c>
      <c r="E382">
        <v>72</v>
      </c>
      <c r="F382">
        <v>70</v>
      </c>
      <c r="G382">
        <v>34</v>
      </c>
      <c r="H382">
        <v>54</v>
      </c>
      <c r="I382">
        <v>95</v>
      </c>
      <c r="J382">
        <v>85</v>
      </c>
      <c r="K382">
        <v>82</v>
      </c>
      <c r="L382" s="45">
        <f>_xlfn.IFNA(INDEX(Absen!$B$2:$B$501,MATCH('Personal Teks 2'!B382,Absen!$A$2:$A$501,0)),"NO")</f>
        <v>44833</v>
      </c>
      <c r="M382" s="47">
        <f t="shared" si="15"/>
        <v>10</v>
      </c>
      <c r="N382">
        <f t="shared" si="16"/>
        <v>72</v>
      </c>
      <c r="O382">
        <f t="shared" si="17"/>
        <v>67.375</v>
      </c>
      <c r="P382" t="str" cm="1">
        <f t="array" ref="P382">_xlfn.IFS(O382&gt;90,"A+",O382&gt;80,"A",O382&gt;70,"B",O382&gt;60,"C",O382&gt;40,"D",O382&gt;=0,"E")</f>
        <v>C</v>
      </c>
      <c r="Q382" s="43" t="str">
        <f>TEXT(VLOOKUP(D382,CHOOSE({1,2},Detail!$H$2:$H$1001,Detail!$A$2:$A$1001),2,FALSE),"DD/MM/YYYY")</f>
        <v>05/12/2002</v>
      </c>
      <c r="R382" t="str" cm="1">
        <f t="array" ref="R382:V382">TRANSPOSE(VLOOKUP(D382,CHOOSE({1,2,3,4,5,6},Detail!$H$2:$H$1001,Detail!$F$2:$F$1001,Detail!$C$2:$C$1001,Detail!$D$2:$D$1001,Detail!$E$2:$E$1001,Detail!$B$2:$B$1001),{2;3;4;5;6},FALSE))</f>
        <v>Bukittinggi</v>
      </c>
      <c r="S382">
        <v>154</v>
      </c>
      <c r="T382">
        <v>60</v>
      </c>
      <c r="U382" t="str">
        <v xml:space="preserve">Gang HOS. Cokroaminoto No. 5
</v>
      </c>
      <c r="V382" t="str">
        <v>A+</v>
      </c>
    </row>
    <row r="383" spans="1:22" x14ac:dyDescent="0.25">
      <c r="A383">
        <v>382</v>
      </c>
      <c r="B383" t="str">
        <f>LEFT(INDEX(Absen!$F$3:$F$8,MATCH(C383,Absen!$E$3:$E$8,0)),1)&amp;TEXT(A383,"0000")</f>
        <v>D0382</v>
      </c>
      <c r="C383" t="s">
        <v>1013</v>
      </c>
      <c r="D383" s="27" t="str">
        <f>VLOOKUP('Personal Teks 2'!B383,Detail!$G$2:$H$1001,2,FALSE)</f>
        <v>Elisa Habibi</v>
      </c>
      <c r="E383">
        <v>82</v>
      </c>
      <c r="F383">
        <v>66</v>
      </c>
      <c r="G383">
        <v>95</v>
      </c>
      <c r="H383">
        <v>52</v>
      </c>
      <c r="I383">
        <v>89</v>
      </c>
      <c r="J383">
        <v>93</v>
      </c>
      <c r="K383">
        <v>100</v>
      </c>
      <c r="L383" s="45" t="str">
        <f>_xlfn.IFNA(INDEX(Absen!$B$2:$B$501,MATCH('Personal Teks 2'!B383,Absen!$A$2:$A$501,0)),"NO")</f>
        <v>NO</v>
      </c>
      <c r="M383" s="47">
        <f t="shared" si="15"/>
        <v>0</v>
      </c>
      <c r="N383">
        <f t="shared" si="16"/>
        <v>100</v>
      </c>
      <c r="O383">
        <f t="shared" si="17"/>
        <v>83.724999999999994</v>
      </c>
      <c r="P383" t="str" cm="1">
        <f t="array" ref="P383">_xlfn.IFS(O383&gt;90,"A+",O383&gt;80,"A",O383&gt;70,"B",O383&gt;60,"C",O383&gt;40,"D",O383&gt;=0,"E")</f>
        <v>A</v>
      </c>
      <c r="Q383" s="43" t="str">
        <f>TEXT(VLOOKUP(D383,CHOOSE({1,2},Detail!$H$2:$H$1001,Detail!$A$2:$A$1001),2,FALSE),"DD/MM/YYYY")</f>
        <v>02/12/2002</v>
      </c>
      <c r="R383" t="str" cm="1">
        <f t="array" ref="R383:V383">TRANSPOSE(VLOOKUP(D383,CHOOSE({1,2,3,4,5,6},Detail!$H$2:$H$1001,Detail!$F$2:$F$1001,Detail!$C$2:$C$1001,Detail!$D$2:$D$1001,Detail!$E$2:$E$1001,Detail!$B$2:$B$1001),{2;3;4;5;6},FALSE))</f>
        <v>Mataram</v>
      </c>
      <c r="S383">
        <v>161</v>
      </c>
      <c r="T383">
        <v>48</v>
      </c>
      <c r="U383" t="str">
        <v>Jl. Cikapayang No. 52</v>
      </c>
      <c r="V383" t="str">
        <v>A-</v>
      </c>
    </row>
    <row r="384" spans="1:22" x14ac:dyDescent="0.25">
      <c r="A384">
        <v>383</v>
      </c>
      <c r="B384" t="str">
        <f>LEFT(INDEX(Absen!$F$3:$F$8,MATCH(C384,Absen!$E$3:$E$8,0)),1)&amp;TEXT(A384,"0000")</f>
        <v>C0383</v>
      </c>
      <c r="C384" t="s">
        <v>1012</v>
      </c>
      <c r="D384" s="27" t="str">
        <f>VLOOKUP('Personal Teks 2'!B384,Detail!$G$2:$H$1001,2,FALSE)</f>
        <v>Vanya Pradipta</v>
      </c>
      <c r="E384">
        <v>71</v>
      </c>
      <c r="F384">
        <v>65</v>
      </c>
      <c r="G384">
        <v>58</v>
      </c>
      <c r="H384">
        <v>74</v>
      </c>
      <c r="I384">
        <v>80</v>
      </c>
      <c r="J384">
        <v>62</v>
      </c>
      <c r="K384">
        <v>79</v>
      </c>
      <c r="L384" s="45">
        <f>_xlfn.IFNA(INDEX(Absen!$B$2:$B$501,MATCH('Personal Teks 2'!B384,Absen!$A$2:$A$501,0)),"NO")</f>
        <v>44875</v>
      </c>
      <c r="M384" s="47">
        <f t="shared" si="15"/>
        <v>10</v>
      </c>
      <c r="N384">
        <f t="shared" si="16"/>
        <v>69</v>
      </c>
      <c r="O384">
        <f t="shared" si="17"/>
        <v>67.150000000000006</v>
      </c>
      <c r="P384" t="str" cm="1">
        <f t="array" ref="P384">_xlfn.IFS(O384&gt;90,"A+",O384&gt;80,"A",O384&gt;70,"B",O384&gt;60,"C",O384&gt;40,"D",O384&gt;=0,"E")</f>
        <v>C</v>
      </c>
      <c r="Q384" s="43" t="str">
        <f>TEXT(VLOOKUP(D384,CHOOSE({1,2},Detail!$H$2:$H$1001,Detail!$A$2:$A$1001),2,FALSE),"DD/MM/YYYY")</f>
        <v>24/06/2003</v>
      </c>
      <c r="R384" t="str" cm="1">
        <f t="array" ref="R384:V384">TRANSPOSE(VLOOKUP(D384,CHOOSE({1,2,3,4,5,6},Detail!$H$2:$H$1001,Detail!$F$2:$F$1001,Detail!$C$2:$C$1001,Detail!$D$2:$D$1001,Detail!$E$2:$E$1001,Detail!$B$2:$B$1001),{2;3;4;5;6},FALSE))</f>
        <v>Sukabumi</v>
      </c>
      <c r="S384">
        <v>153</v>
      </c>
      <c r="T384">
        <v>45</v>
      </c>
      <c r="U384" t="str">
        <v>Gg. Asia Afrika No. 28</v>
      </c>
      <c r="V384" t="str">
        <v>AB-</v>
      </c>
    </row>
    <row r="385" spans="1:22" x14ac:dyDescent="0.25">
      <c r="A385">
        <v>384</v>
      </c>
      <c r="B385" t="str">
        <f>LEFT(INDEX(Absen!$F$3:$F$8,MATCH(C385,Absen!$E$3:$E$8,0)),1)&amp;TEXT(A385,"0000")</f>
        <v>F0384</v>
      </c>
      <c r="C385" t="s">
        <v>1011</v>
      </c>
      <c r="D385" s="27" t="str">
        <f>VLOOKUP('Personal Teks 2'!B385,Detail!$G$2:$H$1001,2,FALSE)</f>
        <v>Zulfa Utami</v>
      </c>
      <c r="E385">
        <v>55</v>
      </c>
      <c r="F385">
        <v>57</v>
      </c>
      <c r="G385">
        <v>84</v>
      </c>
      <c r="H385">
        <v>50</v>
      </c>
      <c r="I385">
        <v>62</v>
      </c>
      <c r="J385">
        <v>99</v>
      </c>
      <c r="K385">
        <v>87</v>
      </c>
      <c r="L385" s="45" t="str">
        <f>_xlfn.IFNA(INDEX(Absen!$B$2:$B$501,MATCH('Personal Teks 2'!B385,Absen!$A$2:$A$501,0)),"NO")</f>
        <v>NO</v>
      </c>
      <c r="M385" s="47">
        <f t="shared" si="15"/>
        <v>0</v>
      </c>
      <c r="N385">
        <f t="shared" si="16"/>
        <v>87</v>
      </c>
      <c r="O385">
        <f t="shared" si="17"/>
        <v>73.3</v>
      </c>
      <c r="P385" t="str" cm="1">
        <f t="array" ref="P385">_xlfn.IFS(O385&gt;90,"A+",O385&gt;80,"A",O385&gt;70,"B",O385&gt;60,"C",O385&gt;40,"D",O385&gt;=0,"E")</f>
        <v>B</v>
      </c>
      <c r="Q385" s="43" t="str">
        <f>TEXT(VLOOKUP(D385,CHOOSE({1,2},Detail!$H$2:$H$1001,Detail!$A$2:$A$1001),2,FALSE),"DD/MM/YYYY")</f>
        <v>22/01/2005</v>
      </c>
      <c r="R385" t="str" cm="1">
        <f t="array" ref="R385:V385">TRANSPOSE(VLOOKUP(D385,CHOOSE({1,2,3,4,5,6},Detail!$H$2:$H$1001,Detail!$F$2:$F$1001,Detail!$C$2:$C$1001,Detail!$D$2:$D$1001,Detail!$E$2:$E$1001,Detail!$B$2:$B$1001),{2;3;4;5;6},FALSE))</f>
        <v>Ternate</v>
      </c>
      <c r="S385">
        <v>173</v>
      </c>
      <c r="T385">
        <v>55</v>
      </c>
      <c r="U385" t="str">
        <v>Gang Pasir Koja No. 23</v>
      </c>
      <c r="V385" t="str">
        <v>B-</v>
      </c>
    </row>
    <row r="386" spans="1:22" x14ac:dyDescent="0.25">
      <c r="A386">
        <v>385</v>
      </c>
      <c r="B386" t="str">
        <f>LEFT(INDEX(Absen!$F$3:$F$8,MATCH(C386,Absen!$E$3:$E$8,0)),1)&amp;TEXT(A386,"0000")</f>
        <v>E0385</v>
      </c>
      <c r="C386" t="s">
        <v>1010</v>
      </c>
      <c r="D386" s="27" t="str">
        <f>VLOOKUP('Personal Teks 2'!B386,Detail!$G$2:$H$1001,2,FALSE)</f>
        <v>Cayadi Aryani</v>
      </c>
      <c r="E386">
        <v>77</v>
      </c>
      <c r="F386">
        <v>53</v>
      </c>
      <c r="G386">
        <v>35</v>
      </c>
      <c r="H386">
        <v>71</v>
      </c>
      <c r="I386">
        <v>91</v>
      </c>
      <c r="J386">
        <v>63</v>
      </c>
      <c r="K386">
        <v>62</v>
      </c>
      <c r="L386" s="45">
        <f>_xlfn.IFNA(INDEX(Absen!$B$2:$B$501,MATCH('Personal Teks 2'!B386,Absen!$A$2:$A$501,0)),"NO")</f>
        <v>44868</v>
      </c>
      <c r="M386" s="47">
        <f t="shared" si="15"/>
        <v>10</v>
      </c>
      <c r="N386">
        <f t="shared" si="16"/>
        <v>52</v>
      </c>
      <c r="O386">
        <f t="shared" si="17"/>
        <v>61.300000000000004</v>
      </c>
      <c r="P386" t="str" cm="1">
        <f t="array" ref="P386">_xlfn.IFS(O386&gt;90,"A+",O386&gt;80,"A",O386&gt;70,"B",O386&gt;60,"C",O386&gt;40,"D",O386&gt;=0,"E")</f>
        <v>C</v>
      </c>
      <c r="Q386" s="43" t="str">
        <f>TEXT(VLOOKUP(D386,CHOOSE({1,2},Detail!$H$2:$H$1001,Detail!$A$2:$A$1001),2,FALSE),"DD/MM/YYYY")</f>
        <v>16/07/2004</v>
      </c>
      <c r="R386" t="str" cm="1">
        <f t="array" ref="R386:V386">TRANSPOSE(VLOOKUP(D386,CHOOSE({1,2,3,4,5,6},Detail!$H$2:$H$1001,Detail!$F$2:$F$1001,Detail!$C$2:$C$1001,Detail!$D$2:$D$1001,Detail!$E$2:$E$1001,Detail!$B$2:$B$1001),{2;3;4;5;6},FALSE))</f>
        <v>Kotamobagu</v>
      </c>
      <c r="S386">
        <v>176</v>
      </c>
      <c r="T386">
        <v>55</v>
      </c>
      <c r="U386" t="str">
        <v>Gg. Tubagus Ismail No. 22</v>
      </c>
      <c r="V386" t="str">
        <v>B-</v>
      </c>
    </row>
    <row r="387" spans="1:22" x14ac:dyDescent="0.25">
      <c r="A387">
        <v>386</v>
      </c>
      <c r="B387" t="str">
        <f>LEFT(INDEX(Absen!$F$3:$F$8,MATCH(C387,Absen!$E$3:$E$8,0)),1)&amp;TEXT(A387,"0000")</f>
        <v>E0386</v>
      </c>
      <c r="C387" t="s">
        <v>1010</v>
      </c>
      <c r="D387" s="27" t="str">
        <f>VLOOKUP('Personal Teks 2'!B387,Detail!$G$2:$H$1001,2,FALSE)</f>
        <v>Jaswadi Waskita</v>
      </c>
      <c r="E387">
        <v>54</v>
      </c>
      <c r="F387">
        <v>56</v>
      </c>
      <c r="G387">
        <v>95</v>
      </c>
      <c r="H387">
        <v>67</v>
      </c>
      <c r="I387">
        <v>67</v>
      </c>
      <c r="J387">
        <v>68</v>
      </c>
      <c r="K387">
        <v>91</v>
      </c>
      <c r="L387" s="45">
        <f>_xlfn.IFNA(INDEX(Absen!$B$2:$B$501,MATCH('Personal Teks 2'!B387,Absen!$A$2:$A$501,0)),"NO")</f>
        <v>44854</v>
      </c>
      <c r="M387" s="47">
        <f t="shared" ref="M387:M450" si="18">IF(LEN(TEXT(L387,"DD/MM/YYYY"))=10,10,0)</f>
        <v>10</v>
      </c>
      <c r="N387">
        <f t="shared" ref="N387:N450" si="19">(K387-M387)</f>
        <v>81</v>
      </c>
      <c r="O387">
        <f t="shared" ref="O387:O450" si="20">SUM(E387*12.5/100,F387*12.5/100,H387*12.5/100,G387*20/100,I387*12.5/100,J387*20/100,N387*10/100)</f>
        <v>71.2</v>
      </c>
      <c r="P387" t="str" cm="1">
        <f t="array" ref="P387">_xlfn.IFS(O387&gt;90,"A+",O387&gt;80,"A",O387&gt;70,"B",O387&gt;60,"C",O387&gt;40,"D",O387&gt;=0,"E")</f>
        <v>B</v>
      </c>
      <c r="Q387" s="43" t="str">
        <f>TEXT(VLOOKUP(D387,CHOOSE({1,2},Detail!$H$2:$H$1001,Detail!$A$2:$A$1001),2,FALSE),"DD/MM/YYYY")</f>
        <v>22/03/2005</v>
      </c>
      <c r="R387" t="str" cm="1">
        <f t="array" ref="R387:V387">TRANSPOSE(VLOOKUP(D387,CHOOSE({1,2,3,4,5,6},Detail!$H$2:$H$1001,Detail!$F$2:$F$1001,Detail!$C$2:$C$1001,Detail!$D$2:$D$1001,Detail!$E$2:$E$1001,Detail!$B$2:$B$1001),{2;3;4;5;6},FALSE))</f>
        <v>Subulussalam</v>
      </c>
      <c r="S387">
        <v>178</v>
      </c>
      <c r="T387">
        <v>69</v>
      </c>
      <c r="U387" t="str">
        <v>Jl. Laswi No. 24</v>
      </c>
      <c r="V387" t="str">
        <v>AB+</v>
      </c>
    </row>
    <row r="388" spans="1:22" x14ac:dyDescent="0.25">
      <c r="A388">
        <v>387</v>
      </c>
      <c r="B388" t="str">
        <f>LEFT(INDEX(Absen!$F$3:$F$8,MATCH(C388,Absen!$E$3:$E$8,0)),1)&amp;TEXT(A388,"0000")</f>
        <v>E0387</v>
      </c>
      <c r="C388" t="s">
        <v>1010</v>
      </c>
      <c r="D388" s="27" t="str">
        <f>VLOOKUP('Personal Teks 2'!B388,Detail!$G$2:$H$1001,2,FALSE)</f>
        <v>Uchita Hutasoit</v>
      </c>
      <c r="E388">
        <v>62</v>
      </c>
      <c r="F388">
        <v>67</v>
      </c>
      <c r="G388">
        <v>77</v>
      </c>
      <c r="H388">
        <v>61</v>
      </c>
      <c r="I388">
        <v>74</v>
      </c>
      <c r="J388">
        <v>92</v>
      </c>
      <c r="K388">
        <v>72</v>
      </c>
      <c r="L388" s="45" t="str">
        <f>_xlfn.IFNA(INDEX(Absen!$B$2:$B$501,MATCH('Personal Teks 2'!B388,Absen!$A$2:$A$501,0)),"NO")</f>
        <v>NO</v>
      </c>
      <c r="M388" s="47">
        <f t="shared" si="18"/>
        <v>0</v>
      </c>
      <c r="N388">
        <f t="shared" si="19"/>
        <v>72</v>
      </c>
      <c r="O388">
        <f t="shared" si="20"/>
        <v>74</v>
      </c>
      <c r="P388" t="str" cm="1">
        <f t="array" ref="P388">_xlfn.IFS(O388&gt;90,"A+",O388&gt;80,"A",O388&gt;70,"B",O388&gt;60,"C",O388&gt;40,"D",O388&gt;=0,"E")</f>
        <v>B</v>
      </c>
      <c r="Q388" s="43" t="str">
        <f>TEXT(VLOOKUP(D388,CHOOSE({1,2},Detail!$H$2:$H$1001,Detail!$A$2:$A$1001),2,FALSE),"DD/MM/YYYY")</f>
        <v>02/10/2002</v>
      </c>
      <c r="R388" t="str" cm="1">
        <f t="array" ref="R388:V388">TRANSPOSE(VLOOKUP(D388,CHOOSE({1,2,3,4,5,6},Detail!$H$2:$H$1001,Detail!$F$2:$F$1001,Detail!$C$2:$C$1001,Detail!$D$2:$D$1001,Detail!$E$2:$E$1001,Detail!$B$2:$B$1001),{2;3;4;5;6},FALSE))</f>
        <v>Prabumulih</v>
      </c>
      <c r="S388">
        <v>166</v>
      </c>
      <c r="T388">
        <v>80</v>
      </c>
      <c r="U388" t="str">
        <v>Jl. Dipatiukur No. 28</v>
      </c>
      <c r="V388" t="str">
        <v>B-</v>
      </c>
    </row>
    <row r="389" spans="1:22" x14ac:dyDescent="0.25">
      <c r="A389">
        <v>388</v>
      </c>
      <c r="B389" t="str">
        <f>LEFT(INDEX(Absen!$F$3:$F$8,MATCH(C389,Absen!$E$3:$E$8,0)),1)&amp;TEXT(A389,"0000")</f>
        <v>C0388</v>
      </c>
      <c r="C389" t="s">
        <v>1012</v>
      </c>
      <c r="D389" s="27" t="str">
        <f>VLOOKUP('Personal Teks 2'!B389,Detail!$G$2:$H$1001,2,FALSE)</f>
        <v>Zalindra Ramadan</v>
      </c>
      <c r="E389">
        <v>74</v>
      </c>
      <c r="F389">
        <v>65</v>
      </c>
      <c r="G389">
        <v>46</v>
      </c>
      <c r="H389">
        <v>74</v>
      </c>
      <c r="I389">
        <v>94</v>
      </c>
      <c r="J389">
        <v>43</v>
      </c>
      <c r="K389">
        <v>62</v>
      </c>
      <c r="L389" s="45">
        <f>_xlfn.IFNA(INDEX(Absen!$B$2:$B$501,MATCH('Personal Teks 2'!B389,Absen!$A$2:$A$501,0)),"NO")</f>
        <v>44875</v>
      </c>
      <c r="M389" s="47">
        <f t="shared" si="18"/>
        <v>10</v>
      </c>
      <c r="N389">
        <f t="shared" si="19"/>
        <v>52</v>
      </c>
      <c r="O389">
        <f t="shared" si="20"/>
        <v>61.375000000000007</v>
      </c>
      <c r="P389" t="str" cm="1">
        <f t="array" ref="P389">_xlfn.IFS(O389&gt;90,"A+",O389&gt;80,"A",O389&gt;70,"B",O389&gt;60,"C",O389&gt;40,"D",O389&gt;=0,"E")</f>
        <v>C</v>
      </c>
      <c r="Q389" s="43" t="str">
        <f>TEXT(VLOOKUP(D389,CHOOSE({1,2},Detail!$H$2:$H$1001,Detail!$A$2:$A$1001),2,FALSE),"DD/MM/YYYY")</f>
        <v>26/04/2005</v>
      </c>
      <c r="R389" t="str" cm="1">
        <f t="array" ref="R389:V389">TRANSPOSE(VLOOKUP(D389,CHOOSE({1,2,3,4,5,6},Detail!$H$2:$H$1001,Detail!$F$2:$F$1001,Detail!$C$2:$C$1001,Detail!$D$2:$D$1001,Detail!$E$2:$E$1001,Detail!$B$2:$B$1001),{2;3;4;5;6},FALSE))</f>
        <v>Mojokerto</v>
      </c>
      <c r="S389">
        <v>177</v>
      </c>
      <c r="T389">
        <v>90</v>
      </c>
      <c r="U389" t="str">
        <v>Jalan Tebet Barat Dalam No. 39</v>
      </c>
      <c r="V389" t="str">
        <v>O-</v>
      </c>
    </row>
    <row r="390" spans="1:22" x14ac:dyDescent="0.25">
      <c r="A390">
        <v>389</v>
      </c>
      <c r="B390" t="str">
        <f>LEFT(INDEX(Absen!$F$3:$F$8,MATCH(C390,Absen!$E$3:$E$8,0)),1)&amp;TEXT(A390,"0000")</f>
        <v>B0389</v>
      </c>
      <c r="C390" t="s">
        <v>1014</v>
      </c>
      <c r="D390" s="27" t="str">
        <f>VLOOKUP('Personal Teks 2'!B390,Detail!$G$2:$H$1001,2,FALSE)</f>
        <v>Oman Mardhiyah</v>
      </c>
      <c r="E390">
        <v>62</v>
      </c>
      <c r="F390">
        <v>65</v>
      </c>
      <c r="G390">
        <v>55</v>
      </c>
      <c r="H390">
        <v>68</v>
      </c>
      <c r="I390">
        <v>82</v>
      </c>
      <c r="J390">
        <v>100</v>
      </c>
      <c r="K390">
        <v>61</v>
      </c>
      <c r="L390" s="45" t="str">
        <f>_xlfn.IFNA(INDEX(Absen!$B$2:$B$501,MATCH('Personal Teks 2'!B390,Absen!$A$2:$A$501,0)),"NO")</f>
        <v>NO</v>
      </c>
      <c r="M390" s="47">
        <f t="shared" si="18"/>
        <v>0</v>
      </c>
      <c r="N390">
        <f t="shared" si="19"/>
        <v>61</v>
      </c>
      <c r="O390">
        <f t="shared" si="20"/>
        <v>71.724999999999994</v>
      </c>
      <c r="P390" t="str" cm="1">
        <f t="array" ref="P390">_xlfn.IFS(O390&gt;90,"A+",O390&gt;80,"A",O390&gt;70,"B",O390&gt;60,"C",O390&gt;40,"D",O390&gt;=0,"E")</f>
        <v>B</v>
      </c>
      <c r="Q390" s="43" t="str">
        <f>TEXT(VLOOKUP(D390,CHOOSE({1,2},Detail!$H$2:$H$1001,Detail!$A$2:$A$1001),2,FALSE),"DD/MM/YYYY")</f>
        <v>02/03/2004</v>
      </c>
      <c r="R390" t="str" cm="1">
        <f t="array" ref="R390:V390">TRANSPOSE(VLOOKUP(D390,CHOOSE({1,2,3,4,5,6},Detail!$H$2:$H$1001,Detail!$F$2:$F$1001,Detail!$C$2:$C$1001,Detail!$D$2:$D$1001,Detail!$E$2:$E$1001,Detail!$B$2:$B$1001),{2;3;4;5;6},FALSE))</f>
        <v>Tual</v>
      </c>
      <c r="S390">
        <v>165</v>
      </c>
      <c r="T390">
        <v>75</v>
      </c>
      <c r="U390" t="str">
        <v>Gg. W.R. Supratman No. 94</v>
      </c>
      <c r="V390" t="str">
        <v>O-</v>
      </c>
    </row>
    <row r="391" spans="1:22" x14ac:dyDescent="0.25">
      <c r="A391">
        <v>390</v>
      </c>
      <c r="B391" t="str">
        <f>LEFT(INDEX(Absen!$F$3:$F$8,MATCH(C391,Absen!$E$3:$E$8,0)),1)&amp;TEXT(A391,"0000")</f>
        <v>E0390</v>
      </c>
      <c r="C391" t="s">
        <v>1010</v>
      </c>
      <c r="D391" s="27" t="str">
        <f>VLOOKUP('Personal Teks 2'!B391,Detail!$G$2:$H$1001,2,FALSE)</f>
        <v>Setya Prayoga</v>
      </c>
      <c r="E391">
        <v>87</v>
      </c>
      <c r="F391">
        <v>52</v>
      </c>
      <c r="G391">
        <v>81</v>
      </c>
      <c r="H391">
        <v>69</v>
      </c>
      <c r="I391">
        <v>64</v>
      </c>
      <c r="J391">
        <v>96</v>
      </c>
      <c r="K391">
        <v>89</v>
      </c>
      <c r="L391" s="45" t="str">
        <f>_xlfn.IFNA(INDEX(Absen!$B$2:$B$501,MATCH('Personal Teks 2'!B391,Absen!$A$2:$A$501,0)),"NO")</f>
        <v>NO</v>
      </c>
      <c r="M391" s="47">
        <f t="shared" si="18"/>
        <v>0</v>
      </c>
      <c r="N391">
        <f t="shared" si="19"/>
        <v>89</v>
      </c>
      <c r="O391">
        <f t="shared" si="20"/>
        <v>78.300000000000011</v>
      </c>
      <c r="P391" t="str" cm="1">
        <f t="array" ref="P391">_xlfn.IFS(O391&gt;90,"A+",O391&gt;80,"A",O391&gt;70,"B",O391&gt;60,"C",O391&gt;40,"D",O391&gt;=0,"E")</f>
        <v>B</v>
      </c>
      <c r="Q391" s="43" t="str">
        <f>TEXT(VLOOKUP(D391,CHOOSE({1,2},Detail!$H$2:$H$1001,Detail!$A$2:$A$1001),2,FALSE),"DD/MM/YYYY")</f>
        <v>10/03/2003</v>
      </c>
      <c r="R391" t="str" cm="1">
        <f t="array" ref="R391:V391">TRANSPOSE(VLOOKUP(D391,CHOOSE({1,2,3,4,5,6},Detail!$H$2:$H$1001,Detail!$F$2:$F$1001,Detail!$C$2:$C$1001,Detail!$D$2:$D$1001,Detail!$E$2:$E$1001,Detail!$B$2:$B$1001),{2;3;4;5;6},FALSE))</f>
        <v>Meulaboh</v>
      </c>
      <c r="S391">
        <v>158</v>
      </c>
      <c r="T391">
        <v>64</v>
      </c>
      <c r="U391" t="str">
        <v>Gg. W.R. Supratman No. 58</v>
      </c>
      <c r="V391" t="str">
        <v>B-</v>
      </c>
    </row>
    <row r="392" spans="1:22" x14ac:dyDescent="0.25">
      <c r="A392">
        <v>391</v>
      </c>
      <c r="B392" t="str">
        <f>LEFT(INDEX(Absen!$F$3:$F$8,MATCH(C392,Absen!$E$3:$E$8,0)),1)&amp;TEXT(A392,"0000")</f>
        <v>C0391</v>
      </c>
      <c r="C392" t="s">
        <v>1012</v>
      </c>
      <c r="D392" s="27" t="str">
        <f>VLOOKUP('Personal Teks 2'!B392,Detail!$G$2:$H$1001,2,FALSE)</f>
        <v>Laila Maryadi</v>
      </c>
      <c r="E392">
        <v>94</v>
      </c>
      <c r="F392">
        <v>53</v>
      </c>
      <c r="G392">
        <v>46</v>
      </c>
      <c r="H392">
        <v>66</v>
      </c>
      <c r="I392">
        <v>90</v>
      </c>
      <c r="J392">
        <v>100</v>
      </c>
      <c r="K392">
        <v>60</v>
      </c>
      <c r="L392" s="45" t="str">
        <f>_xlfn.IFNA(INDEX(Absen!$B$2:$B$501,MATCH('Personal Teks 2'!B392,Absen!$A$2:$A$501,0)),"NO")</f>
        <v>NO</v>
      </c>
      <c r="M392" s="47">
        <f t="shared" si="18"/>
        <v>0</v>
      </c>
      <c r="N392">
        <f t="shared" si="19"/>
        <v>60</v>
      </c>
      <c r="O392">
        <f t="shared" si="20"/>
        <v>73.075000000000003</v>
      </c>
      <c r="P392" t="str" cm="1">
        <f t="array" ref="P392">_xlfn.IFS(O392&gt;90,"A+",O392&gt;80,"A",O392&gt;70,"B",O392&gt;60,"C",O392&gt;40,"D",O392&gt;=0,"E")</f>
        <v>B</v>
      </c>
      <c r="Q392" s="43" t="str">
        <f>TEXT(VLOOKUP(D392,CHOOSE({1,2},Detail!$H$2:$H$1001,Detail!$A$2:$A$1001),2,FALSE),"DD/MM/YYYY")</f>
        <v>12/07/2002</v>
      </c>
      <c r="R392" t="str" cm="1">
        <f t="array" ref="R392:V392">TRANSPOSE(VLOOKUP(D392,CHOOSE({1,2,3,4,5,6},Detail!$H$2:$H$1001,Detail!$F$2:$F$1001,Detail!$C$2:$C$1001,Detail!$D$2:$D$1001,Detail!$E$2:$E$1001,Detail!$B$2:$B$1001),{2;3;4;5;6},FALSE))</f>
        <v>Palembang</v>
      </c>
      <c r="S392">
        <v>173</v>
      </c>
      <c r="T392">
        <v>62</v>
      </c>
      <c r="U392" t="str">
        <v>Jl. Rajiman No. 19</v>
      </c>
      <c r="V392" t="str">
        <v>A-</v>
      </c>
    </row>
    <row r="393" spans="1:22" x14ac:dyDescent="0.25">
      <c r="A393">
        <v>392</v>
      </c>
      <c r="B393" t="str">
        <f>LEFT(INDEX(Absen!$F$3:$F$8,MATCH(C393,Absen!$E$3:$E$8,0)),1)&amp;TEXT(A393,"0000")</f>
        <v>F0392</v>
      </c>
      <c r="C393" t="s">
        <v>1011</v>
      </c>
      <c r="D393" s="27" t="str">
        <f>VLOOKUP('Personal Teks 2'!B393,Detail!$G$2:$H$1001,2,FALSE)</f>
        <v>Kusuma Andriani</v>
      </c>
      <c r="E393">
        <v>53</v>
      </c>
      <c r="F393">
        <v>58</v>
      </c>
      <c r="G393">
        <v>75</v>
      </c>
      <c r="H393">
        <v>63</v>
      </c>
      <c r="I393">
        <v>70</v>
      </c>
      <c r="J393">
        <v>51</v>
      </c>
      <c r="K393">
        <v>77</v>
      </c>
      <c r="L393" s="45">
        <f>_xlfn.IFNA(INDEX(Absen!$B$2:$B$501,MATCH('Personal Teks 2'!B393,Absen!$A$2:$A$501,0)),"NO")</f>
        <v>44869</v>
      </c>
      <c r="M393" s="47">
        <f t="shared" si="18"/>
        <v>10</v>
      </c>
      <c r="N393">
        <f t="shared" si="19"/>
        <v>67</v>
      </c>
      <c r="O393">
        <f t="shared" si="20"/>
        <v>62.400000000000006</v>
      </c>
      <c r="P393" t="str" cm="1">
        <f t="array" ref="P393">_xlfn.IFS(O393&gt;90,"A+",O393&gt;80,"A",O393&gt;70,"B",O393&gt;60,"C",O393&gt;40,"D",O393&gt;=0,"E")</f>
        <v>C</v>
      </c>
      <c r="Q393" s="43" t="str">
        <f>TEXT(VLOOKUP(D393,CHOOSE({1,2},Detail!$H$2:$H$1001,Detail!$A$2:$A$1001),2,FALSE),"DD/MM/YYYY")</f>
        <v>28/09/2004</v>
      </c>
      <c r="R393" t="str" cm="1">
        <f t="array" ref="R393:V393">TRANSPOSE(VLOOKUP(D393,CHOOSE({1,2,3,4,5,6},Detail!$H$2:$H$1001,Detail!$F$2:$F$1001,Detail!$C$2:$C$1001,Detail!$D$2:$D$1001,Detail!$E$2:$E$1001,Detail!$B$2:$B$1001),{2;3;4;5;6},FALSE))</f>
        <v>Mataram</v>
      </c>
      <c r="S393">
        <v>150</v>
      </c>
      <c r="T393">
        <v>80</v>
      </c>
      <c r="U393" t="str">
        <v>Jl. Merdeka No. 55</v>
      </c>
      <c r="V393" t="str">
        <v>A+</v>
      </c>
    </row>
    <row r="394" spans="1:22" x14ac:dyDescent="0.25">
      <c r="A394">
        <v>393</v>
      </c>
      <c r="B394" t="str">
        <f>LEFT(INDEX(Absen!$F$3:$F$8,MATCH(C394,Absen!$E$3:$E$8,0)),1)&amp;TEXT(A394,"0000")</f>
        <v>D0393</v>
      </c>
      <c r="C394" t="s">
        <v>1013</v>
      </c>
      <c r="D394" s="27" t="str">
        <f>VLOOKUP('Personal Teks 2'!B394,Detail!$G$2:$H$1001,2,FALSE)</f>
        <v>Adhiarja Prasasta</v>
      </c>
      <c r="E394">
        <v>77</v>
      </c>
      <c r="F394">
        <v>46</v>
      </c>
      <c r="G394">
        <v>64</v>
      </c>
      <c r="H394">
        <v>71</v>
      </c>
      <c r="I394">
        <v>92</v>
      </c>
      <c r="J394">
        <v>97</v>
      </c>
      <c r="K394">
        <v>86</v>
      </c>
      <c r="L394" s="45">
        <f>_xlfn.IFNA(INDEX(Absen!$B$2:$B$501,MATCH('Personal Teks 2'!B394,Absen!$A$2:$A$501,0)),"NO")</f>
        <v>44831</v>
      </c>
      <c r="M394" s="47">
        <f t="shared" si="18"/>
        <v>10</v>
      </c>
      <c r="N394">
        <f t="shared" si="19"/>
        <v>76</v>
      </c>
      <c r="O394">
        <f t="shared" si="20"/>
        <v>75.549999999999983</v>
      </c>
      <c r="P394" t="str" cm="1">
        <f t="array" ref="P394">_xlfn.IFS(O394&gt;90,"A+",O394&gt;80,"A",O394&gt;70,"B",O394&gt;60,"C",O394&gt;40,"D",O394&gt;=0,"E")</f>
        <v>B</v>
      </c>
      <c r="Q394" s="43" t="str">
        <f>TEXT(VLOOKUP(D394,CHOOSE({1,2},Detail!$H$2:$H$1001,Detail!$A$2:$A$1001),2,FALSE),"DD/MM/YYYY")</f>
        <v>27/06/2003</v>
      </c>
      <c r="R394" t="str" cm="1">
        <f t="array" ref="R394:V394">TRANSPOSE(VLOOKUP(D394,CHOOSE({1,2,3,4,5,6},Detail!$H$2:$H$1001,Detail!$F$2:$F$1001,Detail!$C$2:$C$1001,Detail!$D$2:$D$1001,Detail!$E$2:$E$1001,Detail!$B$2:$B$1001),{2;3;4;5;6},FALSE))</f>
        <v>Banjar</v>
      </c>
      <c r="S394">
        <v>172</v>
      </c>
      <c r="T394">
        <v>51</v>
      </c>
      <c r="U394" t="str">
        <v>Jalan Ciwastra No. 05</v>
      </c>
      <c r="V394" t="str">
        <v>AB+</v>
      </c>
    </row>
    <row r="395" spans="1:22" x14ac:dyDescent="0.25">
      <c r="A395">
        <v>394</v>
      </c>
      <c r="B395" t="str">
        <f>LEFT(INDEX(Absen!$F$3:$F$8,MATCH(C395,Absen!$E$3:$E$8,0)),1)&amp;TEXT(A395,"0000")</f>
        <v>A0394</v>
      </c>
      <c r="C395" t="s">
        <v>1015</v>
      </c>
      <c r="D395" s="27" t="str">
        <f>VLOOKUP('Personal Teks 2'!B395,Detail!$G$2:$H$1001,2,FALSE)</f>
        <v>Anita Tamba</v>
      </c>
      <c r="E395">
        <v>57</v>
      </c>
      <c r="F395">
        <v>43</v>
      </c>
      <c r="G395">
        <v>39</v>
      </c>
      <c r="H395">
        <v>55</v>
      </c>
      <c r="I395">
        <v>67</v>
      </c>
      <c r="J395">
        <v>92</v>
      </c>
      <c r="K395">
        <v>79</v>
      </c>
      <c r="L395" s="45" t="str">
        <f>_xlfn.IFNA(INDEX(Absen!$B$2:$B$501,MATCH('Personal Teks 2'!B395,Absen!$A$2:$A$501,0)),"NO")</f>
        <v>NO</v>
      </c>
      <c r="M395" s="47">
        <f t="shared" si="18"/>
        <v>0</v>
      </c>
      <c r="N395">
        <f t="shared" si="19"/>
        <v>79</v>
      </c>
      <c r="O395">
        <f t="shared" si="20"/>
        <v>61.849999999999994</v>
      </c>
      <c r="P395" t="str" cm="1">
        <f t="array" ref="P395">_xlfn.IFS(O395&gt;90,"A+",O395&gt;80,"A",O395&gt;70,"B",O395&gt;60,"C",O395&gt;40,"D",O395&gt;=0,"E")</f>
        <v>C</v>
      </c>
      <c r="Q395" s="43" t="str">
        <f>TEXT(VLOOKUP(D395,CHOOSE({1,2},Detail!$H$2:$H$1001,Detail!$A$2:$A$1001),2,FALSE),"DD/MM/YYYY")</f>
        <v>29/07/2004</v>
      </c>
      <c r="R395" t="str" cm="1">
        <f t="array" ref="R395:V395">TRANSPOSE(VLOOKUP(D395,CHOOSE({1,2,3,4,5,6},Detail!$H$2:$H$1001,Detail!$F$2:$F$1001,Detail!$C$2:$C$1001,Detail!$D$2:$D$1001,Detail!$E$2:$E$1001,Detail!$B$2:$B$1001),{2;3;4;5;6},FALSE))</f>
        <v>Depok</v>
      </c>
      <c r="S395">
        <v>176</v>
      </c>
      <c r="T395">
        <v>47</v>
      </c>
      <c r="U395" t="str">
        <v>Gang K.H. Wahid Hasyim No. 25</v>
      </c>
      <c r="V395" t="str">
        <v>A-</v>
      </c>
    </row>
    <row r="396" spans="1:22" x14ac:dyDescent="0.25">
      <c r="A396">
        <v>395</v>
      </c>
      <c r="B396" t="str">
        <f>LEFT(INDEX(Absen!$F$3:$F$8,MATCH(C396,Absen!$E$3:$E$8,0)),1)&amp;TEXT(A396,"0000")</f>
        <v>E0395</v>
      </c>
      <c r="C396" t="s">
        <v>1010</v>
      </c>
      <c r="D396" s="27" t="str">
        <f>VLOOKUP('Personal Teks 2'!B396,Detail!$G$2:$H$1001,2,FALSE)</f>
        <v>Bambang Nasyiah</v>
      </c>
      <c r="E396">
        <v>78</v>
      </c>
      <c r="F396">
        <v>63</v>
      </c>
      <c r="G396">
        <v>79</v>
      </c>
      <c r="H396">
        <v>74</v>
      </c>
      <c r="I396">
        <v>85</v>
      </c>
      <c r="J396">
        <v>60</v>
      </c>
      <c r="K396">
        <v>90</v>
      </c>
      <c r="L396" s="45">
        <f>_xlfn.IFNA(INDEX(Absen!$B$2:$B$501,MATCH('Personal Teks 2'!B396,Absen!$A$2:$A$501,0)),"NO")</f>
        <v>44803</v>
      </c>
      <c r="M396" s="47">
        <f t="shared" si="18"/>
        <v>10</v>
      </c>
      <c r="N396">
        <f t="shared" si="19"/>
        <v>80</v>
      </c>
      <c r="O396">
        <f t="shared" si="20"/>
        <v>73.3</v>
      </c>
      <c r="P396" t="str" cm="1">
        <f t="array" ref="P396">_xlfn.IFS(O396&gt;90,"A+",O396&gt;80,"A",O396&gt;70,"B",O396&gt;60,"C",O396&gt;40,"D",O396&gt;=0,"E")</f>
        <v>B</v>
      </c>
      <c r="Q396" s="43" t="str">
        <f>TEXT(VLOOKUP(D396,CHOOSE({1,2},Detail!$H$2:$H$1001,Detail!$A$2:$A$1001),2,FALSE),"DD/MM/YYYY")</f>
        <v>03/12/2002</v>
      </c>
      <c r="R396" t="str" cm="1">
        <f t="array" ref="R396:V396">TRANSPOSE(VLOOKUP(D396,CHOOSE({1,2,3,4,5,6},Detail!$H$2:$H$1001,Detail!$F$2:$F$1001,Detail!$C$2:$C$1001,Detail!$D$2:$D$1001,Detail!$E$2:$E$1001,Detail!$B$2:$B$1001),{2;3;4;5;6},FALSE))</f>
        <v>Pematangsiantar</v>
      </c>
      <c r="S396">
        <v>167</v>
      </c>
      <c r="T396">
        <v>60</v>
      </c>
      <c r="U396" t="str">
        <v>Gang Jend. Sudirman No. 95</v>
      </c>
      <c r="V396" t="str">
        <v>AB-</v>
      </c>
    </row>
    <row r="397" spans="1:22" x14ac:dyDescent="0.25">
      <c r="A397">
        <v>396</v>
      </c>
      <c r="B397" t="str">
        <f>LEFT(INDEX(Absen!$F$3:$F$8,MATCH(C397,Absen!$E$3:$E$8,0)),1)&amp;TEXT(A397,"0000")</f>
        <v>D0396</v>
      </c>
      <c r="C397" t="s">
        <v>1013</v>
      </c>
      <c r="D397" s="27" t="str">
        <f>VLOOKUP('Personal Teks 2'!B397,Detail!$G$2:$H$1001,2,FALSE)</f>
        <v>Ami Prasetya</v>
      </c>
      <c r="E397">
        <v>51</v>
      </c>
      <c r="F397">
        <v>56</v>
      </c>
      <c r="G397">
        <v>81</v>
      </c>
      <c r="H397">
        <v>60</v>
      </c>
      <c r="I397">
        <v>91</v>
      </c>
      <c r="J397">
        <v>54</v>
      </c>
      <c r="K397">
        <v>63</v>
      </c>
      <c r="L397" s="45" t="str">
        <f>_xlfn.IFNA(INDEX(Absen!$B$2:$B$501,MATCH('Personal Teks 2'!B397,Absen!$A$2:$A$501,0)),"NO")</f>
        <v>NO</v>
      </c>
      <c r="M397" s="47">
        <f t="shared" si="18"/>
        <v>0</v>
      </c>
      <c r="N397">
        <f t="shared" si="19"/>
        <v>63</v>
      </c>
      <c r="O397">
        <f t="shared" si="20"/>
        <v>65.55</v>
      </c>
      <c r="P397" t="str" cm="1">
        <f t="array" ref="P397">_xlfn.IFS(O397&gt;90,"A+",O397&gt;80,"A",O397&gt;70,"B",O397&gt;60,"C",O397&gt;40,"D",O397&gt;=0,"E")</f>
        <v>C</v>
      </c>
      <c r="Q397" s="43" t="str">
        <f>TEXT(VLOOKUP(D397,CHOOSE({1,2},Detail!$H$2:$H$1001,Detail!$A$2:$A$1001),2,FALSE),"DD/MM/YYYY")</f>
        <v>21/02/2005</v>
      </c>
      <c r="R397" t="str" cm="1">
        <f t="array" ref="R397:V397">TRANSPOSE(VLOOKUP(D397,CHOOSE({1,2,3,4,5,6},Detail!$H$2:$H$1001,Detail!$F$2:$F$1001,Detail!$C$2:$C$1001,Detail!$D$2:$D$1001,Detail!$E$2:$E$1001,Detail!$B$2:$B$1001),{2;3;4;5;6},FALSE))</f>
        <v>Langsa</v>
      </c>
      <c r="S397">
        <v>163</v>
      </c>
      <c r="T397">
        <v>51</v>
      </c>
      <c r="U397" t="str">
        <v>Jalan Pacuan Kuda No. 45</v>
      </c>
      <c r="V397" t="str">
        <v>O+</v>
      </c>
    </row>
    <row r="398" spans="1:22" x14ac:dyDescent="0.25">
      <c r="A398">
        <v>397</v>
      </c>
      <c r="B398" t="str">
        <f>LEFT(INDEX(Absen!$F$3:$F$8,MATCH(C398,Absen!$E$3:$E$8,0)),1)&amp;TEXT(A398,"0000")</f>
        <v>C0397</v>
      </c>
      <c r="C398" t="s">
        <v>1012</v>
      </c>
      <c r="D398" s="27" t="str">
        <f>VLOOKUP('Personal Teks 2'!B398,Detail!$G$2:$H$1001,2,FALSE)</f>
        <v>Farhunnisa Putri</v>
      </c>
      <c r="E398">
        <v>66</v>
      </c>
      <c r="F398">
        <v>44</v>
      </c>
      <c r="G398">
        <v>48</v>
      </c>
      <c r="H398">
        <v>72</v>
      </c>
      <c r="I398">
        <v>82</v>
      </c>
      <c r="J398">
        <v>96</v>
      </c>
      <c r="K398">
        <v>77</v>
      </c>
      <c r="L398" s="45">
        <f>_xlfn.IFNA(INDEX(Absen!$B$2:$B$501,MATCH('Personal Teks 2'!B398,Absen!$A$2:$A$501,0)),"NO")</f>
        <v>44783</v>
      </c>
      <c r="M398" s="47">
        <f t="shared" si="18"/>
        <v>10</v>
      </c>
      <c r="N398">
        <f t="shared" si="19"/>
        <v>67</v>
      </c>
      <c r="O398">
        <f t="shared" si="20"/>
        <v>68.5</v>
      </c>
      <c r="P398" t="str" cm="1">
        <f t="array" ref="P398">_xlfn.IFS(O398&gt;90,"A+",O398&gt;80,"A",O398&gt;70,"B",O398&gt;60,"C",O398&gt;40,"D",O398&gt;=0,"E")</f>
        <v>C</v>
      </c>
      <c r="Q398" s="43" t="str">
        <f>TEXT(VLOOKUP(D398,CHOOSE({1,2},Detail!$H$2:$H$1001,Detail!$A$2:$A$1001),2,FALSE),"DD/MM/YYYY")</f>
        <v>30/05/2003</v>
      </c>
      <c r="R398" t="str" cm="1">
        <f t="array" ref="R398:V398">TRANSPOSE(VLOOKUP(D398,CHOOSE({1,2,3,4,5,6},Detail!$H$2:$H$1001,Detail!$F$2:$F$1001,Detail!$C$2:$C$1001,Detail!$D$2:$D$1001,Detail!$E$2:$E$1001,Detail!$B$2:$B$1001),{2;3;4;5;6},FALSE))</f>
        <v>Tanjungbalai</v>
      </c>
      <c r="S398">
        <v>176</v>
      </c>
      <c r="T398">
        <v>87</v>
      </c>
      <c r="U398" t="str">
        <v>Jalan Cikapayang No. 41</v>
      </c>
      <c r="V398" t="str">
        <v>AB-</v>
      </c>
    </row>
    <row r="399" spans="1:22" x14ac:dyDescent="0.25">
      <c r="A399">
        <v>398</v>
      </c>
      <c r="B399" t="str">
        <f>LEFT(INDEX(Absen!$F$3:$F$8,MATCH(C399,Absen!$E$3:$E$8,0)),1)&amp;TEXT(A399,"0000")</f>
        <v>C0398</v>
      </c>
      <c r="C399" t="s">
        <v>1012</v>
      </c>
      <c r="D399" s="27" t="str">
        <f>VLOOKUP('Personal Teks 2'!B399,Detail!$G$2:$H$1001,2,FALSE)</f>
        <v>Gamblang Mayasari</v>
      </c>
      <c r="E399">
        <v>94</v>
      </c>
      <c r="F399">
        <v>68</v>
      </c>
      <c r="G399">
        <v>73</v>
      </c>
      <c r="H399">
        <v>52</v>
      </c>
      <c r="I399">
        <v>68</v>
      </c>
      <c r="J399">
        <v>64</v>
      </c>
      <c r="K399">
        <v>68</v>
      </c>
      <c r="L399" s="45">
        <f>_xlfn.IFNA(INDEX(Absen!$B$2:$B$501,MATCH('Personal Teks 2'!B399,Absen!$A$2:$A$501,0)),"NO")</f>
        <v>44832</v>
      </c>
      <c r="M399" s="47">
        <f t="shared" si="18"/>
        <v>10</v>
      </c>
      <c r="N399">
        <f t="shared" si="19"/>
        <v>58</v>
      </c>
      <c r="O399">
        <f t="shared" si="20"/>
        <v>68.45</v>
      </c>
      <c r="P399" t="str" cm="1">
        <f t="array" ref="P399">_xlfn.IFS(O399&gt;90,"A+",O399&gt;80,"A",O399&gt;70,"B",O399&gt;60,"C",O399&gt;40,"D",O399&gt;=0,"E")</f>
        <v>C</v>
      </c>
      <c r="Q399" s="43" t="str">
        <f>TEXT(VLOOKUP(D399,CHOOSE({1,2},Detail!$H$2:$H$1001,Detail!$A$2:$A$1001),2,FALSE),"DD/MM/YYYY")</f>
        <v>01/03/2005</v>
      </c>
      <c r="R399" t="str" cm="1">
        <f t="array" ref="R399:V399">TRANSPOSE(VLOOKUP(D399,CHOOSE({1,2,3,4,5,6},Detail!$H$2:$H$1001,Detail!$F$2:$F$1001,Detail!$C$2:$C$1001,Detail!$D$2:$D$1001,Detail!$E$2:$E$1001,Detail!$B$2:$B$1001),{2;3;4;5;6},FALSE))</f>
        <v>Banjarmasin</v>
      </c>
      <c r="S399">
        <v>173</v>
      </c>
      <c r="T399">
        <v>57</v>
      </c>
      <c r="U399" t="str">
        <v>Jalan Pacuan Kuda No. 81</v>
      </c>
      <c r="V399" t="str">
        <v>B-</v>
      </c>
    </row>
    <row r="400" spans="1:22" x14ac:dyDescent="0.25">
      <c r="A400">
        <v>399</v>
      </c>
      <c r="B400" t="str">
        <f>LEFT(INDEX(Absen!$F$3:$F$8,MATCH(C400,Absen!$E$3:$E$8,0)),1)&amp;TEXT(A400,"0000")</f>
        <v>A0399</v>
      </c>
      <c r="C400" t="s">
        <v>1015</v>
      </c>
      <c r="D400" s="27" t="str">
        <f>VLOOKUP('Personal Teks 2'!B400,Detail!$G$2:$H$1001,2,FALSE)</f>
        <v>Hadi Pudjiastuti</v>
      </c>
      <c r="E400">
        <v>80</v>
      </c>
      <c r="F400">
        <v>57</v>
      </c>
      <c r="G400">
        <v>41</v>
      </c>
      <c r="H400">
        <v>63</v>
      </c>
      <c r="I400">
        <v>55</v>
      </c>
      <c r="J400">
        <v>67</v>
      </c>
      <c r="K400">
        <v>61</v>
      </c>
      <c r="L400" s="45" t="str">
        <f>_xlfn.IFNA(INDEX(Absen!$B$2:$B$501,MATCH('Personal Teks 2'!B400,Absen!$A$2:$A$501,0)),"NO")</f>
        <v>NO</v>
      </c>
      <c r="M400" s="47">
        <f t="shared" si="18"/>
        <v>0</v>
      </c>
      <c r="N400">
        <f t="shared" si="19"/>
        <v>61</v>
      </c>
      <c r="O400">
        <f t="shared" si="20"/>
        <v>59.575000000000003</v>
      </c>
      <c r="P400" t="str" cm="1">
        <f t="array" ref="P400">_xlfn.IFS(O400&gt;90,"A+",O400&gt;80,"A",O400&gt;70,"B",O400&gt;60,"C",O400&gt;40,"D",O400&gt;=0,"E")</f>
        <v>D</v>
      </c>
      <c r="Q400" s="43" t="str">
        <f>TEXT(VLOOKUP(D400,CHOOSE({1,2},Detail!$H$2:$H$1001,Detail!$A$2:$A$1001),2,FALSE),"DD/MM/YYYY")</f>
        <v>03/07/2004</v>
      </c>
      <c r="R400" t="str" cm="1">
        <f t="array" ref="R400:V400">TRANSPOSE(VLOOKUP(D400,CHOOSE({1,2,3,4,5,6},Detail!$H$2:$H$1001,Detail!$F$2:$F$1001,Detail!$C$2:$C$1001,Detail!$D$2:$D$1001,Detail!$E$2:$E$1001,Detail!$B$2:$B$1001),{2;3;4;5;6},FALSE))</f>
        <v>Banda Aceh</v>
      </c>
      <c r="S400">
        <v>176</v>
      </c>
      <c r="T400">
        <v>87</v>
      </c>
      <c r="U400" t="str">
        <v>Jl. Raya Ujungberung No. 00</v>
      </c>
      <c r="V400" t="str">
        <v>B-</v>
      </c>
    </row>
    <row r="401" spans="1:22" x14ac:dyDescent="0.25">
      <c r="A401">
        <v>400</v>
      </c>
      <c r="B401" t="str">
        <f>LEFT(INDEX(Absen!$F$3:$F$8,MATCH(C401,Absen!$E$3:$E$8,0)),1)&amp;TEXT(A401,"0000")</f>
        <v>D0400</v>
      </c>
      <c r="C401" t="s">
        <v>1013</v>
      </c>
      <c r="D401" s="27" t="str">
        <f>VLOOKUP('Personal Teks 2'!B401,Detail!$G$2:$H$1001,2,FALSE)</f>
        <v>Gandi Wibisono</v>
      </c>
      <c r="E401">
        <v>88</v>
      </c>
      <c r="F401">
        <v>69</v>
      </c>
      <c r="G401">
        <v>83</v>
      </c>
      <c r="H401">
        <v>63</v>
      </c>
      <c r="I401">
        <v>84</v>
      </c>
      <c r="J401">
        <v>42</v>
      </c>
      <c r="K401">
        <v>61</v>
      </c>
      <c r="L401" s="45">
        <f>_xlfn.IFNA(INDEX(Absen!$B$2:$B$501,MATCH('Personal Teks 2'!B401,Absen!$A$2:$A$501,0)),"NO")</f>
        <v>44765</v>
      </c>
      <c r="M401" s="47">
        <f t="shared" si="18"/>
        <v>10</v>
      </c>
      <c r="N401">
        <f t="shared" si="19"/>
        <v>51</v>
      </c>
      <c r="O401">
        <f t="shared" si="20"/>
        <v>68.099999999999994</v>
      </c>
      <c r="P401" t="str" cm="1">
        <f t="array" ref="P401">_xlfn.IFS(O401&gt;90,"A+",O401&gt;80,"A",O401&gt;70,"B",O401&gt;60,"C",O401&gt;40,"D",O401&gt;=0,"E")</f>
        <v>C</v>
      </c>
      <c r="Q401" s="43" t="str">
        <f>TEXT(VLOOKUP(D401,CHOOSE({1,2},Detail!$H$2:$H$1001,Detail!$A$2:$A$1001),2,FALSE),"DD/MM/YYYY")</f>
        <v>19/12/2004</v>
      </c>
      <c r="R401" t="str" cm="1">
        <f t="array" ref="R401:V401">TRANSPOSE(VLOOKUP(D401,CHOOSE({1,2,3,4,5,6},Detail!$H$2:$H$1001,Detail!$F$2:$F$1001,Detail!$C$2:$C$1001,Detail!$D$2:$D$1001,Detail!$E$2:$E$1001,Detail!$B$2:$B$1001),{2;3;4;5;6},FALSE))</f>
        <v>Batu</v>
      </c>
      <c r="S401">
        <v>153</v>
      </c>
      <c r="T401">
        <v>94</v>
      </c>
      <c r="U401" t="str">
        <v xml:space="preserve">Gang W.R. Supratman No. 9
</v>
      </c>
      <c r="V401" t="str">
        <v>B-</v>
      </c>
    </row>
    <row r="402" spans="1:22" x14ac:dyDescent="0.25">
      <c r="A402">
        <v>401</v>
      </c>
      <c r="B402" t="str">
        <f>LEFT(INDEX(Absen!$F$3:$F$8,MATCH(C402,Absen!$E$3:$E$8,0)),1)&amp;TEXT(A402,"0000")</f>
        <v>C0401</v>
      </c>
      <c r="C402" t="s">
        <v>1012</v>
      </c>
      <c r="D402" s="27" t="str">
        <f>VLOOKUP('Personal Teks 2'!B402,Detail!$G$2:$H$1001,2,FALSE)</f>
        <v>Maya Simanjuntak</v>
      </c>
      <c r="E402">
        <v>91</v>
      </c>
      <c r="F402">
        <v>47</v>
      </c>
      <c r="G402">
        <v>66</v>
      </c>
      <c r="H402">
        <v>57</v>
      </c>
      <c r="I402">
        <v>87</v>
      </c>
      <c r="J402">
        <v>67</v>
      </c>
      <c r="K402">
        <v>84</v>
      </c>
      <c r="L402" s="45">
        <f>_xlfn.IFNA(INDEX(Absen!$B$2:$B$501,MATCH('Personal Teks 2'!B402,Absen!$A$2:$A$501,0)),"NO")</f>
        <v>44804</v>
      </c>
      <c r="M402" s="47">
        <f t="shared" si="18"/>
        <v>10</v>
      </c>
      <c r="N402">
        <f t="shared" si="19"/>
        <v>74</v>
      </c>
      <c r="O402">
        <f t="shared" si="20"/>
        <v>69.25</v>
      </c>
      <c r="P402" t="str" cm="1">
        <f t="array" ref="P402">_xlfn.IFS(O402&gt;90,"A+",O402&gt;80,"A",O402&gt;70,"B",O402&gt;60,"C",O402&gt;40,"D",O402&gt;=0,"E")</f>
        <v>C</v>
      </c>
      <c r="Q402" s="43" t="str">
        <f>TEXT(VLOOKUP(D402,CHOOSE({1,2},Detail!$H$2:$H$1001,Detail!$A$2:$A$1001),2,FALSE),"DD/MM/YYYY")</f>
        <v>19/08/2001</v>
      </c>
      <c r="R402" t="str" cm="1">
        <f t="array" ref="R402:V402">TRANSPOSE(VLOOKUP(D402,CHOOSE({1,2,3,4,5,6},Detail!$H$2:$H$1001,Detail!$F$2:$F$1001,Detail!$C$2:$C$1001,Detail!$D$2:$D$1001,Detail!$E$2:$E$1001,Detail!$B$2:$B$1001),{2;3;4;5;6},FALSE))</f>
        <v>Mataram</v>
      </c>
      <c r="S402">
        <v>169</v>
      </c>
      <c r="T402">
        <v>70</v>
      </c>
      <c r="U402" t="str">
        <v>Jl. Rungkut Industri No. 93</v>
      </c>
      <c r="V402" t="str">
        <v>B+</v>
      </c>
    </row>
    <row r="403" spans="1:22" x14ac:dyDescent="0.25">
      <c r="A403">
        <v>402</v>
      </c>
      <c r="B403" t="str">
        <f>LEFT(INDEX(Absen!$F$3:$F$8,MATCH(C403,Absen!$E$3:$E$8,0)),1)&amp;TEXT(A403,"0000")</f>
        <v>E0402</v>
      </c>
      <c r="C403" t="s">
        <v>1010</v>
      </c>
      <c r="D403" s="27" t="str">
        <f>VLOOKUP('Personal Teks 2'!B403,Detail!$G$2:$H$1001,2,FALSE)</f>
        <v>Saiful Safitri</v>
      </c>
      <c r="E403">
        <v>93</v>
      </c>
      <c r="F403">
        <v>40</v>
      </c>
      <c r="G403">
        <v>60</v>
      </c>
      <c r="H403">
        <v>64</v>
      </c>
      <c r="I403">
        <v>71</v>
      </c>
      <c r="J403">
        <v>56</v>
      </c>
      <c r="K403">
        <v>76</v>
      </c>
      <c r="L403" s="45">
        <f>_xlfn.IFNA(INDEX(Absen!$B$2:$B$501,MATCH('Personal Teks 2'!B403,Absen!$A$2:$A$501,0)),"NO")</f>
        <v>44781</v>
      </c>
      <c r="M403" s="47">
        <f t="shared" si="18"/>
        <v>10</v>
      </c>
      <c r="N403">
        <f t="shared" si="19"/>
        <v>66</v>
      </c>
      <c r="O403">
        <f t="shared" si="20"/>
        <v>63.300000000000004</v>
      </c>
      <c r="P403" t="str" cm="1">
        <f t="array" ref="P403">_xlfn.IFS(O403&gt;90,"A+",O403&gt;80,"A",O403&gt;70,"B",O403&gt;60,"C",O403&gt;40,"D",O403&gt;=0,"E")</f>
        <v>C</v>
      </c>
      <c r="Q403" s="43" t="str">
        <f>TEXT(VLOOKUP(D403,CHOOSE({1,2},Detail!$H$2:$H$1001,Detail!$A$2:$A$1001),2,FALSE),"DD/MM/YYYY")</f>
        <v>24/11/2001</v>
      </c>
      <c r="R403" t="str" cm="1">
        <f t="array" ref="R403:V403">TRANSPOSE(VLOOKUP(D403,CHOOSE({1,2,3,4,5,6},Detail!$H$2:$H$1001,Detail!$F$2:$F$1001,Detail!$C$2:$C$1001,Detail!$D$2:$D$1001,Detail!$E$2:$E$1001,Detail!$B$2:$B$1001),{2;3;4;5;6},FALSE))</f>
        <v>Binjai</v>
      </c>
      <c r="S403">
        <v>164</v>
      </c>
      <c r="T403">
        <v>49</v>
      </c>
      <c r="U403" t="str">
        <v xml:space="preserve">Gang Rawamangun No. 2
</v>
      </c>
      <c r="V403" t="str">
        <v>B-</v>
      </c>
    </row>
    <row r="404" spans="1:22" x14ac:dyDescent="0.25">
      <c r="A404">
        <v>403</v>
      </c>
      <c r="B404" t="str">
        <f>LEFT(INDEX(Absen!$F$3:$F$8,MATCH(C404,Absen!$E$3:$E$8,0)),1)&amp;TEXT(A404,"0000")</f>
        <v>F0403</v>
      </c>
      <c r="C404" t="s">
        <v>1011</v>
      </c>
      <c r="D404" s="27" t="str">
        <f>VLOOKUP('Personal Teks 2'!B404,Detail!$G$2:$H$1001,2,FALSE)</f>
        <v>Edi Prasetya</v>
      </c>
      <c r="E404">
        <v>60</v>
      </c>
      <c r="F404">
        <v>72</v>
      </c>
      <c r="G404">
        <v>35</v>
      </c>
      <c r="H404">
        <v>55</v>
      </c>
      <c r="I404">
        <v>88</v>
      </c>
      <c r="J404">
        <v>55</v>
      </c>
      <c r="K404">
        <v>89</v>
      </c>
      <c r="L404" s="45" t="str">
        <f>_xlfn.IFNA(INDEX(Absen!$B$2:$B$501,MATCH('Personal Teks 2'!B404,Absen!$A$2:$A$501,0)),"NO")</f>
        <v>NO</v>
      </c>
      <c r="M404" s="47">
        <f t="shared" si="18"/>
        <v>0</v>
      </c>
      <c r="N404">
        <f t="shared" si="19"/>
        <v>89</v>
      </c>
      <c r="O404">
        <f t="shared" si="20"/>
        <v>61.274999999999999</v>
      </c>
      <c r="P404" t="str" cm="1">
        <f t="array" ref="P404">_xlfn.IFS(O404&gt;90,"A+",O404&gt;80,"A",O404&gt;70,"B",O404&gt;60,"C",O404&gt;40,"D",O404&gt;=0,"E")</f>
        <v>C</v>
      </c>
      <c r="Q404" s="43" t="str">
        <f>TEXT(VLOOKUP(D404,CHOOSE({1,2},Detail!$H$2:$H$1001,Detail!$A$2:$A$1001),2,FALSE),"DD/MM/YYYY")</f>
        <v>06/07/2003</v>
      </c>
      <c r="R404" t="str" cm="1">
        <f t="array" ref="R404:V404">TRANSPOSE(VLOOKUP(D404,CHOOSE({1,2,3,4,5,6},Detail!$H$2:$H$1001,Detail!$F$2:$F$1001,Detail!$C$2:$C$1001,Detail!$D$2:$D$1001,Detail!$E$2:$E$1001,Detail!$B$2:$B$1001),{2;3;4;5;6},FALSE))</f>
        <v>Tual</v>
      </c>
      <c r="S404">
        <v>174</v>
      </c>
      <c r="T404">
        <v>86</v>
      </c>
      <c r="U404" t="str">
        <v>Gg. Pelajar Pejuang No. 62</v>
      </c>
      <c r="V404" t="str">
        <v>AB-</v>
      </c>
    </row>
    <row r="405" spans="1:22" x14ac:dyDescent="0.25">
      <c r="A405">
        <v>404</v>
      </c>
      <c r="B405" t="str">
        <f>LEFT(INDEX(Absen!$F$3:$F$8,MATCH(C405,Absen!$E$3:$E$8,0)),1)&amp;TEXT(A405,"0000")</f>
        <v>C0404</v>
      </c>
      <c r="C405" t="s">
        <v>1012</v>
      </c>
      <c r="D405" s="27" t="str">
        <f>VLOOKUP('Personal Teks 2'!B405,Detail!$G$2:$H$1001,2,FALSE)</f>
        <v>Asirwanda Natsir</v>
      </c>
      <c r="E405">
        <v>75</v>
      </c>
      <c r="F405">
        <v>50</v>
      </c>
      <c r="G405">
        <v>57</v>
      </c>
      <c r="H405">
        <v>57</v>
      </c>
      <c r="I405">
        <v>62</v>
      </c>
      <c r="J405">
        <v>80</v>
      </c>
      <c r="K405">
        <v>68</v>
      </c>
      <c r="L405" s="45" t="str">
        <f>_xlfn.IFNA(INDEX(Absen!$B$2:$B$501,MATCH('Personal Teks 2'!B405,Absen!$A$2:$A$501,0)),"NO")</f>
        <v>NO</v>
      </c>
      <c r="M405" s="47">
        <f t="shared" si="18"/>
        <v>0</v>
      </c>
      <c r="N405">
        <f t="shared" si="19"/>
        <v>68</v>
      </c>
      <c r="O405">
        <f t="shared" si="20"/>
        <v>64.7</v>
      </c>
      <c r="P405" t="str" cm="1">
        <f t="array" ref="P405">_xlfn.IFS(O405&gt;90,"A+",O405&gt;80,"A",O405&gt;70,"B",O405&gt;60,"C",O405&gt;40,"D",O405&gt;=0,"E")</f>
        <v>C</v>
      </c>
      <c r="Q405" s="43" t="str">
        <f>TEXT(VLOOKUP(D405,CHOOSE({1,2},Detail!$H$2:$H$1001,Detail!$A$2:$A$1001),2,FALSE),"DD/MM/YYYY")</f>
        <v>12/05/2001</v>
      </c>
      <c r="R405" t="str" cm="1">
        <f t="array" ref="R405:V405">TRANSPOSE(VLOOKUP(D405,CHOOSE({1,2,3,4,5,6},Detail!$H$2:$H$1001,Detail!$F$2:$F$1001,Detail!$C$2:$C$1001,Detail!$D$2:$D$1001,Detail!$E$2:$E$1001,Detail!$B$2:$B$1001),{2;3;4;5;6},FALSE))</f>
        <v>Makassar</v>
      </c>
      <c r="S405">
        <v>165</v>
      </c>
      <c r="T405">
        <v>56</v>
      </c>
      <c r="U405" t="str">
        <v>Jl. Rawamangun No. 56</v>
      </c>
      <c r="V405" t="str">
        <v>B+</v>
      </c>
    </row>
    <row r="406" spans="1:22" x14ac:dyDescent="0.25">
      <c r="A406">
        <v>405</v>
      </c>
      <c r="B406" t="str">
        <f>LEFT(INDEX(Absen!$F$3:$F$8,MATCH(C406,Absen!$E$3:$E$8,0)),1)&amp;TEXT(A406,"0000")</f>
        <v>A0405</v>
      </c>
      <c r="C406" t="s">
        <v>1015</v>
      </c>
      <c r="D406" s="27" t="str">
        <f>VLOOKUP('Personal Teks 2'!B406,Detail!$G$2:$H$1001,2,FALSE)</f>
        <v>Aisyah Nashiruddin</v>
      </c>
      <c r="E406">
        <v>57</v>
      </c>
      <c r="F406">
        <v>55</v>
      </c>
      <c r="G406">
        <v>48</v>
      </c>
      <c r="H406">
        <v>65</v>
      </c>
      <c r="I406">
        <v>77</v>
      </c>
      <c r="J406">
        <v>58</v>
      </c>
      <c r="K406">
        <v>71</v>
      </c>
      <c r="L406" s="45">
        <f>_xlfn.IFNA(INDEX(Absen!$B$2:$B$501,MATCH('Personal Teks 2'!B406,Absen!$A$2:$A$501,0)),"NO")</f>
        <v>44880</v>
      </c>
      <c r="M406" s="47">
        <f t="shared" si="18"/>
        <v>10</v>
      </c>
      <c r="N406">
        <f t="shared" si="19"/>
        <v>61</v>
      </c>
      <c r="O406">
        <f t="shared" si="20"/>
        <v>59.050000000000004</v>
      </c>
      <c r="P406" t="str" cm="1">
        <f t="array" ref="P406">_xlfn.IFS(O406&gt;90,"A+",O406&gt;80,"A",O406&gt;70,"B",O406&gt;60,"C",O406&gt;40,"D",O406&gt;=0,"E")</f>
        <v>D</v>
      </c>
      <c r="Q406" s="43" t="str">
        <f>TEXT(VLOOKUP(D406,CHOOSE({1,2},Detail!$H$2:$H$1001,Detail!$A$2:$A$1001),2,FALSE),"DD/MM/YYYY")</f>
        <v>23/09/2003</v>
      </c>
      <c r="R406" t="str" cm="1">
        <f t="array" ref="R406:V406">TRANSPOSE(VLOOKUP(D406,CHOOSE({1,2,3,4,5,6},Detail!$H$2:$H$1001,Detail!$F$2:$F$1001,Detail!$C$2:$C$1001,Detail!$D$2:$D$1001,Detail!$E$2:$E$1001,Detail!$B$2:$B$1001),{2;3;4;5;6},FALSE))</f>
        <v>Bekasi</v>
      </c>
      <c r="S406">
        <v>153</v>
      </c>
      <c r="T406">
        <v>60</v>
      </c>
      <c r="U406" t="str">
        <v>Gang Medokan Ayu No. 80</v>
      </c>
      <c r="V406" t="str">
        <v>O-</v>
      </c>
    </row>
    <row r="407" spans="1:22" x14ac:dyDescent="0.25">
      <c r="A407">
        <v>406</v>
      </c>
      <c r="B407" t="str">
        <f>LEFT(INDEX(Absen!$F$3:$F$8,MATCH(C407,Absen!$E$3:$E$8,0)),1)&amp;TEXT(A407,"0000")</f>
        <v>C0406</v>
      </c>
      <c r="C407" t="s">
        <v>1012</v>
      </c>
      <c r="D407" s="27" t="str">
        <f>VLOOKUP('Personal Teks 2'!B407,Detail!$G$2:$H$1001,2,FALSE)</f>
        <v>Elon Irawan</v>
      </c>
      <c r="E407">
        <v>86</v>
      </c>
      <c r="F407">
        <v>49</v>
      </c>
      <c r="G407">
        <v>67</v>
      </c>
      <c r="H407">
        <v>56</v>
      </c>
      <c r="I407">
        <v>94</v>
      </c>
      <c r="J407">
        <v>93</v>
      </c>
      <c r="K407">
        <v>60</v>
      </c>
      <c r="L407" s="45" t="str">
        <f>_xlfn.IFNA(INDEX(Absen!$B$2:$B$501,MATCH('Personal Teks 2'!B407,Absen!$A$2:$A$501,0)),"NO")</f>
        <v>NO</v>
      </c>
      <c r="M407" s="47">
        <f t="shared" si="18"/>
        <v>0</v>
      </c>
      <c r="N407">
        <f t="shared" si="19"/>
        <v>60</v>
      </c>
      <c r="O407">
        <f t="shared" si="20"/>
        <v>73.625</v>
      </c>
      <c r="P407" t="str" cm="1">
        <f t="array" ref="P407">_xlfn.IFS(O407&gt;90,"A+",O407&gt;80,"A",O407&gt;70,"B",O407&gt;60,"C",O407&gt;40,"D",O407&gt;=0,"E")</f>
        <v>B</v>
      </c>
      <c r="Q407" s="43" t="str">
        <f>TEXT(VLOOKUP(D407,CHOOSE({1,2},Detail!$H$2:$H$1001,Detail!$A$2:$A$1001),2,FALSE),"DD/MM/YYYY")</f>
        <v>09/03/2002</v>
      </c>
      <c r="R407" t="str" cm="1">
        <f t="array" ref="R407:V407">TRANSPOSE(VLOOKUP(D407,CHOOSE({1,2,3,4,5,6},Detail!$H$2:$H$1001,Detail!$F$2:$F$1001,Detail!$C$2:$C$1001,Detail!$D$2:$D$1001,Detail!$E$2:$E$1001,Detail!$B$2:$B$1001),{2;3;4;5;6},FALSE))</f>
        <v>Tanjungbalai</v>
      </c>
      <c r="S407">
        <v>167</v>
      </c>
      <c r="T407">
        <v>66</v>
      </c>
      <c r="U407" t="str">
        <v>Gang Moch. Ramdan No. 25</v>
      </c>
      <c r="V407" t="str">
        <v>O+</v>
      </c>
    </row>
    <row r="408" spans="1:22" x14ac:dyDescent="0.25">
      <c r="A408">
        <v>407</v>
      </c>
      <c r="B408" t="str">
        <f>LEFT(INDEX(Absen!$F$3:$F$8,MATCH(C408,Absen!$E$3:$E$8,0)),1)&amp;TEXT(A408,"0000")</f>
        <v>A0407</v>
      </c>
      <c r="C408" t="s">
        <v>1015</v>
      </c>
      <c r="D408" s="27" t="str">
        <f>VLOOKUP('Personal Teks 2'!B408,Detail!$G$2:$H$1001,2,FALSE)</f>
        <v>Janet Pradana</v>
      </c>
      <c r="E408">
        <v>58</v>
      </c>
      <c r="F408">
        <v>73</v>
      </c>
      <c r="G408">
        <v>95</v>
      </c>
      <c r="H408">
        <v>66</v>
      </c>
      <c r="I408">
        <v>93</v>
      </c>
      <c r="J408">
        <v>76</v>
      </c>
      <c r="K408">
        <v>63</v>
      </c>
      <c r="L408" s="45">
        <f>_xlfn.IFNA(INDEX(Absen!$B$2:$B$501,MATCH('Personal Teks 2'!B408,Absen!$A$2:$A$501,0)),"NO")</f>
        <v>44914</v>
      </c>
      <c r="M408" s="47">
        <f t="shared" si="18"/>
        <v>10</v>
      </c>
      <c r="N408">
        <f t="shared" si="19"/>
        <v>53</v>
      </c>
      <c r="O408">
        <f t="shared" si="20"/>
        <v>75.75</v>
      </c>
      <c r="P408" t="str" cm="1">
        <f t="array" ref="P408">_xlfn.IFS(O408&gt;90,"A+",O408&gt;80,"A",O408&gt;70,"B",O408&gt;60,"C",O408&gt;40,"D",O408&gt;=0,"E")</f>
        <v>B</v>
      </c>
      <c r="Q408" s="43" t="str">
        <f>TEXT(VLOOKUP(D408,CHOOSE({1,2},Detail!$H$2:$H$1001,Detail!$A$2:$A$1001),2,FALSE),"DD/MM/YYYY")</f>
        <v>22/03/2003</v>
      </c>
      <c r="R408" t="str" cm="1">
        <f t="array" ref="R408:V408">TRANSPOSE(VLOOKUP(D408,CHOOSE({1,2,3,4,5,6},Detail!$H$2:$H$1001,Detail!$F$2:$F$1001,Detail!$C$2:$C$1001,Detail!$D$2:$D$1001,Detail!$E$2:$E$1001,Detail!$B$2:$B$1001),{2;3;4;5;6},FALSE))</f>
        <v>Binjai</v>
      </c>
      <c r="S408">
        <v>180</v>
      </c>
      <c r="T408">
        <v>94</v>
      </c>
      <c r="U408" t="str">
        <v>Gang Merdeka No. 47</v>
      </c>
      <c r="V408" t="str">
        <v>A+</v>
      </c>
    </row>
    <row r="409" spans="1:22" x14ac:dyDescent="0.25">
      <c r="A409">
        <v>408</v>
      </c>
      <c r="B409" t="str">
        <f>LEFT(INDEX(Absen!$F$3:$F$8,MATCH(C409,Absen!$E$3:$E$8,0)),1)&amp;TEXT(A409,"0000")</f>
        <v>F0408</v>
      </c>
      <c r="C409" t="s">
        <v>1011</v>
      </c>
      <c r="D409" s="27" t="str">
        <f>VLOOKUP('Personal Teks 2'!B409,Detail!$G$2:$H$1001,2,FALSE)</f>
        <v>Raihan Laksita</v>
      </c>
      <c r="E409">
        <v>82</v>
      </c>
      <c r="F409">
        <v>60</v>
      </c>
      <c r="G409">
        <v>47</v>
      </c>
      <c r="H409">
        <v>68</v>
      </c>
      <c r="I409">
        <v>94</v>
      </c>
      <c r="J409">
        <v>48</v>
      </c>
      <c r="K409">
        <v>99</v>
      </c>
      <c r="L409" s="45">
        <f>_xlfn.IFNA(INDEX(Absen!$B$2:$B$501,MATCH('Personal Teks 2'!B409,Absen!$A$2:$A$501,0)),"NO")</f>
        <v>44887</v>
      </c>
      <c r="M409" s="47">
        <f t="shared" si="18"/>
        <v>10</v>
      </c>
      <c r="N409">
        <f t="shared" si="19"/>
        <v>89</v>
      </c>
      <c r="O409">
        <f t="shared" si="20"/>
        <v>65.900000000000006</v>
      </c>
      <c r="P409" t="str" cm="1">
        <f t="array" ref="P409">_xlfn.IFS(O409&gt;90,"A+",O409&gt;80,"A",O409&gt;70,"B",O409&gt;60,"C",O409&gt;40,"D",O409&gt;=0,"E")</f>
        <v>C</v>
      </c>
      <c r="Q409" s="43" t="str">
        <f>TEXT(VLOOKUP(D409,CHOOSE({1,2},Detail!$H$2:$H$1001,Detail!$A$2:$A$1001),2,FALSE),"DD/MM/YYYY")</f>
        <v>05/07/2002</v>
      </c>
      <c r="R409" t="str" cm="1">
        <f t="array" ref="R409:V409">TRANSPOSE(VLOOKUP(D409,CHOOSE({1,2,3,4,5,6},Detail!$H$2:$H$1001,Detail!$F$2:$F$1001,Detail!$C$2:$C$1001,Detail!$D$2:$D$1001,Detail!$E$2:$E$1001,Detail!$B$2:$B$1001),{2;3;4;5;6},FALSE))</f>
        <v>Lhokseumawe</v>
      </c>
      <c r="S409">
        <v>163</v>
      </c>
      <c r="T409">
        <v>45</v>
      </c>
      <c r="U409" t="str">
        <v>Gg. M.H Thamrin No. 37</v>
      </c>
      <c r="V409" t="str">
        <v>A+</v>
      </c>
    </row>
    <row r="410" spans="1:22" x14ac:dyDescent="0.25">
      <c r="A410">
        <v>409</v>
      </c>
      <c r="B410" t="str">
        <f>LEFT(INDEX(Absen!$F$3:$F$8,MATCH(C410,Absen!$E$3:$E$8,0)),1)&amp;TEXT(A410,"0000")</f>
        <v>E0409</v>
      </c>
      <c r="C410" t="s">
        <v>1010</v>
      </c>
      <c r="D410" s="27" t="str">
        <f>VLOOKUP('Personal Teks 2'!B410,Detail!$G$2:$H$1001,2,FALSE)</f>
        <v>Tina Pradipta</v>
      </c>
      <c r="E410">
        <v>82</v>
      </c>
      <c r="F410">
        <v>62</v>
      </c>
      <c r="G410">
        <v>75</v>
      </c>
      <c r="H410">
        <v>63</v>
      </c>
      <c r="I410">
        <v>71</v>
      </c>
      <c r="J410">
        <v>40</v>
      </c>
      <c r="K410">
        <v>80</v>
      </c>
      <c r="L410" s="45" t="str">
        <f>_xlfn.IFNA(INDEX(Absen!$B$2:$B$501,MATCH('Personal Teks 2'!B410,Absen!$A$2:$A$501,0)),"NO")</f>
        <v>NO</v>
      </c>
      <c r="M410" s="47">
        <f t="shared" si="18"/>
        <v>0</v>
      </c>
      <c r="N410">
        <f t="shared" si="19"/>
        <v>80</v>
      </c>
      <c r="O410">
        <f t="shared" si="20"/>
        <v>65.75</v>
      </c>
      <c r="P410" t="str" cm="1">
        <f t="array" ref="P410">_xlfn.IFS(O410&gt;90,"A+",O410&gt;80,"A",O410&gt;70,"B",O410&gt;60,"C",O410&gt;40,"D",O410&gt;=0,"E")</f>
        <v>C</v>
      </c>
      <c r="Q410" s="43" t="str">
        <f>TEXT(VLOOKUP(D410,CHOOSE({1,2},Detail!$H$2:$H$1001,Detail!$A$2:$A$1001),2,FALSE),"DD/MM/YYYY")</f>
        <v>20/02/2003</v>
      </c>
      <c r="R410" t="str" cm="1">
        <f t="array" ref="R410:V410">TRANSPOSE(VLOOKUP(D410,CHOOSE({1,2,3,4,5,6},Detail!$H$2:$H$1001,Detail!$F$2:$F$1001,Detail!$C$2:$C$1001,Detail!$D$2:$D$1001,Detail!$E$2:$E$1001,Detail!$B$2:$B$1001),{2;3;4;5;6},FALSE))</f>
        <v>Samarinda</v>
      </c>
      <c r="S410">
        <v>171</v>
      </c>
      <c r="T410">
        <v>59</v>
      </c>
      <c r="U410" t="str">
        <v xml:space="preserve">Jl. Suniaraja No. 3
</v>
      </c>
      <c r="V410" t="str">
        <v>AB+</v>
      </c>
    </row>
    <row r="411" spans="1:22" x14ac:dyDescent="0.25">
      <c r="A411">
        <v>410</v>
      </c>
      <c r="B411" t="str">
        <f>LEFT(INDEX(Absen!$F$3:$F$8,MATCH(C411,Absen!$E$3:$E$8,0)),1)&amp;TEXT(A411,"0000")</f>
        <v>F0410</v>
      </c>
      <c r="C411" t="s">
        <v>1011</v>
      </c>
      <c r="D411" s="27" t="str">
        <f>VLOOKUP('Personal Teks 2'!B411,Detail!$G$2:$H$1001,2,FALSE)</f>
        <v>Elisa Irawan</v>
      </c>
      <c r="E411">
        <v>59</v>
      </c>
      <c r="F411">
        <v>50</v>
      </c>
      <c r="G411">
        <v>50</v>
      </c>
      <c r="H411">
        <v>74</v>
      </c>
      <c r="I411">
        <v>52</v>
      </c>
      <c r="J411">
        <v>97</v>
      </c>
      <c r="K411">
        <v>72</v>
      </c>
      <c r="L411" s="45">
        <f>_xlfn.IFNA(INDEX(Absen!$B$2:$B$501,MATCH('Personal Teks 2'!B411,Absen!$A$2:$A$501,0)),"NO")</f>
        <v>44878</v>
      </c>
      <c r="M411" s="47">
        <f t="shared" si="18"/>
        <v>10</v>
      </c>
      <c r="N411">
        <f t="shared" si="19"/>
        <v>62</v>
      </c>
      <c r="O411">
        <f t="shared" si="20"/>
        <v>64.974999999999994</v>
      </c>
      <c r="P411" t="str" cm="1">
        <f t="array" ref="P411">_xlfn.IFS(O411&gt;90,"A+",O411&gt;80,"A",O411&gt;70,"B",O411&gt;60,"C",O411&gt;40,"D",O411&gt;=0,"E")</f>
        <v>C</v>
      </c>
      <c r="Q411" s="43" t="str">
        <f>TEXT(VLOOKUP(D411,CHOOSE({1,2},Detail!$H$2:$H$1001,Detail!$A$2:$A$1001),2,FALSE),"DD/MM/YYYY")</f>
        <v>22/07/2002</v>
      </c>
      <c r="R411" t="str" cm="1">
        <f t="array" ref="R411:V411">TRANSPOSE(VLOOKUP(D411,CHOOSE({1,2,3,4,5,6},Detail!$H$2:$H$1001,Detail!$F$2:$F$1001,Detail!$C$2:$C$1001,Detail!$D$2:$D$1001,Detail!$E$2:$E$1001,Detail!$B$2:$B$1001),{2;3;4;5;6},FALSE))</f>
        <v>Probolinggo</v>
      </c>
      <c r="S411">
        <v>163</v>
      </c>
      <c r="T411">
        <v>54</v>
      </c>
      <c r="U411" t="str">
        <v>Gg. Erlangga No. 85</v>
      </c>
      <c r="V411" t="str">
        <v>B-</v>
      </c>
    </row>
    <row r="412" spans="1:22" x14ac:dyDescent="0.25">
      <c r="A412">
        <v>411</v>
      </c>
      <c r="B412" t="str">
        <f>LEFT(INDEX(Absen!$F$3:$F$8,MATCH(C412,Absen!$E$3:$E$8,0)),1)&amp;TEXT(A412,"0000")</f>
        <v>B0411</v>
      </c>
      <c r="C412" t="s">
        <v>1014</v>
      </c>
      <c r="D412" s="27" t="str">
        <f>VLOOKUP('Personal Teks 2'!B412,Detail!$G$2:$H$1001,2,FALSE)</f>
        <v>Kayla Hartati</v>
      </c>
      <c r="E412">
        <v>65</v>
      </c>
      <c r="F412">
        <v>72</v>
      </c>
      <c r="G412">
        <v>31</v>
      </c>
      <c r="H412">
        <v>53</v>
      </c>
      <c r="I412">
        <v>81</v>
      </c>
      <c r="J412">
        <v>71</v>
      </c>
      <c r="K412">
        <v>91</v>
      </c>
      <c r="L412" s="45">
        <f>_xlfn.IFNA(INDEX(Absen!$B$2:$B$501,MATCH('Personal Teks 2'!B412,Absen!$A$2:$A$501,0)),"NO")</f>
        <v>44884</v>
      </c>
      <c r="M412" s="47">
        <f t="shared" si="18"/>
        <v>10</v>
      </c>
      <c r="N412">
        <f t="shared" si="19"/>
        <v>81</v>
      </c>
      <c r="O412">
        <f t="shared" si="20"/>
        <v>62.375000000000007</v>
      </c>
      <c r="P412" t="str" cm="1">
        <f t="array" ref="P412">_xlfn.IFS(O412&gt;90,"A+",O412&gt;80,"A",O412&gt;70,"B",O412&gt;60,"C",O412&gt;40,"D",O412&gt;=0,"E")</f>
        <v>C</v>
      </c>
      <c r="Q412" s="43" t="str">
        <f>TEXT(VLOOKUP(D412,CHOOSE({1,2},Detail!$H$2:$H$1001,Detail!$A$2:$A$1001),2,FALSE),"DD/MM/YYYY")</f>
        <v>01/08/2002</v>
      </c>
      <c r="R412" t="str" cm="1">
        <f t="array" ref="R412:V412">TRANSPOSE(VLOOKUP(D412,CHOOSE({1,2,3,4,5,6},Detail!$H$2:$H$1001,Detail!$F$2:$F$1001,Detail!$C$2:$C$1001,Detail!$D$2:$D$1001,Detail!$E$2:$E$1001,Detail!$B$2:$B$1001),{2;3;4;5;6},FALSE))</f>
        <v>Solok</v>
      </c>
      <c r="S412">
        <v>173</v>
      </c>
      <c r="T412">
        <v>60</v>
      </c>
      <c r="U412" t="str">
        <v>Jl. Kiaracondong No. 07</v>
      </c>
      <c r="V412" t="str">
        <v>B+</v>
      </c>
    </row>
    <row r="413" spans="1:22" x14ac:dyDescent="0.25">
      <c r="A413">
        <v>412</v>
      </c>
      <c r="B413" t="str">
        <f>LEFT(INDEX(Absen!$F$3:$F$8,MATCH(C413,Absen!$E$3:$E$8,0)),1)&amp;TEXT(A413,"0000")</f>
        <v>D0412</v>
      </c>
      <c r="C413" t="s">
        <v>1013</v>
      </c>
      <c r="D413" s="27" t="str">
        <f>VLOOKUP('Personal Teks 2'!B413,Detail!$G$2:$H$1001,2,FALSE)</f>
        <v>Taswir Nababan</v>
      </c>
      <c r="E413">
        <v>79</v>
      </c>
      <c r="F413">
        <v>48</v>
      </c>
      <c r="G413">
        <v>40</v>
      </c>
      <c r="H413">
        <v>71</v>
      </c>
      <c r="I413">
        <v>72</v>
      </c>
      <c r="J413">
        <v>100</v>
      </c>
      <c r="K413">
        <v>63</v>
      </c>
      <c r="L413" s="45" t="str">
        <f>_xlfn.IFNA(INDEX(Absen!$B$2:$B$501,MATCH('Personal Teks 2'!B413,Absen!$A$2:$A$501,0)),"NO")</f>
        <v>NO</v>
      </c>
      <c r="M413" s="47">
        <f t="shared" si="18"/>
        <v>0</v>
      </c>
      <c r="N413">
        <f t="shared" si="19"/>
        <v>63</v>
      </c>
      <c r="O413">
        <f t="shared" si="20"/>
        <v>68.05</v>
      </c>
      <c r="P413" t="str" cm="1">
        <f t="array" ref="P413">_xlfn.IFS(O413&gt;90,"A+",O413&gt;80,"A",O413&gt;70,"B",O413&gt;60,"C",O413&gt;40,"D",O413&gt;=0,"E")</f>
        <v>C</v>
      </c>
      <c r="Q413" s="43" t="str">
        <f>TEXT(VLOOKUP(D413,CHOOSE({1,2},Detail!$H$2:$H$1001,Detail!$A$2:$A$1001),2,FALSE),"DD/MM/YYYY")</f>
        <v>01/04/2002</v>
      </c>
      <c r="R413" t="str" cm="1">
        <f t="array" ref="R413:V413">TRANSPOSE(VLOOKUP(D413,CHOOSE({1,2,3,4,5,6},Detail!$H$2:$H$1001,Detail!$F$2:$F$1001,Detail!$C$2:$C$1001,Detail!$D$2:$D$1001,Detail!$E$2:$E$1001,Detail!$B$2:$B$1001),{2;3;4;5;6},FALSE))</f>
        <v>Solok</v>
      </c>
      <c r="S413">
        <v>159</v>
      </c>
      <c r="T413">
        <v>82</v>
      </c>
      <c r="U413" t="str">
        <v>Jalan Kutisari Selatan No. 41</v>
      </c>
      <c r="V413" t="str">
        <v>A-</v>
      </c>
    </row>
    <row r="414" spans="1:22" x14ac:dyDescent="0.25">
      <c r="A414">
        <v>413</v>
      </c>
      <c r="B414" t="str">
        <f>LEFT(INDEX(Absen!$F$3:$F$8,MATCH(C414,Absen!$E$3:$E$8,0)),1)&amp;TEXT(A414,"0000")</f>
        <v>C0413</v>
      </c>
      <c r="C414" t="s">
        <v>1012</v>
      </c>
      <c r="D414" s="27" t="str">
        <f>VLOOKUP('Personal Teks 2'!B414,Detail!$G$2:$H$1001,2,FALSE)</f>
        <v>Warji Permadi</v>
      </c>
      <c r="E414">
        <v>59</v>
      </c>
      <c r="F414">
        <v>58</v>
      </c>
      <c r="G414">
        <v>42</v>
      </c>
      <c r="H414">
        <v>70</v>
      </c>
      <c r="I414">
        <v>84</v>
      </c>
      <c r="J414">
        <v>77</v>
      </c>
      <c r="K414">
        <v>76</v>
      </c>
      <c r="L414" s="45" t="str">
        <f>_xlfn.IFNA(INDEX(Absen!$B$2:$B$501,MATCH('Personal Teks 2'!B414,Absen!$A$2:$A$501,0)),"NO")</f>
        <v>NO</v>
      </c>
      <c r="M414" s="47">
        <f t="shared" si="18"/>
        <v>0</v>
      </c>
      <c r="N414">
        <f t="shared" si="19"/>
        <v>76</v>
      </c>
      <c r="O414">
        <f t="shared" si="20"/>
        <v>65.274999999999991</v>
      </c>
      <c r="P414" t="str" cm="1">
        <f t="array" ref="P414">_xlfn.IFS(O414&gt;90,"A+",O414&gt;80,"A",O414&gt;70,"B",O414&gt;60,"C",O414&gt;40,"D",O414&gt;=0,"E")</f>
        <v>C</v>
      </c>
      <c r="Q414" s="43" t="str">
        <f>TEXT(VLOOKUP(D414,CHOOSE({1,2},Detail!$H$2:$H$1001,Detail!$A$2:$A$1001),2,FALSE),"DD/MM/YYYY")</f>
        <v>25/01/2003</v>
      </c>
      <c r="R414" t="str" cm="1">
        <f t="array" ref="R414:V414">TRANSPOSE(VLOOKUP(D414,CHOOSE({1,2,3,4,5,6},Detail!$H$2:$H$1001,Detail!$F$2:$F$1001,Detail!$C$2:$C$1001,Detail!$D$2:$D$1001,Detail!$E$2:$E$1001,Detail!$B$2:$B$1001),{2;3;4;5;6},FALSE))</f>
        <v>Cirebon</v>
      </c>
      <c r="S414">
        <v>167</v>
      </c>
      <c r="T414">
        <v>95</v>
      </c>
      <c r="U414" t="str">
        <v xml:space="preserve">Gang Erlangga No. 8
</v>
      </c>
      <c r="V414" t="str">
        <v>B+</v>
      </c>
    </row>
    <row r="415" spans="1:22" x14ac:dyDescent="0.25">
      <c r="A415">
        <v>414</v>
      </c>
      <c r="B415" t="str">
        <f>LEFT(INDEX(Absen!$F$3:$F$8,MATCH(C415,Absen!$E$3:$E$8,0)),1)&amp;TEXT(A415,"0000")</f>
        <v>C0414</v>
      </c>
      <c r="C415" t="s">
        <v>1012</v>
      </c>
      <c r="D415" s="27" t="str">
        <f>VLOOKUP('Personal Teks 2'!B415,Detail!$G$2:$H$1001,2,FALSE)</f>
        <v>Taufan Permata</v>
      </c>
      <c r="E415">
        <v>53</v>
      </c>
      <c r="F415">
        <v>62</v>
      </c>
      <c r="G415">
        <v>67</v>
      </c>
      <c r="H415">
        <v>52</v>
      </c>
      <c r="I415">
        <v>69</v>
      </c>
      <c r="J415">
        <v>45</v>
      </c>
      <c r="K415">
        <v>98</v>
      </c>
      <c r="L415" s="45" t="str">
        <f>_xlfn.IFNA(INDEX(Absen!$B$2:$B$501,MATCH('Personal Teks 2'!B415,Absen!$A$2:$A$501,0)),"NO")</f>
        <v>NO</v>
      </c>
      <c r="M415" s="47">
        <f t="shared" si="18"/>
        <v>0</v>
      </c>
      <c r="N415">
        <f t="shared" si="19"/>
        <v>98</v>
      </c>
      <c r="O415">
        <f t="shared" si="20"/>
        <v>61.7</v>
      </c>
      <c r="P415" t="str" cm="1">
        <f t="array" ref="P415">_xlfn.IFS(O415&gt;90,"A+",O415&gt;80,"A",O415&gt;70,"B",O415&gt;60,"C",O415&gt;40,"D",O415&gt;=0,"E")</f>
        <v>C</v>
      </c>
      <c r="Q415" s="43" t="str">
        <f>TEXT(VLOOKUP(D415,CHOOSE({1,2},Detail!$H$2:$H$1001,Detail!$A$2:$A$1001),2,FALSE),"DD/MM/YYYY")</f>
        <v>22/05/2002</v>
      </c>
      <c r="R415" t="str" cm="1">
        <f t="array" ref="R415:V415">TRANSPOSE(VLOOKUP(D415,CHOOSE({1,2,3,4,5,6},Detail!$H$2:$H$1001,Detail!$F$2:$F$1001,Detail!$C$2:$C$1001,Detail!$D$2:$D$1001,Detail!$E$2:$E$1001,Detail!$B$2:$B$1001),{2;3;4;5;6},FALSE))</f>
        <v>Sorong</v>
      </c>
      <c r="S415">
        <v>178</v>
      </c>
      <c r="T415">
        <v>49</v>
      </c>
      <c r="U415" t="str">
        <v>Gg. Pasteur No. 26</v>
      </c>
      <c r="V415" t="str">
        <v>O-</v>
      </c>
    </row>
    <row r="416" spans="1:22" x14ac:dyDescent="0.25">
      <c r="A416">
        <v>415</v>
      </c>
      <c r="B416" t="str">
        <f>LEFT(INDEX(Absen!$F$3:$F$8,MATCH(C416,Absen!$E$3:$E$8,0)),1)&amp;TEXT(A416,"0000")</f>
        <v>A0415</v>
      </c>
      <c r="C416" t="s">
        <v>1015</v>
      </c>
      <c r="D416" s="27" t="str">
        <f>VLOOKUP('Personal Teks 2'!B416,Detail!$G$2:$H$1001,2,FALSE)</f>
        <v>Martana Rajasa</v>
      </c>
      <c r="E416">
        <v>64</v>
      </c>
      <c r="F416">
        <v>44</v>
      </c>
      <c r="G416">
        <v>33</v>
      </c>
      <c r="H416">
        <v>68</v>
      </c>
      <c r="I416">
        <v>79</v>
      </c>
      <c r="J416">
        <v>54</v>
      </c>
      <c r="K416">
        <v>98</v>
      </c>
      <c r="L416" s="45">
        <f>_xlfn.IFNA(INDEX(Absen!$B$2:$B$501,MATCH('Personal Teks 2'!B416,Absen!$A$2:$A$501,0)),"NO")</f>
        <v>44830</v>
      </c>
      <c r="M416" s="47">
        <f t="shared" si="18"/>
        <v>10</v>
      </c>
      <c r="N416">
        <f t="shared" si="19"/>
        <v>88</v>
      </c>
      <c r="O416">
        <f t="shared" si="20"/>
        <v>58.075000000000003</v>
      </c>
      <c r="P416" t="str" cm="1">
        <f t="array" ref="P416">_xlfn.IFS(O416&gt;90,"A+",O416&gt;80,"A",O416&gt;70,"B",O416&gt;60,"C",O416&gt;40,"D",O416&gt;=0,"E")</f>
        <v>D</v>
      </c>
      <c r="Q416" s="43" t="str">
        <f>TEXT(VLOOKUP(D416,CHOOSE({1,2},Detail!$H$2:$H$1001,Detail!$A$2:$A$1001),2,FALSE),"DD/MM/YYYY")</f>
        <v>10/06/2004</v>
      </c>
      <c r="R416" t="str" cm="1">
        <f t="array" ref="R416:V416">TRANSPOSE(VLOOKUP(D416,CHOOSE({1,2,3,4,5,6},Detail!$H$2:$H$1001,Detail!$F$2:$F$1001,Detail!$C$2:$C$1001,Detail!$D$2:$D$1001,Detail!$E$2:$E$1001,Detail!$B$2:$B$1001),{2;3;4;5;6},FALSE))</f>
        <v>Pangkalpinang</v>
      </c>
      <c r="S416">
        <v>172</v>
      </c>
      <c r="T416">
        <v>71</v>
      </c>
      <c r="U416" t="str">
        <v xml:space="preserve">Jalan Kutai No. 7
</v>
      </c>
      <c r="V416" t="str">
        <v>AB-</v>
      </c>
    </row>
    <row r="417" spans="1:22" x14ac:dyDescent="0.25">
      <c r="A417">
        <v>416</v>
      </c>
      <c r="B417" t="str">
        <f>LEFT(INDEX(Absen!$F$3:$F$8,MATCH(C417,Absen!$E$3:$E$8,0)),1)&amp;TEXT(A417,"0000")</f>
        <v>B0416</v>
      </c>
      <c r="C417" t="s">
        <v>1014</v>
      </c>
      <c r="D417" s="27" t="str">
        <f>VLOOKUP('Personal Teks 2'!B417,Detail!$G$2:$H$1001,2,FALSE)</f>
        <v>Rizki Puspita</v>
      </c>
      <c r="E417">
        <v>55</v>
      </c>
      <c r="F417">
        <v>62</v>
      </c>
      <c r="G417">
        <v>88</v>
      </c>
      <c r="H417">
        <v>64</v>
      </c>
      <c r="I417">
        <v>59</v>
      </c>
      <c r="J417">
        <v>41</v>
      </c>
      <c r="K417">
        <v>77</v>
      </c>
      <c r="L417" s="45" t="str">
        <f>_xlfn.IFNA(INDEX(Absen!$B$2:$B$501,MATCH('Personal Teks 2'!B417,Absen!$A$2:$A$501,0)),"NO")</f>
        <v>NO</v>
      </c>
      <c r="M417" s="47">
        <f t="shared" si="18"/>
        <v>0</v>
      </c>
      <c r="N417">
        <f t="shared" si="19"/>
        <v>77</v>
      </c>
      <c r="O417">
        <f t="shared" si="20"/>
        <v>63.5</v>
      </c>
      <c r="P417" t="str" cm="1">
        <f t="array" ref="P417">_xlfn.IFS(O417&gt;90,"A+",O417&gt;80,"A",O417&gt;70,"B",O417&gt;60,"C",O417&gt;40,"D",O417&gt;=0,"E")</f>
        <v>C</v>
      </c>
      <c r="Q417" s="43" t="str">
        <f>TEXT(VLOOKUP(D417,CHOOSE({1,2},Detail!$H$2:$H$1001,Detail!$A$2:$A$1001),2,FALSE),"DD/MM/YYYY")</f>
        <v>11/01/2002</v>
      </c>
      <c r="R417" t="str" cm="1">
        <f t="array" ref="R417:V417">TRANSPOSE(VLOOKUP(D417,CHOOSE({1,2,3,4,5,6},Detail!$H$2:$H$1001,Detail!$F$2:$F$1001,Detail!$C$2:$C$1001,Detail!$D$2:$D$1001,Detail!$E$2:$E$1001,Detail!$B$2:$B$1001),{2;3;4;5;6},FALSE))</f>
        <v>Salatiga</v>
      </c>
      <c r="S417">
        <v>151</v>
      </c>
      <c r="T417">
        <v>84</v>
      </c>
      <c r="U417" t="str">
        <v>Gang Moch. Ramdan No. 47</v>
      </c>
      <c r="V417" t="str">
        <v>A-</v>
      </c>
    </row>
    <row r="418" spans="1:22" x14ac:dyDescent="0.25">
      <c r="A418">
        <v>417</v>
      </c>
      <c r="B418" t="str">
        <f>LEFT(INDEX(Absen!$F$3:$F$8,MATCH(C418,Absen!$E$3:$E$8,0)),1)&amp;TEXT(A418,"0000")</f>
        <v>D0417</v>
      </c>
      <c r="C418" t="s">
        <v>1013</v>
      </c>
      <c r="D418" s="27" t="str">
        <f>VLOOKUP('Personal Teks 2'!B418,Detail!$G$2:$H$1001,2,FALSE)</f>
        <v>Agus Halim</v>
      </c>
      <c r="E418">
        <v>63</v>
      </c>
      <c r="F418">
        <v>65</v>
      </c>
      <c r="G418">
        <v>63</v>
      </c>
      <c r="H418">
        <v>64</v>
      </c>
      <c r="I418">
        <v>58</v>
      </c>
      <c r="J418">
        <v>73</v>
      </c>
      <c r="K418">
        <v>99</v>
      </c>
      <c r="L418" s="45" t="str">
        <f>_xlfn.IFNA(INDEX(Absen!$B$2:$B$501,MATCH('Personal Teks 2'!B418,Absen!$A$2:$A$501,0)),"NO")</f>
        <v>NO</v>
      </c>
      <c r="M418" s="47">
        <f t="shared" si="18"/>
        <v>0</v>
      </c>
      <c r="N418">
        <f t="shared" si="19"/>
        <v>99</v>
      </c>
      <c r="O418">
        <f t="shared" si="20"/>
        <v>68.350000000000009</v>
      </c>
      <c r="P418" t="str" cm="1">
        <f t="array" ref="P418">_xlfn.IFS(O418&gt;90,"A+",O418&gt;80,"A",O418&gt;70,"B",O418&gt;60,"C",O418&gt;40,"D",O418&gt;=0,"E")</f>
        <v>C</v>
      </c>
      <c r="Q418" s="43" t="str">
        <f>TEXT(VLOOKUP(D418,CHOOSE({1,2},Detail!$H$2:$H$1001,Detail!$A$2:$A$1001),2,FALSE),"DD/MM/YYYY")</f>
        <v>21/05/2002</v>
      </c>
      <c r="R418" t="str" cm="1">
        <f t="array" ref="R418:V418">TRANSPOSE(VLOOKUP(D418,CHOOSE({1,2,3,4,5,6},Detail!$H$2:$H$1001,Detail!$F$2:$F$1001,Detail!$C$2:$C$1001,Detail!$D$2:$D$1001,Detail!$E$2:$E$1001,Detail!$B$2:$B$1001),{2;3;4;5;6},FALSE))</f>
        <v>Magelang</v>
      </c>
      <c r="S418">
        <v>173</v>
      </c>
      <c r="T418">
        <v>74</v>
      </c>
      <c r="U418" t="str">
        <v>Jalan Cikutra Timur No. 62</v>
      </c>
      <c r="V418" t="str">
        <v>B+</v>
      </c>
    </row>
    <row r="419" spans="1:22" x14ac:dyDescent="0.25">
      <c r="A419">
        <v>418</v>
      </c>
      <c r="B419" t="str">
        <f>LEFT(INDEX(Absen!$F$3:$F$8,MATCH(C419,Absen!$E$3:$E$8,0)),1)&amp;TEXT(A419,"0000")</f>
        <v>B0418</v>
      </c>
      <c r="C419" t="s">
        <v>1014</v>
      </c>
      <c r="D419" s="27" t="str">
        <f>VLOOKUP('Personal Teks 2'!B419,Detail!$G$2:$H$1001,2,FALSE)</f>
        <v>Pranata Hastuti</v>
      </c>
      <c r="E419">
        <v>87</v>
      </c>
      <c r="F419">
        <v>68</v>
      </c>
      <c r="G419">
        <v>34</v>
      </c>
      <c r="H419">
        <v>59</v>
      </c>
      <c r="I419">
        <v>88</v>
      </c>
      <c r="J419">
        <v>81</v>
      </c>
      <c r="K419">
        <v>76</v>
      </c>
      <c r="L419" s="45" t="str">
        <f>_xlfn.IFNA(INDEX(Absen!$B$2:$B$501,MATCH('Personal Teks 2'!B419,Absen!$A$2:$A$501,0)),"NO")</f>
        <v>NO</v>
      </c>
      <c r="M419" s="47">
        <f t="shared" si="18"/>
        <v>0</v>
      </c>
      <c r="N419">
        <f t="shared" si="19"/>
        <v>76</v>
      </c>
      <c r="O419">
        <f t="shared" si="20"/>
        <v>68.349999999999994</v>
      </c>
      <c r="P419" t="str" cm="1">
        <f t="array" ref="P419">_xlfn.IFS(O419&gt;90,"A+",O419&gt;80,"A",O419&gt;70,"B",O419&gt;60,"C",O419&gt;40,"D",O419&gt;=0,"E")</f>
        <v>C</v>
      </c>
      <c r="Q419" s="43" t="str">
        <f>TEXT(VLOOKUP(D419,CHOOSE({1,2},Detail!$H$2:$H$1001,Detail!$A$2:$A$1001),2,FALSE),"DD/MM/YYYY")</f>
        <v>18/06/2001</v>
      </c>
      <c r="R419" t="str" cm="1">
        <f t="array" ref="R419:V419">TRANSPOSE(VLOOKUP(D419,CHOOSE({1,2,3,4,5,6},Detail!$H$2:$H$1001,Detail!$F$2:$F$1001,Detail!$C$2:$C$1001,Detail!$D$2:$D$1001,Detail!$E$2:$E$1001,Detail!$B$2:$B$1001),{2;3;4;5;6},FALSE))</f>
        <v>Prabumulih</v>
      </c>
      <c r="S419">
        <v>150</v>
      </c>
      <c r="T419">
        <v>92</v>
      </c>
      <c r="U419" t="str">
        <v xml:space="preserve">Gang Dipenogoro No. 5
</v>
      </c>
      <c r="V419" t="str">
        <v>B-</v>
      </c>
    </row>
    <row r="420" spans="1:22" x14ac:dyDescent="0.25">
      <c r="A420">
        <v>419</v>
      </c>
      <c r="B420" t="str">
        <f>LEFT(INDEX(Absen!$F$3:$F$8,MATCH(C420,Absen!$E$3:$E$8,0)),1)&amp;TEXT(A420,"0000")</f>
        <v>E0419</v>
      </c>
      <c r="C420" t="s">
        <v>1010</v>
      </c>
      <c r="D420" s="27" t="str">
        <f>VLOOKUP('Personal Teks 2'!B420,Detail!$G$2:$H$1001,2,FALSE)</f>
        <v>Salwa Utama</v>
      </c>
      <c r="E420">
        <v>58</v>
      </c>
      <c r="F420">
        <v>69</v>
      </c>
      <c r="G420">
        <v>65</v>
      </c>
      <c r="H420">
        <v>72</v>
      </c>
      <c r="I420">
        <v>60</v>
      </c>
      <c r="J420">
        <v>54</v>
      </c>
      <c r="K420">
        <v>83</v>
      </c>
      <c r="L420" s="45">
        <f>_xlfn.IFNA(INDEX(Absen!$B$2:$B$501,MATCH('Personal Teks 2'!B420,Absen!$A$2:$A$501,0)),"NO")</f>
        <v>44917</v>
      </c>
      <c r="M420" s="47">
        <f t="shared" si="18"/>
        <v>10</v>
      </c>
      <c r="N420">
        <f t="shared" si="19"/>
        <v>73</v>
      </c>
      <c r="O420">
        <f t="shared" si="20"/>
        <v>63.474999999999994</v>
      </c>
      <c r="P420" t="str" cm="1">
        <f t="array" ref="P420">_xlfn.IFS(O420&gt;90,"A+",O420&gt;80,"A",O420&gt;70,"B",O420&gt;60,"C",O420&gt;40,"D",O420&gt;=0,"E")</f>
        <v>C</v>
      </c>
      <c r="Q420" s="43" t="str">
        <f>TEXT(VLOOKUP(D420,CHOOSE({1,2},Detail!$H$2:$H$1001,Detail!$A$2:$A$1001),2,FALSE),"DD/MM/YYYY")</f>
        <v>12/01/2004</v>
      </c>
      <c r="R420" t="str" cm="1">
        <f t="array" ref="R420:V420">TRANSPOSE(VLOOKUP(D420,CHOOSE({1,2,3,4,5,6},Detail!$H$2:$H$1001,Detail!$F$2:$F$1001,Detail!$C$2:$C$1001,Detail!$D$2:$D$1001,Detail!$E$2:$E$1001,Detail!$B$2:$B$1001),{2;3;4;5;6},FALSE))</f>
        <v>Subulussalam</v>
      </c>
      <c r="S420">
        <v>153</v>
      </c>
      <c r="T420">
        <v>48</v>
      </c>
      <c r="U420" t="str">
        <v>Jalan BKR No. 90</v>
      </c>
      <c r="V420" t="str">
        <v>B+</v>
      </c>
    </row>
    <row r="421" spans="1:22" x14ac:dyDescent="0.25">
      <c r="A421">
        <v>420</v>
      </c>
      <c r="B421" t="str">
        <f>LEFT(INDEX(Absen!$F$3:$F$8,MATCH(C421,Absen!$E$3:$E$8,0)),1)&amp;TEXT(A421,"0000")</f>
        <v>F0420</v>
      </c>
      <c r="C421" t="s">
        <v>1011</v>
      </c>
      <c r="D421" s="27" t="str">
        <f>VLOOKUP('Personal Teks 2'!B421,Detail!$G$2:$H$1001,2,FALSE)</f>
        <v>Zamira Nurdiyanti</v>
      </c>
      <c r="E421">
        <v>85</v>
      </c>
      <c r="F421">
        <v>40</v>
      </c>
      <c r="G421">
        <v>55</v>
      </c>
      <c r="H421">
        <v>50</v>
      </c>
      <c r="I421">
        <v>77</v>
      </c>
      <c r="J421">
        <v>90</v>
      </c>
      <c r="K421">
        <v>82</v>
      </c>
      <c r="L421" s="45">
        <f>_xlfn.IFNA(INDEX(Absen!$B$2:$B$501,MATCH('Personal Teks 2'!B421,Absen!$A$2:$A$501,0)),"NO")</f>
        <v>44777</v>
      </c>
      <c r="M421" s="47">
        <f t="shared" si="18"/>
        <v>10</v>
      </c>
      <c r="N421">
        <f t="shared" si="19"/>
        <v>72</v>
      </c>
      <c r="O421">
        <f t="shared" si="20"/>
        <v>67.7</v>
      </c>
      <c r="P421" t="str" cm="1">
        <f t="array" ref="P421">_xlfn.IFS(O421&gt;90,"A+",O421&gt;80,"A",O421&gt;70,"B",O421&gt;60,"C",O421&gt;40,"D",O421&gt;=0,"E")</f>
        <v>C</v>
      </c>
      <c r="Q421" s="43" t="str">
        <f>TEXT(VLOOKUP(D421,CHOOSE({1,2},Detail!$H$2:$H$1001,Detail!$A$2:$A$1001),2,FALSE),"DD/MM/YYYY")</f>
        <v>30/04/2003</v>
      </c>
      <c r="R421" t="str" cm="1">
        <f t="array" ref="R421:V421">TRANSPOSE(VLOOKUP(D421,CHOOSE({1,2,3,4,5,6},Detail!$H$2:$H$1001,Detail!$F$2:$F$1001,Detail!$C$2:$C$1001,Detail!$D$2:$D$1001,Detail!$E$2:$E$1001,Detail!$B$2:$B$1001),{2;3;4;5;6},FALSE))</f>
        <v>Lhokseumawe</v>
      </c>
      <c r="S421">
        <v>168</v>
      </c>
      <c r="T421">
        <v>72</v>
      </c>
      <c r="U421" t="str">
        <v>Jalan Kiaracondong No. 15</v>
      </c>
      <c r="V421" t="str">
        <v>A+</v>
      </c>
    </row>
    <row r="422" spans="1:22" x14ac:dyDescent="0.25">
      <c r="A422">
        <v>421</v>
      </c>
      <c r="B422" t="str">
        <f>LEFT(INDEX(Absen!$F$3:$F$8,MATCH(C422,Absen!$E$3:$E$8,0)),1)&amp;TEXT(A422,"0000")</f>
        <v>D0421</v>
      </c>
      <c r="C422" t="s">
        <v>1013</v>
      </c>
      <c r="D422" s="27" t="str">
        <f>VLOOKUP('Personal Teks 2'!B422,Detail!$G$2:$H$1001,2,FALSE)</f>
        <v>Elvina Wulandari</v>
      </c>
      <c r="E422">
        <v>85</v>
      </c>
      <c r="F422">
        <v>61</v>
      </c>
      <c r="G422">
        <v>53</v>
      </c>
      <c r="H422">
        <v>50</v>
      </c>
      <c r="I422">
        <v>60</v>
      </c>
      <c r="J422">
        <v>78</v>
      </c>
      <c r="K422">
        <v>93</v>
      </c>
      <c r="L422" s="45">
        <f>_xlfn.IFNA(INDEX(Absen!$B$2:$B$501,MATCH('Personal Teks 2'!B422,Absen!$A$2:$A$501,0)),"NO")</f>
        <v>44854</v>
      </c>
      <c r="M422" s="47">
        <f t="shared" si="18"/>
        <v>10</v>
      </c>
      <c r="N422">
        <f t="shared" si="19"/>
        <v>83</v>
      </c>
      <c r="O422">
        <f t="shared" si="20"/>
        <v>66.5</v>
      </c>
      <c r="P422" t="str" cm="1">
        <f t="array" ref="P422">_xlfn.IFS(O422&gt;90,"A+",O422&gt;80,"A",O422&gt;70,"B",O422&gt;60,"C",O422&gt;40,"D",O422&gt;=0,"E")</f>
        <v>C</v>
      </c>
      <c r="Q422" s="43" t="str">
        <f>TEXT(VLOOKUP(D422,CHOOSE({1,2},Detail!$H$2:$H$1001,Detail!$A$2:$A$1001),2,FALSE),"DD/MM/YYYY")</f>
        <v>22/10/2001</v>
      </c>
      <c r="R422" t="str" cm="1">
        <f t="array" ref="R422:V422">TRANSPOSE(VLOOKUP(D422,CHOOSE({1,2,3,4,5,6},Detail!$H$2:$H$1001,Detail!$F$2:$F$1001,Detail!$C$2:$C$1001,Detail!$D$2:$D$1001,Detail!$E$2:$E$1001,Detail!$B$2:$B$1001),{2;3;4;5;6},FALSE))</f>
        <v>Kendari</v>
      </c>
      <c r="S422">
        <v>167</v>
      </c>
      <c r="T422">
        <v>51</v>
      </c>
      <c r="U422" t="str">
        <v>Jl. Sukajadi No. 80</v>
      </c>
      <c r="V422" t="str">
        <v>O+</v>
      </c>
    </row>
    <row r="423" spans="1:22" x14ac:dyDescent="0.25">
      <c r="A423">
        <v>422</v>
      </c>
      <c r="B423" t="str">
        <f>LEFT(INDEX(Absen!$F$3:$F$8,MATCH(C423,Absen!$E$3:$E$8,0)),1)&amp;TEXT(A423,"0000")</f>
        <v>F0422</v>
      </c>
      <c r="C423" t="s">
        <v>1011</v>
      </c>
      <c r="D423" s="27" t="str">
        <f>VLOOKUP('Personal Teks 2'!B423,Detail!$G$2:$H$1001,2,FALSE)</f>
        <v>Anom Pratama</v>
      </c>
      <c r="E423">
        <v>93</v>
      </c>
      <c r="F423">
        <v>75</v>
      </c>
      <c r="G423">
        <v>64</v>
      </c>
      <c r="H423">
        <v>74</v>
      </c>
      <c r="I423">
        <v>71</v>
      </c>
      <c r="J423">
        <v>77</v>
      </c>
      <c r="K423">
        <v>76</v>
      </c>
      <c r="L423" s="45">
        <f>_xlfn.IFNA(INDEX(Absen!$B$2:$B$501,MATCH('Personal Teks 2'!B423,Absen!$A$2:$A$501,0)),"NO")</f>
        <v>44893</v>
      </c>
      <c r="M423" s="47">
        <f t="shared" si="18"/>
        <v>10</v>
      </c>
      <c r="N423">
        <f t="shared" si="19"/>
        <v>66</v>
      </c>
      <c r="O423">
        <f t="shared" si="20"/>
        <v>73.924999999999997</v>
      </c>
      <c r="P423" t="str" cm="1">
        <f t="array" ref="P423">_xlfn.IFS(O423&gt;90,"A+",O423&gt;80,"A",O423&gt;70,"B",O423&gt;60,"C",O423&gt;40,"D",O423&gt;=0,"E")</f>
        <v>B</v>
      </c>
      <c r="Q423" s="43" t="str">
        <f>TEXT(VLOOKUP(D423,CHOOSE({1,2},Detail!$H$2:$H$1001,Detail!$A$2:$A$1001),2,FALSE),"DD/MM/YYYY")</f>
        <v>14/04/2005</v>
      </c>
      <c r="R423" t="str" cm="1">
        <f t="array" ref="R423:V423">TRANSPOSE(VLOOKUP(D423,CHOOSE({1,2,3,4,5,6},Detail!$H$2:$H$1001,Detail!$F$2:$F$1001,Detail!$C$2:$C$1001,Detail!$D$2:$D$1001,Detail!$E$2:$E$1001,Detail!$B$2:$B$1001),{2;3;4;5;6},FALSE))</f>
        <v>Bekasi</v>
      </c>
      <c r="S423">
        <v>175</v>
      </c>
      <c r="T423">
        <v>60</v>
      </c>
      <c r="U423" t="str">
        <v>Gg. Erlangga No. 67</v>
      </c>
      <c r="V423" t="str">
        <v>O+</v>
      </c>
    </row>
    <row r="424" spans="1:22" x14ac:dyDescent="0.25">
      <c r="A424">
        <v>423</v>
      </c>
      <c r="B424" t="str">
        <f>LEFT(INDEX(Absen!$F$3:$F$8,MATCH(C424,Absen!$E$3:$E$8,0)),1)&amp;TEXT(A424,"0000")</f>
        <v>C0423</v>
      </c>
      <c r="C424" t="s">
        <v>1012</v>
      </c>
      <c r="D424" s="27" t="str">
        <f>VLOOKUP('Personal Teks 2'!B424,Detail!$G$2:$H$1001,2,FALSE)</f>
        <v>Irfan Melani</v>
      </c>
      <c r="E424">
        <v>64</v>
      </c>
      <c r="F424">
        <v>48</v>
      </c>
      <c r="G424">
        <v>72</v>
      </c>
      <c r="H424">
        <v>59</v>
      </c>
      <c r="I424">
        <v>67</v>
      </c>
      <c r="J424">
        <v>83</v>
      </c>
      <c r="K424">
        <v>73</v>
      </c>
      <c r="L424" s="45" t="str">
        <f>_xlfn.IFNA(INDEX(Absen!$B$2:$B$501,MATCH('Personal Teks 2'!B424,Absen!$A$2:$A$501,0)),"NO")</f>
        <v>NO</v>
      </c>
      <c r="M424" s="47">
        <f t="shared" si="18"/>
        <v>0</v>
      </c>
      <c r="N424">
        <f t="shared" si="19"/>
        <v>73</v>
      </c>
      <c r="O424">
        <f t="shared" si="20"/>
        <v>68.05</v>
      </c>
      <c r="P424" t="str" cm="1">
        <f t="array" ref="P424">_xlfn.IFS(O424&gt;90,"A+",O424&gt;80,"A",O424&gt;70,"B",O424&gt;60,"C",O424&gt;40,"D",O424&gt;=0,"E")</f>
        <v>C</v>
      </c>
      <c r="Q424" s="43" t="str">
        <f>TEXT(VLOOKUP(D424,CHOOSE({1,2},Detail!$H$2:$H$1001,Detail!$A$2:$A$1001),2,FALSE),"DD/MM/YYYY")</f>
        <v>31/10/2003</v>
      </c>
      <c r="R424" t="str" cm="1">
        <f t="array" ref="R424:V424">TRANSPOSE(VLOOKUP(D424,CHOOSE({1,2,3,4,5,6},Detail!$H$2:$H$1001,Detail!$F$2:$F$1001,Detail!$C$2:$C$1001,Detail!$D$2:$D$1001,Detail!$E$2:$E$1001,Detail!$B$2:$B$1001),{2;3;4;5;6},FALSE))</f>
        <v>Bengkulu</v>
      </c>
      <c r="S424">
        <v>174</v>
      </c>
      <c r="T424">
        <v>66</v>
      </c>
      <c r="U424" t="str">
        <v>Gg. Indragiri No. 23</v>
      </c>
      <c r="V424" t="str">
        <v>B+</v>
      </c>
    </row>
    <row r="425" spans="1:22" x14ac:dyDescent="0.25">
      <c r="A425">
        <v>424</v>
      </c>
      <c r="B425" t="str">
        <f>LEFT(INDEX(Absen!$F$3:$F$8,MATCH(C425,Absen!$E$3:$E$8,0)),1)&amp;TEXT(A425,"0000")</f>
        <v>D0424</v>
      </c>
      <c r="C425" t="s">
        <v>1013</v>
      </c>
      <c r="D425" s="27" t="str">
        <f>VLOOKUP('Personal Teks 2'!B425,Detail!$G$2:$H$1001,2,FALSE)</f>
        <v>Bakiono Suartini</v>
      </c>
      <c r="E425">
        <v>64</v>
      </c>
      <c r="F425">
        <v>49</v>
      </c>
      <c r="G425">
        <v>56</v>
      </c>
      <c r="H425">
        <v>52</v>
      </c>
      <c r="I425">
        <v>67</v>
      </c>
      <c r="J425">
        <v>87</v>
      </c>
      <c r="K425">
        <v>92</v>
      </c>
      <c r="L425" s="45">
        <f>_xlfn.IFNA(INDEX(Absen!$B$2:$B$501,MATCH('Personal Teks 2'!B425,Absen!$A$2:$A$501,0)),"NO")</f>
        <v>44812</v>
      </c>
      <c r="M425" s="47">
        <f t="shared" si="18"/>
        <v>10</v>
      </c>
      <c r="N425">
        <f t="shared" si="19"/>
        <v>82</v>
      </c>
      <c r="O425">
        <f t="shared" si="20"/>
        <v>65.8</v>
      </c>
      <c r="P425" t="str" cm="1">
        <f t="array" ref="P425">_xlfn.IFS(O425&gt;90,"A+",O425&gt;80,"A",O425&gt;70,"B",O425&gt;60,"C",O425&gt;40,"D",O425&gt;=0,"E")</f>
        <v>C</v>
      </c>
      <c r="Q425" s="43" t="str">
        <f>TEXT(VLOOKUP(D425,CHOOSE({1,2},Detail!$H$2:$H$1001,Detail!$A$2:$A$1001),2,FALSE),"DD/MM/YYYY")</f>
        <v>03/04/2003</v>
      </c>
      <c r="R425" t="str" cm="1">
        <f t="array" ref="R425:V425">TRANSPOSE(VLOOKUP(D425,CHOOSE({1,2,3,4,5,6},Detail!$H$2:$H$1001,Detail!$F$2:$F$1001,Detail!$C$2:$C$1001,Detail!$D$2:$D$1001,Detail!$E$2:$E$1001,Detail!$B$2:$B$1001),{2;3;4;5;6},FALSE))</f>
        <v>Pekalongan</v>
      </c>
      <c r="S425">
        <v>158</v>
      </c>
      <c r="T425">
        <v>79</v>
      </c>
      <c r="U425" t="str">
        <v>Jl. Rajawali Barat No. 96</v>
      </c>
      <c r="V425" t="str">
        <v>A+</v>
      </c>
    </row>
    <row r="426" spans="1:22" x14ac:dyDescent="0.25">
      <c r="A426">
        <v>425</v>
      </c>
      <c r="B426" t="str">
        <f>LEFT(INDEX(Absen!$F$3:$F$8,MATCH(C426,Absen!$E$3:$E$8,0)),1)&amp;TEXT(A426,"0000")</f>
        <v>D0425</v>
      </c>
      <c r="C426" t="s">
        <v>1013</v>
      </c>
      <c r="D426" s="27" t="str">
        <f>VLOOKUP('Personal Teks 2'!B426,Detail!$G$2:$H$1001,2,FALSE)</f>
        <v>Harjo Permata</v>
      </c>
      <c r="E426">
        <v>81</v>
      </c>
      <c r="F426">
        <v>68</v>
      </c>
      <c r="G426">
        <v>76</v>
      </c>
      <c r="H426">
        <v>74</v>
      </c>
      <c r="I426">
        <v>80</v>
      </c>
      <c r="J426">
        <v>72</v>
      </c>
      <c r="K426">
        <v>74</v>
      </c>
      <c r="L426" s="45" t="str">
        <f>_xlfn.IFNA(INDEX(Absen!$B$2:$B$501,MATCH('Personal Teks 2'!B426,Absen!$A$2:$A$501,0)),"NO")</f>
        <v>NO</v>
      </c>
      <c r="M426" s="47">
        <f t="shared" si="18"/>
        <v>0</v>
      </c>
      <c r="N426">
        <f t="shared" si="19"/>
        <v>74</v>
      </c>
      <c r="O426">
        <f t="shared" si="20"/>
        <v>74.875000000000014</v>
      </c>
      <c r="P426" t="str" cm="1">
        <f t="array" ref="P426">_xlfn.IFS(O426&gt;90,"A+",O426&gt;80,"A",O426&gt;70,"B",O426&gt;60,"C",O426&gt;40,"D",O426&gt;=0,"E")</f>
        <v>B</v>
      </c>
      <c r="Q426" s="43" t="str">
        <f>TEXT(VLOOKUP(D426,CHOOSE({1,2},Detail!$H$2:$H$1001,Detail!$A$2:$A$1001),2,FALSE),"DD/MM/YYYY")</f>
        <v>11/10/2003</v>
      </c>
      <c r="R426" t="str" cm="1">
        <f t="array" ref="R426:V426">TRANSPOSE(VLOOKUP(D426,CHOOSE({1,2,3,4,5,6},Detail!$H$2:$H$1001,Detail!$F$2:$F$1001,Detail!$C$2:$C$1001,Detail!$D$2:$D$1001,Detail!$E$2:$E$1001,Detail!$B$2:$B$1001),{2;3;4;5;6},FALSE))</f>
        <v>Kota Administrasi Jakarta Utara</v>
      </c>
      <c r="S426">
        <v>164</v>
      </c>
      <c r="T426">
        <v>94</v>
      </c>
      <c r="U426" t="str">
        <v xml:space="preserve">Jalan Kebonjati No. 7
</v>
      </c>
      <c r="V426" t="str">
        <v>O+</v>
      </c>
    </row>
    <row r="427" spans="1:22" x14ac:dyDescent="0.25">
      <c r="A427">
        <v>426</v>
      </c>
      <c r="B427" t="str">
        <f>LEFT(INDEX(Absen!$F$3:$F$8,MATCH(C427,Absen!$E$3:$E$8,0)),1)&amp;TEXT(A427,"0000")</f>
        <v>C0426</v>
      </c>
      <c r="C427" t="s">
        <v>1012</v>
      </c>
      <c r="D427" s="27" t="str">
        <f>VLOOKUP('Personal Teks 2'!B427,Detail!$G$2:$H$1001,2,FALSE)</f>
        <v>Rahmat Purwanti</v>
      </c>
      <c r="E427">
        <v>55</v>
      </c>
      <c r="F427">
        <v>73</v>
      </c>
      <c r="G427">
        <v>81</v>
      </c>
      <c r="H427">
        <v>61</v>
      </c>
      <c r="I427">
        <v>57</v>
      </c>
      <c r="J427">
        <v>69</v>
      </c>
      <c r="K427">
        <v>85</v>
      </c>
      <c r="L427" s="45">
        <f>_xlfn.IFNA(INDEX(Absen!$B$2:$B$501,MATCH('Personal Teks 2'!B427,Absen!$A$2:$A$501,0)),"NO")</f>
        <v>44899</v>
      </c>
      <c r="M427" s="47">
        <f t="shared" si="18"/>
        <v>10</v>
      </c>
      <c r="N427">
        <f t="shared" si="19"/>
        <v>75</v>
      </c>
      <c r="O427">
        <f t="shared" si="20"/>
        <v>68.25</v>
      </c>
      <c r="P427" t="str" cm="1">
        <f t="array" ref="P427">_xlfn.IFS(O427&gt;90,"A+",O427&gt;80,"A",O427&gt;70,"B",O427&gt;60,"C",O427&gt;40,"D",O427&gt;=0,"E")</f>
        <v>C</v>
      </c>
      <c r="Q427" s="43" t="str">
        <f>TEXT(VLOOKUP(D427,CHOOSE({1,2},Detail!$H$2:$H$1001,Detail!$A$2:$A$1001),2,FALSE),"DD/MM/YYYY")</f>
        <v>12/12/2003</v>
      </c>
      <c r="R427" t="str" cm="1">
        <f t="array" ref="R427:V427">TRANSPOSE(VLOOKUP(D427,CHOOSE({1,2,3,4,5,6},Detail!$H$2:$H$1001,Detail!$F$2:$F$1001,Detail!$C$2:$C$1001,Detail!$D$2:$D$1001,Detail!$E$2:$E$1001,Detail!$B$2:$B$1001),{2;3;4;5;6},FALSE))</f>
        <v>Palembang</v>
      </c>
      <c r="S427">
        <v>175</v>
      </c>
      <c r="T427">
        <v>47</v>
      </c>
      <c r="U427" t="str">
        <v>Jl. Stasiun Wonokromo No. 77</v>
      </c>
      <c r="V427" t="str">
        <v>AB-</v>
      </c>
    </row>
    <row r="428" spans="1:22" x14ac:dyDescent="0.25">
      <c r="A428">
        <v>427</v>
      </c>
      <c r="B428" t="str">
        <f>LEFT(INDEX(Absen!$F$3:$F$8,MATCH(C428,Absen!$E$3:$E$8,0)),1)&amp;TEXT(A428,"0000")</f>
        <v>D0427</v>
      </c>
      <c r="C428" t="s">
        <v>1013</v>
      </c>
      <c r="D428" s="27" t="str">
        <f>VLOOKUP('Personal Teks 2'!B428,Detail!$G$2:$H$1001,2,FALSE)</f>
        <v>Jasmani Mustofa</v>
      </c>
      <c r="E428">
        <v>88</v>
      </c>
      <c r="F428">
        <v>73</v>
      </c>
      <c r="G428">
        <v>30</v>
      </c>
      <c r="H428">
        <v>51</v>
      </c>
      <c r="I428">
        <v>62</v>
      </c>
      <c r="J428">
        <v>92</v>
      </c>
      <c r="K428">
        <v>64</v>
      </c>
      <c r="L428" s="45" t="str">
        <f>_xlfn.IFNA(INDEX(Absen!$B$2:$B$501,MATCH('Personal Teks 2'!B428,Absen!$A$2:$A$501,0)),"NO")</f>
        <v>NO</v>
      </c>
      <c r="M428" s="47">
        <f t="shared" si="18"/>
        <v>0</v>
      </c>
      <c r="N428">
        <f t="shared" si="19"/>
        <v>64</v>
      </c>
      <c r="O428">
        <f t="shared" si="20"/>
        <v>65.05</v>
      </c>
      <c r="P428" t="str" cm="1">
        <f t="array" ref="P428">_xlfn.IFS(O428&gt;90,"A+",O428&gt;80,"A",O428&gt;70,"B",O428&gt;60,"C",O428&gt;40,"D",O428&gt;=0,"E")</f>
        <v>C</v>
      </c>
      <c r="Q428" s="43" t="str">
        <f>TEXT(VLOOKUP(D428,CHOOSE({1,2},Detail!$H$2:$H$1001,Detail!$A$2:$A$1001),2,FALSE),"DD/MM/YYYY")</f>
        <v>23/03/2004</v>
      </c>
      <c r="R428" t="str" cm="1">
        <f t="array" ref="R428:V428">TRANSPOSE(VLOOKUP(D428,CHOOSE({1,2,3,4,5,6},Detail!$H$2:$H$1001,Detail!$F$2:$F$1001,Detail!$C$2:$C$1001,Detail!$D$2:$D$1001,Detail!$E$2:$E$1001,Detail!$B$2:$B$1001),{2;3;4;5;6},FALSE))</f>
        <v>Cimahi</v>
      </c>
      <c r="S428">
        <v>174</v>
      </c>
      <c r="T428">
        <v>49</v>
      </c>
      <c r="U428" t="str">
        <v xml:space="preserve">Gg. PHH. Mustofa No. 6
</v>
      </c>
      <c r="V428" t="str">
        <v>B+</v>
      </c>
    </row>
    <row r="429" spans="1:22" x14ac:dyDescent="0.25">
      <c r="A429">
        <v>428</v>
      </c>
      <c r="B429" t="str">
        <f>LEFT(INDEX(Absen!$F$3:$F$8,MATCH(C429,Absen!$E$3:$E$8,0)),1)&amp;TEXT(A429,"0000")</f>
        <v>F0428</v>
      </c>
      <c r="C429" t="s">
        <v>1011</v>
      </c>
      <c r="D429" s="27" t="str">
        <f>VLOOKUP('Personal Teks 2'!B429,Detail!$G$2:$H$1001,2,FALSE)</f>
        <v>Manah Siregar</v>
      </c>
      <c r="E429">
        <v>81</v>
      </c>
      <c r="F429">
        <v>63</v>
      </c>
      <c r="G429">
        <v>48</v>
      </c>
      <c r="H429">
        <v>65</v>
      </c>
      <c r="I429">
        <v>71</v>
      </c>
      <c r="J429">
        <v>86</v>
      </c>
      <c r="K429">
        <v>72</v>
      </c>
      <c r="L429" s="45">
        <f>_xlfn.IFNA(INDEX(Absen!$B$2:$B$501,MATCH('Personal Teks 2'!B429,Absen!$A$2:$A$501,0)),"NO")</f>
        <v>44788</v>
      </c>
      <c r="M429" s="47">
        <f t="shared" si="18"/>
        <v>10</v>
      </c>
      <c r="N429">
        <f t="shared" si="19"/>
        <v>62</v>
      </c>
      <c r="O429">
        <f t="shared" si="20"/>
        <v>68</v>
      </c>
      <c r="P429" t="str" cm="1">
        <f t="array" ref="P429">_xlfn.IFS(O429&gt;90,"A+",O429&gt;80,"A",O429&gt;70,"B",O429&gt;60,"C",O429&gt;40,"D",O429&gt;=0,"E")</f>
        <v>C</v>
      </c>
      <c r="Q429" s="43" t="str">
        <f>TEXT(VLOOKUP(D429,CHOOSE({1,2},Detail!$H$2:$H$1001,Detail!$A$2:$A$1001),2,FALSE),"DD/MM/YYYY")</f>
        <v>11/06/2004</v>
      </c>
      <c r="R429" t="str" cm="1">
        <f t="array" ref="R429:V429">TRANSPOSE(VLOOKUP(D429,CHOOSE({1,2,3,4,5,6},Detail!$H$2:$H$1001,Detail!$F$2:$F$1001,Detail!$C$2:$C$1001,Detail!$D$2:$D$1001,Detail!$E$2:$E$1001,Detail!$B$2:$B$1001),{2;3;4;5;6},FALSE))</f>
        <v>Lhokseumawe</v>
      </c>
      <c r="S429">
        <v>178</v>
      </c>
      <c r="T429">
        <v>82</v>
      </c>
      <c r="U429" t="str">
        <v>Gg. Ahmad Dahlan No. 65</v>
      </c>
      <c r="V429" t="str">
        <v>B+</v>
      </c>
    </row>
    <row r="430" spans="1:22" x14ac:dyDescent="0.25">
      <c r="A430">
        <v>429</v>
      </c>
      <c r="B430" t="str">
        <f>LEFT(INDEX(Absen!$F$3:$F$8,MATCH(C430,Absen!$E$3:$E$8,0)),1)&amp;TEXT(A430,"0000")</f>
        <v>E0429</v>
      </c>
      <c r="C430" t="s">
        <v>1010</v>
      </c>
      <c r="D430" s="27" t="str">
        <f>VLOOKUP('Personal Teks 2'!B430,Detail!$G$2:$H$1001,2,FALSE)</f>
        <v>Jumari Namaga</v>
      </c>
      <c r="E430">
        <v>70</v>
      </c>
      <c r="F430">
        <v>44</v>
      </c>
      <c r="G430">
        <v>42</v>
      </c>
      <c r="H430">
        <v>60</v>
      </c>
      <c r="I430">
        <v>70</v>
      </c>
      <c r="J430">
        <v>44</v>
      </c>
      <c r="K430">
        <v>94</v>
      </c>
      <c r="L430" s="45">
        <f>_xlfn.IFNA(INDEX(Absen!$B$2:$B$501,MATCH('Personal Teks 2'!B430,Absen!$A$2:$A$501,0)),"NO")</f>
        <v>44753</v>
      </c>
      <c r="M430" s="47">
        <f t="shared" si="18"/>
        <v>10</v>
      </c>
      <c r="N430">
        <f t="shared" si="19"/>
        <v>84</v>
      </c>
      <c r="O430">
        <f t="shared" si="20"/>
        <v>56.1</v>
      </c>
      <c r="P430" t="str" cm="1">
        <f t="array" ref="P430">_xlfn.IFS(O430&gt;90,"A+",O430&gt;80,"A",O430&gt;70,"B",O430&gt;60,"C",O430&gt;40,"D",O430&gt;=0,"E")</f>
        <v>D</v>
      </c>
      <c r="Q430" s="43" t="str">
        <f>TEXT(VLOOKUP(D430,CHOOSE({1,2},Detail!$H$2:$H$1001,Detail!$A$2:$A$1001),2,FALSE),"DD/MM/YYYY")</f>
        <v>15/12/2004</v>
      </c>
      <c r="R430" t="str" cm="1">
        <f t="array" ref="R430:V430">TRANSPOSE(VLOOKUP(D430,CHOOSE({1,2,3,4,5,6},Detail!$H$2:$H$1001,Detail!$F$2:$F$1001,Detail!$C$2:$C$1001,Detail!$D$2:$D$1001,Detail!$E$2:$E$1001,Detail!$B$2:$B$1001),{2;3;4;5;6},FALSE))</f>
        <v>Banda Aceh</v>
      </c>
      <c r="S430">
        <v>173</v>
      </c>
      <c r="T430">
        <v>80</v>
      </c>
      <c r="U430" t="str">
        <v xml:space="preserve">Gang Kutai No. 8
</v>
      </c>
      <c r="V430" t="str">
        <v>B+</v>
      </c>
    </row>
    <row r="431" spans="1:22" x14ac:dyDescent="0.25">
      <c r="A431">
        <v>430</v>
      </c>
      <c r="B431" t="str">
        <f>LEFT(INDEX(Absen!$F$3:$F$8,MATCH(C431,Absen!$E$3:$E$8,0)),1)&amp;TEXT(A431,"0000")</f>
        <v>C0430</v>
      </c>
      <c r="C431" t="s">
        <v>1012</v>
      </c>
      <c r="D431" s="27" t="str">
        <f>VLOOKUP('Personal Teks 2'!B431,Detail!$G$2:$H$1001,2,FALSE)</f>
        <v>Talia Saefullah</v>
      </c>
      <c r="E431">
        <v>53</v>
      </c>
      <c r="F431">
        <v>63</v>
      </c>
      <c r="G431">
        <v>76</v>
      </c>
      <c r="H431">
        <v>63</v>
      </c>
      <c r="I431">
        <v>52</v>
      </c>
      <c r="J431">
        <v>68</v>
      </c>
      <c r="K431">
        <v>85</v>
      </c>
      <c r="L431" s="45" t="str">
        <f>_xlfn.IFNA(INDEX(Absen!$B$2:$B$501,MATCH('Personal Teks 2'!B431,Absen!$A$2:$A$501,0)),"NO")</f>
        <v>NO</v>
      </c>
      <c r="M431" s="47">
        <f t="shared" si="18"/>
        <v>0</v>
      </c>
      <c r="N431">
        <f t="shared" si="19"/>
        <v>85</v>
      </c>
      <c r="O431">
        <f t="shared" si="20"/>
        <v>66.175000000000011</v>
      </c>
      <c r="P431" t="str" cm="1">
        <f t="array" ref="P431">_xlfn.IFS(O431&gt;90,"A+",O431&gt;80,"A",O431&gt;70,"B",O431&gt;60,"C",O431&gt;40,"D",O431&gt;=0,"E")</f>
        <v>C</v>
      </c>
      <c r="Q431" s="43" t="str">
        <f>TEXT(VLOOKUP(D431,CHOOSE({1,2},Detail!$H$2:$H$1001,Detail!$A$2:$A$1001),2,FALSE),"DD/MM/YYYY")</f>
        <v>09/12/2004</v>
      </c>
      <c r="R431" t="str" cm="1">
        <f t="array" ref="R431:V431">TRANSPOSE(VLOOKUP(D431,CHOOSE({1,2,3,4,5,6},Detail!$H$2:$H$1001,Detail!$F$2:$F$1001,Detail!$C$2:$C$1001,Detail!$D$2:$D$1001,Detail!$E$2:$E$1001,Detail!$B$2:$B$1001),{2;3;4;5;6},FALSE))</f>
        <v>Palembang</v>
      </c>
      <c r="S431">
        <v>174</v>
      </c>
      <c r="T431">
        <v>76</v>
      </c>
      <c r="U431" t="str">
        <v xml:space="preserve">Jl. Abdul Muis No. 9
</v>
      </c>
      <c r="V431" t="str">
        <v>A+</v>
      </c>
    </row>
    <row r="432" spans="1:22" x14ac:dyDescent="0.25">
      <c r="A432">
        <v>431</v>
      </c>
      <c r="B432" t="str">
        <f>LEFT(INDEX(Absen!$F$3:$F$8,MATCH(C432,Absen!$E$3:$E$8,0)),1)&amp;TEXT(A432,"0000")</f>
        <v>B0431</v>
      </c>
      <c r="C432" t="s">
        <v>1014</v>
      </c>
      <c r="D432" s="27" t="str">
        <f>VLOOKUP('Personal Teks 2'!B432,Detail!$G$2:$H$1001,2,FALSE)</f>
        <v>Bakti Winarno</v>
      </c>
      <c r="E432">
        <v>55</v>
      </c>
      <c r="F432">
        <v>43</v>
      </c>
      <c r="G432">
        <v>55</v>
      </c>
      <c r="H432">
        <v>66</v>
      </c>
      <c r="I432">
        <v>83</v>
      </c>
      <c r="J432">
        <v>68</v>
      </c>
      <c r="K432">
        <v>99</v>
      </c>
      <c r="L432" s="45">
        <f>_xlfn.IFNA(INDEX(Absen!$B$2:$B$501,MATCH('Personal Teks 2'!B432,Absen!$A$2:$A$501,0)),"NO")</f>
        <v>44878</v>
      </c>
      <c r="M432" s="47">
        <f t="shared" si="18"/>
        <v>10</v>
      </c>
      <c r="N432">
        <f t="shared" si="19"/>
        <v>89</v>
      </c>
      <c r="O432">
        <f t="shared" si="20"/>
        <v>64.375</v>
      </c>
      <c r="P432" t="str" cm="1">
        <f t="array" ref="P432">_xlfn.IFS(O432&gt;90,"A+",O432&gt;80,"A",O432&gt;70,"B",O432&gt;60,"C",O432&gt;40,"D",O432&gt;=0,"E")</f>
        <v>C</v>
      </c>
      <c r="Q432" s="43" t="str">
        <f>TEXT(VLOOKUP(D432,CHOOSE({1,2},Detail!$H$2:$H$1001,Detail!$A$2:$A$1001),2,FALSE),"DD/MM/YYYY")</f>
        <v>16/09/2002</v>
      </c>
      <c r="R432" t="str" cm="1">
        <f t="array" ref="R432:V432">TRANSPOSE(VLOOKUP(D432,CHOOSE({1,2,3,4,5,6},Detail!$H$2:$H$1001,Detail!$F$2:$F$1001,Detail!$C$2:$C$1001,Detail!$D$2:$D$1001,Detail!$E$2:$E$1001,Detail!$B$2:$B$1001),{2;3;4;5;6},FALSE))</f>
        <v>Palopo</v>
      </c>
      <c r="S432">
        <v>174</v>
      </c>
      <c r="T432">
        <v>91</v>
      </c>
      <c r="U432" t="str">
        <v>Jalan Ciwastra No. 63</v>
      </c>
      <c r="V432" t="str">
        <v>B-</v>
      </c>
    </row>
    <row r="433" spans="1:22" x14ac:dyDescent="0.25">
      <c r="A433">
        <v>432</v>
      </c>
      <c r="B433" t="str">
        <f>LEFT(INDEX(Absen!$F$3:$F$8,MATCH(C433,Absen!$E$3:$E$8,0)),1)&amp;TEXT(A433,"0000")</f>
        <v>A0432</v>
      </c>
      <c r="C433" t="s">
        <v>1015</v>
      </c>
      <c r="D433" s="27" t="str">
        <f>VLOOKUP('Personal Teks 2'!B433,Detail!$G$2:$H$1001,2,FALSE)</f>
        <v>Ivan Manullang</v>
      </c>
      <c r="E433">
        <v>85</v>
      </c>
      <c r="F433">
        <v>66</v>
      </c>
      <c r="G433">
        <v>46</v>
      </c>
      <c r="H433">
        <v>51</v>
      </c>
      <c r="I433">
        <v>92</v>
      </c>
      <c r="J433">
        <v>99</v>
      </c>
      <c r="K433">
        <v>100</v>
      </c>
      <c r="L433" s="45">
        <f>_xlfn.IFNA(INDEX(Absen!$B$2:$B$501,MATCH('Personal Teks 2'!B433,Absen!$A$2:$A$501,0)),"NO")</f>
        <v>44867</v>
      </c>
      <c r="M433" s="47">
        <f t="shared" si="18"/>
        <v>10</v>
      </c>
      <c r="N433">
        <f t="shared" si="19"/>
        <v>90</v>
      </c>
      <c r="O433">
        <f t="shared" si="20"/>
        <v>74.75</v>
      </c>
      <c r="P433" t="str" cm="1">
        <f t="array" ref="P433">_xlfn.IFS(O433&gt;90,"A+",O433&gt;80,"A",O433&gt;70,"B",O433&gt;60,"C",O433&gt;40,"D",O433&gt;=0,"E")</f>
        <v>B</v>
      </c>
      <c r="Q433" s="43" t="str">
        <f>TEXT(VLOOKUP(D433,CHOOSE({1,2},Detail!$H$2:$H$1001,Detail!$A$2:$A$1001),2,FALSE),"DD/MM/YYYY")</f>
        <v>31/01/2004</v>
      </c>
      <c r="R433" t="str" cm="1">
        <f t="array" ref="R433:V433">TRANSPOSE(VLOOKUP(D433,CHOOSE({1,2,3,4,5,6},Detail!$H$2:$H$1001,Detail!$F$2:$F$1001,Detail!$C$2:$C$1001,Detail!$D$2:$D$1001,Detail!$E$2:$E$1001,Detail!$B$2:$B$1001),{2;3;4;5;6},FALSE))</f>
        <v>Meulaboh</v>
      </c>
      <c r="S433">
        <v>173</v>
      </c>
      <c r="T433">
        <v>88</v>
      </c>
      <c r="U433" t="str">
        <v>Gg. BKR No. 46</v>
      </c>
      <c r="V433" t="str">
        <v>B-</v>
      </c>
    </row>
    <row r="434" spans="1:22" x14ac:dyDescent="0.25">
      <c r="A434">
        <v>433</v>
      </c>
      <c r="B434" t="str">
        <f>LEFT(INDEX(Absen!$F$3:$F$8,MATCH(C434,Absen!$E$3:$E$8,0)),1)&amp;TEXT(A434,"0000")</f>
        <v>E0433</v>
      </c>
      <c r="C434" t="s">
        <v>1010</v>
      </c>
      <c r="D434" s="27" t="str">
        <f>VLOOKUP('Personal Teks 2'!B434,Detail!$G$2:$H$1001,2,FALSE)</f>
        <v>Dwi Sihotang</v>
      </c>
      <c r="E434">
        <v>69</v>
      </c>
      <c r="F434">
        <v>54</v>
      </c>
      <c r="G434">
        <v>37</v>
      </c>
      <c r="H434">
        <v>74</v>
      </c>
      <c r="I434">
        <v>59</v>
      </c>
      <c r="J434">
        <v>60</v>
      </c>
      <c r="K434">
        <v>65</v>
      </c>
      <c r="L434" s="45" t="str">
        <f>_xlfn.IFNA(INDEX(Absen!$B$2:$B$501,MATCH('Personal Teks 2'!B434,Absen!$A$2:$A$501,0)),"NO")</f>
        <v>NO</v>
      </c>
      <c r="M434" s="47">
        <f t="shared" si="18"/>
        <v>0</v>
      </c>
      <c r="N434">
        <f t="shared" si="19"/>
        <v>65</v>
      </c>
      <c r="O434">
        <f t="shared" si="20"/>
        <v>57.9</v>
      </c>
      <c r="P434" t="str" cm="1">
        <f t="array" ref="P434">_xlfn.IFS(O434&gt;90,"A+",O434&gt;80,"A",O434&gt;70,"B",O434&gt;60,"C",O434&gt;40,"D",O434&gt;=0,"E")</f>
        <v>D</v>
      </c>
      <c r="Q434" s="43" t="str">
        <f>TEXT(VLOOKUP(D434,CHOOSE({1,2},Detail!$H$2:$H$1001,Detail!$A$2:$A$1001),2,FALSE),"DD/MM/YYYY")</f>
        <v>16/07/2001</v>
      </c>
      <c r="R434" t="str" cm="1">
        <f t="array" ref="R434:V434">TRANSPOSE(VLOOKUP(D434,CHOOSE({1,2,3,4,5,6},Detail!$H$2:$H$1001,Detail!$F$2:$F$1001,Detail!$C$2:$C$1001,Detail!$D$2:$D$1001,Detail!$E$2:$E$1001,Detail!$B$2:$B$1001),{2;3;4;5;6},FALSE))</f>
        <v>Bogor</v>
      </c>
      <c r="S434">
        <v>160</v>
      </c>
      <c r="T434">
        <v>95</v>
      </c>
      <c r="U434" t="str">
        <v>Gang Ir. H. Djuanda No. 36</v>
      </c>
      <c r="V434" t="str">
        <v>B-</v>
      </c>
    </row>
    <row r="435" spans="1:22" x14ac:dyDescent="0.25">
      <c r="A435">
        <v>434</v>
      </c>
      <c r="B435" t="str">
        <f>LEFT(INDEX(Absen!$F$3:$F$8,MATCH(C435,Absen!$E$3:$E$8,0)),1)&amp;TEXT(A435,"0000")</f>
        <v>C0434</v>
      </c>
      <c r="C435" t="s">
        <v>1012</v>
      </c>
      <c r="D435" s="27" t="str">
        <f>VLOOKUP('Personal Teks 2'!B435,Detail!$G$2:$H$1001,2,FALSE)</f>
        <v>Mahfud Pertiwi</v>
      </c>
      <c r="E435">
        <v>81</v>
      </c>
      <c r="F435">
        <v>68</v>
      </c>
      <c r="G435">
        <v>51</v>
      </c>
      <c r="H435">
        <v>61</v>
      </c>
      <c r="I435">
        <v>66</v>
      </c>
      <c r="J435">
        <v>57</v>
      </c>
      <c r="K435">
        <v>73</v>
      </c>
      <c r="L435" s="45">
        <f>_xlfn.IFNA(INDEX(Absen!$B$2:$B$501,MATCH('Personal Teks 2'!B435,Absen!$A$2:$A$501,0)),"NO")</f>
        <v>44831</v>
      </c>
      <c r="M435" s="47">
        <f t="shared" si="18"/>
        <v>10</v>
      </c>
      <c r="N435">
        <f t="shared" si="19"/>
        <v>63</v>
      </c>
      <c r="O435">
        <f t="shared" si="20"/>
        <v>62.4</v>
      </c>
      <c r="P435" t="str" cm="1">
        <f t="array" ref="P435">_xlfn.IFS(O435&gt;90,"A+",O435&gt;80,"A",O435&gt;70,"B",O435&gt;60,"C",O435&gt;40,"D",O435&gt;=0,"E")</f>
        <v>C</v>
      </c>
      <c r="Q435" s="43" t="str">
        <f>TEXT(VLOOKUP(D435,CHOOSE({1,2},Detail!$H$2:$H$1001,Detail!$A$2:$A$1001),2,FALSE),"DD/MM/YYYY")</f>
        <v>06/03/2003</v>
      </c>
      <c r="R435" t="str" cm="1">
        <f t="array" ref="R435:V435">TRANSPOSE(VLOOKUP(D435,CHOOSE({1,2,3,4,5,6},Detail!$H$2:$H$1001,Detail!$F$2:$F$1001,Detail!$C$2:$C$1001,Detail!$D$2:$D$1001,Detail!$E$2:$E$1001,Detail!$B$2:$B$1001),{2;3;4;5;6},FALSE))</f>
        <v>Lhokseumawe</v>
      </c>
      <c r="S435">
        <v>159</v>
      </c>
      <c r="T435">
        <v>62</v>
      </c>
      <c r="U435" t="str">
        <v xml:space="preserve">Gg. Surapati No. 5
</v>
      </c>
      <c r="V435" t="str">
        <v>B+</v>
      </c>
    </row>
    <row r="436" spans="1:22" x14ac:dyDescent="0.25">
      <c r="A436">
        <v>435</v>
      </c>
      <c r="B436" t="str">
        <f>LEFT(INDEX(Absen!$F$3:$F$8,MATCH(C436,Absen!$E$3:$E$8,0)),1)&amp;TEXT(A436,"0000")</f>
        <v>F0435</v>
      </c>
      <c r="C436" t="s">
        <v>1011</v>
      </c>
      <c r="D436" s="27" t="str">
        <f>VLOOKUP('Personal Teks 2'!B436,Detail!$G$2:$H$1001,2,FALSE)</f>
        <v>Praba Tarihoran</v>
      </c>
      <c r="E436">
        <v>80</v>
      </c>
      <c r="F436">
        <v>68</v>
      </c>
      <c r="G436">
        <v>54</v>
      </c>
      <c r="H436">
        <v>56</v>
      </c>
      <c r="I436">
        <v>81</v>
      </c>
      <c r="J436">
        <v>84</v>
      </c>
      <c r="K436">
        <v>71</v>
      </c>
      <c r="L436" s="45" t="str">
        <f>_xlfn.IFNA(INDEX(Absen!$B$2:$B$501,MATCH('Personal Teks 2'!B436,Absen!$A$2:$A$501,0)),"NO")</f>
        <v>NO</v>
      </c>
      <c r="M436" s="47">
        <f t="shared" si="18"/>
        <v>0</v>
      </c>
      <c r="N436">
        <f t="shared" si="19"/>
        <v>71</v>
      </c>
      <c r="O436">
        <f t="shared" si="20"/>
        <v>70.324999999999989</v>
      </c>
      <c r="P436" t="str" cm="1">
        <f t="array" ref="P436">_xlfn.IFS(O436&gt;90,"A+",O436&gt;80,"A",O436&gt;70,"B",O436&gt;60,"C",O436&gt;40,"D",O436&gt;=0,"E")</f>
        <v>B</v>
      </c>
      <c r="Q436" s="43" t="str">
        <f>TEXT(VLOOKUP(D436,CHOOSE({1,2},Detail!$H$2:$H$1001,Detail!$A$2:$A$1001),2,FALSE),"DD/MM/YYYY")</f>
        <v>16/09/2002</v>
      </c>
      <c r="R436" t="str" cm="1">
        <f t="array" ref="R436:V436">TRANSPOSE(VLOOKUP(D436,CHOOSE({1,2,3,4,5,6},Detail!$H$2:$H$1001,Detail!$F$2:$F$1001,Detail!$C$2:$C$1001,Detail!$D$2:$D$1001,Detail!$E$2:$E$1001,Detail!$B$2:$B$1001),{2;3;4;5;6},FALSE))</f>
        <v>Denpasar</v>
      </c>
      <c r="S436">
        <v>169</v>
      </c>
      <c r="T436">
        <v>86</v>
      </c>
      <c r="U436" t="str">
        <v xml:space="preserve">Gg. Ir. H. Djuanda No. 4
</v>
      </c>
      <c r="V436" t="str">
        <v>B-</v>
      </c>
    </row>
    <row r="437" spans="1:22" x14ac:dyDescent="0.25">
      <c r="A437">
        <v>436</v>
      </c>
      <c r="B437" t="str">
        <f>LEFT(INDEX(Absen!$F$3:$F$8,MATCH(C437,Absen!$E$3:$E$8,0)),1)&amp;TEXT(A437,"0000")</f>
        <v>C0436</v>
      </c>
      <c r="C437" t="s">
        <v>1012</v>
      </c>
      <c r="D437" s="27" t="str">
        <f>VLOOKUP('Personal Teks 2'!B437,Detail!$G$2:$H$1001,2,FALSE)</f>
        <v>Wahyu Firmansyah</v>
      </c>
      <c r="E437">
        <v>78</v>
      </c>
      <c r="F437">
        <v>43</v>
      </c>
      <c r="G437">
        <v>85</v>
      </c>
      <c r="H437">
        <v>67</v>
      </c>
      <c r="I437">
        <v>69</v>
      </c>
      <c r="J437">
        <v>73</v>
      </c>
      <c r="K437">
        <v>78</v>
      </c>
      <c r="L437" s="45">
        <f>_xlfn.IFNA(INDEX(Absen!$B$2:$B$501,MATCH('Personal Teks 2'!B437,Absen!$A$2:$A$501,0)),"NO")</f>
        <v>44835</v>
      </c>
      <c r="M437" s="47">
        <f t="shared" si="18"/>
        <v>10</v>
      </c>
      <c r="N437">
        <f t="shared" si="19"/>
        <v>68</v>
      </c>
      <c r="O437">
        <f t="shared" si="20"/>
        <v>70.525000000000006</v>
      </c>
      <c r="P437" t="str" cm="1">
        <f t="array" ref="P437">_xlfn.IFS(O437&gt;90,"A+",O437&gt;80,"A",O437&gt;70,"B",O437&gt;60,"C",O437&gt;40,"D",O437&gt;=0,"E")</f>
        <v>B</v>
      </c>
      <c r="Q437" s="43" t="str">
        <f>TEXT(VLOOKUP(D437,CHOOSE({1,2},Detail!$H$2:$H$1001,Detail!$A$2:$A$1001),2,FALSE),"DD/MM/YYYY")</f>
        <v>16/01/2004</v>
      </c>
      <c r="R437" t="str" cm="1">
        <f t="array" ref="R437:V437">TRANSPOSE(VLOOKUP(D437,CHOOSE({1,2,3,4,5,6},Detail!$H$2:$H$1001,Detail!$F$2:$F$1001,Detail!$C$2:$C$1001,Detail!$D$2:$D$1001,Detail!$E$2:$E$1001,Detail!$B$2:$B$1001),{2;3;4;5;6},FALSE))</f>
        <v>Salatiga</v>
      </c>
      <c r="S437">
        <v>156</v>
      </c>
      <c r="T437">
        <v>74</v>
      </c>
      <c r="U437" t="str">
        <v>Jalan Raya Setiabudhi No. 63</v>
      </c>
      <c r="V437" t="str">
        <v>AB-</v>
      </c>
    </row>
    <row r="438" spans="1:22" x14ac:dyDescent="0.25">
      <c r="A438">
        <v>437</v>
      </c>
      <c r="B438" t="str">
        <f>LEFT(INDEX(Absen!$F$3:$F$8,MATCH(C438,Absen!$E$3:$E$8,0)),1)&amp;TEXT(A438,"0000")</f>
        <v>D0437</v>
      </c>
      <c r="C438" t="s">
        <v>1013</v>
      </c>
      <c r="D438" s="27" t="str">
        <f>VLOOKUP('Personal Teks 2'!B438,Detail!$G$2:$H$1001,2,FALSE)</f>
        <v>Darsirah Wacana</v>
      </c>
      <c r="E438">
        <v>58</v>
      </c>
      <c r="F438">
        <v>74</v>
      </c>
      <c r="G438">
        <v>62</v>
      </c>
      <c r="H438">
        <v>69</v>
      </c>
      <c r="I438">
        <v>78</v>
      </c>
      <c r="J438">
        <v>73</v>
      </c>
      <c r="K438">
        <v>78</v>
      </c>
      <c r="L438" s="45">
        <f>_xlfn.IFNA(INDEX(Absen!$B$2:$B$501,MATCH('Personal Teks 2'!B438,Absen!$A$2:$A$501,0)),"NO")</f>
        <v>44883</v>
      </c>
      <c r="M438" s="47">
        <f t="shared" si="18"/>
        <v>10</v>
      </c>
      <c r="N438">
        <f t="shared" si="19"/>
        <v>68</v>
      </c>
      <c r="O438">
        <f t="shared" si="20"/>
        <v>68.674999999999997</v>
      </c>
      <c r="P438" t="str" cm="1">
        <f t="array" ref="P438">_xlfn.IFS(O438&gt;90,"A+",O438&gt;80,"A",O438&gt;70,"B",O438&gt;60,"C",O438&gt;40,"D",O438&gt;=0,"E")</f>
        <v>C</v>
      </c>
      <c r="Q438" s="43" t="str">
        <f>TEXT(VLOOKUP(D438,CHOOSE({1,2},Detail!$H$2:$H$1001,Detail!$A$2:$A$1001),2,FALSE),"DD/MM/YYYY")</f>
        <v>14/08/2003</v>
      </c>
      <c r="R438" t="str" cm="1">
        <f t="array" ref="R438:V438">TRANSPOSE(VLOOKUP(D438,CHOOSE({1,2,3,4,5,6},Detail!$H$2:$H$1001,Detail!$F$2:$F$1001,Detail!$C$2:$C$1001,Detail!$D$2:$D$1001,Detail!$E$2:$E$1001,Detail!$B$2:$B$1001),{2;3;4;5;6},FALSE))</f>
        <v>Surakarta</v>
      </c>
      <c r="S438">
        <v>171</v>
      </c>
      <c r="T438">
        <v>75</v>
      </c>
      <c r="U438" t="str">
        <v>Gang Kutisari Selatan No. 72</v>
      </c>
      <c r="V438" t="str">
        <v>AB-</v>
      </c>
    </row>
    <row r="439" spans="1:22" x14ac:dyDescent="0.25">
      <c r="A439">
        <v>438</v>
      </c>
      <c r="B439" t="str">
        <f>LEFT(INDEX(Absen!$F$3:$F$8,MATCH(C439,Absen!$E$3:$E$8,0)),1)&amp;TEXT(A439,"0000")</f>
        <v>A0438</v>
      </c>
      <c r="C439" t="s">
        <v>1015</v>
      </c>
      <c r="D439" s="27" t="str">
        <f>VLOOKUP('Personal Teks 2'!B439,Detail!$G$2:$H$1001,2,FALSE)</f>
        <v>Daniswara Damanik</v>
      </c>
      <c r="E439">
        <v>95</v>
      </c>
      <c r="F439">
        <v>60</v>
      </c>
      <c r="G439">
        <v>91</v>
      </c>
      <c r="H439">
        <v>53</v>
      </c>
      <c r="I439">
        <v>94</v>
      </c>
      <c r="J439">
        <v>76</v>
      </c>
      <c r="K439">
        <v>86</v>
      </c>
      <c r="L439" s="45">
        <f>_xlfn.IFNA(INDEX(Absen!$B$2:$B$501,MATCH('Personal Teks 2'!B439,Absen!$A$2:$A$501,0)),"NO")</f>
        <v>44797</v>
      </c>
      <c r="M439" s="47">
        <f t="shared" si="18"/>
        <v>10</v>
      </c>
      <c r="N439">
        <f t="shared" si="19"/>
        <v>76</v>
      </c>
      <c r="O439">
        <f t="shared" si="20"/>
        <v>78.75</v>
      </c>
      <c r="P439" t="str" cm="1">
        <f t="array" ref="P439">_xlfn.IFS(O439&gt;90,"A+",O439&gt;80,"A",O439&gt;70,"B",O439&gt;60,"C",O439&gt;40,"D",O439&gt;=0,"E")</f>
        <v>B</v>
      </c>
      <c r="Q439" s="43" t="str">
        <f>TEXT(VLOOKUP(D439,CHOOSE({1,2},Detail!$H$2:$H$1001,Detail!$A$2:$A$1001),2,FALSE),"DD/MM/YYYY")</f>
        <v>13/05/2001</v>
      </c>
      <c r="R439" t="str" cm="1">
        <f t="array" ref="R439:V439">TRANSPOSE(VLOOKUP(D439,CHOOSE({1,2,3,4,5,6},Detail!$H$2:$H$1001,Detail!$F$2:$F$1001,Detail!$C$2:$C$1001,Detail!$D$2:$D$1001,Detail!$E$2:$E$1001,Detail!$B$2:$B$1001),{2;3;4;5;6},FALSE))</f>
        <v>Banjarmasin</v>
      </c>
      <c r="S439">
        <v>163</v>
      </c>
      <c r="T439">
        <v>53</v>
      </c>
      <c r="U439" t="str">
        <v>Gg. Soekarno Hatta No. 12</v>
      </c>
      <c r="V439" t="str">
        <v>AB-</v>
      </c>
    </row>
    <row r="440" spans="1:22" x14ac:dyDescent="0.25">
      <c r="A440">
        <v>439</v>
      </c>
      <c r="B440" t="str">
        <f>LEFT(INDEX(Absen!$F$3:$F$8,MATCH(C440,Absen!$E$3:$E$8,0)),1)&amp;TEXT(A440,"0000")</f>
        <v>B0439</v>
      </c>
      <c r="C440" t="s">
        <v>1014</v>
      </c>
      <c r="D440" s="27" t="str">
        <f>VLOOKUP('Personal Teks 2'!B440,Detail!$G$2:$H$1001,2,FALSE)</f>
        <v>Farhunnisa Wahyuni</v>
      </c>
      <c r="E440">
        <v>54</v>
      </c>
      <c r="F440">
        <v>51</v>
      </c>
      <c r="G440">
        <v>91</v>
      </c>
      <c r="H440">
        <v>52</v>
      </c>
      <c r="I440">
        <v>63</v>
      </c>
      <c r="J440">
        <v>92</v>
      </c>
      <c r="K440">
        <v>78</v>
      </c>
      <c r="L440" s="45">
        <f>_xlfn.IFNA(INDEX(Absen!$B$2:$B$501,MATCH('Personal Teks 2'!B440,Absen!$A$2:$A$501,0)),"NO")</f>
        <v>44817</v>
      </c>
      <c r="M440" s="47">
        <f t="shared" si="18"/>
        <v>10</v>
      </c>
      <c r="N440">
        <f t="shared" si="19"/>
        <v>68</v>
      </c>
      <c r="O440">
        <f t="shared" si="20"/>
        <v>70.899999999999991</v>
      </c>
      <c r="P440" t="str" cm="1">
        <f t="array" ref="P440">_xlfn.IFS(O440&gt;90,"A+",O440&gt;80,"A",O440&gt;70,"B",O440&gt;60,"C",O440&gt;40,"D",O440&gt;=0,"E")</f>
        <v>B</v>
      </c>
      <c r="Q440" s="43" t="str">
        <f>TEXT(VLOOKUP(D440,CHOOSE({1,2},Detail!$H$2:$H$1001,Detail!$A$2:$A$1001),2,FALSE),"DD/MM/YYYY")</f>
        <v>21/10/2003</v>
      </c>
      <c r="R440" t="str" cm="1">
        <f t="array" ref="R440:V440">TRANSPOSE(VLOOKUP(D440,CHOOSE({1,2,3,4,5,6},Detail!$H$2:$H$1001,Detail!$F$2:$F$1001,Detail!$C$2:$C$1001,Detail!$D$2:$D$1001,Detail!$E$2:$E$1001,Detail!$B$2:$B$1001),{2;3;4;5;6},FALSE))</f>
        <v>Bogor</v>
      </c>
      <c r="S440">
        <v>152</v>
      </c>
      <c r="T440">
        <v>92</v>
      </c>
      <c r="U440" t="str">
        <v xml:space="preserve">Jl. Moch. Ramdan No. 5
</v>
      </c>
      <c r="V440" t="str">
        <v>AB+</v>
      </c>
    </row>
    <row r="441" spans="1:22" x14ac:dyDescent="0.25">
      <c r="A441">
        <v>440</v>
      </c>
      <c r="B441" t="str">
        <f>LEFT(INDEX(Absen!$F$3:$F$8,MATCH(C441,Absen!$E$3:$E$8,0)),1)&amp;TEXT(A441,"0000")</f>
        <v>D0440</v>
      </c>
      <c r="C441" t="s">
        <v>1013</v>
      </c>
      <c r="D441" s="27" t="str">
        <f>VLOOKUP('Personal Teks 2'!B441,Detail!$G$2:$H$1001,2,FALSE)</f>
        <v>Ozy Salahudin</v>
      </c>
      <c r="E441">
        <v>73</v>
      </c>
      <c r="F441">
        <v>46</v>
      </c>
      <c r="G441">
        <v>75</v>
      </c>
      <c r="H441">
        <v>51</v>
      </c>
      <c r="I441">
        <v>73</v>
      </c>
      <c r="J441">
        <v>59</v>
      </c>
      <c r="K441">
        <v>85</v>
      </c>
      <c r="L441" s="45">
        <f>_xlfn.IFNA(INDEX(Absen!$B$2:$B$501,MATCH('Personal Teks 2'!B441,Absen!$A$2:$A$501,0)),"NO")</f>
        <v>44765</v>
      </c>
      <c r="M441" s="47">
        <f t="shared" si="18"/>
        <v>10</v>
      </c>
      <c r="N441">
        <f t="shared" si="19"/>
        <v>75</v>
      </c>
      <c r="O441">
        <f t="shared" si="20"/>
        <v>64.674999999999997</v>
      </c>
      <c r="P441" t="str" cm="1">
        <f t="array" ref="P441">_xlfn.IFS(O441&gt;90,"A+",O441&gt;80,"A",O441&gt;70,"B",O441&gt;60,"C",O441&gt;40,"D",O441&gt;=0,"E")</f>
        <v>C</v>
      </c>
      <c r="Q441" s="43" t="str">
        <f>TEXT(VLOOKUP(D441,CHOOSE({1,2},Detail!$H$2:$H$1001,Detail!$A$2:$A$1001),2,FALSE),"DD/MM/YYYY")</f>
        <v>21/12/2001</v>
      </c>
      <c r="R441" t="str" cm="1">
        <f t="array" ref="R441:V441">TRANSPOSE(VLOOKUP(D441,CHOOSE({1,2,3,4,5,6},Detail!$H$2:$H$1001,Detail!$F$2:$F$1001,Detail!$C$2:$C$1001,Detail!$D$2:$D$1001,Detail!$E$2:$E$1001,Detail!$B$2:$B$1001),{2;3;4;5;6},FALSE))</f>
        <v>Bima</v>
      </c>
      <c r="S441">
        <v>159</v>
      </c>
      <c r="T441">
        <v>53</v>
      </c>
      <c r="U441" t="str">
        <v xml:space="preserve">Jl. Otto Iskandardinata No. 4
</v>
      </c>
      <c r="V441" t="str">
        <v>A-</v>
      </c>
    </row>
    <row r="442" spans="1:22" x14ac:dyDescent="0.25">
      <c r="A442">
        <v>441</v>
      </c>
      <c r="B442" t="str">
        <f>LEFT(INDEX(Absen!$F$3:$F$8,MATCH(C442,Absen!$E$3:$E$8,0)),1)&amp;TEXT(A442,"0000")</f>
        <v>F0441</v>
      </c>
      <c r="C442" t="s">
        <v>1011</v>
      </c>
      <c r="D442" s="27" t="str">
        <f>VLOOKUP('Personal Teks 2'!B442,Detail!$G$2:$H$1001,2,FALSE)</f>
        <v>Safina Tamba</v>
      </c>
      <c r="E442">
        <v>54</v>
      </c>
      <c r="F442">
        <v>48</v>
      </c>
      <c r="G442">
        <v>35</v>
      </c>
      <c r="H442">
        <v>52</v>
      </c>
      <c r="I442">
        <v>70</v>
      </c>
      <c r="J442">
        <v>63</v>
      </c>
      <c r="K442">
        <v>97</v>
      </c>
      <c r="L442" s="45">
        <f>_xlfn.IFNA(INDEX(Absen!$B$2:$B$501,MATCH('Personal Teks 2'!B442,Absen!$A$2:$A$501,0)),"NO")</f>
        <v>44752</v>
      </c>
      <c r="M442" s="47">
        <f t="shared" si="18"/>
        <v>10</v>
      </c>
      <c r="N442">
        <f t="shared" si="19"/>
        <v>87</v>
      </c>
      <c r="O442">
        <f t="shared" si="20"/>
        <v>56.3</v>
      </c>
      <c r="P442" t="str" cm="1">
        <f t="array" ref="P442">_xlfn.IFS(O442&gt;90,"A+",O442&gt;80,"A",O442&gt;70,"B",O442&gt;60,"C",O442&gt;40,"D",O442&gt;=0,"E")</f>
        <v>D</v>
      </c>
      <c r="Q442" s="43" t="str">
        <f>TEXT(VLOOKUP(D442,CHOOSE({1,2},Detail!$H$2:$H$1001,Detail!$A$2:$A$1001),2,FALSE),"DD/MM/YYYY")</f>
        <v>07/12/2004</v>
      </c>
      <c r="R442" t="str" cm="1">
        <f t="array" ref="R442:V442">TRANSPOSE(VLOOKUP(D442,CHOOSE({1,2,3,4,5,6},Detail!$H$2:$H$1001,Detail!$F$2:$F$1001,Detail!$C$2:$C$1001,Detail!$D$2:$D$1001,Detail!$E$2:$E$1001,Detail!$B$2:$B$1001),{2;3;4;5;6},FALSE))</f>
        <v>Pekanbaru</v>
      </c>
      <c r="S442">
        <v>178</v>
      </c>
      <c r="T442">
        <v>87</v>
      </c>
      <c r="U442" t="str">
        <v xml:space="preserve">Gg. Sentot Alibasa No. 1
</v>
      </c>
      <c r="V442" t="str">
        <v>A+</v>
      </c>
    </row>
    <row r="443" spans="1:22" x14ac:dyDescent="0.25">
      <c r="A443">
        <v>442</v>
      </c>
      <c r="B443" t="str">
        <f>LEFT(INDEX(Absen!$F$3:$F$8,MATCH(C443,Absen!$E$3:$E$8,0)),1)&amp;TEXT(A443,"0000")</f>
        <v>D0442</v>
      </c>
      <c r="C443" t="s">
        <v>1013</v>
      </c>
      <c r="D443" s="27" t="str">
        <f>VLOOKUP('Personal Teks 2'!B443,Detail!$G$2:$H$1001,2,FALSE)</f>
        <v>Bakiman Lailasari</v>
      </c>
      <c r="E443">
        <v>72</v>
      </c>
      <c r="F443">
        <v>49</v>
      </c>
      <c r="G443">
        <v>62</v>
      </c>
      <c r="H443">
        <v>54</v>
      </c>
      <c r="I443">
        <v>66</v>
      </c>
      <c r="J443">
        <v>88</v>
      </c>
      <c r="K443">
        <v>96</v>
      </c>
      <c r="L443" s="45" t="str">
        <f>_xlfn.IFNA(INDEX(Absen!$B$2:$B$501,MATCH('Personal Teks 2'!B443,Absen!$A$2:$A$501,0)),"NO")</f>
        <v>NO</v>
      </c>
      <c r="M443" s="47">
        <f t="shared" si="18"/>
        <v>0</v>
      </c>
      <c r="N443">
        <f t="shared" si="19"/>
        <v>96</v>
      </c>
      <c r="O443">
        <f t="shared" si="20"/>
        <v>69.724999999999994</v>
      </c>
      <c r="P443" t="str" cm="1">
        <f t="array" ref="P443">_xlfn.IFS(O443&gt;90,"A+",O443&gt;80,"A",O443&gt;70,"B",O443&gt;60,"C",O443&gt;40,"D",O443&gt;=0,"E")</f>
        <v>C</v>
      </c>
      <c r="Q443" s="43" t="str">
        <f>TEXT(VLOOKUP(D443,CHOOSE({1,2},Detail!$H$2:$H$1001,Detail!$A$2:$A$1001),2,FALSE),"DD/MM/YYYY")</f>
        <v>16/10/2001</v>
      </c>
      <c r="R443" t="str" cm="1">
        <f t="array" ref="R443:V443">TRANSPOSE(VLOOKUP(D443,CHOOSE({1,2,3,4,5,6},Detail!$H$2:$H$1001,Detail!$F$2:$F$1001,Detail!$C$2:$C$1001,Detail!$D$2:$D$1001,Detail!$E$2:$E$1001,Detail!$B$2:$B$1001),{2;3;4;5;6},FALSE))</f>
        <v>Yogyakarta</v>
      </c>
      <c r="S443">
        <v>157</v>
      </c>
      <c r="T443">
        <v>48</v>
      </c>
      <c r="U443" t="str">
        <v>Jalan Peta No. 14</v>
      </c>
      <c r="V443" t="str">
        <v>O+</v>
      </c>
    </row>
    <row r="444" spans="1:22" x14ac:dyDescent="0.25">
      <c r="A444">
        <v>443</v>
      </c>
      <c r="B444" t="str">
        <f>LEFT(INDEX(Absen!$F$3:$F$8,MATCH(C444,Absen!$E$3:$E$8,0)),1)&amp;TEXT(A444,"0000")</f>
        <v>F0443</v>
      </c>
      <c r="C444" t="s">
        <v>1011</v>
      </c>
      <c r="D444" s="27" t="str">
        <f>VLOOKUP('Personal Teks 2'!B444,Detail!$G$2:$H$1001,2,FALSE)</f>
        <v>Umar Prastuti</v>
      </c>
      <c r="E444">
        <v>72</v>
      </c>
      <c r="F444">
        <v>46</v>
      </c>
      <c r="G444">
        <v>90</v>
      </c>
      <c r="H444">
        <v>60</v>
      </c>
      <c r="I444">
        <v>90</v>
      </c>
      <c r="J444">
        <v>54</v>
      </c>
      <c r="K444">
        <v>96</v>
      </c>
      <c r="L444" s="45" t="str">
        <f>_xlfn.IFNA(INDEX(Absen!$B$2:$B$501,MATCH('Personal Teks 2'!B444,Absen!$A$2:$A$501,0)),"NO")</f>
        <v>NO</v>
      </c>
      <c r="M444" s="47">
        <f t="shared" si="18"/>
        <v>0</v>
      </c>
      <c r="N444">
        <f t="shared" si="19"/>
        <v>96</v>
      </c>
      <c r="O444">
        <f t="shared" si="20"/>
        <v>71.899999999999991</v>
      </c>
      <c r="P444" t="str" cm="1">
        <f t="array" ref="P444">_xlfn.IFS(O444&gt;90,"A+",O444&gt;80,"A",O444&gt;70,"B",O444&gt;60,"C",O444&gt;40,"D",O444&gt;=0,"E")</f>
        <v>B</v>
      </c>
      <c r="Q444" s="43" t="str">
        <f>TEXT(VLOOKUP(D444,CHOOSE({1,2},Detail!$H$2:$H$1001,Detail!$A$2:$A$1001),2,FALSE),"DD/MM/YYYY")</f>
        <v>07/10/2004</v>
      </c>
      <c r="R444" t="str" cm="1">
        <f t="array" ref="R444:V444">TRANSPOSE(VLOOKUP(D444,CHOOSE({1,2,3,4,5,6},Detail!$H$2:$H$1001,Detail!$F$2:$F$1001,Detail!$C$2:$C$1001,Detail!$D$2:$D$1001,Detail!$E$2:$E$1001,Detail!$B$2:$B$1001),{2;3;4;5;6},FALSE))</f>
        <v>Cirebon</v>
      </c>
      <c r="S444">
        <v>167</v>
      </c>
      <c r="T444">
        <v>49</v>
      </c>
      <c r="U444" t="str">
        <v>Gg. Cikutra Barat No. 80</v>
      </c>
      <c r="V444" t="str">
        <v>A+</v>
      </c>
    </row>
    <row r="445" spans="1:22" x14ac:dyDescent="0.25">
      <c r="A445">
        <v>444</v>
      </c>
      <c r="B445" t="str">
        <f>LEFT(INDEX(Absen!$F$3:$F$8,MATCH(C445,Absen!$E$3:$E$8,0)),1)&amp;TEXT(A445,"0000")</f>
        <v>F0444</v>
      </c>
      <c r="C445" t="s">
        <v>1011</v>
      </c>
      <c r="D445" s="27" t="str">
        <f>VLOOKUP('Personal Teks 2'!B445,Detail!$G$2:$H$1001,2,FALSE)</f>
        <v>Julia Salahudin</v>
      </c>
      <c r="E445">
        <v>76</v>
      </c>
      <c r="F445">
        <v>73</v>
      </c>
      <c r="G445">
        <v>33</v>
      </c>
      <c r="H445">
        <v>53</v>
      </c>
      <c r="I445">
        <v>50</v>
      </c>
      <c r="J445">
        <v>45</v>
      </c>
      <c r="K445">
        <v>98</v>
      </c>
      <c r="L445" s="45">
        <f>_xlfn.IFNA(INDEX(Absen!$B$2:$B$501,MATCH('Personal Teks 2'!B445,Absen!$A$2:$A$501,0)),"NO")</f>
        <v>44765</v>
      </c>
      <c r="M445" s="47">
        <f t="shared" si="18"/>
        <v>10</v>
      </c>
      <c r="N445">
        <f t="shared" si="19"/>
        <v>88</v>
      </c>
      <c r="O445">
        <f t="shared" si="20"/>
        <v>55.900000000000006</v>
      </c>
      <c r="P445" t="str" cm="1">
        <f t="array" ref="P445">_xlfn.IFS(O445&gt;90,"A+",O445&gt;80,"A",O445&gt;70,"B",O445&gt;60,"C",O445&gt;40,"D",O445&gt;=0,"E")</f>
        <v>D</v>
      </c>
      <c r="Q445" s="43" t="str">
        <f>TEXT(VLOOKUP(D445,CHOOSE({1,2},Detail!$H$2:$H$1001,Detail!$A$2:$A$1001),2,FALSE),"DD/MM/YYYY")</f>
        <v>27/02/2005</v>
      </c>
      <c r="R445" t="str" cm="1">
        <f t="array" ref="R445:V445">TRANSPOSE(VLOOKUP(D445,CHOOSE({1,2,3,4,5,6},Detail!$H$2:$H$1001,Detail!$F$2:$F$1001,Detail!$C$2:$C$1001,Detail!$D$2:$D$1001,Detail!$E$2:$E$1001,Detail!$B$2:$B$1001),{2;3;4;5;6},FALSE))</f>
        <v>Metro</v>
      </c>
      <c r="S445">
        <v>179</v>
      </c>
      <c r="T445">
        <v>72</v>
      </c>
      <c r="U445" t="str">
        <v>Jalan Cikapayang No. 30</v>
      </c>
      <c r="V445" t="str">
        <v>A+</v>
      </c>
    </row>
    <row r="446" spans="1:22" x14ac:dyDescent="0.25">
      <c r="A446">
        <v>445</v>
      </c>
      <c r="B446" t="str">
        <f>LEFT(INDEX(Absen!$F$3:$F$8,MATCH(C446,Absen!$E$3:$E$8,0)),1)&amp;TEXT(A446,"0000")</f>
        <v>D0445</v>
      </c>
      <c r="C446" t="s">
        <v>1013</v>
      </c>
      <c r="D446" s="27" t="str">
        <f>VLOOKUP('Personal Teks 2'!B446,Detail!$G$2:$H$1001,2,FALSE)</f>
        <v>Rachel Salahudin</v>
      </c>
      <c r="E446">
        <v>91</v>
      </c>
      <c r="F446">
        <v>45</v>
      </c>
      <c r="G446">
        <v>38</v>
      </c>
      <c r="H446">
        <v>67</v>
      </c>
      <c r="I446">
        <v>74</v>
      </c>
      <c r="J446">
        <v>55</v>
      </c>
      <c r="K446">
        <v>80</v>
      </c>
      <c r="L446" s="45" t="str">
        <f>_xlfn.IFNA(INDEX(Absen!$B$2:$B$501,MATCH('Personal Teks 2'!B446,Absen!$A$2:$A$501,0)),"NO")</f>
        <v>NO</v>
      </c>
      <c r="M446" s="47">
        <f t="shared" si="18"/>
        <v>0</v>
      </c>
      <c r="N446">
        <f t="shared" si="19"/>
        <v>80</v>
      </c>
      <c r="O446">
        <f t="shared" si="20"/>
        <v>61.225000000000001</v>
      </c>
      <c r="P446" t="str" cm="1">
        <f t="array" ref="P446">_xlfn.IFS(O446&gt;90,"A+",O446&gt;80,"A",O446&gt;70,"B",O446&gt;60,"C",O446&gt;40,"D",O446&gt;=0,"E")</f>
        <v>C</v>
      </c>
      <c r="Q446" s="43" t="str">
        <f>TEXT(VLOOKUP(D446,CHOOSE({1,2},Detail!$H$2:$H$1001,Detail!$A$2:$A$1001),2,FALSE),"DD/MM/YYYY")</f>
        <v>07/10/2002</v>
      </c>
      <c r="R446" t="str" cm="1">
        <f t="array" ref="R446:V446">TRANSPOSE(VLOOKUP(D446,CHOOSE({1,2,3,4,5,6},Detail!$H$2:$H$1001,Detail!$F$2:$F$1001,Detail!$C$2:$C$1001,Detail!$D$2:$D$1001,Detail!$E$2:$E$1001,Detail!$B$2:$B$1001),{2;3;4;5;6},FALSE))</f>
        <v>Kota Administrasi Jakarta Utara</v>
      </c>
      <c r="S446">
        <v>157</v>
      </c>
      <c r="T446">
        <v>49</v>
      </c>
      <c r="U446" t="str">
        <v>Gang Kutai No. 51</v>
      </c>
      <c r="V446" t="str">
        <v>A-</v>
      </c>
    </row>
    <row r="447" spans="1:22" x14ac:dyDescent="0.25">
      <c r="A447">
        <v>446</v>
      </c>
      <c r="B447" t="str">
        <f>LEFT(INDEX(Absen!$F$3:$F$8,MATCH(C447,Absen!$E$3:$E$8,0)),1)&amp;TEXT(A447,"0000")</f>
        <v>F0446</v>
      </c>
      <c r="C447" t="s">
        <v>1011</v>
      </c>
      <c r="D447" s="27" t="str">
        <f>VLOOKUP('Personal Teks 2'!B447,Detail!$G$2:$H$1001,2,FALSE)</f>
        <v>Edi Narpati</v>
      </c>
      <c r="E447">
        <v>57</v>
      </c>
      <c r="F447">
        <v>72</v>
      </c>
      <c r="G447">
        <v>85</v>
      </c>
      <c r="H447">
        <v>67</v>
      </c>
      <c r="I447">
        <v>87</v>
      </c>
      <c r="J447">
        <v>60</v>
      </c>
      <c r="K447">
        <v>62</v>
      </c>
      <c r="L447" s="45" t="str">
        <f>_xlfn.IFNA(INDEX(Absen!$B$2:$B$501,MATCH('Personal Teks 2'!B447,Absen!$A$2:$A$501,0)),"NO")</f>
        <v>NO</v>
      </c>
      <c r="M447" s="47">
        <f t="shared" si="18"/>
        <v>0</v>
      </c>
      <c r="N447">
        <f t="shared" si="19"/>
        <v>62</v>
      </c>
      <c r="O447">
        <f t="shared" si="20"/>
        <v>70.575000000000003</v>
      </c>
      <c r="P447" t="str" cm="1">
        <f t="array" ref="P447">_xlfn.IFS(O447&gt;90,"A+",O447&gt;80,"A",O447&gt;70,"B",O447&gt;60,"C",O447&gt;40,"D",O447&gt;=0,"E")</f>
        <v>B</v>
      </c>
      <c r="Q447" s="43" t="str">
        <f>TEXT(VLOOKUP(D447,CHOOSE({1,2},Detail!$H$2:$H$1001,Detail!$A$2:$A$1001),2,FALSE),"DD/MM/YYYY")</f>
        <v>13/04/2005</v>
      </c>
      <c r="R447" t="str" cm="1">
        <f t="array" ref="R447:V447">TRANSPOSE(VLOOKUP(D447,CHOOSE({1,2,3,4,5,6},Detail!$H$2:$H$1001,Detail!$F$2:$F$1001,Detail!$C$2:$C$1001,Detail!$D$2:$D$1001,Detail!$E$2:$E$1001,Detail!$B$2:$B$1001),{2;3;4;5;6},FALSE))</f>
        <v>Bukittinggi</v>
      </c>
      <c r="S447">
        <v>153</v>
      </c>
      <c r="T447">
        <v>51</v>
      </c>
      <c r="U447" t="str">
        <v>Jl. Medokan Ayu No. 74</v>
      </c>
      <c r="V447" t="str">
        <v>B+</v>
      </c>
    </row>
    <row r="448" spans="1:22" x14ac:dyDescent="0.25">
      <c r="A448">
        <v>447</v>
      </c>
      <c r="B448" t="str">
        <f>LEFT(INDEX(Absen!$F$3:$F$8,MATCH(C448,Absen!$E$3:$E$8,0)),1)&amp;TEXT(A448,"0000")</f>
        <v>D0447</v>
      </c>
      <c r="C448" t="s">
        <v>1013</v>
      </c>
      <c r="D448" s="27" t="str">
        <f>VLOOKUP('Personal Teks 2'!B448,Detail!$G$2:$H$1001,2,FALSE)</f>
        <v>Cahya Halimah</v>
      </c>
      <c r="E448">
        <v>54</v>
      </c>
      <c r="F448">
        <v>41</v>
      </c>
      <c r="G448">
        <v>45</v>
      </c>
      <c r="H448">
        <v>59</v>
      </c>
      <c r="I448">
        <v>62</v>
      </c>
      <c r="J448">
        <v>54</v>
      </c>
      <c r="K448">
        <v>63</v>
      </c>
      <c r="L448" s="45">
        <f>_xlfn.IFNA(INDEX(Absen!$B$2:$B$501,MATCH('Personal Teks 2'!B448,Absen!$A$2:$A$501,0)),"NO")</f>
        <v>44758</v>
      </c>
      <c r="M448" s="47">
        <f t="shared" si="18"/>
        <v>10</v>
      </c>
      <c r="N448">
        <f t="shared" si="19"/>
        <v>53</v>
      </c>
      <c r="O448">
        <f t="shared" si="20"/>
        <v>52.099999999999994</v>
      </c>
      <c r="P448" t="str" cm="1">
        <f t="array" ref="P448">_xlfn.IFS(O448&gt;90,"A+",O448&gt;80,"A",O448&gt;70,"B",O448&gt;60,"C",O448&gt;40,"D",O448&gt;=0,"E")</f>
        <v>D</v>
      </c>
      <c r="Q448" s="43" t="str">
        <f>TEXT(VLOOKUP(D448,CHOOSE({1,2},Detail!$H$2:$H$1001,Detail!$A$2:$A$1001),2,FALSE),"DD/MM/YYYY")</f>
        <v>22/01/2005</v>
      </c>
      <c r="R448" t="str" cm="1">
        <f t="array" ref="R448:V448">TRANSPOSE(VLOOKUP(D448,CHOOSE({1,2,3,4,5,6},Detail!$H$2:$H$1001,Detail!$F$2:$F$1001,Detail!$C$2:$C$1001,Detail!$D$2:$D$1001,Detail!$E$2:$E$1001,Detail!$B$2:$B$1001),{2;3;4;5;6},FALSE))</f>
        <v>Medan</v>
      </c>
      <c r="S448">
        <v>165</v>
      </c>
      <c r="T448">
        <v>57</v>
      </c>
      <c r="U448" t="str">
        <v>Jl. Setiabudhi No. 18</v>
      </c>
      <c r="V448" t="str">
        <v>A-</v>
      </c>
    </row>
    <row r="449" spans="1:22" x14ac:dyDescent="0.25">
      <c r="A449">
        <v>448</v>
      </c>
      <c r="B449" t="str">
        <f>LEFT(INDEX(Absen!$F$3:$F$8,MATCH(C449,Absen!$E$3:$E$8,0)),1)&amp;TEXT(A449,"0000")</f>
        <v>C0448</v>
      </c>
      <c r="C449" t="s">
        <v>1012</v>
      </c>
      <c r="D449" s="27" t="str">
        <f>VLOOKUP('Personal Teks 2'!B449,Detail!$G$2:$H$1001,2,FALSE)</f>
        <v>Opung Maulana</v>
      </c>
      <c r="E449">
        <v>51</v>
      </c>
      <c r="F449">
        <v>68</v>
      </c>
      <c r="G449">
        <v>85</v>
      </c>
      <c r="H449">
        <v>57</v>
      </c>
      <c r="I449">
        <v>60</v>
      </c>
      <c r="J449">
        <v>90</v>
      </c>
      <c r="K449">
        <v>70</v>
      </c>
      <c r="L449" s="45">
        <f>_xlfn.IFNA(INDEX(Absen!$B$2:$B$501,MATCH('Personal Teks 2'!B449,Absen!$A$2:$A$501,0)),"NO")</f>
        <v>44874</v>
      </c>
      <c r="M449" s="47">
        <f t="shared" si="18"/>
        <v>10</v>
      </c>
      <c r="N449">
        <f t="shared" si="19"/>
        <v>60</v>
      </c>
      <c r="O449">
        <f t="shared" si="20"/>
        <v>70.5</v>
      </c>
      <c r="P449" t="str" cm="1">
        <f t="array" ref="P449">_xlfn.IFS(O449&gt;90,"A+",O449&gt;80,"A",O449&gt;70,"B",O449&gt;60,"C",O449&gt;40,"D",O449&gt;=0,"E")</f>
        <v>B</v>
      </c>
      <c r="Q449" s="43" t="str">
        <f>TEXT(VLOOKUP(D449,CHOOSE({1,2},Detail!$H$2:$H$1001,Detail!$A$2:$A$1001),2,FALSE),"DD/MM/YYYY")</f>
        <v>08/10/2004</v>
      </c>
      <c r="R449" t="str" cm="1">
        <f t="array" ref="R449:V449">TRANSPOSE(VLOOKUP(D449,CHOOSE({1,2,3,4,5,6},Detail!$H$2:$H$1001,Detail!$F$2:$F$1001,Detail!$C$2:$C$1001,Detail!$D$2:$D$1001,Detail!$E$2:$E$1001,Detail!$B$2:$B$1001),{2;3;4;5;6},FALSE))</f>
        <v>Pematangsiantar</v>
      </c>
      <c r="S449">
        <v>178</v>
      </c>
      <c r="T449">
        <v>57</v>
      </c>
      <c r="U449" t="str">
        <v xml:space="preserve">Gang Waringin No. 2
</v>
      </c>
      <c r="V449" t="str">
        <v>B+</v>
      </c>
    </row>
    <row r="450" spans="1:22" x14ac:dyDescent="0.25">
      <c r="A450">
        <v>449</v>
      </c>
      <c r="B450" t="str">
        <f>LEFT(INDEX(Absen!$F$3:$F$8,MATCH(C450,Absen!$E$3:$E$8,0)),1)&amp;TEXT(A450,"0000")</f>
        <v>C0449</v>
      </c>
      <c r="C450" t="s">
        <v>1012</v>
      </c>
      <c r="D450" s="27" t="str">
        <f>VLOOKUP('Personal Teks 2'!B450,Detail!$G$2:$H$1001,2,FALSE)</f>
        <v>Samsul Firmansyah</v>
      </c>
      <c r="E450">
        <v>50</v>
      </c>
      <c r="F450">
        <v>40</v>
      </c>
      <c r="G450">
        <v>65</v>
      </c>
      <c r="H450">
        <v>71</v>
      </c>
      <c r="I450">
        <v>71</v>
      </c>
      <c r="J450">
        <v>63</v>
      </c>
      <c r="K450">
        <v>100</v>
      </c>
      <c r="L450" s="45">
        <f>_xlfn.IFNA(INDEX(Absen!$B$2:$B$501,MATCH('Personal Teks 2'!B450,Absen!$A$2:$A$501,0)),"NO")</f>
        <v>44830</v>
      </c>
      <c r="M450" s="47">
        <f t="shared" si="18"/>
        <v>10</v>
      </c>
      <c r="N450">
        <f t="shared" si="19"/>
        <v>90</v>
      </c>
      <c r="O450">
        <f t="shared" si="20"/>
        <v>63.6</v>
      </c>
      <c r="P450" t="str" cm="1">
        <f t="array" ref="P450">_xlfn.IFS(O450&gt;90,"A+",O450&gt;80,"A",O450&gt;70,"B",O450&gt;60,"C",O450&gt;40,"D",O450&gt;=0,"E")</f>
        <v>C</v>
      </c>
      <c r="Q450" s="43" t="str">
        <f>TEXT(VLOOKUP(D450,CHOOSE({1,2},Detail!$H$2:$H$1001,Detail!$A$2:$A$1001),2,FALSE),"DD/MM/YYYY")</f>
        <v>18/05/2003</v>
      </c>
      <c r="R450" t="str" cm="1">
        <f t="array" ref="R450:V450">TRANSPOSE(VLOOKUP(D450,CHOOSE({1,2,3,4,5,6},Detail!$H$2:$H$1001,Detail!$F$2:$F$1001,Detail!$C$2:$C$1001,Detail!$D$2:$D$1001,Detail!$E$2:$E$1001,Detail!$B$2:$B$1001),{2;3;4;5;6},FALSE))</f>
        <v>Cimahi</v>
      </c>
      <c r="S450">
        <v>172</v>
      </c>
      <c r="T450">
        <v>91</v>
      </c>
      <c r="U450" t="str">
        <v>Jalan Ahmad Dahlan No. 88</v>
      </c>
      <c r="V450" t="str">
        <v>A-</v>
      </c>
    </row>
    <row r="451" spans="1:22" x14ac:dyDescent="0.25">
      <c r="A451">
        <v>450</v>
      </c>
      <c r="B451" t="str">
        <f>LEFT(INDEX(Absen!$F$3:$F$8,MATCH(C451,Absen!$E$3:$E$8,0)),1)&amp;TEXT(A451,"0000")</f>
        <v>E0450</v>
      </c>
      <c r="C451" t="s">
        <v>1010</v>
      </c>
      <c r="D451" s="27" t="str">
        <f>VLOOKUP('Personal Teks 2'!B451,Detail!$G$2:$H$1001,2,FALSE)</f>
        <v>Baktiono Firgantoro</v>
      </c>
      <c r="E451">
        <v>73</v>
      </c>
      <c r="F451">
        <v>75</v>
      </c>
      <c r="G451">
        <v>81</v>
      </c>
      <c r="H451">
        <v>60</v>
      </c>
      <c r="I451">
        <v>78</v>
      </c>
      <c r="J451">
        <v>96</v>
      </c>
      <c r="K451">
        <v>82</v>
      </c>
      <c r="L451" s="45" t="str">
        <f>_xlfn.IFNA(INDEX(Absen!$B$2:$B$501,MATCH('Personal Teks 2'!B451,Absen!$A$2:$A$501,0)),"NO")</f>
        <v>NO</v>
      </c>
      <c r="M451" s="47">
        <f t="shared" ref="M451:M514" si="21">IF(LEN(TEXT(L451,"DD/MM/YYYY"))=10,10,0)</f>
        <v>0</v>
      </c>
      <c r="N451">
        <f t="shared" ref="N451:N514" si="22">(K451-M451)</f>
        <v>82</v>
      </c>
      <c r="O451">
        <f t="shared" ref="O451:O514" si="23">SUM(E451*12.5/100,F451*12.5/100,H451*12.5/100,G451*20/100,I451*12.5/100,J451*20/100,N451*10/100)</f>
        <v>79.350000000000009</v>
      </c>
      <c r="P451" t="str" cm="1">
        <f t="array" ref="P451">_xlfn.IFS(O451&gt;90,"A+",O451&gt;80,"A",O451&gt;70,"B",O451&gt;60,"C",O451&gt;40,"D",O451&gt;=0,"E")</f>
        <v>B</v>
      </c>
      <c r="Q451" s="43" t="str">
        <f>TEXT(VLOOKUP(D451,CHOOSE({1,2},Detail!$H$2:$H$1001,Detail!$A$2:$A$1001),2,FALSE),"DD/MM/YYYY")</f>
        <v>23/03/2005</v>
      </c>
      <c r="R451" t="str" cm="1">
        <f t="array" ref="R451:V451">TRANSPOSE(VLOOKUP(D451,CHOOSE({1,2,3,4,5,6},Detail!$H$2:$H$1001,Detail!$F$2:$F$1001,Detail!$C$2:$C$1001,Detail!$D$2:$D$1001,Detail!$E$2:$E$1001,Detail!$B$2:$B$1001),{2;3;4;5;6},FALSE))</f>
        <v>Denpasar</v>
      </c>
      <c r="S451">
        <v>171</v>
      </c>
      <c r="T451">
        <v>48</v>
      </c>
      <c r="U451" t="str">
        <v>Jl. Moch. Ramdan No. 35</v>
      </c>
      <c r="V451" t="str">
        <v>A+</v>
      </c>
    </row>
    <row r="452" spans="1:22" x14ac:dyDescent="0.25">
      <c r="A452">
        <v>451</v>
      </c>
      <c r="B452" t="str">
        <f>LEFT(INDEX(Absen!$F$3:$F$8,MATCH(C452,Absen!$E$3:$E$8,0)),1)&amp;TEXT(A452,"0000")</f>
        <v>C0451</v>
      </c>
      <c r="C452" t="s">
        <v>1012</v>
      </c>
      <c r="D452" s="27" t="str">
        <f>VLOOKUP('Personal Teks 2'!B452,Detail!$G$2:$H$1001,2,FALSE)</f>
        <v>Dadap Manullang</v>
      </c>
      <c r="E452">
        <v>70</v>
      </c>
      <c r="F452">
        <v>69</v>
      </c>
      <c r="G452">
        <v>91</v>
      </c>
      <c r="H452">
        <v>74</v>
      </c>
      <c r="I452">
        <v>64</v>
      </c>
      <c r="J452">
        <v>45</v>
      </c>
      <c r="K452">
        <v>89</v>
      </c>
      <c r="L452" s="45">
        <f>_xlfn.IFNA(INDEX(Absen!$B$2:$B$501,MATCH('Personal Teks 2'!B452,Absen!$A$2:$A$501,0)),"NO")</f>
        <v>44750</v>
      </c>
      <c r="M452" s="47">
        <f t="shared" si="21"/>
        <v>10</v>
      </c>
      <c r="N452">
        <f t="shared" si="22"/>
        <v>79</v>
      </c>
      <c r="O452">
        <f t="shared" si="23"/>
        <v>69.725000000000009</v>
      </c>
      <c r="P452" t="str" cm="1">
        <f t="array" ref="P452">_xlfn.IFS(O452&gt;90,"A+",O452&gt;80,"A",O452&gt;70,"B",O452&gt;60,"C",O452&gt;40,"D",O452&gt;=0,"E")</f>
        <v>C</v>
      </c>
      <c r="Q452" s="43" t="str">
        <f>TEXT(VLOOKUP(D452,CHOOSE({1,2},Detail!$H$2:$H$1001,Detail!$A$2:$A$1001),2,FALSE),"DD/MM/YYYY")</f>
        <v>15/12/2004</v>
      </c>
      <c r="R452" t="str" cm="1">
        <f t="array" ref="R452:V452">TRANSPOSE(VLOOKUP(D452,CHOOSE({1,2,3,4,5,6},Detail!$H$2:$H$1001,Detail!$F$2:$F$1001,Detail!$C$2:$C$1001,Detail!$D$2:$D$1001,Detail!$E$2:$E$1001,Detail!$B$2:$B$1001),{2;3;4;5;6},FALSE))</f>
        <v>Tebingtinggi</v>
      </c>
      <c r="S452">
        <v>160</v>
      </c>
      <c r="T452">
        <v>78</v>
      </c>
      <c r="U452" t="str">
        <v>Jalan Jend. A. Yani No. 73</v>
      </c>
      <c r="V452" t="str">
        <v>AB+</v>
      </c>
    </row>
    <row r="453" spans="1:22" x14ac:dyDescent="0.25">
      <c r="A453">
        <v>452</v>
      </c>
      <c r="B453" t="str">
        <f>LEFT(INDEX(Absen!$F$3:$F$8,MATCH(C453,Absen!$E$3:$E$8,0)),1)&amp;TEXT(A453,"0000")</f>
        <v>E0452</v>
      </c>
      <c r="C453" t="s">
        <v>1010</v>
      </c>
      <c r="D453" s="27" t="str">
        <f>VLOOKUP('Personal Teks 2'!B453,Detail!$G$2:$H$1001,2,FALSE)</f>
        <v>Darmanto Damanik</v>
      </c>
      <c r="E453">
        <v>81</v>
      </c>
      <c r="F453">
        <v>61</v>
      </c>
      <c r="G453">
        <v>64</v>
      </c>
      <c r="H453">
        <v>56</v>
      </c>
      <c r="I453">
        <v>71</v>
      </c>
      <c r="J453">
        <v>83</v>
      </c>
      <c r="K453">
        <v>77</v>
      </c>
      <c r="L453" s="45">
        <f>_xlfn.IFNA(INDEX(Absen!$B$2:$B$501,MATCH('Personal Teks 2'!B453,Absen!$A$2:$A$501,0)),"NO")</f>
        <v>44881</v>
      </c>
      <c r="M453" s="47">
        <f t="shared" si="21"/>
        <v>10</v>
      </c>
      <c r="N453">
        <f t="shared" si="22"/>
        <v>67</v>
      </c>
      <c r="O453">
        <f t="shared" si="23"/>
        <v>69.724999999999994</v>
      </c>
      <c r="P453" t="str" cm="1">
        <f t="array" ref="P453">_xlfn.IFS(O453&gt;90,"A+",O453&gt;80,"A",O453&gt;70,"B",O453&gt;60,"C",O453&gt;40,"D",O453&gt;=0,"E")</f>
        <v>C</v>
      </c>
      <c r="Q453" s="43" t="str">
        <f>TEXT(VLOOKUP(D453,CHOOSE({1,2},Detail!$H$2:$H$1001,Detail!$A$2:$A$1001),2,FALSE),"DD/MM/YYYY")</f>
        <v>13/10/2003</v>
      </c>
      <c r="R453" t="str" cm="1">
        <f t="array" ref="R453:V453">TRANSPOSE(VLOOKUP(D453,CHOOSE({1,2,3,4,5,6},Detail!$H$2:$H$1001,Detail!$F$2:$F$1001,Detail!$C$2:$C$1001,Detail!$D$2:$D$1001,Detail!$E$2:$E$1001,Detail!$B$2:$B$1001),{2;3;4;5;6},FALSE))</f>
        <v>Yogyakarta</v>
      </c>
      <c r="S453">
        <v>169</v>
      </c>
      <c r="T453">
        <v>70</v>
      </c>
      <c r="U453" t="str">
        <v>Jalan Otto Iskandardinata No. 30</v>
      </c>
      <c r="V453" t="str">
        <v>O-</v>
      </c>
    </row>
    <row r="454" spans="1:22" x14ac:dyDescent="0.25">
      <c r="A454">
        <v>453</v>
      </c>
      <c r="B454" t="str">
        <f>LEFT(INDEX(Absen!$F$3:$F$8,MATCH(C454,Absen!$E$3:$E$8,0)),1)&amp;TEXT(A454,"0000")</f>
        <v>C0453</v>
      </c>
      <c r="C454" t="s">
        <v>1012</v>
      </c>
      <c r="D454" s="27" t="str">
        <f>VLOOKUP('Personal Teks 2'!B454,Detail!$G$2:$H$1001,2,FALSE)</f>
        <v>Bala Wibowo</v>
      </c>
      <c r="E454">
        <v>67</v>
      </c>
      <c r="F454">
        <v>48</v>
      </c>
      <c r="G454">
        <v>55</v>
      </c>
      <c r="H454">
        <v>50</v>
      </c>
      <c r="I454">
        <v>88</v>
      </c>
      <c r="J454">
        <v>44</v>
      </c>
      <c r="K454">
        <v>79</v>
      </c>
      <c r="L454" s="45" t="str">
        <f>_xlfn.IFNA(INDEX(Absen!$B$2:$B$501,MATCH('Personal Teks 2'!B454,Absen!$A$2:$A$501,0)),"NO")</f>
        <v>NO</v>
      </c>
      <c r="M454" s="47">
        <f t="shared" si="21"/>
        <v>0</v>
      </c>
      <c r="N454">
        <f t="shared" si="22"/>
        <v>79</v>
      </c>
      <c r="O454">
        <f t="shared" si="23"/>
        <v>59.324999999999996</v>
      </c>
      <c r="P454" t="str" cm="1">
        <f t="array" ref="P454">_xlfn.IFS(O454&gt;90,"A+",O454&gt;80,"A",O454&gt;70,"B",O454&gt;60,"C",O454&gt;40,"D",O454&gt;=0,"E")</f>
        <v>D</v>
      </c>
      <c r="Q454" s="43" t="str">
        <f>TEXT(VLOOKUP(D454,CHOOSE({1,2},Detail!$H$2:$H$1001,Detail!$A$2:$A$1001),2,FALSE),"DD/MM/YYYY")</f>
        <v>28/10/2001</v>
      </c>
      <c r="R454" t="str" cm="1">
        <f t="array" ref="R454:V454">TRANSPOSE(VLOOKUP(D454,CHOOSE({1,2,3,4,5,6},Detail!$H$2:$H$1001,Detail!$F$2:$F$1001,Detail!$C$2:$C$1001,Detail!$D$2:$D$1001,Detail!$E$2:$E$1001,Detail!$B$2:$B$1001),{2;3;4;5;6},FALSE))</f>
        <v>Pekanbaru</v>
      </c>
      <c r="S454">
        <v>162</v>
      </c>
      <c r="T454">
        <v>46</v>
      </c>
      <c r="U454" t="str">
        <v xml:space="preserve">Gg. Pasirkoja No. 8
</v>
      </c>
      <c r="V454" t="str">
        <v>B-</v>
      </c>
    </row>
    <row r="455" spans="1:22" x14ac:dyDescent="0.25">
      <c r="A455">
        <v>454</v>
      </c>
      <c r="B455" t="str">
        <f>LEFT(INDEX(Absen!$F$3:$F$8,MATCH(C455,Absen!$E$3:$E$8,0)),1)&amp;TEXT(A455,"0000")</f>
        <v>D0454</v>
      </c>
      <c r="C455" t="s">
        <v>1013</v>
      </c>
      <c r="D455" s="27" t="str">
        <f>VLOOKUP('Personal Teks 2'!B455,Detail!$G$2:$H$1001,2,FALSE)</f>
        <v>Jaya Mayasari</v>
      </c>
      <c r="E455">
        <v>91</v>
      </c>
      <c r="F455">
        <v>48</v>
      </c>
      <c r="G455">
        <v>60</v>
      </c>
      <c r="H455">
        <v>64</v>
      </c>
      <c r="I455">
        <v>86</v>
      </c>
      <c r="J455">
        <v>52</v>
      </c>
      <c r="K455">
        <v>68</v>
      </c>
      <c r="L455" s="45">
        <f>_xlfn.IFNA(INDEX(Absen!$B$2:$B$501,MATCH('Personal Teks 2'!B455,Absen!$A$2:$A$501,0)),"NO")</f>
        <v>44778</v>
      </c>
      <c r="M455" s="47">
        <f t="shared" si="21"/>
        <v>10</v>
      </c>
      <c r="N455">
        <f t="shared" si="22"/>
        <v>58</v>
      </c>
      <c r="O455">
        <f t="shared" si="23"/>
        <v>64.325000000000003</v>
      </c>
      <c r="P455" t="str" cm="1">
        <f t="array" ref="P455">_xlfn.IFS(O455&gt;90,"A+",O455&gt;80,"A",O455&gt;70,"B",O455&gt;60,"C",O455&gt;40,"D",O455&gt;=0,"E")</f>
        <v>C</v>
      </c>
      <c r="Q455" s="43" t="str">
        <f>TEXT(VLOOKUP(D455,CHOOSE({1,2},Detail!$H$2:$H$1001,Detail!$A$2:$A$1001),2,FALSE),"DD/MM/YYYY")</f>
        <v>08/09/2001</v>
      </c>
      <c r="R455" t="str" cm="1">
        <f t="array" ref="R455:V455">TRANSPOSE(VLOOKUP(D455,CHOOSE({1,2,3,4,5,6},Detail!$H$2:$H$1001,Detail!$F$2:$F$1001,Detail!$C$2:$C$1001,Detail!$D$2:$D$1001,Detail!$E$2:$E$1001,Detail!$B$2:$B$1001),{2;3;4;5;6},FALSE))</f>
        <v>Kota Administrasi Jakarta Pusat</v>
      </c>
      <c r="S455">
        <v>169</v>
      </c>
      <c r="T455">
        <v>81</v>
      </c>
      <c r="U455" t="str">
        <v>Jalan Dipatiukur No. 16</v>
      </c>
      <c r="V455" t="str">
        <v>B+</v>
      </c>
    </row>
    <row r="456" spans="1:22" x14ac:dyDescent="0.25">
      <c r="A456">
        <v>455</v>
      </c>
      <c r="B456" t="str">
        <f>LEFT(INDEX(Absen!$F$3:$F$8,MATCH(C456,Absen!$E$3:$E$8,0)),1)&amp;TEXT(A456,"0000")</f>
        <v>C0455</v>
      </c>
      <c r="C456" t="s">
        <v>1012</v>
      </c>
      <c r="D456" s="27" t="str">
        <f>VLOOKUP('Personal Teks 2'!B456,Detail!$G$2:$H$1001,2,FALSE)</f>
        <v>Lanjar Hakim</v>
      </c>
      <c r="E456">
        <v>79</v>
      </c>
      <c r="F456">
        <v>49</v>
      </c>
      <c r="G456">
        <v>91</v>
      </c>
      <c r="H456">
        <v>65</v>
      </c>
      <c r="I456">
        <v>53</v>
      </c>
      <c r="J456">
        <v>61</v>
      </c>
      <c r="K456">
        <v>75</v>
      </c>
      <c r="L456" s="45">
        <f>_xlfn.IFNA(INDEX(Absen!$B$2:$B$501,MATCH('Personal Teks 2'!B456,Absen!$A$2:$A$501,0)),"NO")</f>
        <v>44910</v>
      </c>
      <c r="M456" s="47">
        <f t="shared" si="21"/>
        <v>10</v>
      </c>
      <c r="N456">
        <f t="shared" si="22"/>
        <v>65</v>
      </c>
      <c r="O456">
        <f t="shared" si="23"/>
        <v>67.650000000000006</v>
      </c>
      <c r="P456" t="str" cm="1">
        <f t="array" ref="P456">_xlfn.IFS(O456&gt;90,"A+",O456&gt;80,"A",O456&gt;70,"B",O456&gt;60,"C",O456&gt;40,"D",O456&gt;=0,"E")</f>
        <v>C</v>
      </c>
      <c r="Q456" s="43" t="str">
        <f>TEXT(VLOOKUP(D456,CHOOSE({1,2},Detail!$H$2:$H$1001,Detail!$A$2:$A$1001),2,FALSE),"DD/MM/YYYY")</f>
        <v>23/05/2001</v>
      </c>
      <c r="R456" t="str" cm="1">
        <f t="array" ref="R456:V456">TRANSPOSE(VLOOKUP(D456,CHOOSE({1,2,3,4,5,6},Detail!$H$2:$H$1001,Detail!$F$2:$F$1001,Detail!$C$2:$C$1001,Detail!$D$2:$D$1001,Detail!$E$2:$E$1001,Detail!$B$2:$B$1001),{2;3;4;5;6},FALSE))</f>
        <v>Palembang</v>
      </c>
      <c r="S456">
        <v>156</v>
      </c>
      <c r="T456">
        <v>50</v>
      </c>
      <c r="U456" t="str">
        <v xml:space="preserve">Jalan Dipatiukur No. 0
</v>
      </c>
      <c r="V456" t="str">
        <v>A-</v>
      </c>
    </row>
    <row r="457" spans="1:22" x14ac:dyDescent="0.25">
      <c r="A457">
        <v>456</v>
      </c>
      <c r="B457" t="str">
        <f>LEFT(INDEX(Absen!$F$3:$F$8,MATCH(C457,Absen!$E$3:$E$8,0)),1)&amp;TEXT(A457,"0000")</f>
        <v>B0456</v>
      </c>
      <c r="C457" t="s">
        <v>1014</v>
      </c>
      <c r="D457" s="27" t="str">
        <f>VLOOKUP('Personal Teks 2'!B457,Detail!$G$2:$H$1001,2,FALSE)</f>
        <v>Farah Rahmawati</v>
      </c>
      <c r="E457">
        <v>88</v>
      </c>
      <c r="F457">
        <v>43</v>
      </c>
      <c r="G457">
        <v>79</v>
      </c>
      <c r="H457">
        <v>62</v>
      </c>
      <c r="I457">
        <v>54</v>
      </c>
      <c r="J457">
        <v>97</v>
      </c>
      <c r="K457">
        <v>81</v>
      </c>
      <c r="L457" s="45">
        <f>_xlfn.IFNA(INDEX(Absen!$B$2:$B$501,MATCH('Personal Teks 2'!B457,Absen!$A$2:$A$501,0)),"NO")</f>
        <v>44761</v>
      </c>
      <c r="M457" s="47">
        <f t="shared" si="21"/>
        <v>10</v>
      </c>
      <c r="N457">
        <f t="shared" si="22"/>
        <v>71</v>
      </c>
      <c r="O457">
        <f t="shared" si="23"/>
        <v>73.174999999999983</v>
      </c>
      <c r="P457" t="str" cm="1">
        <f t="array" ref="P457">_xlfn.IFS(O457&gt;90,"A+",O457&gt;80,"A",O457&gt;70,"B",O457&gt;60,"C",O457&gt;40,"D",O457&gt;=0,"E")</f>
        <v>B</v>
      </c>
      <c r="Q457" s="43" t="str">
        <f>TEXT(VLOOKUP(D457,CHOOSE({1,2},Detail!$H$2:$H$1001,Detail!$A$2:$A$1001),2,FALSE),"DD/MM/YYYY")</f>
        <v>26/11/2003</v>
      </c>
      <c r="R457" t="str" cm="1">
        <f t="array" ref="R457:V457">TRANSPOSE(VLOOKUP(D457,CHOOSE({1,2,3,4,5,6},Detail!$H$2:$H$1001,Detail!$F$2:$F$1001,Detail!$C$2:$C$1001,Detail!$D$2:$D$1001,Detail!$E$2:$E$1001,Detail!$B$2:$B$1001),{2;3;4;5;6},FALSE))</f>
        <v>Kota Administrasi Jakarta Pusat</v>
      </c>
      <c r="S457">
        <v>172</v>
      </c>
      <c r="T457">
        <v>70</v>
      </c>
      <c r="U457" t="str">
        <v xml:space="preserve">Jalan Jakarta No. 9
</v>
      </c>
      <c r="V457" t="str">
        <v>B-</v>
      </c>
    </row>
    <row r="458" spans="1:22" x14ac:dyDescent="0.25">
      <c r="A458">
        <v>457</v>
      </c>
      <c r="B458" t="str">
        <f>LEFT(INDEX(Absen!$F$3:$F$8,MATCH(C458,Absen!$E$3:$E$8,0)),1)&amp;TEXT(A458,"0000")</f>
        <v>D0457</v>
      </c>
      <c r="C458" t="s">
        <v>1013</v>
      </c>
      <c r="D458" s="27" t="str">
        <f>VLOOKUP('Personal Teks 2'!B458,Detail!$G$2:$H$1001,2,FALSE)</f>
        <v>Dasa Purwanti</v>
      </c>
      <c r="E458">
        <v>75</v>
      </c>
      <c r="F458">
        <v>59</v>
      </c>
      <c r="G458">
        <v>92</v>
      </c>
      <c r="H458">
        <v>74</v>
      </c>
      <c r="I458">
        <v>91</v>
      </c>
      <c r="J458">
        <v>94</v>
      </c>
      <c r="K458">
        <v>79</v>
      </c>
      <c r="L458" s="45">
        <f>_xlfn.IFNA(INDEX(Absen!$B$2:$B$501,MATCH('Personal Teks 2'!B458,Absen!$A$2:$A$501,0)),"NO")</f>
        <v>44830</v>
      </c>
      <c r="M458" s="47">
        <f t="shared" si="21"/>
        <v>10</v>
      </c>
      <c r="N458">
        <f t="shared" si="22"/>
        <v>69</v>
      </c>
      <c r="O458">
        <f t="shared" si="23"/>
        <v>81.475000000000009</v>
      </c>
      <c r="P458" t="str" cm="1">
        <f t="array" ref="P458">_xlfn.IFS(O458&gt;90,"A+",O458&gt;80,"A",O458&gt;70,"B",O458&gt;60,"C",O458&gt;40,"D",O458&gt;=0,"E")</f>
        <v>A</v>
      </c>
      <c r="Q458" s="43" t="str">
        <f>TEXT(VLOOKUP(D458,CHOOSE({1,2},Detail!$H$2:$H$1001,Detail!$A$2:$A$1001),2,FALSE),"DD/MM/YYYY")</f>
        <v>23/06/2003</v>
      </c>
      <c r="R458" t="str" cm="1">
        <f t="array" ref="R458:V458">TRANSPOSE(VLOOKUP(D458,CHOOSE({1,2,3,4,5,6},Detail!$H$2:$H$1001,Detail!$F$2:$F$1001,Detail!$C$2:$C$1001,Detail!$D$2:$D$1001,Detail!$E$2:$E$1001,Detail!$B$2:$B$1001),{2;3;4;5;6},FALSE))</f>
        <v>Mataram</v>
      </c>
      <c r="S458">
        <v>166</v>
      </c>
      <c r="T458">
        <v>68</v>
      </c>
      <c r="U458" t="str">
        <v>Gang Raya Ujungberung No. 29</v>
      </c>
      <c r="V458" t="str">
        <v>A+</v>
      </c>
    </row>
    <row r="459" spans="1:22" x14ac:dyDescent="0.25">
      <c r="A459">
        <v>458</v>
      </c>
      <c r="B459" t="str">
        <f>LEFT(INDEX(Absen!$F$3:$F$8,MATCH(C459,Absen!$E$3:$E$8,0)),1)&amp;TEXT(A459,"0000")</f>
        <v>B0458</v>
      </c>
      <c r="C459" t="s">
        <v>1014</v>
      </c>
      <c r="D459" s="27" t="str">
        <f>VLOOKUP('Personal Teks 2'!B459,Detail!$G$2:$H$1001,2,FALSE)</f>
        <v>Tina Puspasari</v>
      </c>
      <c r="E459">
        <v>72</v>
      </c>
      <c r="F459">
        <v>55</v>
      </c>
      <c r="G459">
        <v>61</v>
      </c>
      <c r="H459">
        <v>52</v>
      </c>
      <c r="I459">
        <v>73</v>
      </c>
      <c r="J459">
        <v>71</v>
      </c>
      <c r="K459">
        <v>62</v>
      </c>
      <c r="L459" s="45" t="str">
        <f>_xlfn.IFNA(INDEX(Absen!$B$2:$B$501,MATCH('Personal Teks 2'!B459,Absen!$A$2:$A$501,0)),"NO")</f>
        <v>NO</v>
      </c>
      <c r="M459" s="47">
        <f t="shared" si="21"/>
        <v>0</v>
      </c>
      <c r="N459">
        <f t="shared" si="22"/>
        <v>62</v>
      </c>
      <c r="O459">
        <f t="shared" si="23"/>
        <v>64.100000000000009</v>
      </c>
      <c r="P459" t="str" cm="1">
        <f t="array" ref="P459">_xlfn.IFS(O459&gt;90,"A+",O459&gt;80,"A",O459&gt;70,"B",O459&gt;60,"C",O459&gt;40,"D",O459&gt;=0,"E")</f>
        <v>C</v>
      </c>
      <c r="Q459" s="43" t="str">
        <f>TEXT(VLOOKUP(D459,CHOOSE({1,2},Detail!$H$2:$H$1001,Detail!$A$2:$A$1001),2,FALSE),"DD/MM/YYYY")</f>
        <v>27/07/2002</v>
      </c>
      <c r="R459" t="str" cm="1">
        <f t="array" ref="R459:V459">TRANSPOSE(VLOOKUP(D459,CHOOSE({1,2,3,4,5,6},Detail!$H$2:$H$1001,Detail!$F$2:$F$1001,Detail!$C$2:$C$1001,Detail!$D$2:$D$1001,Detail!$E$2:$E$1001,Detail!$B$2:$B$1001),{2;3;4;5;6},FALSE))</f>
        <v>Jayapura</v>
      </c>
      <c r="S459">
        <v>156</v>
      </c>
      <c r="T459">
        <v>87</v>
      </c>
      <c r="U459" t="str">
        <v>Jalan W.R. Supratman No. 90</v>
      </c>
      <c r="V459" t="str">
        <v>A+</v>
      </c>
    </row>
    <row r="460" spans="1:22" x14ac:dyDescent="0.25">
      <c r="A460">
        <v>459</v>
      </c>
      <c r="B460" t="str">
        <f>LEFT(INDEX(Absen!$F$3:$F$8,MATCH(C460,Absen!$E$3:$E$8,0)),1)&amp;TEXT(A460,"0000")</f>
        <v>E0459</v>
      </c>
      <c r="C460" t="s">
        <v>1010</v>
      </c>
      <c r="D460" s="27" t="str">
        <f>VLOOKUP('Personal Teks 2'!B460,Detail!$G$2:$H$1001,2,FALSE)</f>
        <v>Muhammad Thamrin</v>
      </c>
      <c r="E460">
        <v>79</v>
      </c>
      <c r="F460">
        <v>51</v>
      </c>
      <c r="G460">
        <v>53</v>
      </c>
      <c r="H460">
        <v>59</v>
      </c>
      <c r="I460">
        <v>68</v>
      </c>
      <c r="J460">
        <v>45</v>
      </c>
      <c r="K460">
        <v>99</v>
      </c>
      <c r="L460" s="45">
        <f>_xlfn.IFNA(INDEX(Absen!$B$2:$B$501,MATCH('Personal Teks 2'!B460,Absen!$A$2:$A$501,0)),"NO")</f>
        <v>44781</v>
      </c>
      <c r="M460" s="47">
        <f t="shared" si="21"/>
        <v>10</v>
      </c>
      <c r="N460">
        <f t="shared" si="22"/>
        <v>89</v>
      </c>
      <c r="O460">
        <f t="shared" si="23"/>
        <v>60.625</v>
      </c>
      <c r="P460" t="str" cm="1">
        <f t="array" ref="P460">_xlfn.IFS(O460&gt;90,"A+",O460&gt;80,"A",O460&gt;70,"B",O460&gt;60,"C",O460&gt;40,"D",O460&gt;=0,"E")</f>
        <v>C</v>
      </c>
      <c r="Q460" s="43" t="str">
        <f>TEXT(VLOOKUP(D460,CHOOSE({1,2},Detail!$H$2:$H$1001,Detail!$A$2:$A$1001),2,FALSE),"DD/MM/YYYY")</f>
        <v>01/09/2002</v>
      </c>
      <c r="R460" t="str" cm="1">
        <f t="array" ref="R460:V460">TRANSPOSE(VLOOKUP(D460,CHOOSE({1,2,3,4,5,6},Detail!$H$2:$H$1001,Detail!$F$2:$F$1001,Detail!$C$2:$C$1001,Detail!$D$2:$D$1001,Detail!$E$2:$E$1001,Detail!$B$2:$B$1001),{2;3;4;5;6},FALSE))</f>
        <v>Palu</v>
      </c>
      <c r="S460">
        <v>160</v>
      </c>
      <c r="T460">
        <v>90</v>
      </c>
      <c r="U460" t="str">
        <v>Gg. Gardujati No. 57</v>
      </c>
      <c r="V460" t="str">
        <v>AB-</v>
      </c>
    </row>
    <row r="461" spans="1:22" x14ac:dyDescent="0.25">
      <c r="A461">
        <v>460</v>
      </c>
      <c r="B461" t="str">
        <f>LEFT(INDEX(Absen!$F$3:$F$8,MATCH(C461,Absen!$E$3:$E$8,0)),1)&amp;TEXT(A461,"0000")</f>
        <v>C0460</v>
      </c>
      <c r="C461" t="s">
        <v>1012</v>
      </c>
      <c r="D461" s="27" t="str">
        <f>VLOOKUP('Personal Teks 2'!B461,Detail!$G$2:$H$1001,2,FALSE)</f>
        <v>Daryani Adriansyah</v>
      </c>
      <c r="E461">
        <v>57</v>
      </c>
      <c r="F461">
        <v>75</v>
      </c>
      <c r="G461">
        <v>85</v>
      </c>
      <c r="H461">
        <v>73</v>
      </c>
      <c r="I461">
        <v>72</v>
      </c>
      <c r="J461">
        <v>86</v>
      </c>
      <c r="K461">
        <v>98</v>
      </c>
      <c r="L461" s="45" t="str">
        <f>_xlfn.IFNA(INDEX(Absen!$B$2:$B$501,MATCH('Personal Teks 2'!B461,Absen!$A$2:$A$501,0)),"NO")</f>
        <v>NO</v>
      </c>
      <c r="M461" s="47">
        <f t="shared" si="21"/>
        <v>0</v>
      </c>
      <c r="N461">
        <f t="shared" si="22"/>
        <v>98</v>
      </c>
      <c r="O461">
        <f t="shared" si="23"/>
        <v>78.625</v>
      </c>
      <c r="P461" t="str" cm="1">
        <f t="array" ref="P461">_xlfn.IFS(O461&gt;90,"A+",O461&gt;80,"A",O461&gt;70,"B",O461&gt;60,"C",O461&gt;40,"D",O461&gt;=0,"E")</f>
        <v>B</v>
      </c>
      <c r="Q461" s="43" t="str">
        <f>TEXT(VLOOKUP(D461,CHOOSE({1,2},Detail!$H$2:$H$1001,Detail!$A$2:$A$1001),2,FALSE),"DD/MM/YYYY")</f>
        <v>08/03/2005</v>
      </c>
      <c r="R461" t="str" cm="1">
        <f t="array" ref="R461:V461">TRANSPOSE(VLOOKUP(D461,CHOOSE({1,2,3,4,5,6},Detail!$H$2:$H$1001,Detail!$F$2:$F$1001,Detail!$C$2:$C$1001,Detail!$D$2:$D$1001,Detail!$E$2:$E$1001,Detail!$B$2:$B$1001),{2;3;4;5;6},FALSE))</f>
        <v>Bitung</v>
      </c>
      <c r="S461">
        <v>155</v>
      </c>
      <c r="T461">
        <v>93</v>
      </c>
      <c r="U461" t="str">
        <v xml:space="preserve">Jalan W.R. Supratman No. 2
</v>
      </c>
      <c r="V461" t="str">
        <v>B-</v>
      </c>
    </row>
    <row r="462" spans="1:22" x14ac:dyDescent="0.25">
      <c r="A462">
        <v>461</v>
      </c>
      <c r="B462" t="str">
        <f>LEFT(INDEX(Absen!$F$3:$F$8,MATCH(C462,Absen!$E$3:$E$8,0)),1)&amp;TEXT(A462,"0000")</f>
        <v>C0461</v>
      </c>
      <c r="C462" t="s">
        <v>1012</v>
      </c>
      <c r="D462" s="27" t="str">
        <f>VLOOKUP('Personal Teks 2'!B462,Detail!$G$2:$H$1001,2,FALSE)</f>
        <v>Malika Tamba</v>
      </c>
      <c r="E462">
        <v>83</v>
      </c>
      <c r="F462">
        <v>63</v>
      </c>
      <c r="G462">
        <v>45</v>
      </c>
      <c r="H462">
        <v>59</v>
      </c>
      <c r="I462">
        <v>80</v>
      </c>
      <c r="J462">
        <v>98</v>
      </c>
      <c r="K462">
        <v>67</v>
      </c>
      <c r="L462" s="45" t="str">
        <f>_xlfn.IFNA(INDEX(Absen!$B$2:$B$501,MATCH('Personal Teks 2'!B462,Absen!$A$2:$A$501,0)),"NO")</f>
        <v>NO</v>
      </c>
      <c r="M462" s="47">
        <f t="shared" si="21"/>
        <v>0</v>
      </c>
      <c r="N462">
        <f t="shared" si="22"/>
        <v>67</v>
      </c>
      <c r="O462">
        <f t="shared" si="23"/>
        <v>70.924999999999997</v>
      </c>
      <c r="P462" t="str" cm="1">
        <f t="array" ref="P462">_xlfn.IFS(O462&gt;90,"A+",O462&gt;80,"A",O462&gt;70,"B",O462&gt;60,"C",O462&gt;40,"D",O462&gt;=0,"E")</f>
        <v>B</v>
      </c>
      <c r="Q462" s="43" t="str">
        <f>TEXT(VLOOKUP(D462,CHOOSE({1,2},Detail!$H$2:$H$1001,Detail!$A$2:$A$1001),2,FALSE),"DD/MM/YYYY")</f>
        <v>27/05/2004</v>
      </c>
      <c r="R462" t="str" cm="1">
        <f t="array" ref="R462:V462">TRANSPOSE(VLOOKUP(D462,CHOOSE({1,2,3,4,5,6},Detail!$H$2:$H$1001,Detail!$F$2:$F$1001,Detail!$C$2:$C$1001,Detail!$D$2:$D$1001,Detail!$E$2:$E$1001,Detail!$B$2:$B$1001),{2;3;4;5;6},FALSE))</f>
        <v>Bima</v>
      </c>
      <c r="S462">
        <v>153</v>
      </c>
      <c r="T462">
        <v>66</v>
      </c>
      <c r="U462" t="str">
        <v xml:space="preserve">Jl. Kendalsari No. 4
</v>
      </c>
      <c r="V462" t="str">
        <v>B-</v>
      </c>
    </row>
    <row r="463" spans="1:22" x14ac:dyDescent="0.25">
      <c r="A463">
        <v>462</v>
      </c>
      <c r="B463" t="str">
        <f>LEFT(INDEX(Absen!$F$3:$F$8,MATCH(C463,Absen!$E$3:$E$8,0)),1)&amp;TEXT(A463,"0000")</f>
        <v>E0462</v>
      </c>
      <c r="C463" t="s">
        <v>1010</v>
      </c>
      <c r="D463" s="27" t="str">
        <f>VLOOKUP('Personal Teks 2'!B463,Detail!$G$2:$H$1001,2,FALSE)</f>
        <v>Ifa Setiawan</v>
      </c>
      <c r="E463">
        <v>85</v>
      </c>
      <c r="F463">
        <v>53</v>
      </c>
      <c r="G463">
        <v>47</v>
      </c>
      <c r="H463">
        <v>57</v>
      </c>
      <c r="I463">
        <v>71</v>
      </c>
      <c r="J463">
        <v>68</v>
      </c>
      <c r="K463">
        <v>75</v>
      </c>
      <c r="L463" s="45" t="str">
        <f>_xlfn.IFNA(INDEX(Absen!$B$2:$B$501,MATCH('Personal Teks 2'!B463,Absen!$A$2:$A$501,0)),"NO")</f>
        <v>NO</v>
      </c>
      <c r="M463" s="47">
        <f t="shared" si="21"/>
        <v>0</v>
      </c>
      <c r="N463">
        <f t="shared" si="22"/>
        <v>75</v>
      </c>
      <c r="O463">
        <f t="shared" si="23"/>
        <v>63.75</v>
      </c>
      <c r="P463" t="str" cm="1">
        <f t="array" ref="P463">_xlfn.IFS(O463&gt;90,"A+",O463&gt;80,"A",O463&gt;70,"B",O463&gt;60,"C",O463&gt;40,"D",O463&gt;=0,"E")</f>
        <v>C</v>
      </c>
      <c r="Q463" s="43" t="str">
        <f>TEXT(VLOOKUP(D463,CHOOSE({1,2},Detail!$H$2:$H$1001,Detail!$A$2:$A$1001),2,FALSE),"DD/MM/YYYY")</f>
        <v>16/10/2003</v>
      </c>
      <c r="R463" t="str" cm="1">
        <f t="array" ref="R463:V463">TRANSPOSE(VLOOKUP(D463,CHOOSE({1,2,3,4,5,6},Detail!$H$2:$H$1001,Detail!$F$2:$F$1001,Detail!$C$2:$C$1001,Detail!$D$2:$D$1001,Detail!$E$2:$E$1001,Detail!$B$2:$B$1001),{2;3;4;5;6},FALSE))</f>
        <v>Bitung</v>
      </c>
      <c r="S463">
        <v>158</v>
      </c>
      <c r="T463">
        <v>63</v>
      </c>
      <c r="U463" t="str">
        <v xml:space="preserve">Jl. W.R. Supratman No. 0
</v>
      </c>
      <c r="V463" t="str">
        <v>O+</v>
      </c>
    </row>
    <row r="464" spans="1:22" x14ac:dyDescent="0.25">
      <c r="A464">
        <v>463</v>
      </c>
      <c r="B464" t="str">
        <f>LEFT(INDEX(Absen!$F$3:$F$8,MATCH(C464,Absen!$E$3:$E$8,0)),1)&amp;TEXT(A464,"0000")</f>
        <v>F0463</v>
      </c>
      <c r="C464" t="s">
        <v>1011</v>
      </c>
      <c r="D464" s="27" t="str">
        <f>VLOOKUP('Personal Teks 2'!B464,Detail!$G$2:$H$1001,2,FALSE)</f>
        <v>Purwadi Natsir</v>
      </c>
      <c r="E464">
        <v>59</v>
      </c>
      <c r="F464">
        <v>57</v>
      </c>
      <c r="G464">
        <v>34</v>
      </c>
      <c r="H464">
        <v>52</v>
      </c>
      <c r="I464">
        <v>66</v>
      </c>
      <c r="J464">
        <v>57</v>
      </c>
      <c r="K464">
        <v>74</v>
      </c>
      <c r="L464" s="45">
        <f>_xlfn.IFNA(INDEX(Absen!$B$2:$B$501,MATCH('Personal Teks 2'!B464,Absen!$A$2:$A$501,0)),"NO")</f>
        <v>44912</v>
      </c>
      <c r="M464" s="47">
        <f t="shared" si="21"/>
        <v>10</v>
      </c>
      <c r="N464">
        <f t="shared" si="22"/>
        <v>64</v>
      </c>
      <c r="O464">
        <f t="shared" si="23"/>
        <v>53.849999999999994</v>
      </c>
      <c r="P464" t="str" cm="1">
        <f t="array" ref="P464">_xlfn.IFS(O464&gt;90,"A+",O464&gt;80,"A",O464&gt;70,"B",O464&gt;60,"C",O464&gt;40,"D",O464&gt;=0,"E")</f>
        <v>D</v>
      </c>
      <c r="Q464" s="43" t="str">
        <f>TEXT(VLOOKUP(D464,CHOOSE({1,2},Detail!$H$2:$H$1001,Detail!$A$2:$A$1001),2,FALSE),"DD/MM/YYYY")</f>
        <v>12/07/2001</v>
      </c>
      <c r="R464" t="str" cm="1">
        <f t="array" ref="R464:V464">TRANSPOSE(VLOOKUP(D464,CHOOSE({1,2,3,4,5,6},Detail!$H$2:$H$1001,Detail!$F$2:$F$1001,Detail!$C$2:$C$1001,Detail!$D$2:$D$1001,Detail!$E$2:$E$1001,Detail!$B$2:$B$1001),{2;3;4;5;6},FALSE))</f>
        <v>Palembang</v>
      </c>
      <c r="S464">
        <v>150</v>
      </c>
      <c r="T464">
        <v>48</v>
      </c>
      <c r="U464" t="str">
        <v>Gg. Bangka Raya No. 27</v>
      </c>
      <c r="V464" t="str">
        <v>O-</v>
      </c>
    </row>
    <row r="465" spans="1:22" x14ac:dyDescent="0.25">
      <c r="A465">
        <v>464</v>
      </c>
      <c r="B465" t="str">
        <f>LEFT(INDEX(Absen!$F$3:$F$8,MATCH(C465,Absen!$E$3:$E$8,0)),1)&amp;TEXT(A465,"0000")</f>
        <v>E0464</v>
      </c>
      <c r="C465" t="s">
        <v>1010</v>
      </c>
      <c r="D465" s="27" t="str">
        <f>VLOOKUP('Personal Teks 2'!B465,Detail!$G$2:$H$1001,2,FALSE)</f>
        <v>Julia Kusmawati</v>
      </c>
      <c r="E465">
        <v>86</v>
      </c>
      <c r="F465">
        <v>52</v>
      </c>
      <c r="G465">
        <v>69</v>
      </c>
      <c r="H465">
        <v>65</v>
      </c>
      <c r="I465">
        <v>63</v>
      </c>
      <c r="J465">
        <v>67</v>
      </c>
      <c r="K465">
        <v>64</v>
      </c>
      <c r="L465" s="45">
        <f>_xlfn.IFNA(INDEX(Absen!$B$2:$B$501,MATCH('Personal Teks 2'!B465,Absen!$A$2:$A$501,0)),"NO")</f>
        <v>44789</v>
      </c>
      <c r="M465" s="47">
        <f t="shared" si="21"/>
        <v>10</v>
      </c>
      <c r="N465">
        <f t="shared" si="22"/>
        <v>54</v>
      </c>
      <c r="O465">
        <f t="shared" si="23"/>
        <v>65.849999999999994</v>
      </c>
      <c r="P465" t="str" cm="1">
        <f t="array" ref="P465">_xlfn.IFS(O465&gt;90,"A+",O465&gt;80,"A",O465&gt;70,"B",O465&gt;60,"C",O465&gt;40,"D",O465&gt;=0,"E")</f>
        <v>C</v>
      </c>
      <c r="Q465" s="43" t="str">
        <f>TEXT(VLOOKUP(D465,CHOOSE({1,2},Detail!$H$2:$H$1001,Detail!$A$2:$A$1001),2,FALSE),"DD/MM/YYYY")</f>
        <v>07/04/2003</v>
      </c>
      <c r="R465" t="str" cm="1">
        <f t="array" ref="R465:V465">TRANSPOSE(VLOOKUP(D465,CHOOSE({1,2,3,4,5,6},Detail!$H$2:$H$1001,Detail!$F$2:$F$1001,Detail!$C$2:$C$1001,Detail!$D$2:$D$1001,Detail!$E$2:$E$1001,Detail!$B$2:$B$1001),{2;3;4;5;6},FALSE))</f>
        <v>Kotamobagu</v>
      </c>
      <c r="S465">
        <v>152</v>
      </c>
      <c r="T465">
        <v>92</v>
      </c>
      <c r="U465" t="str">
        <v>Jl. Merdeka No. 40</v>
      </c>
      <c r="V465" t="str">
        <v>A+</v>
      </c>
    </row>
    <row r="466" spans="1:22" x14ac:dyDescent="0.25">
      <c r="A466">
        <v>465</v>
      </c>
      <c r="B466" t="str">
        <f>LEFT(INDEX(Absen!$F$3:$F$8,MATCH(C466,Absen!$E$3:$E$8,0)),1)&amp;TEXT(A466,"0000")</f>
        <v>F0465</v>
      </c>
      <c r="C466" t="s">
        <v>1011</v>
      </c>
      <c r="D466" s="27" t="str">
        <f>VLOOKUP('Personal Teks 2'!B466,Detail!$G$2:$H$1001,2,FALSE)</f>
        <v>Nrima Pudjiastuti</v>
      </c>
      <c r="E466">
        <v>82</v>
      </c>
      <c r="F466">
        <v>73</v>
      </c>
      <c r="G466">
        <v>78</v>
      </c>
      <c r="H466">
        <v>56</v>
      </c>
      <c r="I466">
        <v>81</v>
      </c>
      <c r="J466">
        <v>95</v>
      </c>
      <c r="K466">
        <v>94</v>
      </c>
      <c r="L466" s="45" t="str">
        <f>_xlfn.IFNA(INDEX(Absen!$B$2:$B$501,MATCH('Personal Teks 2'!B466,Absen!$A$2:$A$501,0)),"NO")</f>
        <v>NO</v>
      </c>
      <c r="M466" s="47">
        <f t="shared" si="21"/>
        <v>0</v>
      </c>
      <c r="N466">
        <f t="shared" si="22"/>
        <v>94</v>
      </c>
      <c r="O466">
        <f t="shared" si="23"/>
        <v>80.5</v>
      </c>
      <c r="P466" t="str" cm="1">
        <f t="array" ref="P466">_xlfn.IFS(O466&gt;90,"A+",O466&gt;80,"A",O466&gt;70,"B",O466&gt;60,"C",O466&gt;40,"D",O466&gt;=0,"E")</f>
        <v>A</v>
      </c>
      <c r="Q466" s="43" t="str">
        <f>TEXT(VLOOKUP(D466,CHOOSE({1,2},Detail!$H$2:$H$1001,Detail!$A$2:$A$1001),2,FALSE),"DD/MM/YYYY")</f>
        <v>29/03/2004</v>
      </c>
      <c r="R466" t="str" cm="1">
        <f t="array" ref="R466:V466">TRANSPOSE(VLOOKUP(D466,CHOOSE({1,2,3,4,5,6},Detail!$H$2:$H$1001,Detail!$F$2:$F$1001,Detail!$C$2:$C$1001,Detail!$D$2:$D$1001,Detail!$E$2:$E$1001,Detail!$B$2:$B$1001),{2;3;4;5;6},FALSE))</f>
        <v>Mataram</v>
      </c>
      <c r="S466">
        <v>161</v>
      </c>
      <c r="T466">
        <v>60</v>
      </c>
      <c r="U466" t="str">
        <v xml:space="preserve">Gang Moch. Ramdan No. 6
</v>
      </c>
      <c r="V466" t="str">
        <v>AB+</v>
      </c>
    </row>
    <row r="467" spans="1:22" x14ac:dyDescent="0.25">
      <c r="A467">
        <v>466</v>
      </c>
      <c r="B467" t="str">
        <f>LEFT(INDEX(Absen!$F$3:$F$8,MATCH(C467,Absen!$E$3:$E$8,0)),1)&amp;TEXT(A467,"0000")</f>
        <v>B0466</v>
      </c>
      <c r="C467" t="s">
        <v>1014</v>
      </c>
      <c r="D467" s="27" t="str">
        <f>VLOOKUP('Personal Teks 2'!B467,Detail!$G$2:$H$1001,2,FALSE)</f>
        <v>Purwa Uyainah</v>
      </c>
      <c r="E467">
        <v>66</v>
      </c>
      <c r="F467">
        <v>45</v>
      </c>
      <c r="G467">
        <v>49</v>
      </c>
      <c r="H467">
        <v>74</v>
      </c>
      <c r="I467">
        <v>67</v>
      </c>
      <c r="J467">
        <v>55</v>
      </c>
      <c r="K467">
        <v>72</v>
      </c>
      <c r="L467" s="45" t="str">
        <f>_xlfn.IFNA(INDEX(Absen!$B$2:$B$501,MATCH('Personal Teks 2'!B467,Absen!$A$2:$A$501,0)),"NO")</f>
        <v>NO</v>
      </c>
      <c r="M467" s="47">
        <f t="shared" si="21"/>
        <v>0</v>
      </c>
      <c r="N467">
        <f t="shared" si="22"/>
        <v>72</v>
      </c>
      <c r="O467">
        <f t="shared" si="23"/>
        <v>59.5</v>
      </c>
      <c r="P467" t="str" cm="1">
        <f t="array" ref="P467">_xlfn.IFS(O467&gt;90,"A+",O467&gt;80,"A",O467&gt;70,"B",O467&gt;60,"C",O467&gt;40,"D",O467&gt;=0,"E")</f>
        <v>D</v>
      </c>
      <c r="Q467" s="43" t="str">
        <f>TEXT(VLOOKUP(D467,CHOOSE({1,2},Detail!$H$2:$H$1001,Detail!$A$2:$A$1001),2,FALSE),"DD/MM/YYYY")</f>
        <v>20/05/2003</v>
      </c>
      <c r="R467" t="str" cm="1">
        <f t="array" ref="R467:V467">TRANSPOSE(VLOOKUP(D467,CHOOSE({1,2,3,4,5,6},Detail!$H$2:$H$1001,Detail!$F$2:$F$1001,Detail!$C$2:$C$1001,Detail!$D$2:$D$1001,Detail!$E$2:$E$1001,Detail!$B$2:$B$1001),{2;3;4;5;6},FALSE))</f>
        <v>Batu</v>
      </c>
      <c r="S467">
        <v>169</v>
      </c>
      <c r="T467">
        <v>66</v>
      </c>
      <c r="U467" t="str">
        <v xml:space="preserve">Gang Rawamangun No. 3
</v>
      </c>
      <c r="V467" t="str">
        <v>A+</v>
      </c>
    </row>
    <row r="468" spans="1:22" x14ac:dyDescent="0.25">
      <c r="A468">
        <v>467</v>
      </c>
      <c r="B468" t="str">
        <f>LEFT(INDEX(Absen!$F$3:$F$8,MATCH(C468,Absen!$E$3:$E$8,0)),1)&amp;TEXT(A468,"0000")</f>
        <v>B0467</v>
      </c>
      <c r="C468" t="s">
        <v>1014</v>
      </c>
      <c r="D468" s="27" t="str">
        <f>VLOOKUP('Personal Teks 2'!B468,Detail!$G$2:$H$1001,2,FALSE)</f>
        <v>Anita Suryatmi</v>
      </c>
      <c r="E468">
        <v>59</v>
      </c>
      <c r="F468">
        <v>66</v>
      </c>
      <c r="G468">
        <v>35</v>
      </c>
      <c r="H468">
        <v>51</v>
      </c>
      <c r="I468">
        <v>52</v>
      </c>
      <c r="J468">
        <v>60</v>
      </c>
      <c r="K468">
        <v>82</v>
      </c>
      <c r="L468" s="45" t="str">
        <f>_xlfn.IFNA(INDEX(Absen!$B$2:$B$501,MATCH('Personal Teks 2'!B468,Absen!$A$2:$A$501,0)),"NO")</f>
        <v>NO</v>
      </c>
      <c r="M468" s="47">
        <f t="shared" si="21"/>
        <v>0</v>
      </c>
      <c r="N468">
        <f t="shared" si="22"/>
        <v>82</v>
      </c>
      <c r="O468">
        <f t="shared" si="23"/>
        <v>55.7</v>
      </c>
      <c r="P468" t="str" cm="1">
        <f t="array" ref="P468">_xlfn.IFS(O468&gt;90,"A+",O468&gt;80,"A",O468&gt;70,"B",O468&gt;60,"C",O468&gt;40,"D",O468&gt;=0,"E")</f>
        <v>D</v>
      </c>
      <c r="Q468" s="43" t="str">
        <f>TEXT(VLOOKUP(D468,CHOOSE({1,2},Detail!$H$2:$H$1001,Detail!$A$2:$A$1001),2,FALSE),"DD/MM/YYYY")</f>
        <v>28/10/2002</v>
      </c>
      <c r="R468" t="str" cm="1">
        <f t="array" ref="R468:V468">TRANSPOSE(VLOOKUP(D468,CHOOSE({1,2,3,4,5,6},Detail!$H$2:$H$1001,Detail!$F$2:$F$1001,Detail!$C$2:$C$1001,Detail!$D$2:$D$1001,Detail!$E$2:$E$1001,Detail!$B$2:$B$1001),{2;3;4;5;6},FALSE))</f>
        <v>Cilegon</v>
      </c>
      <c r="S468">
        <v>152</v>
      </c>
      <c r="T468">
        <v>93</v>
      </c>
      <c r="U468" t="str">
        <v>Jalan Sentot Alibasa No. 39</v>
      </c>
      <c r="V468" t="str">
        <v>A-</v>
      </c>
    </row>
    <row r="469" spans="1:22" x14ac:dyDescent="0.25">
      <c r="A469">
        <v>468</v>
      </c>
      <c r="B469" t="str">
        <f>LEFT(INDEX(Absen!$F$3:$F$8,MATCH(C469,Absen!$E$3:$E$8,0)),1)&amp;TEXT(A469,"0000")</f>
        <v>D0468</v>
      </c>
      <c r="C469" t="s">
        <v>1013</v>
      </c>
      <c r="D469" s="27" t="str">
        <f>VLOOKUP('Personal Teks 2'!B469,Detail!$G$2:$H$1001,2,FALSE)</f>
        <v>Nalar Permadi</v>
      </c>
      <c r="E469">
        <v>83</v>
      </c>
      <c r="F469">
        <v>49</v>
      </c>
      <c r="G469">
        <v>52</v>
      </c>
      <c r="H469">
        <v>66</v>
      </c>
      <c r="I469">
        <v>61</v>
      </c>
      <c r="J469">
        <v>48</v>
      </c>
      <c r="K469">
        <v>69</v>
      </c>
      <c r="L469" s="45">
        <f>_xlfn.IFNA(INDEX(Absen!$B$2:$B$501,MATCH('Personal Teks 2'!B469,Absen!$A$2:$A$501,0)),"NO")</f>
        <v>44764</v>
      </c>
      <c r="M469" s="47">
        <f t="shared" si="21"/>
        <v>10</v>
      </c>
      <c r="N469">
        <f t="shared" si="22"/>
        <v>59</v>
      </c>
      <c r="O469">
        <f t="shared" si="23"/>
        <v>58.274999999999999</v>
      </c>
      <c r="P469" t="str" cm="1">
        <f t="array" ref="P469">_xlfn.IFS(O469&gt;90,"A+",O469&gt;80,"A",O469&gt;70,"B",O469&gt;60,"C",O469&gt;40,"D",O469&gt;=0,"E")</f>
        <v>D</v>
      </c>
      <c r="Q469" s="43" t="str">
        <f>TEXT(VLOOKUP(D469,CHOOSE({1,2},Detail!$H$2:$H$1001,Detail!$A$2:$A$1001),2,FALSE),"DD/MM/YYYY")</f>
        <v>08/09/2004</v>
      </c>
      <c r="R469" t="str" cm="1">
        <f t="array" ref="R469:V469">TRANSPOSE(VLOOKUP(D469,CHOOSE({1,2,3,4,5,6},Detail!$H$2:$H$1001,Detail!$F$2:$F$1001,Detail!$C$2:$C$1001,Detail!$D$2:$D$1001,Detail!$E$2:$E$1001,Detail!$B$2:$B$1001),{2;3;4;5;6},FALSE))</f>
        <v>Kupang</v>
      </c>
      <c r="S469">
        <v>157</v>
      </c>
      <c r="T469">
        <v>72</v>
      </c>
      <c r="U469" t="str">
        <v>Jl. Gedebage Selatan No. 21</v>
      </c>
      <c r="V469" t="str">
        <v>B+</v>
      </c>
    </row>
    <row r="470" spans="1:22" x14ac:dyDescent="0.25">
      <c r="A470">
        <v>469</v>
      </c>
      <c r="B470" t="str">
        <f>LEFT(INDEX(Absen!$F$3:$F$8,MATCH(C470,Absen!$E$3:$E$8,0)),1)&amp;TEXT(A470,"0000")</f>
        <v>E0469</v>
      </c>
      <c r="C470" t="s">
        <v>1010</v>
      </c>
      <c r="D470" s="27" t="str">
        <f>VLOOKUP('Personal Teks 2'!B470,Detail!$G$2:$H$1001,2,FALSE)</f>
        <v>Jaswadi Rahayu</v>
      </c>
      <c r="E470">
        <v>60</v>
      </c>
      <c r="F470">
        <v>49</v>
      </c>
      <c r="G470">
        <v>81</v>
      </c>
      <c r="H470">
        <v>54</v>
      </c>
      <c r="I470">
        <v>58</v>
      </c>
      <c r="J470">
        <v>44</v>
      </c>
      <c r="K470">
        <v>91</v>
      </c>
      <c r="L470" s="45">
        <f>_xlfn.IFNA(INDEX(Absen!$B$2:$B$501,MATCH('Personal Teks 2'!B470,Absen!$A$2:$A$501,0)),"NO")</f>
        <v>44777</v>
      </c>
      <c r="M470" s="47">
        <f t="shared" si="21"/>
        <v>10</v>
      </c>
      <c r="N470">
        <f t="shared" si="22"/>
        <v>81</v>
      </c>
      <c r="O470">
        <f t="shared" si="23"/>
        <v>60.725000000000001</v>
      </c>
      <c r="P470" t="str" cm="1">
        <f t="array" ref="P470">_xlfn.IFS(O470&gt;90,"A+",O470&gt;80,"A",O470&gt;70,"B",O470&gt;60,"C",O470&gt;40,"D",O470&gt;=0,"E")</f>
        <v>C</v>
      </c>
      <c r="Q470" s="43" t="str">
        <f>TEXT(VLOOKUP(D470,CHOOSE({1,2},Detail!$H$2:$H$1001,Detail!$A$2:$A$1001),2,FALSE),"DD/MM/YYYY")</f>
        <v>04/07/2003</v>
      </c>
      <c r="R470" t="str" cm="1">
        <f t="array" ref="R470:V470">TRANSPOSE(VLOOKUP(D470,CHOOSE({1,2,3,4,5,6},Detail!$H$2:$H$1001,Detail!$F$2:$F$1001,Detail!$C$2:$C$1001,Detail!$D$2:$D$1001,Detail!$E$2:$E$1001,Detail!$B$2:$B$1001),{2;3;4;5;6},FALSE))</f>
        <v>Payakumbuh</v>
      </c>
      <c r="S470">
        <v>168</v>
      </c>
      <c r="T470">
        <v>47</v>
      </c>
      <c r="U470" t="str">
        <v>Jalan Raya Ujungberung No. 34</v>
      </c>
      <c r="V470" t="str">
        <v>O+</v>
      </c>
    </row>
    <row r="471" spans="1:22" x14ac:dyDescent="0.25">
      <c r="A471">
        <v>470</v>
      </c>
      <c r="B471" t="str">
        <f>LEFT(INDEX(Absen!$F$3:$F$8,MATCH(C471,Absen!$E$3:$E$8,0)),1)&amp;TEXT(A471,"0000")</f>
        <v>A0470</v>
      </c>
      <c r="C471" t="s">
        <v>1015</v>
      </c>
      <c r="D471" s="27" t="str">
        <f>VLOOKUP('Personal Teks 2'!B471,Detail!$G$2:$H$1001,2,FALSE)</f>
        <v>Lantar Haryanti</v>
      </c>
      <c r="E471">
        <v>84</v>
      </c>
      <c r="F471">
        <v>61</v>
      </c>
      <c r="G471">
        <v>59</v>
      </c>
      <c r="H471">
        <v>56</v>
      </c>
      <c r="I471">
        <v>82</v>
      </c>
      <c r="J471">
        <v>64</v>
      </c>
      <c r="K471">
        <v>84</v>
      </c>
      <c r="L471" s="45" t="str">
        <f>_xlfn.IFNA(INDEX(Absen!$B$2:$B$501,MATCH('Personal Teks 2'!B471,Absen!$A$2:$A$501,0)),"NO")</f>
        <v>NO</v>
      </c>
      <c r="M471" s="47">
        <f t="shared" si="21"/>
        <v>0</v>
      </c>
      <c r="N471">
        <f t="shared" si="22"/>
        <v>84</v>
      </c>
      <c r="O471">
        <f t="shared" si="23"/>
        <v>68.375</v>
      </c>
      <c r="P471" t="str" cm="1">
        <f t="array" ref="P471">_xlfn.IFS(O471&gt;90,"A+",O471&gt;80,"A",O471&gt;70,"B",O471&gt;60,"C",O471&gt;40,"D",O471&gt;=0,"E")</f>
        <v>C</v>
      </c>
      <c r="Q471" s="43" t="str">
        <f>TEXT(VLOOKUP(D471,CHOOSE({1,2},Detail!$H$2:$H$1001,Detail!$A$2:$A$1001),2,FALSE),"DD/MM/YYYY")</f>
        <v>03/03/2004</v>
      </c>
      <c r="R471" t="str" cm="1">
        <f t="array" ref="R471:V471">TRANSPOSE(VLOOKUP(D471,CHOOSE({1,2,3,4,5,6},Detail!$H$2:$H$1001,Detail!$F$2:$F$1001,Detail!$C$2:$C$1001,Detail!$D$2:$D$1001,Detail!$E$2:$E$1001,Detail!$B$2:$B$1001),{2;3;4;5;6},FALSE))</f>
        <v>Yogyakarta</v>
      </c>
      <c r="S471">
        <v>171</v>
      </c>
      <c r="T471">
        <v>53</v>
      </c>
      <c r="U471" t="str">
        <v xml:space="preserve">Gang Ahmad Yani No. 0
</v>
      </c>
      <c r="V471" t="str">
        <v>O+</v>
      </c>
    </row>
    <row r="472" spans="1:22" x14ac:dyDescent="0.25">
      <c r="A472">
        <v>471</v>
      </c>
      <c r="B472" t="str">
        <f>LEFT(INDEX(Absen!$F$3:$F$8,MATCH(C472,Absen!$E$3:$E$8,0)),1)&amp;TEXT(A472,"0000")</f>
        <v>F0471</v>
      </c>
      <c r="C472" t="s">
        <v>1011</v>
      </c>
      <c r="D472" s="27" t="str">
        <f>VLOOKUP('Personal Teks 2'!B472,Detail!$G$2:$H$1001,2,FALSE)</f>
        <v>Darimin Suryatmi</v>
      </c>
      <c r="E472">
        <v>50</v>
      </c>
      <c r="F472">
        <v>43</v>
      </c>
      <c r="G472">
        <v>85</v>
      </c>
      <c r="H472">
        <v>54</v>
      </c>
      <c r="I472">
        <v>64</v>
      </c>
      <c r="J472">
        <v>68</v>
      </c>
      <c r="K472">
        <v>88</v>
      </c>
      <c r="L472" s="45">
        <f>_xlfn.IFNA(INDEX(Absen!$B$2:$B$501,MATCH('Personal Teks 2'!B472,Absen!$A$2:$A$501,0)),"NO")</f>
        <v>44871</v>
      </c>
      <c r="M472" s="47">
        <f t="shared" si="21"/>
        <v>10</v>
      </c>
      <c r="N472">
        <f t="shared" si="22"/>
        <v>78</v>
      </c>
      <c r="O472">
        <f t="shared" si="23"/>
        <v>64.775000000000006</v>
      </c>
      <c r="P472" t="str" cm="1">
        <f t="array" ref="P472">_xlfn.IFS(O472&gt;90,"A+",O472&gt;80,"A",O472&gt;70,"B",O472&gt;60,"C",O472&gt;40,"D",O472&gt;=0,"E")</f>
        <v>C</v>
      </c>
      <c r="Q472" s="43" t="str">
        <f>TEXT(VLOOKUP(D472,CHOOSE({1,2},Detail!$H$2:$H$1001,Detail!$A$2:$A$1001),2,FALSE),"DD/MM/YYYY")</f>
        <v>26/10/2003</v>
      </c>
      <c r="R472" t="str" cm="1">
        <f t="array" ref="R472:V472">TRANSPOSE(VLOOKUP(D472,CHOOSE({1,2,3,4,5,6},Detail!$H$2:$H$1001,Detail!$F$2:$F$1001,Detail!$C$2:$C$1001,Detail!$D$2:$D$1001,Detail!$E$2:$E$1001,Detail!$B$2:$B$1001),{2;3;4;5;6},FALSE))</f>
        <v>Prabumulih</v>
      </c>
      <c r="S472">
        <v>164</v>
      </c>
      <c r="T472">
        <v>80</v>
      </c>
      <c r="U472" t="str">
        <v xml:space="preserve">Gg. Joyoboyo No. 1
</v>
      </c>
      <c r="V472" t="str">
        <v>O+</v>
      </c>
    </row>
    <row r="473" spans="1:22" x14ac:dyDescent="0.25">
      <c r="A473">
        <v>472</v>
      </c>
      <c r="B473" t="str">
        <f>LEFT(INDEX(Absen!$F$3:$F$8,MATCH(C473,Absen!$E$3:$E$8,0)),1)&amp;TEXT(A473,"0000")</f>
        <v>B0472</v>
      </c>
      <c r="C473" t="s">
        <v>1014</v>
      </c>
      <c r="D473" s="27" t="str">
        <f>VLOOKUP('Personal Teks 2'!B473,Detail!$G$2:$H$1001,2,FALSE)</f>
        <v>Harjasa Wibowo</v>
      </c>
      <c r="E473">
        <v>51</v>
      </c>
      <c r="F473">
        <v>51</v>
      </c>
      <c r="G473">
        <v>39</v>
      </c>
      <c r="H473">
        <v>58</v>
      </c>
      <c r="I473">
        <v>59</v>
      </c>
      <c r="J473">
        <v>77</v>
      </c>
      <c r="K473">
        <v>60</v>
      </c>
      <c r="L473" s="45">
        <f>_xlfn.IFNA(INDEX(Absen!$B$2:$B$501,MATCH('Personal Teks 2'!B473,Absen!$A$2:$A$501,0)),"NO")</f>
        <v>44835</v>
      </c>
      <c r="M473" s="47">
        <f t="shared" si="21"/>
        <v>10</v>
      </c>
      <c r="N473">
        <f t="shared" si="22"/>
        <v>50</v>
      </c>
      <c r="O473">
        <f t="shared" si="23"/>
        <v>55.574999999999996</v>
      </c>
      <c r="P473" t="str" cm="1">
        <f t="array" ref="P473">_xlfn.IFS(O473&gt;90,"A+",O473&gt;80,"A",O473&gt;70,"B",O473&gt;60,"C",O473&gt;40,"D",O473&gt;=0,"E")</f>
        <v>D</v>
      </c>
      <c r="Q473" s="43" t="str">
        <f>TEXT(VLOOKUP(D473,CHOOSE({1,2},Detail!$H$2:$H$1001,Detail!$A$2:$A$1001),2,FALSE),"DD/MM/YYYY")</f>
        <v>03/04/2002</v>
      </c>
      <c r="R473" t="str" cm="1">
        <f t="array" ref="R473:V473">TRANSPOSE(VLOOKUP(D473,CHOOSE({1,2,3,4,5,6},Detail!$H$2:$H$1001,Detail!$F$2:$F$1001,Detail!$C$2:$C$1001,Detail!$D$2:$D$1001,Detail!$E$2:$E$1001,Detail!$B$2:$B$1001),{2;3;4;5;6},FALSE))</f>
        <v>Pagaralam</v>
      </c>
      <c r="S473">
        <v>171</v>
      </c>
      <c r="T473">
        <v>90</v>
      </c>
      <c r="U473" t="str">
        <v>Jl. Kiaracondong No. 99</v>
      </c>
      <c r="V473" t="str">
        <v>A+</v>
      </c>
    </row>
    <row r="474" spans="1:22" x14ac:dyDescent="0.25">
      <c r="A474">
        <v>473</v>
      </c>
      <c r="B474" t="str">
        <f>LEFT(INDEX(Absen!$F$3:$F$8,MATCH(C474,Absen!$E$3:$E$8,0)),1)&amp;TEXT(A474,"0000")</f>
        <v>F0473</v>
      </c>
      <c r="C474" t="s">
        <v>1011</v>
      </c>
      <c r="D474" s="27" t="str">
        <f>VLOOKUP('Personal Teks 2'!B474,Detail!$G$2:$H$1001,2,FALSE)</f>
        <v>Dalima Widodo</v>
      </c>
      <c r="E474">
        <v>59</v>
      </c>
      <c r="F474">
        <v>45</v>
      </c>
      <c r="G474">
        <v>37</v>
      </c>
      <c r="H474">
        <v>70</v>
      </c>
      <c r="I474">
        <v>93</v>
      </c>
      <c r="J474">
        <v>94</v>
      </c>
      <c r="K474">
        <v>90</v>
      </c>
      <c r="L474" s="45" t="str">
        <f>_xlfn.IFNA(INDEX(Absen!$B$2:$B$501,MATCH('Personal Teks 2'!B474,Absen!$A$2:$A$501,0)),"NO")</f>
        <v>NO</v>
      </c>
      <c r="M474" s="47">
        <f t="shared" si="21"/>
        <v>0</v>
      </c>
      <c r="N474">
        <f t="shared" si="22"/>
        <v>90</v>
      </c>
      <c r="O474">
        <f t="shared" si="23"/>
        <v>68.575000000000003</v>
      </c>
      <c r="P474" t="str" cm="1">
        <f t="array" ref="P474">_xlfn.IFS(O474&gt;90,"A+",O474&gt;80,"A",O474&gt;70,"B",O474&gt;60,"C",O474&gt;40,"D",O474&gt;=0,"E")</f>
        <v>C</v>
      </c>
      <c r="Q474" s="43" t="str">
        <f>TEXT(VLOOKUP(D474,CHOOSE({1,2},Detail!$H$2:$H$1001,Detail!$A$2:$A$1001),2,FALSE),"DD/MM/YYYY")</f>
        <v>09/10/2002</v>
      </c>
      <c r="R474" t="str" cm="1">
        <f t="array" ref="R474:V474">TRANSPOSE(VLOOKUP(D474,CHOOSE({1,2,3,4,5,6},Detail!$H$2:$H$1001,Detail!$F$2:$F$1001,Detail!$C$2:$C$1001,Detail!$D$2:$D$1001,Detail!$E$2:$E$1001,Detail!$B$2:$B$1001),{2;3;4;5;6},FALSE))</f>
        <v>Probolinggo</v>
      </c>
      <c r="S474">
        <v>155</v>
      </c>
      <c r="T474">
        <v>68</v>
      </c>
      <c r="U474" t="str">
        <v xml:space="preserve">Jl. Jend. Sudirman No. 9
</v>
      </c>
      <c r="V474" t="str">
        <v>O-</v>
      </c>
    </row>
    <row r="475" spans="1:22" x14ac:dyDescent="0.25">
      <c r="A475">
        <v>474</v>
      </c>
      <c r="B475" t="str">
        <f>LEFT(INDEX(Absen!$F$3:$F$8,MATCH(C475,Absen!$E$3:$E$8,0)),1)&amp;TEXT(A475,"0000")</f>
        <v>C0474</v>
      </c>
      <c r="C475" t="s">
        <v>1012</v>
      </c>
      <c r="D475" s="27" t="str">
        <f>VLOOKUP('Personal Teks 2'!B475,Detail!$G$2:$H$1001,2,FALSE)</f>
        <v>Balijan Winarsih</v>
      </c>
      <c r="E475">
        <v>89</v>
      </c>
      <c r="F475">
        <v>43</v>
      </c>
      <c r="G475">
        <v>79</v>
      </c>
      <c r="H475">
        <v>50</v>
      </c>
      <c r="I475">
        <v>70</v>
      </c>
      <c r="J475">
        <v>84</v>
      </c>
      <c r="K475">
        <v>65</v>
      </c>
      <c r="L475" s="45">
        <f>_xlfn.IFNA(INDEX(Absen!$B$2:$B$501,MATCH('Personal Teks 2'!B475,Absen!$A$2:$A$501,0)),"NO")</f>
        <v>44775</v>
      </c>
      <c r="M475" s="47">
        <f t="shared" si="21"/>
        <v>10</v>
      </c>
      <c r="N475">
        <f t="shared" si="22"/>
        <v>55</v>
      </c>
      <c r="O475">
        <f t="shared" si="23"/>
        <v>69.599999999999994</v>
      </c>
      <c r="P475" t="str" cm="1">
        <f t="array" ref="P475">_xlfn.IFS(O475&gt;90,"A+",O475&gt;80,"A",O475&gt;70,"B",O475&gt;60,"C",O475&gt;40,"D",O475&gt;=0,"E")</f>
        <v>C</v>
      </c>
      <c r="Q475" s="43" t="str">
        <f>TEXT(VLOOKUP(D475,CHOOSE({1,2},Detail!$H$2:$H$1001,Detail!$A$2:$A$1001),2,FALSE),"DD/MM/YYYY")</f>
        <v>31/01/2005</v>
      </c>
      <c r="R475" t="str" cm="1">
        <f t="array" ref="R475:V475">TRANSPOSE(VLOOKUP(D475,CHOOSE({1,2,3,4,5,6},Detail!$H$2:$H$1001,Detail!$F$2:$F$1001,Detail!$C$2:$C$1001,Detail!$D$2:$D$1001,Detail!$E$2:$E$1001,Detail!$B$2:$B$1001),{2;3;4;5;6},FALSE))</f>
        <v>Bontang</v>
      </c>
      <c r="S475">
        <v>176</v>
      </c>
      <c r="T475">
        <v>77</v>
      </c>
      <c r="U475" t="str">
        <v>Gang Laswi No. 60</v>
      </c>
      <c r="V475" t="str">
        <v>AB+</v>
      </c>
    </row>
    <row r="476" spans="1:22" x14ac:dyDescent="0.25">
      <c r="A476">
        <v>475</v>
      </c>
      <c r="B476" t="str">
        <f>LEFT(INDEX(Absen!$F$3:$F$8,MATCH(C476,Absen!$E$3:$E$8,0)),1)&amp;TEXT(A476,"0000")</f>
        <v>A0475</v>
      </c>
      <c r="C476" t="s">
        <v>1015</v>
      </c>
      <c r="D476" s="27" t="str">
        <f>VLOOKUP('Personal Teks 2'!B476,Detail!$G$2:$H$1001,2,FALSE)</f>
        <v>Mahfud Melani</v>
      </c>
      <c r="E476">
        <v>68</v>
      </c>
      <c r="F476">
        <v>67</v>
      </c>
      <c r="G476">
        <v>81</v>
      </c>
      <c r="H476">
        <v>70</v>
      </c>
      <c r="I476">
        <v>91</v>
      </c>
      <c r="J476">
        <v>40</v>
      </c>
      <c r="K476">
        <v>70</v>
      </c>
      <c r="L476" s="45">
        <f>_xlfn.IFNA(INDEX(Absen!$B$2:$B$501,MATCH('Personal Teks 2'!B476,Absen!$A$2:$A$501,0)),"NO")</f>
        <v>44870</v>
      </c>
      <c r="M476" s="47">
        <f t="shared" si="21"/>
        <v>10</v>
      </c>
      <c r="N476">
        <f t="shared" si="22"/>
        <v>60</v>
      </c>
      <c r="O476">
        <f t="shared" si="23"/>
        <v>67.2</v>
      </c>
      <c r="P476" t="str" cm="1">
        <f t="array" ref="P476">_xlfn.IFS(O476&gt;90,"A+",O476&gt;80,"A",O476&gt;70,"B",O476&gt;60,"C",O476&gt;40,"D",O476&gt;=0,"E")</f>
        <v>C</v>
      </c>
      <c r="Q476" s="43" t="str">
        <f>TEXT(VLOOKUP(D476,CHOOSE({1,2},Detail!$H$2:$H$1001,Detail!$A$2:$A$1001),2,FALSE),"DD/MM/YYYY")</f>
        <v>31/05/2003</v>
      </c>
      <c r="R476" t="str" cm="1">
        <f t="array" ref="R476:V476">TRANSPOSE(VLOOKUP(D476,CHOOSE({1,2,3,4,5,6},Detail!$H$2:$H$1001,Detail!$F$2:$F$1001,Detail!$C$2:$C$1001,Detail!$D$2:$D$1001,Detail!$E$2:$E$1001,Detail!$B$2:$B$1001),{2;3;4;5;6},FALSE))</f>
        <v>Depok</v>
      </c>
      <c r="S476">
        <v>164</v>
      </c>
      <c r="T476">
        <v>47</v>
      </c>
      <c r="U476" t="str">
        <v xml:space="preserve">Gg. KH Amin Jasuta No. 8
</v>
      </c>
      <c r="V476" t="str">
        <v>A-</v>
      </c>
    </row>
    <row r="477" spans="1:22" x14ac:dyDescent="0.25">
      <c r="A477">
        <v>476</v>
      </c>
      <c r="B477" t="str">
        <f>LEFT(INDEX(Absen!$F$3:$F$8,MATCH(C477,Absen!$E$3:$E$8,0)),1)&amp;TEXT(A477,"0000")</f>
        <v>B0476</v>
      </c>
      <c r="C477" t="s">
        <v>1014</v>
      </c>
      <c r="D477" s="27" t="str">
        <f>VLOOKUP('Personal Teks 2'!B477,Detail!$G$2:$H$1001,2,FALSE)</f>
        <v>Jabal Manullang</v>
      </c>
      <c r="E477">
        <v>94</v>
      </c>
      <c r="F477">
        <v>52</v>
      </c>
      <c r="G477">
        <v>52</v>
      </c>
      <c r="H477">
        <v>60</v>
      </c>
      <c r="I477">
        <v>52</v>
      </c>
      <c r="J477">
        <v>91</v>
      </c>
      <c r="K477">
        <v>92</v>
      </c>
      <c r="L477" s="45">
        <f>_xlfn.IFNA(INDEX(Absen!$B$2:$B$501,MATCH('Personal Teks 2'!B477,Absen!$A$2:$A$501,0)),"NO")</f>
        <v>44882</v>
      </c>
      <c r="M477" s="47">
        <f t="shared" si="21"/>
        <v>10</v>
      </c>
      <c r="N477">
        <f t="shared" si="22"/>
        <v>82</v>
      </c>
      <c r="O477">
        <f t="shared" si="23"/>
        <v>69.05</v>
      </c>
      <c r="P477" t="str" cm="1">
        <f t="array" ref="P477">_xlfn.IFS(O477&gt;90,"A+",O477&gt;80,"A",O477&gt;70,"B",O477&gt;60,"C",O477&gt;40,"D",O477&gt;=0,"E")</f>
        <v>C</v>
      </c>
      <c r="Q477" s="43" t="str">
        <f>TEXT(VLOOKUP(D477,CHOOSE({1,2},Detail!$H$2:$H$1001,Detail!$A$2:$A$1001),2,FALSE),"DD/MM/YYYY")</f>
        <v>02/12/2001</v>
      </c>
      <c r="R477" t="str" cm="1">
        <f t="array" ref="R477:V477">TRANSPOSE(VLOOKUP(D477,CHOOSE({1,2,3,4,5,6},Detail!$H$2:$H$1001,Detail!$F$2:$F$1001,Detail!$C$2:$C$1001,Detail!$D$2:$D$1001,Detail!$E$2:$E$1001,Detail!$B$2:$B$1001),{2;3;4;5;6},FALSE))</f>
        <v>Padang</v>
      </c>
      <c r="S477">
        <v>177</v>
      </c>
      <c r="T477">
        <v>76</v>
      </c>
      <c r="U477" t="str">
        <v xml:space="preserve">Gang Pacuan Kuda No. 9
</v>
      </c>
      <c r="V477" t="str">
        <v>A-</v>
      </c>
    </row>
    <row r="478" spans="1:22" x14ac:dyDescent="0.25">
      <c r="A478">
        <v>477</v>
      </c>
      <c r="B478" t="str">
        <f>LEFT(INDEX(Absen!$F$3:$F$8,MATCH(C478,Absen!$E$3:$E$8,0)),1)&amp;TEXT(A478,"0000")</f>
        <v>D0477</v>
      </c>
      <c r="C478" t="s">
        <v>1013</v>
      </c>
      <c r="D478" s="27" t="str">
        <f>VLOOKUP('Personal Teks 2'!B478,Detail!$G$2:$H$1001,2,FALSE)</f>
        <v>Marsito Ardianto</v>
      </c>
      <c r="E478">
        <v>68</v>
      </c>
      <c r="F478">
        <v>43</v>
      </c>
      <c r="G478">
        <v>59</v>
      </c>
      <c r="H478">
        <v>53</v>
      </c>
      <c r="I478">
        <v>59</v>
      </c>
      <c r="J478">
        <v>46</v>
      </c>
      <c r="K478">
        <v>87</v>
      </c>
      <c r="L478" s="45">
        <f>_xlfn.IFNA(INDEX(Absen!$B$2:$B$501,MATCH('Personal Teks 2'!B478,Absen!$A$2:$A$501,0)),"NO")</f>
        <v>44802</v>
      </c>
      <c r="M478" s="47">
        <f t="shared" si="21"/>
        <v>10</v>
      </c>
      <c r="N478">
        <f t="shared" si="22"/>
        <v>77</v>
      </c>
      <c r="O478">
        <f t="shared" si="23"/>
        <v>56.575000000000003</v>
      </c>
      <c r="P478" t="str" cm="1">
        <f t="array" ref="P478">_xlfn.IFS(O478&gt;90,"A+",O478&gt;80,"A",O478&gt;70,"B",O478&gt;60,"C",O478&gt;40,"D",O478&gt;=0,"E")</f>
        <v>D</v>
      </c>
      <c r="Q478" s="43" t="str">
        <f>TEXT(VLOOKUP(D478,CHOOSE({1,2},Detail!$H$2:$H$1001,Detail!$A$2:$A$1001),2,FALSE),"DD/MM/YYYY")</f>
        <v>12/10/2003</v>
      </c>
      <c r="R478" t="str" cm="1">
        <f t="array" ref="R478:V478">TRANSPOSE(VLOOKUP(D478,CHOOSE({1,2,3,4,5,6},Detail!$H$2:$H$1001,Detail!$F$2:$F$1001,Detail!$C$2:$C$1001,Detail!$D$2:$D$1001,Detail!$E$2:$E$1001,Detail!$B$2:$B$1001),{2;3;4;5;6},FALSE))</f>
        <v>Kota Administrasi Jakarta Barat</v>
      </c>
      <c r="S478">
        <v>159</v>
      </c>
      <c r="T478">
        <v>68</v>
      </c>
      <c r="U478" t="str">
        <v>Jalan Sukabumi No. 64</v>
      </c>
      <c r="V478" t="str">
        <v>AB-</v>
      </c>
    </row>
    <row r="479" spans="1:22" x14ac:dyDescent="0.25">
      <c r="A479">
        <v>478</v>
      </c>
      <c r="B479" t="str">
        <f>LEFT(INDEX(Absen!$F$3:$F$8,MATCH(C479,Absen!$E$3:$E$8,0)),1)&amp;TEXT(A479,"0000")</f>
        <v>E0478</v>
      </c>
      <c r="C479" t="s">
        <v>1010</v>
      </c>
      <c r="D479" s="27" t="str">
        <f>VLOOKUP('Personal Teks 2'!B479,Detail!$G$2:$H$1001,2,FALSE)</f>
        <v>Mursita Sirait</v>
      </c>
      <c r="E479">
        <v>82</v>
      </c>
      <c r="F479">
        <v>73</v>
      </c>
      <c r="G479">
        <v>91</v>
      </c>
      <c r="H479">
        <v>57</v>
      </c>
      <c r="I479">
        <v>60</v>
      </c>
      <c r="J479">
        <v>75</v>
      </c>
      <c r="K479">
        <v>73</v>
      </c>
      <c r="L479" s="45" t="str">
        <f>_xlfn.IFNA(INDEX(Absen!$B$2:$B$501,MATCH('Personal Teks 2'!B479,Absen!$A$2:$A$501,0)),"NO")</f>
        <v>NO</v>
      </c>
      <c r="M479" s="47">
        <f t="shared" si="21"/>
        <v>0</v>
      </c>
      <c r="N479">
        <f t="shared" si="22"/>
        <v>73</v>
      </c>
      <c r="O479">
        <f t="shared" si="23"/>
        <v>74.5</v>
      </c>
      <c r="P479" t="str" cm="1">
        <f t="array" ref="P479">_xlfn.IFS(O479&gt;90,"A+",O479&gt;80,"A",O479&gt;70,"B",O479&gt;60,"C",O479&gt;40,"D",O479&gt;=0,"E")</f>
        <v>B</v>
      </c>
      <c r="Q479" s="43" t="str">
        <f>TEXT(VLOOKUP(D479,CHOOSE({1,2},Detail!$H$2:$H$1001,Detail!$A$2:$A$1001),2,FALSE),"DD/MM/YYYY")</f>
        <v>28/12/2002</v>
      </c>
      <c r="R479" t="str" cm="1">
        <f t="array" ref="R479:V479">TRANSPOSE(VLOOKUP(D479,CHOOSE({1,2,3,4,5,6},Detail!$H$2:$H$1001,Detail!$F$2:$F$1001,Detail!$C$2:$C$1001,Detail!$D$2:$D$1001,Detail!$E$2:$E$1001,Detail!$B$2:$B$1001),{2;3;4;5;6},FALSE))</f>
        <v>Sibolga</v>
      </c>
      <c r="S479">
        <v>159</v>
      </c>
      <c r="T479">
        <v>68</v>
      </c>
      <c r="U479" t="str">
        <v>Gang Ronggowarsito No. 54</v>
      </c>
      <c r="V479" t="str">
        <v>O+</v>
      </c>
    </row>
    <row r="480" spans="1:22" x14ac:dyDescent="0.25">
      <c r="A480">
        <v>479</v>
      </c>
      <c r="B480" t="str">
        <f>LEFT(INDEX(Absen!$F$3:$F$8,MATCH(C480,Absen!$E$3:$E$8,0)),1)&amp;TEXT(A480,"0000")</f>
        <v>D0479</v>
      </c>
      <c r="C480" t="s">
        <v>1013</v>
      </c>
      <c r="D480" s="27" t="str">
        <f>VLOOKUP('Personal Teks 2'!B480,Detail!$G$2:$H$1001,2,FALSE)</f>
        <v>Puspa Fujiati</v>
      </c>
      <c r="E480">
        <v>89</v>
      </c>
      <c r="F480">
        <v>41</v>
      </c>
      <c r="G480">
        <v>65</v>
      </c>
      <c r="H480">
        <v>65</v>
      </c>
      <c r="I480">
        <v>54</v>
      </c>
      <c r="J480">
        <v>88</v>
      </c>
      <c r="K480">
        <v>79</v>
      </c>
      <c r="L480" s="45">
        <f>_xlfn.IFNA(INDEX(Absen!$B$2:$B$501,MATCH('Personal Teks 2'!B480,Absen!$A$2:$A$501,0)),"NO")</f>
        <v>44817</v>
      </c>
      <c r="M480" s="47">
        <f t="shared" si="21"/>
        <v>10</v>
      </c>
      <c r="N480">
        <f t="shared" si="22"/>
        <v>69</v>
      </c>
      <c r="O480">
        <f t="shared" si="23"/>
        <v>68.625</v>
      </c>
      <c r="P480" t="str" cm="1">
        <f t="array" ref="P480">_xlfn.IFS(O480&gt;90,"A+",O480&gt;80,"A",O480&gt;70,"B",O480&gt;60,"C",O480&gt;40,"D",O480&gt;=0,"E")</f>
        <v>C</v>
      </c>
      <c r="Q480" s="43" t="str">
        <f>TEXT(VLOOKUP(D480,CHOOSE({1,2},Detail!$H$2:$H$1001,Detail!$A$2:$A$1001),2,FALSE),"DD/MM/YYYY")</f>
        <v>04/11/2003</v>
      </c>
      <c r="R480" t="str" cm="1">
        <f t="array" ref="R480:V480">TRANSPOSE(VLOOKUP(D480,CHOOSE({1,2,3,4,5,6},Detail!$H$2:$H$1001,Detail!$F$2:$F$1001,Detail!$C$2:$C$1001,Detail!$D$2:$D$1001,Detail!$E$2:$E$1001,Detail!$B$2:$B$1001),{2;3;4;5;6},FALSE))</f>
        <v>Bontang</v>
      </c>
      <c r="S480">
        <v>163</v>
      </c>
      <c r="T480">
        <v>67</v>
      </c>
      <c r="U480" t="str">
        <v>Gang Cempaka No. 14</v>
      </c>
      <c r="V480" t="str">
        <v>A+</v>
      </c>
    </row>
    <row r="481" spans="1:22" x14ac:dyDescent="0.25">
      <c r="A481">
        <v>480</v>
      </c>
      <c r="B481" t="str">
        <f>LEFT(INDEX(Absen!$F$3:$F$8,MATCH(C481,Absen!$E$3:$E$8,0)),1)&amp;TEXT(A481,"0000")</f>
        <v>B0480</v>
      </c>
      <c r="C481" t="s">
        <v>1014</v>
      </c>
      <c r="D481" s="27" t="str">
        <f>VLOOKUP('Personal Teks 2'!B481,Detail!$G$2:$H$1001,2,FALSE)</f>
        <v>Fitriani Nuraini</v>
      </c>
      <c r="E481">
        <v>72</v>
      </c>
      <c r="F481">
        <v>51</v>
      </c>
      <c r="G481">
        <v>42</v>
      </c>
      <c r="H481">
        <v>55</v>
      </c>
      <c r="I481">
        <v>86</v>
      </c>
      <c r="J481">
        <v>74</v>
      </c>
      <c r="K481">
        <v>85</v>
      </c>
      <c r="L481" s="45" t="str">
        <f>_xlfn.IFNA(INDEX(Absen!$B$2:$B$501,MATCH('Personal Teks 2'!B481,Absen!$A$2:$A$501,0)),"NO")</f>
        <v>NO</v>
      </c>
      <c r="M481" s="47">
        <f t="shared" si="21"/>
        <v>0</v>
      </c>
      <c r="N481">
        <f t="shared" si="22"/>
        <v>85</v>
      </c>
      <c r="O481">
        <f t="shared" si="23"/>
        <v>64.7</v>
      </c>
      <c r="P481" t="str" cm="1">
        <f t="array" ref="P481">_xlfn.IFS(O481&gt;90,"A+",O481&gt;80,"A",O481&gt;70,"B",O481&gt;60,"C",O481&gt;40,"D",O481&gt;=0,"E")</f>
        <v>C</v>
      </c>
      <c r="Q481" s="43" t="str">
        <f>TEXT(VLOOKUP(D481,CHOOSE({1,2},Detail!$H$2:$H$1001,Detail!$A$2:$A$1001),2,FALSE),"DD/MM/YYYY")</f>
        <v>14/05/2002</v>
      </c>
      <c r="R481" t="str" cm="1">
        <f t="array" ref="R481:V481">TRANSPOSE(VLOOKUP(D481,CHOOSE({1,2,3,4,5,6},Detail!$H$2:$H$1001,Detail!$F$2:$F$1001,Detail!$C$2:$C$1001,Detail!$D$2:$D$1001,Detail!$E$2:$E$1001,Detail!$B$2:$B$1001),{2;3;4;5;6},FALSE))</f>
        <v>Manado</v>
      </c>
      <c r="S481">
        <v>153</v>
      </c>
      <c r="T481">
        <v>49</v>
      </c>
      <c r="U481" t="str">
        <v xml:space="preserve">Gg. Tebet Barat Dalam No. 6
</v>
      </c>
      <c r="V481" t="str">
        <v>O-</v>
      </c>
    </row>
    <row r="482" spans="1:22" x14ac:dyDescent="0.25">
      <c r="A482">
        <v>481</v>
      </c>
      <c r="B482" t="str">
        <f>LEFT(INDEX(Absen!$F$3:$F$8,MATCH(C482,Absen!$E$3:$E$8,0)),1)&amp;TEXT(A482,"0000")</f>
        <v>C0481</v>
      </c>
      <c r="C482" t="s">
        <v>1012</v>
      </c>
      <c r="D482" s="27" t="str">
        <f>VLOOKUP('Personal Teks 2'!B482,Detail!$G$2:$H$1001,2,FALSE)</f>
        <v>Galih Prastuti</v>
      </c>
      <c r="E482">
        <v>66</v>
      </c>
      <c r="F482">
        <v>43</v>
      </c>
      <c r="G482">
        <v>75</v>
      </c>
      <c r="H482">
        <v>75</v>
      </c>
      <c r="I482">
        <v>79</v>
      </c>
      <c r="J482">
        <v>77</v>
      </c>
      <c r="K482">
        <v>85</v>
      </c>
      <c r="L482" s="45">
        <f>_xlfn.IFNA(INDEX(Absen!$B$2:$B$501,MATCH('Personal Teks 2'!B482,Absen!$A$2:$A$501,0)),"NO")</f>
        <v>44857</v>
      </c>
      <c r="M482" s="47">
        <f t="shared" si="21"/>
        <v>10</v>
      </c>
      <c r="N482">
        <f t="shared" si="22"/>
        <v>75</v>
      </c>
      <c r="O482">
        <f t="shared" si="23"/>
        <v>70.775000000000006</v>
      </c>
      <c r="P482" t="str" cm="1">
        <f t="array" ref="P482">_xlfn.IFS(O482&gt;90,"A+",O482&gt;80,"A",O482&gt;70,"B",O482&gt;60,"C",O482&gt;40,"D",O482&gt;=0,"E")</f>
        <v>B</v>
      </c>
      <c r="Q482" s="43" t="str">
        <f>TEXT(VLOOKUP(D482,CHOOSE({1,2},Detail!$H$2:$H$1001,Detail!$A$2:$A$1001),2,FALSE),"DD/MM/YYYY")</f>
        <v>05/11/2002</v>
      </c>
      <c r="R482" t="str" cm="1">
        <f t="array" ref="R482:V482">TRANSPOSE(VLOOKUP(D482,CHOOSE({1,2,3,4,5,6},Detail!$H$2:$H$1001,Detail!$F$2:$F$1001,Detail!$C$2:$C$1001,Detail!$D$2:$D$1001,Detail!$E$2:$E$1001,Detail!$B$2:$B$1001),{2;3;4;5;6},FALSE))</f>
        <v>Bandung</v>
      </c>
      <c r="S482">
        <v>167</v>
      </c>
      <c r="T482">
        <v>79</v>
      </c>
      <c r="U482" t="str">
        <v xml:space="preserve">Gang W.R. Supratman No. 0
</v>
      </c>
      <c r="V482" t="str">
        <v>AB+</v>
      </c>
    </row>
    <row r="483" spans="1:22" x14ac:dyDescent="0.25">
      <c r="A483">
        <v>482</v>
      </c>
      <c r="B483" t="str">
        <f>LEFT(INDEX(Absen!$F$3:$F$8,MATCH(C483,Absen!$E$3:$E$8,0)),1)&amp;TEXT(A483,"0000")</f>
        <v>A0482</v>
      </c>
      <c r="C483" t="s">
        <v>1015</v>
      </c>
      <c r="D483" s="27" t="str">
        <f>VLOOKUP('Personal Teks 2'!B483,Detail!$G$2:$H$1001,2,FALSE)</f>
        <v>Harto Tarihoran</v>
      </c>
      <c r="E483">
        <v>76</v>
      </c>
      <c r="F483">
        <v>51</v>
      </c>
      <c r="G483">
        <v>54</v>
      </c>
      <c r="H483">
        <v>69</v>
      </c>
      <c r="I483">
        <v>67</v>
      </c>
      <c r="J483">
        <v>70</v>
      </c>
      <c r="K483">
        <v>61</v>
      </c>
      <c r="L483" s="45" t="str">
        <f>_xlfn.IFNA(INDEX(Absen!$B$2:$B$501,MATCH('Personal Teks 2'!B483,Absen!$A$2:$A$501,0)),"NO")</f>
        <v>NO</v>
      </c>
      <c r="M483" s="47">
        <f t="shared" si="21"/>
        <v>0</v>
      </c>
      <c r="N483">
        <f t="shared" si="22"/>
        <v>61</v>
      </c>
      <c r="O483">
        <f t="shared" si="23"/>
        <v>63.774999999999999</v>
      </c>
      <c r="P483" t="str" cm="1">
        <f t="array" ref="P483">_xlfn.IFS(O483&gt;90,"A+",O483&gt;80,"A",O483&gt;70,"B",O483&gt;60,"C",O483&gt;40,"D",O483&gt;=0,"E")</f>
        <v>C</v>
      </c>
      <c r="Q483" s="43" t="str">
        <f>TEXT(VLOOKUP(D483,CHOOSE({1,2},Detail!$H$2:$H$1001,Detail!$A$2:$A$1001),2,FALSE),"DD/MM/YYYY")</f>
        <v>08/04/2005</v>
      </c>
      <c r="R483" t="str" cm="1">
        <f t="array" ref="R483:V483">TRANSPOSE(VLOOKUP(D483,CHOOSE({1,2,3,4,5,6},Detail!$H$2:$H$1001,Detail!$F$2:$F$1001,Detail!$C$2:$C$1001,Detail!$D$2:$D$1001,Detail!$E$2:$E$1001,Detail!$B$2:$B$1001),{2;3;4;5;6},FALSE))</f>
        <v>Blitar</v>
      </c>
      <c r="S483">
        <v>177</v>
      </c>
      <c r="T483">
        <v>76</v>
      </c>
      <c r="U483" t="str">
        <v xml:space="preserve">Jalan K.H. Wahid Hasyim No. 4
</v>
      </c>
      <c r="V483" t="str">
        <v>AB-</v>
      </c>
    </row>
    <row r="484" spans="1:22" x14ac:dyDescent="0.25">
      <c r="A484">
        <v>483</v>
      </c>
      <c r="B484" t="str">
        <f>LEFT(INDEX(Absen!$F$3:$F$8,MATCH(C484,Absen!$E$3:$E$8,0)),1)&amp;TEXT(A484,"0000")</f>
        <v>B0483</v>
      </c>
      <c r="C484" t="s">
        <v>1014</v>
      </c>
      <c r="D484" s="27" t="str">
        <f>VLOOKUP('Personal Teks 2'!B484,Detail!$G$2:$H$1001,2,FALSE)</f>
        <v>Wani Wahyudin</v>
      </c>
      <c r="E484">
        <v>53</v>
      </c>
      <c r="F484">
        <v>41</v>
      </c>
      <c r="G484">
        <v>77</v>
      </c>
      <c r="H484">
        <v>67</v>
      </c>
      <c r="I484">
        <v>69</v>
      </c>
      <c r="J484">
        <v>46</v>
      </c>
      <c r="K484">
        <v>69</v>
      </c>
      <c r="L484" s="45">
        <f>_xlfn.IFNA(INDEX(Absen!$B$2:$B$501,MATCH('Personal Teks 2'!B484,Absen!$A$2:$A$501,0)),"NO")</f>
        <v>44850</v>
      </c>
      <c r="M484" s="47">
        <f t="shared" si="21"/>
        <v>10</v>
      </c>
      <c r="N484">
        <f t="shared" si="22"/>
        <v>59</v>
      </c>
      <c r="O484">
        <f t="shared" si="23"/>
        <v>59.249999999999993</v>
      </c>
      <c r="P484" t="str" cm="1">
        <f t="array" ref="P484">_xlfn.IFS(O484&gt;90,"A+",O484&gt;80,"A",O484&gt;70,"B",O484&gt;60,"C",O484&gt;40,"D",O484&gt;=0,"E")</f>
        <v>D</v>
      </c>
      <c r="Q484" s="43" t="str">
        <f>TEXT(VLOOKUP(D484,CHOOSE({1,2},Detail!$H$2:$H$1001,Detail!$A$2:$A$1001),2,FALSE),"DD/MM/YYYY")</f>
        <v>20/10/2001</v>
      </c>
      <c r="R484" t="str" cm="1">
        <f t="array" ref="R484:V484">TRANSPOSE(VLOOKUP(D484,CHOOSE({1,2,3,4,5,6},Detail!$H$2:$H$1001,Detail!$F$2:$F$1001,Detail!$C$2:$C$1001,Detail!$D$2:$D$1001,Detail!$E$2:$E$1001,Detail!$B$2:$B$1001),{2;3;4;5;6},FALSE))</f>
        <v>Bitung</v>
      </c>
      <c r="S484">
        <v>156</v>
      </c>
      <c r="T484">
        <v>54</v>
      </c>
      <c r="U484" t="str">
        <v>Jl. Kutisari Selatan No. 35</v>
      </c>
      <c r="V484" t="str">
        <v>O-</v>
      </c>
    </row>
    <row r="485" spans="1:22" x14ac:dyDescent="0.25">
      <c r="A485">
        <v>484</v>
      </c>
      <c r="B485" t="str">
        <f>LEFT(INDEX(Absen!$F$3:$F$8,MATCH(C485,Absen!$E$3:$E$8,0)),1)&amp;TEXT(A485,"0000")</f>
        <v>F0484</v>
      </c>
      <c r="C485" t="s">
        <v>1011</v>
      </c>
      <c r="D485" s="27" t="str">
        <f>VLOOKUP('Personal Teks 2'!B485,Detail!$G$2:$H$1001,2,FALSE)</f>
        <v>Dian Hidayanto</v>
      </c>
      <c r="E485">
        <v>61</v>
      </c>
      <c r="F485">
        <v>69</v>
      </c>
      <c r="G485">
        <v>70</v>
      </c>
      <c r="H485">
        <v>69</v>
      </c>
      <c r="I485">
        <v>80</v>
      </c>
      <c r="J485">
        <v>47</v>
      </c>
      <c r="K485">
        <v>71</v>
      </c>
      <c r="L485" s="45" t="str">
        <f>_xlfn.IFNA(INDEX(Absen!$B$2:$B$501,MATCH('Personal Teks 2'!B485,Absen!$A$2:$A$501,0)),"NO")</f>
        <v>NO</v>
      </c>
      <c r="M485" s="47">
        <f t="shared" si="21"/>
        <v>0</v>
      </c>
      <c r="N485">
        <f t="shared" si="22"/>
        <v>71</v>
      </c>
      <c r="O485">
        <f t="shared" si="23"/>
        <v>65.375</v>
      </c>
      <c r="P485" t="str" cm="1">
        <f t="array" ref="P485">_xlfn.IFS(O485&gt;90,"A+",O485&gt;80,"A",O485&gt;70,"B",O485&gt;60,"C",O485&gt;40,"D",O485&gt;=0,"E")</f>
        <v>C</v>
      </c>
      <c r="Q485" s="43" t="str">
        <f>TEXT(VLOOKUP(D485,CHOOSE({1,2},Detail!$H$2:$H$1001,Detail!$A$2:$A$1001),2,FALSE),"DD/MM/YYYY")</f>
        <v>21/01/2004</v>
      </c>
      <c r="R485" t="str" cm="1">
        <f t="array" ref="R485:V485">TRANSPOSE(VLOOKUP(D485,CHOOSE({1,2,3,4,5,6},Detail!$H$2:$H$1001,Detail!$F$2:$F$1001,Detail!$C$2:$C$1001,Detail!$D$2:$D$1001,Detail!$E$2:$E$1001,Detail!$B$2:$B$1001),{2;3;4;5;6},FALSE))</f>
        <v>Bekasi</v>
      </c>
      <c r="S485">
        <v>174</v>
      </c>
      <c r="T485">
        <v>95</v>
      </c>
      <c r="U485" t="str">
        <v>Jalan Soekarno Hatta No. 91</v>
      </c>
      <c r="V485" t="str">
        <v>A+</v>
      </c>
    </row>
    <row r="486" spans="1:22" x14ac:dyDescent="0.25">
      <c r="A486">
        <v>485</v>
      </c>
      <c r="B486" t="str">
        <f>LEFT(INDEX(Absen!$F$3:$F$8,MATCH(C486,Absen!$E$3:$E$8,0)),1)&amp;TEXT(A486,"0000")</f>
        <v>A0485</v>
      </c>
      <c r="C486" t="s">
        <v>1015</v>
      </c>
      <c r="D486" s="27" t="str">
        <f>VLOOKUP('Personal Teks 2'!B486,Detail!$G$2:$H$1001,2,FALSE)</f>
        <v>Dina Marbun</v>
      </c>
      <c r="E486">
        <v>58</v>
      </c>
      <c r="F486">
        <v>57</v>
      </c>
      <c r="G486">
        <v>49</v>
      </c>
      <c r="H486">
        <v>53</v>
      </c>
      <c r="I486">
        <v>79</v>
      </c>
      <c r="J486">
        <v>91</v>
      </c>
      <c r="K486">
        <v>67</v>
      </c>
      <c r="L486" s="45" t="str">
        <f>_xlfn.IFNA(INDEX(Absen!$B$2:$B$501,MATCH('Personal Teks 2'!B486,Absen!$A$2:$A$501,0)),"NO")</f>
        <v>NO</v>
      </c>
      <c r="M486" s="47">
        <f t="shared" si="21"/>
        <v>0</v>
      </c>
      <c r="N486">
        <f t="shared" si="22"/>
        <v>67</v>
      </c>
      <c r="O486">
        <f t="shared" si="23"/>
        <v>65.575000000000003</v>
      </c>
      <c r="P486" t="str" cm="1">
        <f t="array" ref="P486">_xlfn.IFS(O486&gt;90,"A+",O486&gt;80,"A",O486&gt;70,"B",O486&gt;60,"C",O486&gt;40,"D",O486&gt;=0,"E")</f>
        <v>C</v>
      </c>
      <c r="Q486" s="43" t="str">
        <f>TEXT(VLOOKUP(D486,CHOOSE({1,2},Detail!$H$2:$H$1001,Detail!$A$2:$A$1001),2,FALSE),"DD/MM/YYYY")</f>
        <v>03/11/2002</v>
      </c>
      <c r="R486" t="str" cm="1">
        <f t="array" ref="R486:V486">TRANSPOSE(VLOOKUP(D486,CHOOSE({1,2,3,4,5,6},Detail!$H$2:$H$1001,Detail!$F$2:$F$1001,Detail!$C$2:$C$1001,Detail!$D$2:$D$1001,Detail!$E$2:$E$1001,Detail!$B$2:$B$1001),{2;3;4;5;6},FALSE))</f>
        <v>Bontang</v>
      </c>
      <c r="S486">
        <v>179</v>
      </c>
      <c r="T486">
        <v>54</v>
      </c>
      <c r="U486" t="str">
        <v xml:space="preserve">Gg. Kiaracondong No. 6
</v>
      </c>
      <c r="V486" t="str">
        <v>AB-</v>
      </c>
    </row>
    <row r="487" spans="1:22" x14ac:dyDescent="0.25">
      <c r="A487">
        <v>486</v>
      </c>
      <c r="B487" t="str">
        <f>LEFT(INDEX(Absen!$F$3:$F$8,MATCH(C487,Absen!$E$3:$E$8,0)),1)&amp;TEXT(A487,"0000")</f>
        <v>D0486</v>
      </c>
      <c r="C487" t="s">
        <v>1013</v>
      </c>
      <c r="D487" s="27" t="str">
        <f>VLOOKUP('Personal Teks 2'!B487,Detail!$G$2:$H$1001,2,FALSE)</f>
        <v>Ajiman Hakim</v>
      </c>
      <c r="E487">
        <v>95</v>
      </c>
      <c r="F487">
        <v>44</v>
      </c>
      <c r="G487">
        <v>48</v>
      </c>
      <c r="H487">
        <v>74</v>
      </c>
      <c r="I487">
        <v>73</v>
      </c>
      <c r="J487">
        <v>97</v>
      </c>
      <c r="K487">
        <v>72</v>
      </c>
      <c r="L487" s="45" t="str">
        <f>_xlfn.IFNA(INDEX(Absen!$B$2:$B$501,MATCH('Personal Teks 2'!B487,Absen!$A$2:$A$501,0)),"NO")</f>
        <v>NO</v>
      </c>
      <c r="M487" s="47">
        <f t="shared" si="21"/>
        <v>0</v>
      </c>
      <c r="N487">
        <f t="shared" si="22"/>
        <v>72</v>
      </c>
      <c r="O487">
        <f t="shared" si="23"/>
        <v>71.95</v>
      </c>
      <c r="P487" t="str" cm="1">
        <f t="array" ref="P487">_xlfn.IFS(O487&gt;90,"A+",O487&gt;80,"A",O487&gt;70,"B",O487&gt;60,"C",O487&gt;40,"D",O487&gt;=0,"E")</f>
        <v>B</v>
      </c>
      <c r="Q487" s="43" t="str">
        <f>TEXT(VLOOKUP(D487,CHOOSE({1,2},Detail!$H$2:$H$1001,Detail!$A$2:$A$1001),2,FALSE),"DD/MM/YYYY")</f>
        <v>17/04/2002</v>
      </c>
      <c r="R487" t="str" cm="1">
        <f t="array" ref="R487:V487">TRANSPOSE(VLOOKUP(D487,CHOOSE({1,2,3,4,5,6},Detail!$H$2:$H$1001,Detail!$F$2:$F$1001,Detail!$C$2:$C$1001,Detail!$D$2:$D$1001,Detail!$E$2:$E$1001,Detail!$B$2:$B$1001),{2;3;4;5;6},FALSE))</f>
        <v>Salatiga</v>
      </c>
      <c r="S487">
        <v>179</v>
      </c>
      <c r="T487">
        <v>50</v>
      </c>
      <c r="U487" t="str">
        <v xml:space="preserve">Gg. Sentot Alibasa No. 8
</v>
      </c>
      <c r="V487" t="str">
        <v>A+</v>
      </c>
    </row>
    <row r="488" spans="1:22" x14ac:dyDescent="0.25">
      <c r="A488">
        <v>487</v>
      </c>
      <c r="B488" t="str">
        <f>LEFT(INDEX(Absen!$F$3:$F$8,MATCH(C488,Absen!$E$3:$E$8,0)),1)&amp;TEXT(A488,"0000")</f>
        <v>C0487</v>
      </c>
      <c r="C488" t="s">
        <v>1012</v>
      </c>
      <c r="D488" s="27" t="str">
        <f>VLOOKUP('Personal Teks 2'!B488,Detail!$G$2:$H$1001,2,FALSE)</f>
        <v>Talia Nainggolan</v>
      </c>
      <c r="E488">
        <v>72</v>
      </c>
      <c r="F488">
        <v>53</v>
      </c>
      <c r="G488">
        <v>92</v>
      </c>
      <c r="H488">
        <v>75</v>
      </c>
      <c r="I488">
        <v>81</v>
      </c>
      <c r="J488">
        <v>87</v>
      </c>
      <c r="K488">
        <v>98</v>
      </c>
      <c r="L488" s="45">
        <f>_xlfn.IFNA(INDEX(Absen!$B$2:$B$501,MATCH('Personal Teks 2'!B488,Absen!$A$2:$A$501,0)),"NO")</f>
        <v>44888</v>
      </c>
      <c r="M488" s="47">
        <f t="shared" si="21"/>
        <v>10</v>
      </c>
      <c r="N488">
        <f t="shared" si="22"/>
        <v>88</v>
      </c>
      <c r="O488">
        <f t="shared" si="23"/>
        <v>79.724999999999994</v>
      </c>
      <c r="P488" t="str" cm="1">
        <f t="array" ref="P488">_xlfn.IFS(O488&gt;90,"A+",O488&gt;80,"A",O488&gt;70,"B",O488&gt;60,"C",O488&gt;40,"D",O488&gt;=0,"E")</f>
        <v>B</v>
      </c>
      <c r="Q488" s="43" t="str">
        <f>TEXT(VLOOKUP(D488,CHOOSE({1,2},Detail!$H$2:$H$1001,Detail!$A$2:$A$1001),2,FALSE),"DD/MM/YYYY")</f>
        <v>04/05/2001</v>
      </c>
      <c r="R488" t="str" cm="1">
        <f t="array" ref="R488:V488">TRANSPOSE(VLOOKUP(D488,CHOOSE({1,2,3,4,5,6},Detail!$H$2:$H$1001,Detail!$F$2:$F$1001,Detail!$C$2:$C$1001,Detail!$D$2:$D$1001,Detail!$E$2:$E$1001,Detail!$B$2:$B$1001),{2;3;4;5;6},FALSE))</f>
        <v>Kota Administrasi Jakarta Selatan</v>
      </c>
      <c r="S488">
        <v>167</v>
      </c>
      <c r="T488">
        <v>50</v>
      </c>
      <c r="U488" t="str">
        <v xml:space="preserve">Jalan Pasteur No. 6
</v>
      </c>
      <c r="V488" t="str">
        <v>O+</v>
      </c>
    </row>
    <row r="489" spans="1:22" x14ac:dyDescent="0.25">
      <c r="A489">
        <v>488</v>
      </c>
      <c r="B489" t="str">
        <f>LEFT(INDEX(Absen!$F$3:$F$8,MATCH(C489,Absen!$E$3:$E$8,0)),1)&amp;TEXT(A489,"0000")</f>
        <v>A0488</v>
      </c>
      <c r="C489" t="s">
        <v>1015</v>
      </c>
      <c r="D489" s="27" t="str">
        <f>VLOOKUP('Personal Teks 2'!B489,Detail!$G$2:$H$1001,2,FALSE)</f>
        <v>Setya Uyainah</v>
      </c>
      <c r="E489">
        <v>67</v>
      </c>
      <c r="F489">
        <v>70</v>
      </c>
      <c r="G489">
        <v>67</v>
      </c>
      <c r="H489">
        <v>68</v>
      </c>
      <c r="I489">
        <v>71</v>
      </c>
      <c r="J489">
        <v>42</v>
      </c>
      <c r="K489">
        <v>73</v>
      </c>
      <c r="L489" s="45">
        <f>_xlfn.IFNA(INDEX(Absen!$B$2:$B$501,MATCH('Personal Teks 2'!B489,Absen!$A$2:$A$501,0)),"NO")</f>
        <v>44796</v>
      </c>
      <c r="M489" s="47">
        <f t="shared" si="21"/>
        <v>10</v>
      </c>
      <c r="N489">
        <f t="shared" si="22"/>
        <v>63</v>
      </c>
      <c r="O489">
        <f t="shared" si="23"/>
        <v>62.599999999999994</v>
      </c>
      <c r="P489" t="str" cm="1">
        <f t="array" ref="P489">_xlfn.IFS(O489&gt;90,"A+",O489&gt;80,"A",O489&gt;70,"B",O489&gt;60,"C",O489&gt;40,"D",O489&gt;=0,"E")</f>
        <v>C</v>
      </c>
      <c r="Q489" s="43" t="str">
        <f>TEXT(VLOOKUP(D489,CHOOSE({1,2},Detail!$H$2:$H$1001,Detail!$A$2:$A$1001),2,FALSE),"DD/MM/YYYY")</f>
        <v>02/11/2001</v>
      </c>
      <c r="R489" t="str" cm="1">
        <f t="array" ref="R489:V489">TRANSPOSE(VLOOKUP(D489,CHOOSE({1,2,3,4,5,6},Detail!$H$2:$H$1001,Detail!$F$2:$F$1001,Detail!$C$2:$C$1001,Detail!$D$2:$D$1001,Detail!$E$2:$E$1001,Detail!$B$2:$B$1001),{2;3;4;5;6},FALSE))</f>
        <v>Kota Administrasi Jakarta Selatan</v>
      </c>
      <c r="S489">
        <v>162</v>
      </c>
      <c r="T489">
        <v>72</v>
      </c>
      <c r="U489" t="str">
        <v>Jalan Tubagus Ismail No. 73</v>
      </c>
      <c r="V489" t="str">
        <v>AB-</v>
      </c>
    </row>
    <row r="490" spans="1:22" x14ac:dyDescent="0.25">
      <c r="A490">
        <v>489</v>
      </c>
      <c r="B490" t="str">
        <f>LEFT(INDEX(Absen!$F$3:$F$8,MATCH(C490,Absen!$E$3:$E$8,0)),1)&amp;TEXT(A490,"0000")</f>
        <v>D0489</v>
      </c>
      <c r="C490" t="s">
        <v>1013</v>
      </c>
      <c r="D490" s="27" t="str">
        <f>VLOOKUP('Personal Teks 2'!B490,Detail!$G$2:$H$1001,2,FALSE)</f>
        <v>Umi Padmasari</v>
      </c>
      <c r="E490">
        <v>84</v>
      </c>
      <c r="F490">
        <v>55</v>
      </c>
      <c r="G490">
        <v>89</v>
      </c>
      <c r="H490">
        <v>70</v>
      </c>
      <c r="I490">
        <v>65</v>
      </c>
      <c r="J490">
        <v>77</v>
      </c>
      <c r="K490">
        <v>79</v>
      </c>
      <c r="L490" s="45" t="str">
        <f>_xlfn.IFNA(INDEX(Absen!$B$2:$B$501,MATCH('Personal Teks 2'!B490,Absen!$A$2:$A$501,0)),"NO")</f>
        <v>NO</v>
      </c>
      <c r="M490" s="47">
        <f t="shared" si="21"/>
        <v>0</v>
      </c>
      <c r="N490">
        <f t="shared" si="22"/>
        <v>79</v>
      </c>
      <c r="O490">
        <f t="shared" si="23"/>
        <v>75.350000000000009</v>
      </c>
      <c r="P490" t="str" cm="1">
        <f t="array" ref="P490">_xlfn.IFS(O490&gt;90,"A+",O490&gt;80,"A",O490&gt;70,"B",O490&gt;60,"C",O490&gt;40,"D",O490&gt;=0,"E")</f>
        <v>B</v>
      </c>
      <c r="Q490" s="43" t="str">
        <f>TEXT(VLOOKUP(D490,CHOOSE({1,2},Detail!$H$2:$H$1001,Detail!$A$2:$A$1001),2,FALSE),"DD/MM/YYYY")</f>
        <v>02/01/2004</v>
      </c>
      <c r="R490" t="str" cm="1">
        <f t="array" ref="R490:V490">TRANSPOSE(VLOOKUP(D490,CHOOSE({1,2,3,4,5,6},Detail!$H$2:$H$1001,Detail!$F$2:$F$1001,Detail!$C$2:$C$1001,Detail!$D$2:$D$1001,Detail!$E$2:$E$1001,Detail!$B$2:$B$1001),{2;3;4;5;6},FALSE))</f>
        <v>Probolinggo</v>
      </c>
      <c r="S490">
        <v>158</v>
      </c>
      <c r="T490">
        <v>95</v>
      </c>
      <c r="U490" t="str">
        <v xml:space="preserve">Gg. Gegerkalong Hilir No. 7
</v>
      </c>
      <c r="V490" t="str">
        <v>O-</v>
      </c>
    </row>
    <row r="491" spans="1:22" x14ac:dyDescent="0.25">
      <c r="A491">
        <v>490</v>
      </c>
      <c r="B491" t="str">
        <f>LEFT(INDEX(Absen!$F$3:$F$8,MATCH(C491,Absen!$E$3:$E$8,0)),1)&amp;TEXT(A491,"0000")</f>
        <v>C0490</v>
      </c>
      <c r="C491" t="s">
        <v>1012</v>
      </c>
      <c r="D491" s="27" t="str">
        <f>VLOOKUP('Personal Teks 2'!B491,Detail!$G$2:$H$1001,2,FALSE)</f>
        <v>Lega Habibi</v>
      </c>
      <c r="E491">
        <v>89</v>
      </c>
      <c r="F491">
        <v>62</v>
      </c>
      <c r="G491">
        <v>36</v>
      </c>
      <c r="H491">
        <v>75</v>
      </c>
      <c r="I491">
        <v>88</v>
      </c>
      <c r="J491">
        <v>45</v>
      </c>
      <c r="K491">
        <v>60</v>
      </c>
      <c r="L491" s="45">
        <f>_xlfn.IFNA(INDEX(Absen!$B$2:$B$501,MATCH('Personal Teks 2'!B491,Absen!$A$2:$A$501,0)),"NO")</f>
        <v>44815</v>
      </c>
      <c r="M491" s="47">
        <f t="shared" si="21"/>
        <v>10</v>
      </c>
      <c r="N491">
        <f t="shared" si="22"/>
        <v>50</v>
      </c>
      <c r="O491">
        <f t="shared" si="23"/>
        <v>60.45</v>
      </c>
      <c r="P491" t="str" cm="1">
        <f t="array" ref="P491">_xlfn.IFS(O491&gt;90,"A+",O491&gt;80,"A",O491&gt;70,"B",O491&gt;60,"C",O491&gt;40,"D",O491&gt;=0,"E")</f>
        <v>C</v>
      </c>
      <c r="Q491" s="43" t="str">
        <f>TEXT(VLOOKUP(D491,CHOOSE({1,2},Detail!$H$2:$H$1001,Detail!$A$2:$A$1001),2,FALSE),"DD/MM/YYYY")</f>
        <v>27/04/2004</v>
      </c>
      <c r="R491" t="str" cm="1">
        <f t="array" ref="R491:V491">TRANSPOSE(VLOOKUP(D491,CHOOSE({1,2,3,4,5,6},Detail!$H$2:$H$1001,Detail!$F$2:$F$1001,Detail!$C$2:$C$1001,Detail!$D$2:$D$1001,Detail!$E$2:$E$1001,Detail!$B$2:$B$1001),{2;3;4;5;6},FALSE))</f>
        <v>Ambon</v>
      </c>
      <c r="S491">
        <v>158</v>
      </c>
      <c r="T491">
        <v>58</v>
      </c>
      <c r="U491" t="str">
        <v>Gg. Antapani Lama No. 96</v>
      </c>
      <c r="V491" t="str">
        <v>B-</v>
      </c>
    </row>
    <row r="492" spans="1:22" x14ac:dyDescent="0.25">
      <c r="A492">
        <v>491</v>
      </c>
      <c r="B492" t="str">
        <f>LEFT(INDEX(Absen!$F$3:$F$8,MATCH(C492,Absen!$E$3:$E$8,0)),1)&amp;TEXT(A492,"0000")</f>
        <v>D0491</v>
      </c>
      <c r="C492" t="s">
        <v>1013</v>
      </c>
      <c r="D492" s="27" t="str">
        <f>VLOOKUP('Personal Teks 2'!B492,Detail!$G$2:$H$1001,2,FALSE)</f>
        <v>Akarsana Permata</v>
      </c>
      <c r="E492">
        <v>81</v>
      </c>
      <c r="F492">
        <v>69</v>
      </c>
      <c r="G492">
        <v>32</v>
      </c>
      <c r="H492">
        <v>58</v>
      </c>
      <c r="I492">
        <v>51</v>
      </c>
      <c r="J492">
        <v>99</v>
      </c>
      <c r="K492">
        <v>88</v>
      </c>
      <c r="L492" s="45">
        <f>_xlfn.IFNA(INDEX(Absen!$B$2:$B$501,MATCH('Personal Teks 2'!B492,Absen!$A$2:$A$501,0)),"NO")</f>
        <v>44823</v>
      </c>
      <c r="M492" s="47">
        <f t="shared" si="21"/>
        <v>10</v>
      </c>
      <c r="N492">
        <f t="shared" si="22"/>
        <v>78</v>
      </c>
      <c r="O492">
        <f t="shared" si="23"/>
        <v>66.375</v>
      </c>
      <c r="P492" t="str" cm="1">
        <f t="array" ref="P492">_xlfn.IFS(O492&gt;90,"A+",O492&gt;80,"A",O492&gt;70,"B",O492&gt;60,"C",O492&gt;40,"D",O492&gt;=0,"E")</f>
        <v>C</v>
      </c>
      <c r="Q492" s="43" t="str">
        <f>TEXT(VLOOKUP(D492,CHOOSE({1,2},Detail!$H$2:$H$1001,Detail!$A$2:$A$1001),2,FALSE),"DD/MM/YYYY")</f>
        <v>21/06/2001</v>
      </c>
      <c r="R492" t="str" cm="1">
        <f t="array" ref="R492:V492">TRANSPOSE(VLOOKUP(D492,CHOOSE({1,2,3,4,5,6},Detail!$H$2:$H$1001,Detail!$F$2:$F$1001,Detail!$C$2:$C$1001,Detail!$D$2:$D$1001,Detail!$E$2:$E$1001,Detail!$B$2:$B$1001),{2;3;4;5;6},FALSE))</f>
        <v>Blitar</v>
      </c>
      <c r="S492">
        <v>156</v>
      </c>
      <c r="T492">
        <v>85</v>
      </c>
      <c r="U492" t="str">
        <v>Gang Kebonjati No. 85</v>
      </c>
      <c r="V492" t="str">
        <v>AB-</v>
      </c>
    </row>
    <row r="493" spans="1:22" x14ac:dyDescent="0.25">
      <c r="A493">
        <v>492</v>
      </c>
      <c r="B493" t="str">
        <f>LEFT(INDEX(Absen!$F$3:$F$8,MATCH(C493,Absen!$E$3:$E$8,0)),1)&amp;TEXT(A493,"0000")</f>
        <v>E0492</v>
      </c>
      <c r="C493" t="s">
        <v>1010</v>
      </c>
      <c r="D493" s="27" t="str">
        <f>VLOOKUP('Personal Teks 2'!B493,Detail!$G$2:$H$1001,2,FALSE)</f>
        <v>Halim Hakim</v>
      </c>
      <c r="E493">
        <v>65</v>
      </c>
      <c r="F493">
        <v>70</v>
      </c>
      <c r="G493">
        <v>39</v>
      </c>
      <c r="H493">
        <v>53</v>
      </c>
      <c r="I493">
        <v>77</v>
      </c>
      <c r="J493">
        <v>87</v>
      </c>
      <c r="K493">
        <v>68</v>
      </c>
      <c r="L493" s="45">
        <f>_xlfn.IFNA(INDEX(Absen!$B$2:$B$501,MATCH('Personal Teks 2'!B493,Absen!$A$2:$A$501,0)),"NO")</f>
        <v>44812</v>
      </c>
      <c r="M493" s="47">
        <f t="shared" si="21"/>
        <v>10</v>
      </c>
      <c r="N493">
        <f t="shared" si="22"/>
        <v>58</v>
      </c>
      <c r="O493">
        <f t="shared" si="23"/>
        <v>64.125</v>
      </c>
      <c r="P493" t="str" cm="1">
        <f t="array" ref="P493">_xlfn.IFS(O493&gt;90,"A+",O493&gt;80,"A",O493&gt;70,"B",O493&gt;60,"C",O493&gt;40,"D",O493&gt;=0,"E")</f>
        <v>C</v>
      </c>
      <c r="Q493" s="43" t="str">
        <f>TEXT(VLOOKUP(D493,CHOOSE({1,2},Detail!$H$2:$H$1001,Detail!$A$2:$A$1001),2,FALSE),"DD/MM/YYYY")</f>
        <v>13/10/2004</v>
      </c>
      <c r="R493" t="str" cm="1">
        <f t="array" ref="R493:V493">TRANSPOSE(VLOOKUP(D493,CHOOSE({1,2,3,4,5,6},Detail!$H$2:$H$1001,Detail!$F$2:$F$1001,Detail!$C$2:$C$1001,Detail!$D$2:$D$1001,Detail!$E$2:$E$1001,Detail!$B$2:$B$1001),{2;3;4;5;6},FALSE))</f>
        <v>Banjarbaru</v>
      </c>
      <c r="S493">
        <v>163</v>
      </c>
      <c r="T493">
        <v>89</v>
      </c>
      <c r="U493" t="str">
        <v>Jl. Sukajadi No. 74</v>
      </c>
      <c r="V493" t="str">
        <v>B-</v>
      </c>
    </row>
    <row r="494" spans="1:22" x14ac:dyDescent="0.25">
      <c r="A494">
        <v>493</v>
      </c>
      <c r="B494" t="str">
        <f>LEFT(INDEX(Absen!$F$3:$F$8,MATCH(C494,Absen!$E$3:$E$8,0)),1)&amp;TEXT(A494,"0000")</f>
        <v>A0493</v>
      </c>
      <c r="C494" t="s">
        <v>1015</v>
      </c>
      <c r="D494" s="27" t="str">
        <f>VLOOKUP('Personal Teks 2'!B494,Detail!$G$2:$H$1001,2,FALSE)</f>
        <v>Nyana Lestari</v>
      </c>
      <c r="E494">
        <v>57</v>
      </c>
      <c r="F494">
        <v>59</v>
      </c>
      <c r="G494">
        <v>78</v>
      </c>
      <c r="H494">
        <v>63</v>
      </c>
      <c r="I494">
        <v>93</v>
      </c>
      <c r="J494">
        <v>64</v>
      </c>
      <c r="K494">
        <v>94</v>
      </c>
      <c r="L494" s="45" t="str">
        <f>_xlfn.IFNA(INDEX(Absen!$B$2:$B$501,MATCH('Personal Teks 2'!B494,Absen!$A$2:$A$501,0)),"NO")</f>
        <v>NO</v>
      </c>
      <c r="M494" s="47">
        <f t="shared" si="21"/>
        <v>0</v>
      </c>
      <c r="N494">
        <f t="shared" si="22"/>
        <v>94</v>
      </c>
      <c r="O494">
        <f t="shared" si="23"/>
        <v>71.800000000000011</v>
      </c>
      <c r="P494" t="str" cm="1">
        <f t="array" ref="P494">_xlfn.IFS(O494&gt;90,"A+",O494&gt;80,"A",O494&gt;70,"B",O494&gt;60,"C",O494&gt;40,"D",O494&gt;=0,"E")</f>
        <v>B</v>
      </c>
      <c r="Q494" s="43" t="str">
        <f>TEXT(VLOOKUP(D494,CHOOSE({1,2},Detail!$H$2:$H$1001,Detail!$A$2:$A$1001),2,FALSE),"DD/MM/YYYY")</f>
        <v>12/11/2002</v>
      </c>
      <c r="R494" t="str" cm="1">
        <f t="array" ref="R494:V494">TRANSPOSE(VLOOKUP(D494,CHOOSE({1,2,3,4,5,6},Detail!$H$2:$H$1001,Detail!$F$2:$F$1001,Detail!$C$2:$C$1001,Detail!$D$2:$D$1001,Detail!$E$2:$E$1001,Detail!$B$2:$B$1001),{2;3;4;5;6},FALSE))</f>
        <v>Balikpapan</v>
      </c>
      <c r="S494">
        <v>157</v>
      </c>
      <c r="T494">
        <v>93</v>
      </c>
      <c r="U494" t="str">
        <v>Jalan Kendalsari No. 53</v>
      </c>
      <c r="V494" t="str">
        <v>O+</v>
      </c>
    </row>
    <row r="495" spans="1:22" x14ac:dyDescent="0.25">
      <c r="A495">
        <v>494</v>
      </c>
      <c r="B495" t="str">
        <f>LEFT(INDEX(Absen!$F$3:$F$8,MATCH(C495,Absen!$E$3:$E$8,0)),1)&amp;TEXT(A495,"0000")</f>
        <v>C0494</v>
      </c>
      <c r="C495" t="s">
        <v>1012</v>
      </c>
      <c r="D495" s="27" t="str">
        <f>VLOOKUP('Personal Teks 2'!B495,Detail!$G$2:$H$1001,2,FALSE)</f>
        <v>Enteng Wacana</v>
      </c>
      <c r="E495">
        <v>80</v>
      </c>
      <c r="F495">
        <v>72</v>
      </c>
      <c r="G495">
        <v>53</v>
      </c>
      <c r="H495">
        <v>65</v>
      </c>
      <c r="I495">
        <v>61</v>
      </c>
      <c r="J495">
        <v>76</v>
      </c>
      <c r="K495">
        <v>88</v>
      </c>
      <c r="L495" s="45" t="str">
        <f>_xlfn.IFNA(INDEX(Absen!$B$2:$B$501,MATCH('Personal Teks 2'!B495,Absen!$A$2:$A$501,0)),"NO")</f>
        <v>NO</v>
      </c>
      <c r="M495" s="47">
        <f t="shared" si="21"/>
        <v>0</v>
      </c>
      <c r="N495">
        <f t="shared" si="22"/>
        <v>88</v>
      </c>
      <c r="O495">
        <f t="shared" si="23"/>
        <v>69.349999999999994</v>
      </c>
      <c r="P495" t="str" cm="1">
        <f t="array" ref="P495">_xlfn.IFS(O495&gt;90,"A+",O495&gt;80,"A",O495&gt;70,"B",O495&gt;60,"C",O495&gt;40,"D",O495&gt;=0,"E")</f>
        <v>C</v>
      </c>
      <c r="Q495" s="43" t="str">
        <f>TEXT(VLOOKUP(D495,CHOOSE({1,2},Detail!$H$2:$H$1001,Detail!$A$2:$A$1001),2,FALSE),"DD/MM/YYYY")</f>
        <v>05/10/2004</v>
      </c>
      <c r="R495" t="str" cm="1">
        <f t="array" ref="R495:V495">TRANSPOSE(VLOOKUP(D495,CHOOSE({1,2,3,4,5,6},Detail!$H$2:$H$1001,Detail!$F$2:$F$1001,Detail!$C$2:$C$1001,Detail!$D$2:$D$1001,Detail!$E$2:$E$1001,Detail!$B$2:$B$1001),{2;3;4;5;6},FALSE))</f>
        <v>Tual</v>
      </c>
      <c r="S495">
        <v>164</v>
      </c>
      <c r="T495">
        <v>65</v>
      </c>
      <c r="U495" t="str">
        <v>Gang Rajawali Barat No. 56</v>
      </c>
      <c r="V495" t="str">
        <v>A-</v>
      </c>
    </row>
    <row r="496" spans="1:22" x14ac:dyDescent="0.25">
      <c r="A496">
        <v>495</v>
      </c>
      <c r="B496" t="str">
        <f>LEFT(INDEX(Absen!$F$3:$F$8,MATCH(C496,Absen!$E$3:$E$8,0)),1)&amp;TEXT(A496,"0000")</f>
        <v>B0495</v>
      </c>
      <c r="C496" t="s">
        <v>1014</v>
      </c>
      <c r="D496" s="27" t="str">
        <f>VLOOKUP('Personal Teks 2'!B496,Detail!$G$2:$H$1001,2,FALSE)</f>
        <v>Gamanto Suryatmi</v>
      </c>
      <c r="E496">
        <v>76</v>
      </c>
      <c r="F496">
        <v>67</v>
      </c>
      <c r="G496">
        <v>94</v>
      </c>
      <c r="H496">
        <v>50</v>
      </c>
      <c r="I496">
        <v>88</v>
      </c>
      <c r="J496">
        <v>96</v>
      </c>
      <c r="K496">
        <v>69</v>
      </c>
      <c r="L496" s="45">
        <f>_xlfn.IFNA(INDEX(Absen!$B$2:$B$501,MATCH('Personal Teks 2'!B496,Absen!$A$2:$A$501,0)),"NO")</f>
        <v>44822</v>
      </c>
      <c r="M496" s="47">
        <f t="shared" si="21"/>
        <v>10</v>
      </c>
      <c r="N496">
        <f t="shared" si="22"/>
        <v>59</v>
      </c>
      <c r="O496">
        <f t="shared" si="23"/>
        <v>79.025000000000006</v>
      </c>
      <c r="P496" t="str" cm="1">
        <f t="array" ref="P496">_xlfn.IFS(O496&gt;90,"A+",O496&gt;80,"A",O496&gt;70,"B",O496&gt;60,"C",O496&gt;40,"D",O496&gt;=0,"E")</f>
        <v>B</v>
      </c>
      <c r="Q496" s="43" t="str">
        <f>TEXT(VLOOKUP(D496,CHOOSE({1,2},Detail!$H$2:$H$1001,Detail!$A$2:$A$1001),2,FALSE),"DD/MM/YYYY")</f>
        <v>21/05/2001</v>
      </c>
      <c r="R496" t="str" cm="1">
        <f t="array" ref="R496:V496">TRANSPOSE(VLOOKUP(D496,CHOOSE({1,2,3,4,5,6},Detail!$H$2:$H$1001,Detail!$F$2:$F$1001,Detail!$C$2:$C$1001,Detail!$D$2:$D$1001,Detail!$E$2:$E$1001,Detail!$B$2:$B$1001),{2;3;4;5;6},FALSE))</f>
        <v>Palangkaraya</v>
      </c>
      <c r="S496">
        <v>166</v>
      </c>
      <c r="T496">
        <v>61</v>
      </c>
      <c r="U496" t="str">
        <v>Gang Jamika No. 82</v>
      </c>
      <c r="V496" t="str">
        <v>B-</v>
      </c>
    </row>
    <row r="497" spans="1:22" x14ac:dyDescent="0.25">
      <c r="A497">
        <v>496</v>
      </c>
      <c r="B497" t="str">
        <f>LEFT(INDEX(Absen!$F$3:$F$8,MATCH(C497,Absen!$E$3:$E$8,0)),1)&amp;TEXT(A497,"0000")</f>
        <v>F0496</v>
      </c>
      <c r="C497" t="s">
        <v>1011</v>
      </c>
      <c r="D497" s="27" t="str">
        <f>VLOOKUP('Personal Teks 2'!B497,Detail!$G$2:$H$1001,2,FALSE)</f>
        <v>Kasusra Nurdiyanti</v>
      </c>
      <c r="E497">
        <v>78</v>
      </c>
      <c r="F497">
        <v>62</v>
      </c>
      <c r="G497">
        <v>84</v>
      </c>
      <c r="H497">
        <v>68</v>
      </c>
      <c r="I497">
        <v>90</v>
      </c>
      <c r="J497">
        <v>46</v>
      </c>
      <c r="K497">
        <v>66</v>
      </c>
      <c r="L497" s="45" t="str">
        <f>_xlfn.IFNA(INDEX(Absen!$B$2:$B$501,MATCH('Personal Teks 2'!B497,Absen!$A$2:$A$501,0)),"NO")</f>
        <v>NO</v>
      </c>
      <c r="M497" s="47">
        <f t="shared" si="21"/>
        <v>0</v>
      </c>
      <c r="N497">
        <f t="shared" si="22"/>
        <v>66</v>
      </c>
      <c r="O497">
        <f t="shared" si="23"/>
        <v>69.849999999999994</v>
      </c>
      <c r="P497" t="str" cm="1">
        <f t="array" ref="P497">_xlfn.IFS(O497&gt;90,"A+",O497&gt;80,"A",O497&gt;70,"B",O497&gt;60,"C",O497&gt;40,"D",O497&gt;=0,"E")</f>
        <v>C</v>
      </c>
      <c r="Q497" s="43" t="str">
        <f>TEXT(VLOOKUP(D497,CHOOSE({1,2},Detail!$H$2:$H$1001,Detail!$A$2:$A$1001),2,FALSE),"DD/MM/YYYY")</f>
        <v>01/06/2001</v>
      </c>
      <c r="R497" t="str" cm="1">
        <f t="array" ref="R497:V497">TRANSPOSE(VLOOKUP(D497,CHOOSE({1,2,3,4,5,6},Detail!$H$2:$H$1001,Detail!$F$2:$F$1001,Detail!$C$2:$C$1001,Detail!$D$2:$D$1001,Detail!$E$2:$E$1001,Detail!$B$2:$B$1001),{2;3;4;5;6},FALSE))</f>
        <v>Tanjungbalai</v>
      </c>
      <c r="S497">
        <v>153</v>
      </c>
      <c r="T497">
        <v>81</v>
      </c>
      <c r="U497" t="str">
        <v>Jalan Asia Afrika No. 94</v>
      </c>
      <c r="V497" t="str">
        <v>A+</v>
      </c>
    </row>
    <row r="498" spans="1:22" x14ac:dyDescent="0.25">
      <c r="A498">
        <v>497</v>
      </c>
      <c r="B498" t="str">
        <f>LEFT(INDEX(Absen!$F$3:$F$8,MATCH(C498,Absen!$E$3:$E$8,0)),1)&amp;TEXT(A498,"0000")</f>
        <v>A0497</v>
      </c>
      <c r="C498" t="s">
        <v>1015</v>
      </c>
      <c r="D498" s="27" t="str">
        <f>VLOOKUP('Personal Teks 2'!B498,Detail!$G$2:$H$1001,2,FALSE)</f>
        <v>Ibun Hutapea</v>
      </c>
      <c r="E498">
        <v>94</v>
      </c>
      <c r="F498">
        <v>47</v>
      </c>
      <c r="G498">
        <v>30</v>
      </c>
      <c r="H498">
        <v>75</v>
      </c>
      <c r="I498">
        <v>90</v>
      </c>
      <c r="J498">
        <v>67</v>
      </c>
      <c r="K498">
        <v>85</v>
      </c>
      <c r="L498" s="45" t="str">
        <f>_xlfn.IFNA(INDEX(Absen!$B$2:$B$501,MATCH('Personal Teks 2'!B498,Absen!$A$2:$A$501,0)),"NO")</f>
        <v>NO</v>
      </c>
      <c r="M498" s="47">
        <f t="shared" si="21"/>
        <v>0</v>
      </c>
      <c r="N498">
        <f t="shared" si="22"/>
        <v>85</v>
      </c>
      <c r="O498">
        <f t="shared" si="23"/>
        <v>66.150000000000006</v>
      </c>
      <c r="P498" t="str" cm="1">
        <f t="array" ref="P498">_xlfn.IFS(O498&gt;90,"A+",O498&gt;80,"A",O498&gt;70,"B",O498&gt;60,"C",O498&gt;40,"D",O498&gt;=0,"E")</f>
        <v>C</v>
      </c>
      <c r="Q498" s="43" t="str">
        <f>TEXT(VLOOKUP(D498,CHOOSE({1,2},Detail!$H$2:$H$1001,Detail!$A$2:$A$1001),2,FALSE),"DD/MM/YYYY")</f>
        <v>09/06/2003</v>
      </c>
      <c r="R498" t="str" cm="1">
        <f t="array" ref="R498:V498">TRANSPOSE(VLOOKUP(D498,CHOOSE({1,2,3,4,5,6},Detail!$H$2:$H$1001,Detail!$F$2:$F$1001,Detail!$C$2:$C$1001,Detail!$D$2:$D$1001,Detail!$E$2:$E$1001,Detail!$B$2:$B$1001),{2;3;4;5;6},FALSE))</f>
        <v>Bitung</v>
      </c>
      <c r="S498">
        <v>165</v>
      </c>
      <c r="T498">
        <v>61</v>
      </c>
      <c r="U498" t="str">
        <v>Jl. Medokan Ayu No. 42</v>
      </c>
      <c r="V498" t="str">
        <v>A+</v>
      </c>
    </row>
    <row r="499" spans="1:22" x14ac:dyDescent="0.25">
      <c r="A499">
        <v>498</v>
      </c>
      <c r="B499" t="str">
        <f>LEFT(INDEX(Absen!$F$3:$F$8,MATCH(C499,Absen!$E$3:$E$8,0)),1)&amp;TEXT(A499,"0000")</f>
        <v>F0498</v>
      </c>
      <c r="C499" t="s">
        <v>1011</v>
      </c>
      <c r="D499" s="27" t="str">
        <f>VLOOKUP('Personal Teks 2'!B499,Detail!$G$2:$H$1001,2,FALSE)</f>
        <v>Setya Permadi</v>
      </c>
      <c r="E499">
        <v>67</v>
      </c>
      <c r="F499">
        <v>40</v>
      </c>
      <c r="G499">
        <v>89</v>
      </c>
      <c r="H499">
        <v>67</v>
      </c>
      <c r="I499">
        <v>86</v>
      </c>
      <c r="J499">
        <v>83</v>
      </c>
      <c r="K499">
        <v>71</v>
      </c>
      <c r="L499" s="45" t="str">
        <f>_xlfn.IFNA(INDEX(Absen!$B$2:$B$501,MATCH('Personal Teks 2'!B499,Absen!$A$2:$A$501,0)),"NO")</f>
        <v>NO</v>
      </c>
      <c r="M499" s="47">
        <f t="shared" si="21"/>
        <v>0</v>
      </c>
      <c r="N499">
        <f t="shared" si="22"/>
        <v>71</v>
      </c>
      <c r="O499">
        <f t="shared" si="23"/>
        <v>74</v>
      </c>
      <c r="P499" t="str" cm="1">
        <f t="array" ref="P499">_xlfn.IFS(O499&gt;90,"A+",O499&gt;80,"A",O499&gt;70,"B",O499&gt;60,"C",O499&gt;40,"D",O499&gt;=0,"E")</f>
        <v>B</v>
      </c>
      <c r="Q499" s="43" t="str">
        <f>TEXT(VLOOKUP(D499,CHOOSE({1,2},Detail!$H$2:$H$1001,Detail!$A$2:$A$1001),2,FALSE),"DD/MM/YYYY")</f>
        <v>06/03/2002</v>
      </c>
      <c r="R499" t="str" cm="1">
        <f t="array" ref="R499:V499">TRANSPOSE(VLOOKUP(D499,CHOOSE({1,2,3,4,5,6},Detail!$H$2:$H$1001,Detail!$F$2:$F$1001,Detail!$C$2:$C$1001,Detail!$D$2:$D$1001,Detail!$E$2:$E$1001,Detail!$B$2:$B$1001),{2;3;4;5;6},FALSE))</f>
        <v>Palembang</v>
      </c>
      <c r="S499">
        <v>177</v>
      </c>
      <c r="T499">
        <v>66</v>
      </c>
      <c r="U499" t="str">
        <v xml:space="preserve">Jl. Gedebage Selatan No. 9
</v>
      </c>
      <c r="V499" t="str">
        <v>B+</v>
      </c>
    </row>
    <row r="500" spans="1:22" x14ac:dyDescent="0.25">
      <c r="A500">
        <v>499</v>
      </c>
      <c r="B500" t="str">
        <f>LEFT(INDEX(Absen!$F$3:$F$8,MATCH(C500,Absen!$E$3:$E$8,0)),1)&amp;TEXT(A500,"0000")</f>
        <v>E0499</v>
      </c>
      <c r="C500" t="s">
        <v>1010</v>
      </c>
      <c r="D500" s="27" t="str">
        <f>VLOOKUP('Personal Teks 2'!B500,Detail!$G$2:$H$1001,2,FALSE)</f>
        <v>Dacin Yulianti</v>
      </c>
      <c r="E500">
        <v>68</v>
      </c>
      <c r="F500">
        <v>53</v>
      </c>
      <c r="G500">
        <v>70</v>
      </c>
      <c r="H500">
        <v>57</v>
      </c>
      <c r="I500">
        <v>62</v>
      </c>
      <c r="J500">
        <v>68</v>
      </c>
      <c r="K500">
        <v>71</v>
      </c>
      <c r="L500" s="45" t="str">
        <f>_xlfn.IFNA(INDEX(Absen!$B$2:$B$501,MATCH('Personal Teks 2'!B500,Absen!$A$2:$A$501,0)),"NO")</f>
        <v>NO</v>
      </c>
      <c r="M500" s="47">
        <f t="shared" si="21"/>
        <v>0</v>
      </c>
      <c r="N500">
        <f t="shared" si="22"/>
        <v>71</v>
      </c>
      <c r="O500">
        <f t="shared" si="23"/>
        <v>64.7</v>
      </c>
      <c r="P500" t="str" cm="1">
        <f t="array" ref="P500">_xlfn.IFS(O500&gt;90,"A+",O500&gt;80,"A",O500&gt;70,"B",O500&gt;60,"C",O500&gt;40,"D",O500&gt;=0,"E")</f>
        <v>C</v>
      </c>
      <c r="Q500" s="43" t="str">
        <f>TEXT(VLOOKUP(D500,CHOOSE({1,2},Detail!$H$2:$H$1001,Detail!$A$2:$A$1001),2,FALSE),"DD/MM/YYYY")</f>
        <v>09/05/2002</v>
      </c>
      <c r="R500" t="str" cm="1">
        <f t="array" ref="R500:V500">TRANSPOSE(VLOOKUP(D500,CHOOSE({1,2,3,4,5,6},Detail!$H$2:$H$1001,Detail!$F$2:$F$1001,Detail!$C$2:$C$1001,Detail!$D$2:$D$1001,Detail!$E$2:$E$1001,Detail!$B$2:$B$1001),{2;3;4;5;6},FALSE))</f>
        <v>Bandar Lampung</v>
      </c>
      <c r="S500">
        <v>156</v>
      </c>
      <c r="T500">
        <v>85</v>
      </c>
      <c r="U500" t="str">
        <v xml:space="preserve">Gg. Moch. Ramdan No. 8
</v>
      </c>
      <c r="V500" t="str">
        <v>A-</v>
      </c>
    </row>
    <row r="501" spans="1:22" x14ac:dyDescent="0.25">
      <c r="A501">
        <v>500</v>
      </c>
      <c r="B501" t="str">
        <f>LEFT(INDEX(Absen!$F$3:$F$8,MATCH(C501,Absen!$E$3:$E$8,0)),1)&amp;TEXT(A501,"0000")</f>
        <v>A0500</v>
      </c>
      <c r="C501" t="s">
        <v>1015</v>
      </c>
      <c r="D501" s="27" t="str">
        <f>VLOOKUP('Personal Teks 2'!B501,Detail!$G$2:$H$1001,2,FALSE)</f>
        <v>Arsipatra Prasetya</v>
      </c>
      <c r="E501">
        <v>79</v>
      </c>
      <c r="F501">
        <v>47</v>
      </c>
      <c r="G501">
        <v>47</v>
      </c>
      <c r="H501">
        <v>68</v>
      </c>
      <c r="I501">
        <v>73</v>
      </c>
      <c r="J501">
        <v>43</v>
      </c>
      <c r="K501">
        <v>64</v>
      </c>
      <c r="L501" s="45" t="str">
        <f>_xlfn.IFNA(INDEX(Absen!$B$2:$B$501,MATCH('Personal Teks 2'!B501,Absen!$A$2:$A$501,0)),"NO")</f>
        <v>NO</v>
      </c>
      <c r="M501" s="47">
        <f t="shared" si="21"/>
        <v>0</v>
      </c>
      <c r="N501">
        <f t="shared" si="22"/>
        <v>64</v>
      </c>
      <c r="O501">
        <f t="shared" si="23"/>
        <v>57.774999999999999</v>
      </c>
      <c r="P501" t="str" cm="1">
        <f t="array" ref="P501">_xlfn.IFS(O501&gt;90,"A+",O501&gt;80,"A",O501&gt;70,"B",O501&gt;60,"C",O501&gt;40,"D",O501&gt;=0,"E")</f>
        <v>D</v>
      </c>
      <c r="Q501" s="43" t="str">
        <f>TEXT(VLOOKUP(D501,CHOOSE({1,2},Detail!$H$2:$H$1001,Detail!$A$2:$A$1001),2,FALSE),"DD/MM/YYYY")</f>
        <v>30/07/2001</v>
      </c>
      <c r="R501" t="str" cm="1">
        <f t="array" ref="R501:V501">TRANSPOSE(VLOOKUP(D501,CHOOSE({1,2,3,4,5,6},Detail!$H$2:$H$1001,Detail!$F$2:$F$1001,Detail!$C$2:$C$1001,Detail!$D$2:$D$1001,Detail!$E$2:$E$1001,Detail!$B$2:$B$1001),{2;3;4;5;6},FALSE))</f>
        <v>Surabaya</v>
      </c>
      <c r="S501">
        <v>176</v>
      </c>
      <c r="T501">
        <v>60</v>
      </c>
      <c r="U501" t="str">
        <v>Jl. Wonoayu No. 03</v>
      </c>
      <c r="V501" t="str">
        <v>A-</v>
      </c>
    </row>
    <row r="502" spans="1:22" x14ac:dyDescent="0.25">
      <c r="A502">
        <v>501</v>
      </c>
      <c r="B502" t="str">
        <f>LEFT(INDEX(Absen!$F$3:$F$8,MATCH(C502,Absen!$E$3:$E$8,0)),1)&amp;TEXT(A502,"0000")</f>
        <v>C0501</v>
      </c>
      <c r="C502" t="s">
        <v>1012</v>
      </c>
      <c r="D502" s="27" t="str">
        <f>VLOOKUP('Personal Teks 2'!B502,Detail!$G$2:$H$1001,2,FALSE)</f>
        <v>Raden Simbolon</v>
      </c>
      <c r="E502">
        <v>63</v>
      </c>
      <c r="F502">
        <v>40</v>
      </c>
      <c r="G502">
        <v>66</v>
      </c>
      <c r="H502">
        <v>63</v>
      </c>
      <c r="I502">
        <v>88</v>
      </c>
      <c r="J502">
        <v>45</v>
      </c>
      <c r="K502">
        <v>81</v>
      </c>
      <c r="L502" s="45" t="str">
        <f>_xlfn.IFNA(INDEX(Absen!$B$2:$B$501,MATCH('Personal Teks 2'!B502,Absen!$A$2:$A$501,0)),"NO")</f>
        <v>NO</v>
      </c>
      <c r="M502" s="47">
        <f t="shared" si="21"/>
        <v>0</v>
      </c>
      <c r="N502">
        <f t="shared" si="22"/>
        <v>81</v>
      </c>
      <c r="O502">
        <f t="shared" si="23"/>
        <v>62.050000000000004</v>
      </c>
      <c r="P502" t="str" cm="1">
        <f t="array" ref="P502">_xlfn.IFS(O502&gt;90,"A+",O502&gt;80,"A",O502&gt;70,"B",O502&gt;60,"C",O502&gt;40,"D",O502&gt;=0,"E")</f>
        <v>C</v>
      </c>
      <c r="Q502" s="43" t="str">
        <f>TEXT(VLOOKUP(D502,CHOOSE({1,2},Detail!$H$2:$H$1001,Detail!$A$2:$A$1001),2,FALSE),"DD/MM/YYYY")</f>
        <v>02/09/2003</v>
      </c>
      <c r="R502" t="str" cm="1">
        <f t="array" ref="R502:V502">TRANSPOSE(VLOOKUP(D502,CHOOSE({1,2,3,4,5,6},Detail!$H$2:$H$1001,Detail!$F$2:$F$1001,Detail!$C$2:$C$1001,Detail!$D$2:$D$1001,Detail!$E$2:$E$1001,Detail!$B$2:$B$1001),{2;3;4;5;6},FALSE))</f>
        <v>Bekasi</v>
      </c>
      <c r="S502">
        <v>175</v>
      </c>
      <c r="T502">
        <v>58</v>
      </c>
      <c r="U502" t="str">
        <v>Gg. Gardujati No. 90</v>
      </c>
      <c r="V502" t="str">
        <v>O+</v>
      </c>
    </row>
    <row r="503" spans="1:22" x14ac:dyDescent="0.25">
      <c r="A503">
        <v>502</v>
      </c>
      <c r="B503" t="str">
        <f>LEFT(INDEX(Absen!$F$3:$F$8,MATCH(C503,Absen!$E$3:$E$8,0)),1)&amp;TEXT(A503,"0000")</f>
        <v>B0502</v>
      </c>
      <c r="C503" t="s">
        <v>1014</v>
      </c>
      <c r="D503" s="27" t="str">
        <f>VLOOKUP('Personal Teks 2'!B503,Detail!$G$2:$H$1001,2,FALSE)</f>
        <v>Septi Prasetya</v>
      </c>
      <c r="E503">
        <v>54</v>
      </c>
      <c r="F503">
        <v>61</v>
      </c>
      <c r="G503">
        <v>39</v>
      </c>
      <c r="H503">
        <v>56</v>
      </c>
      <c r="I503">
        <v>85</v>
      </c>
      <c r="J503">
        <v>77</v>
      </c>
      <c r="K503">
        <v>71</v>
      </c>
      <c r="L503" s="45">
        <f>_xlfn.IFNA(INDEX(Absen!$B$2:$B$501,MATCH('Personal Teks 2'!B503,Absen!$A$2:$A$501,0)),"NO")</f>
        <v>44873</v>
      </c>
      <c r="M503" s="47">
        <f t="shared" si="21"/>
        <v>10</v>
      </c>
      <c r="N503">
        <f t="shared" si="22"/>
        <v>61</v>
      </c>
      <c r="O503">
        <f t="shared" si="23"/>
        <v>61.3</v>
      </c>
      <c r="P503" t="str" cm="1">
        <f t="array" ref="P503">_xlfn.IFS(O503&gt;90,"A+",O503&gt;80,"A",O503&gt;70,"B",O503&gt;60,"C",O503&gt;40,"D",O503&gt;=0,"E")</f>
        <v>C</v>
      </c>
      <c r="Q503" s="43" t="str">
        <f>TEXT(VLOOKUP(D503,CHOOSE({1,2},Detail!$H$2:$H$1001,Detail!$A$2:$A$1001),2,FALSE),"DD/MM/YYYY")</f>
        <v>25/09/2004</v>
      </c>
      <c r="R503" t="str" cm="1">
        <f t="array" ref="R503:V503">TRANSPOSE(VLOOKUP(D503,CHOOSE({1,2,3,4,5,6},Detail!$H$2:$H$1001,Detail!$F$2:$F$1001,Detail!$C$2:$C$1001,Detail!$D$2:$D$1001,Detail!$E$2:$E$1001,Detail!$B$2:$B$1001),{2;3;4;5;6},FALSE))</f>
        <v>Samarinda</v>
      </c>
      <c r="S503">
        <v>179</v>
      </c>
      <c r="T503">
        <v>79</v>
      </c>
      <c r="U503" t="str">
        <v>Jalan Ahmad Dahlan No. 36</v>
      </c>
      <c r="V503" t="str">
        <v>A-</v>
      </c>
    </row>
    <row r="504" spans="1:22" x14ac:dyDescent="0.25">
      <c r="A504">
        <v>503</v>
      </c>
      <c r="B504" t="str">
        <f>LEFT(INDEX(Absen!$F$3:$F$8,MATCH(C504,Absen!$E$3:$E$8,0)),1)&amp;TEXT(A504,"0000")</f>
        <v>A0503</v>
      </c>
      <c r="C504" t="s">
        <v>1015</v>
      </c>
      <c r="D504" s="27" t="str">
        <f>VLOOKUP('Personal Teks 2'!B504,Detail!$G$2:$H$1001,2,FALSE)</f>
        <v>Kala Uwais</v>
      </c>
      <c r="E504">
        <v>59</v>
      </c>
      <c r="F504">
        <v>45</v>
      </c>
      <c r="G504">
        <v>85</v>
      </c>
      <c r="H504">
        <v>50</v>
      </c>
      <c r="I504">
        <v>73</v>
      </c>
      <c r="J504">
        <v>77</v>
      </c>
      <c r="K504">
        <v>71</v>
      </c>
      <c r="L504" s="45" t="str">
        <f>_xlfn.IFNA(INDEX(Absen!$B$2:$B$501,MATCH('Personal Teks 2'!B504,Absen!$A$2:$A$501,0)),"NO")</f>
        <v>NO</v>
      </c>
      <c r="M504" s="47">
        <f t="shared" si="21"/>
        <v>0</v>
      </c>
      <c r="N504">
        <f t="shared" si="22"/>
        <v>71</v>
      </c>
      <c r="O504">
        <f t="shared" si="23"/>
        <v>67.875</v>
      </c>
      <c r="P504" t="str" cm="1">
        <f t="array" ref="P504">_xlfn.IFS(O504&gt;90,"A+",O504&gt;80,"A",O504&gt;70,"B",O504&gt;60,"C",O504&gt;40,"D",O504&gt;=0,"E")</f>
        <v>C</v>
      </c>
      <c r="Q504" s="43" t="str">
        <f>TEXT(VLOOKUP(D504,CHOOSE({1,2},Detail!$H$2:$H$1001,Detail!$A$2:$A$1001),2,FALSE),"DD/MM/YYYY")</f>
        <v>14/09/2002</v>
      </c>
      <c r="R504" t="str" cm="1">
        <f t="array" ref="R504:V504">TRANSPOSE(VLOOKUP(D504,CHOOSE({1,2,3,4,5,6},Detail!$H$2:$H$1001,Detail!$F$2:$F$1001,Detail!$C$2:$C$1001,Detail!$D$2:$D$1001,Detail!$E$2:$E$1001,Detail!$B$2:$B$1001),{2;3;4;5;6},FALSE))</f>
        <v>Banjar</v>
      </c>
      <c r="S504">
        <v>153</v>
      </c>
      <c r="T504">
        <v>84</v>
      </c>
      <c r="U504" t="str">
        <v xml:space="preserve">Gg. Rungkut Industri No. 2
</v>
      </c>
      <c r="V504" t="str">
        <v>AB+</v>
      </c>
    </row>
    <row r="505" spans="1:22" x14ac:dyDescent="0.25">
      <c r="A505">
        <v>504</v>
      </c>
      <c r="B505" t="str">
        <f>LEFT(INDEX(Absen!$F$3:$F$8,MATCH(C505,Absen!$E$3:$E$8,0)),1)&amp;TEXT(A505,"0000")</f>
        <v>E0504</v>
      </c>
      <c r="C505" t="s">
        <v>1010</v>
      </c>
      <c r="D505" s="27" t="str">
        <f>VLOOKUP('Personal Teks 2'!B505,Detail!$G$2:$H$1001,2,FALSE)</f>
        <v>Paiman Santoso</v>
      </c>
      <c r="E505">
        <v>69</v>
      </c>
      <c r="F505">
        <v>54</v>
      </c>
      <c r="G505">
        <v>49</v>
      </c>
      <c r="H505">
        <v>58</v>
      </c>
      <c r="I505">
        <v>68</v>
      </c>
      <c r="J505">
        <v>53</v>
      </c>
      <c r="K505">
        <v>94</v>
      </c>
      <c r="L505" s="45" t="str">
        <f>_xlfn.IFNA(INDEX(Absen!$B$2:$B$501,MATCH('Personal Teks 2'!B505,Absen!$A$2:$A$501,0)),"NO")</f>
        <v>NO</v>
      </c>
      <c r="M505" s="47">
        <f t="shared" si="21"/>
        <v>0</v>
      </c>
      <c r="N505">
        <f t="shared" si="22"/>
        <v>94</v>
      </c>
      <c r="O505">
        <f t="shared" si="23"/>
        <v>60.924999999999997</v>
      </c>
      <c r="P505" t="str" cm="1">
        <f t="array" ref="P505">_xlfn.IFS(O505&gt;90,"A+",O505&gt;80,"A",O505&gt;70,"B",O505&gt;60,"C",O505&gt;40,"D",O505&gt;=0,"E")</f>
        <v>C</v>
      </c>
      <c r="Q505" s="43" t="str">
        <f>TEXT(VLOOKUP(D505,CHOOSE({1,2},Detail!$H$2:$H$1001,Detail!$A$2:$A$1001),2,FALSE),"DD/MM/YYYY")</f>
        <v>03/09/2001</v>
      </c>
      <c r="R505" t="str" cm="1">
        <f t="array" ref="R505:V505">TRANSPOSE(VLOOKUP(D505,CHOOSE({1,2,3,4,5,6},Detail!$H$2:$H$1001,Detail!$F$2:$F$1001,Detail!$C$2:$C$1001,Detail!$D$2:$D$1001,Detail!$E$2:$E$1001,Detail!$B$2:$B$1001),{2;3;4;5;6},FALSE))</f>
        <v>Banda Aceh</v>
      </c>
      <c r="S505">
        <v>162</v>
      </c>
      <c r="T505">
        <v>46</v>
      </c>
      <c r="U505" t="str">
        <v>Jl. Otto Iskandardinata No. 35</v>
      </c>
      <c r="V505" t="str">
        <v>AB+</v>
      </c>
    </row>
    <row r="506" spans="1:22" x14ac:dyDescent="0.25">
      <c r="A506">
        <v>505</v>
      </c>
      <c r="B506" t="str">
        <f>LEFT(INDEX(Absen!$F$3:$F$8,MATCH(C506,Absen!$E$3:$E$8,0)),1)&amp;TEXT(A506,"0000")</f>
        <v>F0505</v>
      </c>
      <c r="C506" t="s">
        <v>1011</v>
      </c>
      <c r="D506" s="27" t="str">
        <f>VLOOKUP('Personal Teks 2'!B506,Detail!$G$2:$H$1001,2,FALSE)</f>
        <v>Bakiman Rahimah</v>
      </c>
      <c r="E506">
        <v>84</v>
      </c>
      <c r="F506">
        <v>52</v>
      </c>
      <c r="G506">
        <v>50</v>
      </c>
      <c r="H506">
        <v>63</v>
      </c>
      <c r="I506">
        <v>63</v>
      </c>
      <c r="J506">
        <v>46</v>
      </c>
      <c r="K506">
        <v>75</v>
      </c>
      <c r="L506" s="45">
        <f>_xlfn.IFNA(INDEX(Absen!$B$2:$B$501,MATCH('Personal Teks 2'!B506,Absen!$A$2:$A$501,0)),"NO")</f>
        <v>44907</v>
      </c>
      <c r="M506" s="47">
        <f t="shared" si="21"/>
        <v>10</v>
      </c>
      <c r="N506">
        <f t="shared" si="22"/>
        <v>65</v>
      </c>
      <c r="O506">
        <f t="shared" si="23"/>
        <v>58.45</v>
      </c>
      <c r="P506" t="str" cm="1">
        <f t="array" ref="P506">_xlfn.IFS(O506&gt;90,"A+",O506&gt;80,"A",O506&gt;70,"B",O506&gt;60,"C",O506&gt;40,"D",O506&gt;=0,"E")</f>
        <v>D</v>
      </c>
      <c r="Q506" s="43" t="str">
        <f>TEXT(VLOOKUP(D506,CHOOSE({1,2},Detail!$H$2:$H$1001,Detail!$A$2:$A$1001),2,FALSE),"DD/MM/YYYY")</f>
        <v>26/03/2004</v>
      </c>
      <c r="R506" t="str" cm="1">
        <f t="array" ref="R506:V506">TRANSPOSE(VLOOKUP(D506,CHOOSE({1,2,3,4,5,6},Detail!$H$2:$H$1001,Detail!$F$2:$F$1001,Detail!$C$2:$C$1001,Detail!$D$2:$D$1001,Detail!$E$2:$E$1001,Detail!$B$2:$B$1001),{2;3;4;5;6},FALSE))</f>
        <v>Samarinda</v>
      </c>
      <c r="S506">
        <v>179</v>
      </c>
      <c r="T506">
        <v>95</v>
      </c>
      <c r="U506" t="str">
        <v>Jalan Stasiun Wonokromo No. 03</v>
      </c>
      <c r="V506" t="str">
        <v>B-</v>
      </c>
    </row>
    <row r="507" spans="1:22" x14ac:dyDescent="0.25">
      <c r="A507">
        <v>506</v>
      </c>
      <c r="B507" t="str">
        <f>LEFT(INDEX(Absen!$F$3:$F$8,MATCH(C507,Absen!$E$3:$E$8,0)),1)&amp;TEXT(A507,"0000")</f>
        <v>F0506</v>
      </c>
      <c r="C507" t="s">
        <v>1011</v>
      </c>
      <c r="D507" s="27" t="str">
        <f>VLOOKUP('Personal Teks 2'!B507,Detail!$G$2:$H$1001,2,FALSE)</f>
        <v>Mustika Budiman</v>
      </c>
      <c r="E507">
        <v>70</v>
      </c>
      <c r="F507">
        <v>59</v>
      </c>
      <c r="G507">
        <v>41</v>
      </c>
      <c r="H507">
        <v>70</v>
      </c>
      <c r="I507">
        <v>92</v>
      </c>
      <c r="J507">
        <v>59</v>
      </c>
      <c r="K507">
        <v>68</v>
      </c>
      <c r="L507" s="45" t="str">
        <f>_xlfn.IFNA(INDEX(Absen!$B$2:$B$501,MATCH('Personal Teks 2'!B507,Absen!$A$2:$A$501,0)),"NO")</f>
        <v>NO</v>
      </c>
      <c r="M507" s="47">
        <f t="shared" si="21"/>
        <v>0</v>
      </c>
      <c r="N507">
        <f t="shared" si="22"/>
        <v>68</v>
      </c>
      <c r="O507">
        <f t="shared" si="23"/>
        <v>63.174999999999997</v>
      </c>
      <c r="P507" t="str" cm="1">
        <f t="array" ref="P507">_xlfn.IFS(O507&gt;90,"A+",O507&gt;80,"A",O507&gt;70,"B",O507&gt;60,"C",O507&gt;40,"D",O507&gt;=0,"E")</f>
        <v>C</v>
      </c>
      <c r="Q507" s="43" t="str">
        <f>TEXT(VLOOKUP(D507,CHOOSE({1,2},Detail!$H$2:$H$1001,Detail!$A$2:$A$1001),2,FALSE),"DD/MM/YYYY")</f>
        <v>10/10/2002</v>
      </c>
      <c r="R507" t="str" cm="1">
        <f t="array" ref="R507:V507">TRANSPOSE(VLOOKUP(D507,CHOOSE({1,2,3,4,5,6},Detail!$H$2:$H$1001,Detail!$F$2:$F$1001,Detail!$C$2:$C$1001,Detail!$D$2:$D$1001,Detail!$E$2:$E$1001,Detail!$B$2:$B$1001),{2;3;4;5;6},FALSE))</f>
        <v>Ternate</v>
      </c>
      <c r="S507">
        <v>155</v>
      </c>
      <c r="T507">
        <v>79</v>
      </c>
      <c r="U507" t="str">
        <v>Jalan Rumah Sakit No. 92</v>
      </c>
      <c r="V507" t="str">
        <v>AB+</v>
      </c>
    </row>
    <row r="508" spans="1:22" x14ac:dyDescent="0.25">
      <c r="A508">
        <v>507</v>
      </c>
      <c r="B508" t="str">
        <f>LEFT(INDEX(Absen!$F$3:$F$8,MATCH(C508,Absen!$E$3:$E$8,0)),1)&amp;TEXT(A508,"0000")</f>
        <v>B0507</v>
      </c>
      <c r="C508" t="s">
        <v>1014</v>
      </c>
      <c r="D508" s="27" t="str">
        <f>VLOOKUP('Personal Teks 2'!B508,Detail!$G$2:$H$1001,2,FALSE)</f>
        <v>Jefri Hutapea</v>
      </c>
      <c r="E508">
        <v>50</v>
      </c>
      <c r="F508">
        <v>45</v>
      </c>
      <c r="G508">
        <v>48</v>
      </c>
      <c r="H508">
        <v>71</v>
      </c>
      <c r="I508">
        <v>55</v>
      </c>
      <c r="J508">
        <v>83</v>
      </c>
      <c r="K508">
        <v>95</v>
      </c>
      <c r="L508" s="45">
        <f>_xlfn.IFNA(INDEX(Absen!$B$2:$B$501,MATCH('Personal Teks 2'!B508,Absen!$A$2:$A$501,0)),"NO")</f>
        <v>44841</v>
      </c>
      <c r="M508" s="47">
        <f t="shared" si="21"/>
        <v>10</v>
      </c>
      <c r="N508">
        <f t="shared" si="22"/>
        <v>85</v>
      </c>
      <c r="O508">
        <f t="shared" si="23"/>
        <v>62.325000000000003</v>
      </c>
      <c r="P508" t="str" cm="1">
        <f t="array" ref="P508">_xlfn.IFS(O508&gt;90,"A+",O508&gt;80,"A",O508&gt;70,"B",O508&gt;60,"C",O508&gt;40,"D",O508&gt;=0,"E")</f>
        <v>C</v>
      </c>
      <c r="Q508" s="43" t="str">
        <f>TEXT(VLOOKUP(D508,CHOOSE({1,2},Detail!$H$2:$H$1001,Detail!$A$2:$A$1001),2,FALSE),"DD/MM/YYYY")</f>
        <v>10/05/2001</v>
      </c>
      <c r="R508" t="str" cm="1">
        <f t="array" ref="R508:V508">TRANSPOSE(VLOOKUP(D508,CHOOSE({1,2,3,4,5,6},Detail!$H$2:$H$1001,Detail!$F$2:$F$1001,Detail!$C$2:$C$1001,Detail!$D$2:$D$1001,Detail!$E$2:$E$1001,Detail!$B$2:$B$1001),{2;3;4;5;6},FALSE))</f>
        <v>Pariaman</v>
      </c>
      <c r="S508">
        <v>173</v>
      </c>
      <c r="T508">
        <v>46</v>
      </c>
      <c r="U508" t="str">
        <v>Gang Pelajar Pejuang No. 27</v>
      </c>
      <c r="V508" t="str">
        <v>AB+</v>
      </c>
    </row>
    <row r="509" spans="1:22" x14ac:dyDescent="0.25">
      <c r="A509">
        <v>508</v>
      </c>
      <c r="B509" t="str">
        <f>LEFT(INDEX(Absen!$F$3:$F$8,MATCH(C509,Absen!$E$3:$E$8,0)),1)&amp;TEXT(A509,"0000")</f>
        <v>D0508</v>
      </c>
      <c r="C509" t="s">
        <v>1013</v>
      </c>
      <c r="D509" s="27" t="str">
        <f>VLOOKUP('Personal Teks 2'!B509,Detail!$G$2:$H$1001,2,FALSE)</f>
        <v>Nilam Hakim</v>
      </c>
      <c r="E509">
        <v>56</v>
      </c>
      <c r="F509">
        <v>61</v>
      </c>
      <c r="G509">
        <v>57</v>
      </c>
      <c r="H509">
        <v>69</v>
      </c>
      <c r="I509">
        <v>83</v>
      </c>
      <c r="J509">
        <v>89</v>
      </c>
      <c r="K509">
        <v>69</v>
      </c>
      <c r="L509" s="45">
        <f>_xlfn.IFNA(INDEX(Absen!$B$2:$B$501,MATCH('Personal Teks 2'!B509,Absen!$A$2:$A$501,0)),"NO")</f>
        <v>44809</v>
      </c>
      <c r="M509" s="47">
        <f t="shared" si="21"/>
        <v>10</v>
      </c>
      <c r="N509">
        <f t="shared" si="22"/>
        <v>59</v>
      </c>
      <c r="O509">
        <f t="shared" si="23"/>
        <v>68.725000000000009</v>
      </c>
      <c r="P509" t="str" cm="1">
        <f t="array" ref="P509">_xlfn.IFS(O509&gt;90,"A+",O509&gt;80,"A",O509&gt;70,"B",O509&gt;60,"C",O509&gt;40,"D",O509&gt;=0,"E")</f>
        <v>C</v>
      </c>
      <c r="Q509" s="43" t="str">
        <f>TEXT(VLOOKUP(D509,CHOOSE({1,2},Detail!$H$2:$H$1001,Detail!$A$2:$A$1001),2,FALSE),"DD/MM/YYYY")</f>
        <v>25/01/2005</v>
      </c>
      <c r="R509" t="str" cm="1">
        <f t="array" ref="R509:V509">TRANSPOSE(VLOOKUP(D509,CHOOSE({1,2,3,4,5,6},Detail!$H$2:$H$1001,Detail!$F$2:$F$1001,Detail!$C$2:$C$1001,Detail!$D$2:$D$1001,Detail!$E$2:$E$1001,Detail!$B$2:$B$1001),{2;3;4;5;6},FALSE))</f>
        <v>Lhokseumawe</v>
      </c>
      <c r="S509">
        <v>175</v>
      </c>
      <c r="T509">
        <v>58</v>
      </c>
      <c r="U509" t="str">
        <v>Gang Suniaraja No. 24</v>
      </c>
      <c r="V509" t="str">
        <v>AB+</v>
      </c>
    </row>
    <row r="510" spans="1:22" x14ac:dyDescent="0.25">
      <c r="A510">
        <v>509</v>
      </c>
      <c r="B510" t="str">
        <f>LEFT(INDEX(Absen!$F$3:$F$8,MATCH(C510,Absen!$E$3:$E$8,0)),1)&amp;TEXT(A510,"0000")</f>
        <v>E0509</v>
      </c>
      <c r="C510" t="s">
        <v>1010</v>
      </c>
      <c r="D510" s="27" t="str">
        <f>VLOOKUP('Personal Teks 2'!B510,Detail!$G$2:$H$1001,2,FALSE)</f>
        <v>Cakrabuana Pranowo</v>
      </c>
      <c r="E510">
        <v>93</v>
      </c>
      <c r="F510">
        <v>41</v>
      </c>
      <c r="G510">
        <v>70</v>
      </c>
      <c r="H510">
        <v>65</v>
      </c>
      <c r="I510">
        <v>50</v>
      </c>
      <c r="J510">
        <v>58</v>
      </c>
      <c r="K510">
        <v>76</v>
      </c>
      <c r="L510" s="45">
        <f>_xlfn.IFNA(INDEX(Absen!$B$2:$B$501,MATCH('Personal Teks 2'!B510,Absen!$A$2:$A$501,0)),"NO")</f>
        <v>44889</v>
      </c>
      <c r="M510" s="47">
        <f t="shared" si="21"/>
        <v>10</v>
      </c>
      <c r="N510">
        <f t="shared" si="22"/>
        <v>66</v>
      </c>
      <c r="O510">
        <f t="shared" si="23"/>
        <v>63.325000000000003</v>
      </c>
      <c r="P510" t="str" cm="1">
        <f t="array" ref="P510">_xlfn.IFS(O510&gt;90,"A+",O510&gt;80,"A",O510&gt;70,"B",O510&gt;60,"C",O510&gt;40,"D",O510&gt;=0,"E")</f>
        <v>C</v>
      </c>
      <c r="Q510" s="43" t="str">
        <f>TEXT(VLOOKUP(D510,CHOOSE({1,2},Detail!$H$2:$H$1001,Detail!$A$2:$A$1001),2,FALSE),"DD/MM/YYYY")</f>
        <v>07/01/2005</v>
      </c>
      <c r="R510" t="str" cm="1">
        <f t="array" ref="R510:V510">TRANSPOSE(VLOOKUP(D510,CHOOSE({1,2,3,4,5,6},Detail!$H$2:$H$1001,Detail!$F$2:$F$1001,Detail!$C$2:$C$1001,Detail!$D$2:$D$1001,Detail!$E$2:$E$1001,Detail!$B$2:$B$1001),{2;3;4;5;6},FALSE))</f>
        <v>Manado</v>
      </c>
      <c r="S510">
        <v>175</v>
      </c>
      <c r="T510">
        <v>50</v>
      </c>
      <c r="U510" t="str">
        <v xml:space="preserve">Gang Asia Afrika No. 8
</v>
      </c>
      <c r="V510" t="str">
        <v>AB+</v>
      </c>
    </row>
    <row r="511" spans="1:22" x14ac:dyDescent="0.25">
      <c r="A511">
        <v>510</v>
      </c>
      <c r="B511" t="str">
        <f>LEFT(INDEX(Absen!$F$3:$F$8,MATCH(C511,Absen!$E$3:$E$8,0)),1)&amp;TEXT(A511,"0000")</f>
        <v>D0510</v>
      </c>
      <c r="C511" t="s">
        <v>1013</v>
      </c>
      <c r="D511" s="27" t="str">
        <f>VLOOKUP('Personal Teks 2'!B511,Detail!$G$2:$H$1001,2,FALSE)</f>
        <v>Prabu Natsir</v>
      </c>
      <c r="E511">
        <v>85</v>
      </c>
      <c r="F511">
        <v>73</v>
      </c>
      <c r="G511">
        <v>33</v>
      </c>
      <c r="H511">
        <v>55</v>
      </c>
      <c r="I511">
        <v>51</v>
      </c>
      <c r="J511">
        <v>74</v>
      </c>
      <c r="K511">
        <v>85</v>
      </c>
      <c r="L511" s="45">
        <f>_xlfn.IFNA(INDEX(Absen!$B$2:$B$501,MATCH('Personal Teks 2'!B511,Absen!$A$2:$A$501,0)),"NO")</f>
        <v>44802</v>
      </c>
      <c r="M511" s="47">
        <f t="shared" si="21"/>
        <v>10</v>
      </c>
      <c r="N511">
        <f t="shared" si="22"/>
        <v>75</v>
      </c>
      <c r="O511">
        <f t="shared" si="23"/>
        <v>61.900000000000006</v>
      </c>
      <c r="P511" t="str" cm="1">
        <f t="array" ref="P511">_xlfn.IFS(O511&gt;90,"A+",O511&gt;80,"A",O511&gt;70,"B",O511&gt;60,"C",O511&gt;40,"D",O511&gt;=0,"E")</f>
        <v>C</v>
      </c>
      <c r="Q511" s="43" t="str">
        <f>TEXT(VLOOKUP(D511,CHOOSE({1,2},Detail!$H$2:$H$1001,Detail!$A$2:$A$1001),2,FALSE),"DD/MM/YYYY")</f>
        <v>04/05/2002</v>
      </c>
      <c r="R511" t="str" cm="1">
        <f t="array" ref="R511:V511">TRANSPOSE(VLOOKUP(D511,CHOOSE({1,2,3,4,5,6},Detail!$H$2:$H$1001,Detail!$F$2:$F$1001,Detail!$C$2:$C$1001,Detail!$D$2:$D$1001,Detail!$E$2:$E$1001,Detail!$B$2:$B$1001),{2;3;4;5;6},FALSE))</f>
        <v>Salatiga</v>
      </c>
      <c r="S511">
        <v>173</v>
      </c>
      <c r="T511">
        <v>93</v>
      </c>
      <c r="U511" t="str">
        <v xml:space="preserve">Jl. Gedebage Selatan No. 6
</v>
      </c>
      <c r="V511" t="str">
        <v>B+</v>
      </c>
    </row>
    <row r="512" spans="1:22" x14ac:dyDescent="0.25">
      <c r="A512">
        <v>511</v>
      </c>
      <c r="B512" t="str">
        <f>LEFT(INDEX(Absen!$F$3:$F$8,MATCH(C512,Absen!$E$3:$E$8,0)),1)&amp;TEXT(A512,"0000")</f>
        <v>D0511</v>
      </c>
      <c r="C512" t="s">
        <v>1013</v>
      </c>
      <c r="D512" s="27" t="str">
        <f>VLOOKUP('Personal Teks 2'!B512,Detail!$G$2:$H$1001,2,FALSE)</f>
        <v>Paiman Waskita</v>
      </c>
      <c r="E512">
        <v>65</v>
      </c>
      <c r="F512">
        <v>46</v>
      </c>
      <c r="G512">
        <v>83</v>
      </c>
      <c r="H512">
        <v>55</v>
      </c>
      <c r="I512">
        <v>61</v>
      </c>
      <c r="J512">
        <v>80</v>
      </c>
      <c r="K512">
        <v>83</v>
      </c>
      <c r="L512" s="45" t="str">
        <f>_xlfn.IFNA(INDEX(Absen!$B$2:$B$501,MATCH('Personal Teks 2'!B512,Absen!$A$2:$A$501,0)),"NO")</f>
        <v>NO</v>
      </c>
      <c r="M512" s="47">
        <f t="shared" si="21"/>
        <v>0</v>
      </c>
      <c r="N512">
        <f t="shared" si="22"/>
        <v>83</v>
      </c>
      <c r="O512">
        <f t="shared" si="23"/>
        <v>69.275000000000006</v>
      </c>
      <c r="P512" t="str" cm="1">
        <f t="array" ref="P512">_xlfn.IFS(O512&gt;90,"A+",O512&gt;80,"A",O512&gt;70,"B",O512&gt;60,"C",O512&gt;40,"D",O512&gt;=0,"E")</f>
        <v>C</v>
      </c>
      <c r="Q512" s="43" t="str">
        <f>TEXT(VLOOKUP(D512,CHOOSE({1,2},Detail!$H$2:$H$1001,Detail!$A$2:$A$1001),2,FALSE),"DD/MM/YYYY")</f>
        <v>07/11/2002</v>
      </c>
      <c r="R512" t="str" cm="1">
        <f t="array" ref="R512:V512">TRANSPOSE(VLOOKUP(D512,CHOOSE({1,2,3,4,5,6},Detail!$H$2:$H$1001,Detail!$F$2:$F$1001,Detail!$C$2:$C$1001,Detail!$D$2:$D$1001,Detail!$E$2:$E$1001,Detail!$B$2:$B$1001),{2;3;4;5;6},FALSE))</f>
        <v>Mataram</v>
      </c>
      <c r="S512">
        <v>150</v>
      </c>
      <c r="T512">
        <v>85</v>
      </c>
      <c r="U512" t="str">
        <v>Gg. Peta No. 85</v>
      </c>
      <c r="V512" t="str">
        <v>A+</v>
      </c>
    </row>
    <row r="513" spans="1:22" x14ac:dyDescent="0.25">
      <c r="A513">
        <v>512</v>
      </c>
      <c r="B513" t="str">
        <f>LEFT(INDEX(Absen!$F$3:$F$8,MATCH(C513,Absen!$E$3:$E$8,0)),1)&amp;TEXT(A513,"0000")</f>
        <v>B0512</v>
      </c>
      <c r="C513" t="s">
        <v>1014</v>
      </c>
      <c r="D513" s="27" t="str">
        <f>VLOOKUP('Personal Teks 2'!B513,Detail!$G$2:$H$1001,2,FALSE)</f>
        <v>Tomi Riyanti</v>
      </c>
      <c r="E513">
        <v>76</v>
      </c>
      <c r="F513">
        <v>44</v>
      </c>
      <c r="G513">
        <v>91</v>
      </c>
      <c r="H513">
        <v>72</v>
      </c>
      <c r="I513">
        <v>52</v>
      </c>
      <c r="J513">
        <v>81</v>
      </c>
      <c r="K513">
        <v>95</v>
      </c>
      <c r="L513" s="45">
        <f>_xlfn.IFNA(INDEX(Absen!$B$2:$B$501,MATCH('Personal Teks 2'!B513,Absen!$A$2:$A$501,0)),"NO")</f>
        <v>44915</v>
      </c>
      <c r="M513" s="47">
        <f t="shared" si="21"/>
        <v>10</v>
      </c>
      <c r="N513">
        <f t="shared" si="22"/>
        <v>85</v>
      </c>
      <c r="O513">
        <f t="shared" si="23"/>
        <v>73.400000000000006</v>
      </c>
      <c r="P513" t="str" cm="1">
        <f t="array" ref="P513">_xlfn.IFS(O513&gt;90,"A+",O513&gt;80,"A",O513&gt;70,"B",O513&gt;60,"C",O513&gt;40,"D",O513&gt;=0,"E")</f>
        <v>B</v>
      </c>
      <c r="Q513" s="43" t="str">
        <f>TEXT(VLOOKUP(D513,CHOOSE({1,2},Detail!$H$2:$H$1001,Detail!$A$2:$A$1001),2,FALSE),"DD/MM/YYYY")</f>
        <v>18/08/2001</v>
      </c>
      <c r="R513" t="str" cm="1">
        <f t="array" ref="R513:V513">TRANSPOSE(VLOOKUP(D513,CHOOSE({1,2,3,4,5,6},Detail!$H$2:$H$1001,Detail!$F$2:$F$1001,Detail!$C$2:$C$1001,Detail!$D$2:$D$1001,Detail!$E$2:$E$1001,Detail!$B$2:$B$1001),{2;3;4;5;6},FALSE))</f>
        <v>Cimahi</v>
      </c>
      <c r="S513">
        <v>176</v>
      </c>
      <c r="T513">
        <v>48</v>
      </c>
      <c r="U513" t="str">
        <v xml:space="preserve">Jl. Kiaracondong No. 2
</v>
      </c>
      <c r="V513" t="str">
        <v>A-</v>
      </c>
    </row>
    <row r="514" spans="1:22" x14ac:dyDescent="0.25">
      <c r="A514">
        <v>513</v>
      </c>
      <c r="B514" t="str">
        <f>LEFT(INDEX(Absen!$F$3:$F$8,MATCH(C514,Absen!$E$3:$E$8,0)),1)&amp;TEXT(A514,"0000")</f>
        <v>D0513</v>
      </c>
      <c r="C514" t="s">
        <v>1013</v>
      </c>
      <c r="D514" s="27" t="str">
        <f>VLOOKUP('Personal Teks 2'!B514,Detail!$G$2:$H$1001,2,FALSE)</f>
        <v>Tasdik Rajasa</v>
      </c>
      <c r="E514">
        <v>84</v>
      </c>
      <c r="F514">
        <v>40</v>
      </c>
      <c r="G514">
        <v>73</v>
      </c>
      <c r="H514">
        <v>58</v>
      </c>
      <c r="I514">
        <v>61</v>
      </c>
      <c r="J514">
        <v>99</v>
      </c>
      <c r="K514">
        <v>83</v>
      </c>
      <c r="L514" s="45" t="str">
        <f>_xlfn.IFNA(INDEX(Absen!$B$2:$B$501,MATCH('Personal Teks 2'!B514,Absen!$A$2:$A$501,0)),"NO")</f>
        <v>NO</v>
      </c>
      <c r="M514" s="47">
        <f t="shared" si="21"/>
        <v>0</v>
      </c>
      <c r="N514">
        <f t="shared" si="22"/>
        <v>83</v>
      </c>
      <c r="O514">
        <f t="shared" si="23"/>
        <v>73.075000000000003</v>
      </c>
      <c r="P514" t="str" cm="1">
        <f t="array" ref="P514">_xlfn.IFS(O514&gt;90,"A+",O514&gt;80,"A",O514&gt;70,"B",O514&gt;60,"C",O514&gt;40,"D",O514&gt;=0,"E")</f>
        <v>B</v>
      </c>
      <c r="Q514" s="43" t="str">
        <f>TEXT(VLOOKUP(D514,CHOOSE({1,2},Detail!$H$2:$H$1001,Detail!$A$2:$A$1001),2,FALSE),"DD/MM/YYYY")</f>
        <v>07/08/2003</v>
      </c>
      <c r="R514" t="str" cm="1">
        <f t="array" ref="R514:V514">TRANSPOSE(VLOOKUP(D514,CHOOSE({1,2,3,4,5,6},Detail!$H$2:$H$1001,Detail!$F$2:$F$1001,Detail!$C$2:$C$1001,Detail!$D$2:$D$1001,Detail!$E$2:$E$1001,Detail!$B$2:$B$1001),{2;3;4;5;6},FALSE))</f>
        <v>Banjarbaru</v>
      </c>
      <c r="S514">
        <v>179</v>
      </c>
      <c r="T514">
        <v>64</v>
      </c>
      <c r="U514" t="str">
        <v xml:space="preserve">Jalan Gardujati No. 5
</v>
      </c>
      <c r="V514" t="str">
        <v>A+</v>
      </c>
    </row>
    <row r="515" spans="1:22" x14ac:dyDescent="0.25">
      <c r="A515">
        <v>514</v>
      </c>
      <c r="B515" t="str">
        <f>LEFT(INDEX(Absen!$F$3:$F$8,MATCH(C515,Absen!$E$3:$E$8,0)),1)&amp;TEXT(A515,"0000")</f>
        <v>D0514</v>
      </c>
      <c r="C515" t="s">
        <v>1013</v>
      </c>
      <c r="D515" s="27" t="str">
        <f>VLOOKUP('Personal Teks 2'!B515,Detail!$G$2:$H$1001,2,FALSE)</f>
        <v>Gilda Napitupulu</v>
      </c>
      <c r="E515">
        <v>77</v>
      </c>
      <c r="F515">
        <v>61</v>
      </c>
      <c r="G515">
        <v>37</v>
      </c>
      <c r="H515">
        <v>51</v>
      </c>
      <c r="I515">
        <v>92</v>
      </c>
      <c r="J515">
        <v>78</v>
      </c>
      <c r="K515">
        <v>68</v>
      </c>
      <c r="L515" s="45">
        <f>_xlfn.IFNA(INDEX(Absen!$B$2:$B$501,MATCH('Personal Teks 2'!B515,Absen!$A$2:$A$501,0)),"NO")</f>
        <v>44837</v>
      </c>
      <c r="M515" s="47">
        <f t="shared" ref="M515:M578" si="24">IF(LEN(TEXT(L515,"DD/MM/YYYY"))=10,10,0)</f>
        <v>10</v>
      </c>
      <c r="N515">
        <f t="shared" ref="N515:N578" si="25">(K515-M515)</f>
        <v>58</v>
      </c>
      <c r="O515">
        <f t="shared" ref="O515:O578" si="26">SUM(E515*12.5/100,F515*12.5/100,H515*12.5/100,G515*20/100,I515*12.5/100,J515*20/100,N515*10/100)</f>
        <v>63.924999999999997</v>
      </c>
      <c r="P515" t="str" cm="1">
        <f t="array" ref="P515">_xlfn.IFS(O515&gt;90,"A+",O515&gt;80,"A",O515&gt;70,"B",O515&gt;60,"C",O515&gt;40,"D",O515&gt;=0,"E")</f>
        <v>C</v>
      </c>
      <c r="Q515" s="43" t="str">
        <f>TEXT(VLOOKUP(D515,CHOOSE({1,2},Detail!$H$2:$H$1001,Detail!$A$2:$A$1001),2,FALSE),"DD/MM/YYYY")</f>
        <v>08/01/2005</v>
      </c>
      <c r="R515" t="str" cm="1">
        <f t="array" ref="R515:V515">TRANSPOSE(VLOOKUP(D515,CHOOSE({1,2,3,4,5,6},Detail!$H$2:$H$1001,Detail!$F$2:$F$1001,Detail!$C$2:$C$1001,Detail!$D$2:$D$1001,Detail!$E$2:$E$1001,Detail!$B$2:$B$1001),{2;3;4;5;6},FALSE))</f>
        <v>Bukittinggi</v>
      </c>
      <c r="S515">
        <v>177</v>
      </c>
      <c r="T515">
        <v>89</v>
      </c>
      <c r="U515" t="str">
        <v>Gang Lembong No. 72</v>
      </c>
      <c r="V515" t="str">
        <v>B-</v>
      </c>
    </row>
    <row r="516" spans="1:22" x14ac:dyDescent="0.25">
      <c r="A516">
        <v>515</v>
      </c>
      <c r="B516" t="str">
        <f>LEFT(INDEX(Absen!$F$3:$F$8,MATCH(C516,Absen!$E$3:$E$8,0)),1)&amp;TEXT(A516,"0000")</f>
        <v>B0515</v>
      </c>
      <c r="C516" t="s">
        <v>1014</v>
      </c>
      <c r="D516" s="27" t="str">
        <f>VLOOKUP('Personal Teks 2'!B516,Detail!$G$2:$H$1001,2,FALSE)</f>
        <v>Betania Fujiati</v>
      </c>
      <c r="E516">
        <v>90</v>
      </c>
      <c r="F516">
        <v>55</v>
      </c>
      <c r="G516">
        <v>42</v>
      </c>
      <c r="H516">
        <v>65</v>
      </c>
      <c r="I516">
        <v>80</v>
      </c>
      <c r="J516">
        <v>86</v>
      </c>
      <c r="K516">
        <v>64</v>
      </c>
      <c r="L516" s="45">
        <f>_xlfn.IFNA(INDEX(Absen!$B$2:$B$501,MATCH('Personal Teks 2'!B516,Absen!$A$2:$A$501,0)),"NO")</f>
        <v>44904</v>
      </c>
      <c r="M516" s="47">
        <f t="shared" si="24"/>
        <v>10</v>
      </c>
      <c r="N516">
        <f t="shared" si="25"/>
        <v>54</v>
      </c>
      <c r="O516">
        <f t="shared" si="26"/>
        <v>67.25</v>
      </c>
      <c r="P516" t="str" cm="1">
        <f t="array" ref="P516">_xlfn.IFS(O516&gt;90,"A+",O516&gt;80,"A",O516&gt;70,"B",O516&gt;60,"C",O516&gt;40,"D",O516&gt;=0,"E")</f>
        <v>C</v>
      </c>
      <c r="Q516" s="43" t="str">
        <f>TEXT(VLOOKUP(D516,CHOOSE({1,2},Detail!$H$2:$H$1001,Detail!$A$2:$A$1001),2,FALSE),"DD/MM/YYYY")</f>
        <v>22/06/2001</v>
      </c>
      <c r="R516" t="str" cm="1">
        <f t="array" ref="R516:V516">TRANSPOSE(VLOOKUP(D516,CHOOSE({1,2,3,4,5,6},Detail!$H$2:$H$1001,Detail!$F$2:$F$1001,Detail!$C$2:$C$1001,Detail!$D$2:$D$1001,Detail!$E$2:$E$1001,Detail!$B$2:$B$1001),{2;3;4;5;6},FALSE))</f>
        <v>Padang Sidempuan</v>
      </c>
      <c r="S516">
        <v>153</v>
      </c>
      <c r="T516">
        <v>53</v>
      </c>
      <c r="U516" t="str">
        <v xml:space="preserve">Jalan Waringin No. 6
</v>
      </c>
      <c r="V516" t="str">
        <v>A-</v>
      </c>
    </row>
    <row r="517" spans="1:22" x14ac:dyDescent="0.25">
      <c r="A517">
        <v>516</v>
      </c>
      <c r="B517" t="str">
        <f>LEFT(INDEX(Absen!$F$3:$F$8,MATCH(C517,Absen!$E$3:$E$8,0)),1)&amp;TEXT(A517,"0000")</f>
        <v>C0516</v>
      </c>
      <c r="C517" t="s">
        <v>1012</v>
      </c>
      <c r="D517" s="27" t="str">
        <f>VLOOKUP('Personal Teks 2'!B517,Detail!$G$2:$H$1001,2,FALSE)</f>
        <v>Lembah Waskita</v>
      </c>
      <c r="E517">
        <v>75</v>
      </c>
      <c r="F517">
        <v>72</v>
      </c>
      <c r="G517">
        <v>45</v>
      </c>
      <c r="H517">
        <v>56</v>
      </c>
      <c r="I517">
        <v>91</v>
      </c>
      <c r="J517">
        <v>46</v>
      </c>
      <c r="K517">
        <v>80</v>
      </c>
      <c r="L517" s="45">
        <f>_xlfn.IFNA(INDEX(Absen!$B$2:$B$501,MATCH('Personal Teks 2'!B517,Absen!$A$2:$A$501,0)),"NO")</f>
        <v>44896</v>
      </c>
      <c r="M517" s="47">
        <f t="shared" si="24"/>
        <v>10</v>
      </c>
      <c r="N517">
        <f t="shared" si="25"/>
        <v>70</v>
      </c>
      <c r="O517">
        <f t="shared" si="26"/>
        <v>61.95</v>
      </c>
      <c r="P517" t="str" cm="1">
        <f t="array" ref="P517">_xlfn.IFS(O517&gt;90,"A+",O517&gt;80,"A",O517&gt;70,"B",O517&gt;60,"C",O517&gt;40,"D",O517&gt;=0,"E")</f>
        <v>C</v>
      </c>
      <c r="Q517" s="43" t="str">
        <f>TEXT(VLOOKUP(D517,CHOOSE({1,2},Detail!$H$2:$H$1001,Detail!$A$2:$A$1001),2,FALSE),"DD/MM/YYYY")</f>
        <v>16/12/2004</v>
      </c>
      <c r="R517" t="str" cm="1">
        <f t="array" ref="R517:V517">TRANSPOSE(VLOOKUP(D517,CHOOSE({1,2,3,4,5,6},Detail!$H$2:$H$1001,Detail!$F$2:$F$1001,Detail!$C$2:$C$1001,Detail!$D$2:$D$1001,Detail!$E$2:$E$1001,Detail!$B$2:$B$1001),{2;3;4;5;6},FALSE))</f>
        <v>Padang Sidempuan</v>
      </c>
      <c r="S517">
        <v>173</v>
      </c>
      <c r="T517">
        <v>50</v>
      </c>
      <c r="U517" t="str">
        <v xml:space="preserve">Jalan KH Amin Jasuta No. 6
</v>
      </c>
      <c r="V517" t="str">
        <v>A-</v>
      </c>
    </row>
    <row r="518" spans="1:22" x14ac:dyDescent="0.25">
      <c r="A518">
        <v>517</v>
      </c>
      <c r="B518" t="str">
        <f>LEFT(INDEX(Absen!$F$3:$F$8,MATCH(C518,Absen!$E$3:$E$8,0)),1)&amp;TEXT(A518,"0000")</f>
        <v>C0517</v>
      </c>
      <c r="C518" t="s">
        <v>1012</v>
      </c>
      <c r="D518" s="27" t="str">
        <f>VLOOKUP('Personal Teks 2'!B518,Detail!$G$2:$H$1001,2,FALSE)</f>
        <v>Marsudi Yuniar</v>
      </c>
      <c r="E518">
        <v>69</v>
      </c>
      <c r="F518">
        <v>42</v>
      </c>
      <c r="G518">
        <v>41</v>
      </c>
      <c r="H518">
        <v>55</v>
      </c>
      <c r="I518">
        <v>70</v>
      </c>
      <c r="J518">
        <v>73</v>
      </c>
      <c r="K518">
        <v>97</v>
      </c>
      <c r="L518" s="45">
        <f>_xlfn.IFNA(INDEX(Absen!$B$2:$B$501,MATCH('Personal Teks 2'!B518,Absen!$A$2:$A$501,0)),"NO")</f>
        <v>44761</v>
      </c>
      <c r="M518" s="47">
        <f t="shared" si="24"/>
        <v>10</v>
      </c>
      <c r="N518">
        <f t="shared" si="25"/>
        <v>87</v>
      </c>
      <c r="O518">
        <f t="shared" si="26"/>
        <v>61</v>
      </c>
      <c r="P518" t="str" cm="1">
        <f t="array" ref="P518">_xlfn.IFS(O518&gt;90,"A+",O518&gt;80,"A",O518&gt;70,"B",O518&gt;60,"C",O518&gt;40,"D",O518&gt;=0,"E")</f>
        <v>C</v>
      </c>
      <c r="Q518" s="43" t="str">
        <f>TEXT(VLOOKUP(D518,CHOOSE({1,2},Detail!$H$2:$H$1001,Detail!$A$2:$A$1001),2,FALSE),"DD/MM/YYYY")</f>
        <v>01/02/2002</v>
      </c>
      <c r="R518" t="str" cm="1">
        <f t="array" ref="R518:V518">TRANSPOSE(VLOOKUP(D518,CHOOSE({1,2,3,4,5,6},Detail!$H$2:$H$1001,Detail!$F$2:$F$1001,Detail!$C$2:$C$1001,Detail!$D$2:$D$1001,Detail!$E$2:$E$1001,Detail!$B$2:$B$1001),{2;3;4;5;6},FALSE))</f>
        <v>Manado</v>
      </c>
      <c r="S518">
        <v>158</v>
      </c>
      <c r="T518">
        <v>71</v>
      </c>
      <c r="U518" t="str">
        <v xml:space="preserve">Gang Peta No. 1
</v>
      </c>
      <c r="V518" t="str">
        <v>B+</v>
      </c>
    </row>
    <row r="519" spans="1:22" x14ac:dyDescent="0.25">
      <c r="A519">
        <v>518</v>
      </c>
      <c r="B519" t="str">
        <f>LEFT(INDEX(Absen!$F$3:$F$8,MATCH(C519,Absen!$E$3:$E$8,0)),1)&amp;TEXT(A519,"0000")</f>
        <v>B0518</v>
      </c>
      <c r="C519" t="s">
        <v>1014</v>
      </c>
      <c r="D519" s="27" t="str">
        <f>VLOOKUP('Personal Teks 2'!B519,Detail!$G$2:$H$1001,2,FALSE)</f>
        <v>Farhunnisa Wijaya</v>
      </c>
      <c r="E519">
        <v>80</v>
      </c>
      <c r="F519">
        <v>73</v>
      </c>
      <c r="G519">
        <v>73</v>
      </c>
      <c r="H519">
        <v>56</v>
      </c>
      <c r="I519">
        <v>72</v>
      </c>
      <c r="J519">
        <v>54</v>
      </c>
      <c r="K519">
        <v>87</v>
      </c>
      <c r="L519" s="45">
        <f>_xlfn.IFNA(INDEX(Absen!$B$2:$B$501,MATCH('Personal Teks 2'!B519,Absen!$A$2:$A$501,0)),"NO")</f>
        <v>44787</v>
      </c>
      <c r="M519" s="47">
        <f t="shared" si="24"/>
        <v>10</v>
      </c>
      <c r="N519">
        <f t="shared" si="25"/>
        <v>77</v>
      </c>
      <c r="O519">
        <f t="shared" si="26"/>
        <v>68.225000000000009</v>
      </c>
      <c r="P519" t="str" cm="1">
        <f t="array" ref="P519">_xlfn.IFS(O519&gt;90,"A+",O519&gt;80,"A",O519&gt;70,"B",O519&gt;60,"C",O519&gt;40,"D",O519&gt;=0,"E")</f>
        <v>C</v>
      </c>
      <c r="Q519" s="43" t="str">
        <f>TEXT(VLOOKUP(D519,CHOOSE({1,2},Detail!$H$2:$H$1001,Detail!$A$2:$A$1001),2,FALSE),"DD/MM/YYYY")</f>
        <v>18/05/2004</v>
      </c>
      <c r="R519" t="str" cm="1">
        <f t="array" ref="R519:V519">TRANSPOSE(VLOOKUP(D519,CHOOSE({1,2,3,4,5,6},Detail!$H$2:$H$1001,Detail!$F$2:$F$1001,Detail!$C$2:$C$1001,Detail!$D$2:$D$1001,Detail!$E$2:$E$1001,Detail!$B$2:$B$1001),{2;3;4;5;6},FALSE))</f>
        <v>Bandung</v>
      </c>
      <c r="S519">
        <v>168</v>
      </c>
      <c r="T519">
        <v>88</v>
      </c>
      <c r="U519" t="str">
        <v>Gang Jend. Sudirman No. 63</v>
      </c>
      <c r="V519" t="str">
        <v>O-</v>
      </c>
    </row>
    <row r="520" spans="1:22" x14ac:dyDescent="0.25">
      <c r="A520">
        <v>519</v>
      </c>
      <c r="B520" t="str">
        <f>LEFT(INDEX(Absen!$F$3:$F$8,MATCH(C520,Absen!$E$3:$E$8,0)),1)&amp;TEXT(A520,"0000")</f>
        <v>E0519</v>
      </c>
      <c r="C520" t="s">
        <v>1010</v>
      </c>
      <c r="D520" s="27" t="str">
        <f>VLOOKUP('Personal Teks 2'!B520,Detail!$G$2:$H$1001,2,FALSE)</f>
        <v>Raditya Marpaung</v>
      </c>
      <c r="E520">
        <v>71</v>
      </c>
      <c r="F520">
        <v>43</v>
      </c>
      <c r="G520">
        <v>77</v>
      </c>
      <c r="H520">
        <v>72</v>
      </c>
      <c r="I520">
        <v>84</v>
      </c>
      <c r="J520">
        <v>71</v>
      </c>
      <c r="K520">
        <v>76</v>
      </c>
      <c r="L520" s="45" t="str">
        <f>_xlfn.IFNA(INDEX(Absen!$B$2:$B$501,MATCH('Personal Teks 2'!B520,Absen!$A$2:$A$501,0)),"NO")</f>
        <v>NO</v>
      </c>
      <c r="M520" s="47">
        <f t="shared" si="24"/>
        <v>0</v>
      </c>
      <c r="N520">
        <f t="shared" si="25"/>
        <v>76</v>
      </c>
      <c r="O520">
        <f t="shared" si="26"/>
        <v>70.949999999999989</v>
      </c>
      <c r="P520" t="str" cm="1">
        <f t="array" ref="P520">_xlfn.IFS(O520&gt;90,"A+",O520&gt;80,"A",O520&gt;70,"B",O520&gt;60,"C",O520&gt;40,"D",O520&gt;=0,"E")</f>
        <v>B</v>
      </c>
      <c r="Q520" s="43" t="str">
        <f>TEXT(VLOOKUP(D520,CHOOSE({1,2},Detail!$H$2:$H$1001,Detail!$A$2:$A$1001),2,FALSE),"DD/MM/YYYY")</f>
        <v>15/09/2001</v>
      </c>
      <c r="R520" t="str" cm="1">
        <f t="array" ref="R520:V520">TRANSPOSE(VLOOKUP(D520,CHOOSE({1,2,3,4,5,6},Detail!$H$2:$H$1001,Detail!$F$2:$F$1001,Detail!$C$2:$C$1001,Detail!$D$2:$D$1001,Detail!$E$2:$E$1001,Detail!$B$2:$B$1001),{2;3;4;5;6},FALSE))</f>
        <v>Bandung</v>
      </c>
      <c r="S520">
        <v>170</v>
      </c>
      <c r="T520">
        <v>50</v>
      </c>
      <c r="U520" t="str">
        <v>Gang Cikapayang No. 69</v>
      </c>
      <c r="V520" t="str">
        <v>O-</v>
      </c>
    </row>
    <row r="521" spans="1:22" x14ac:dyDescent="0.25">
      <c r="A521">
        <v>520</v>
      </c>
      <c r="B521" t="str">
        <f>LEFT(INDEX(Absen!$F$3:$F$8,MATCH(C521,Absen!$E$3:$E$8,0)),1)&amp;TEXT(A521,"0000")</f>
        <v>E0520</v>
      </c>
      <c r="C521" t="s">
        <v>1010</v>
      </c>
      <c r="D521" s="27" t="str">
        <f>VLOOKUP('Personal Teks 2'!B521,Detail!$G$2:$H$1001,2,FALSE)</f>
        <v>Salimah Wastuti</v>
      </c>
      <c r="E521">
        <v>60</v>
      </c>
      <c r="F521">
        <v>52</v>
      </c>
      <c r="G521">
        <v>44</v>
      </c>
      <c r="H521">
        <v>60</v>
      </c>
      <c r="I521">
        <v>85</v>
      </c>
      <c r="J521">
        <v>93</v>
      </c>
      <c r="K521">
        <v>85</v>
      </c>
      <c r="L521" s="45">
        <f>_xlfn.IFNA(INDEX(Absen!$B$2:$B$501,MATCH('Personal Teks 2'!B521,Absen!$A$2:$A$501,0)),"NO")</f>
        <v>44770</v>
      </c>
      <c r="M521" s="47">
        <f t="shared" si="24"/>
        <v>10</v>
      </c>
      <c r="N521">
        <f t="shared" si="25"/>
        <v>75</v>
      </c>
      <c r="O521">
        <f t="shared" si="26"/>
        <v>67.025000000000006</v>
      </c>
      <c r="P521" t="str" cm="1">
        <f t="array" ref="P521">_xlfn.IFS(O521&gt;90,"A+",O521&gt;80,"A",O521&gt;70,"B",O521&gt;60,"C",O521&gt;40,"D",O521&gt;=0,"E")</f>
        <v>C</v>
      </c>
      <c r="Q521" s="43" t="str">
        <f>TEXT(VLOOKUP(D521,CHOOSE({1,2},Detail!$H$2:$H$1001,Detail!$A$2:$A$1001),2,FALSE),"DD/MM/YYYY")</f>
        <v>17/05/2004</v>
      </c>
      <c r="R521" t="str" cm="1">
        <f t="array" ref="R521:V521">TRANSPOSE(VLOOKUP(D521,CHOOSE({1,2,3,4,5,6},Detail!$H$2:$H$1001,Detail!$F$2:$F$1001,Detail!$C$2:$C$1001,Detail!$D$2:$D$1001,Detail!$E$2:$E$1001,Detail!$B$2:$B$1001),{2;3;4;5;6},FALSE))</f>
        <v>Sukabumi</v>
      </c>
      <c r="S521">
        <v>166</v>
      </c>
      <c r="T521">
        <v>46</v>
      </c>
      <c r="U521" t="str">
        <v>Gang Kendalsari No. 87</v>
      </c>
      <c r="V521" t="str">
        <v>B+</v>
      </c>
    </row>
    <row r="522" spans="1:22" x14ac:dyDescent="0.25">
      <c r="A522">
        <v>521</v>
      </c>
      <c r="B522" t="str">
        <f>LEFT(INDEX(Absen!$F$3:$F$8,MATCH(C522,Absen!$E$3:$E$8,0)),1)&amp;TEXT(A522,"0000")</f>
        <v>B0521</v>
      </c>
      <c r="C522" t="s">
        <v>1014</v>
      </c>
      <c r="D522" s="27" t="str">
        <f>VLOOKUP('Personal Teks 2'!B522,Detail!$G$2:$H$1001,2,FALSE)</f>
        <v>Harsaya Tamba</v>
      </c>
      <c r="E522">
        <v>62</v>
      </c>
      <c r="F522">
        <v>54</v>
      </c>
      <c r="G522">
        <v>46</v>
      </c>
      <c r="H522">
        <v>73</v>
      </c>
      <c r="I522">
        <v>50</v>
      </c>
      <c r="J522">
        <v>92</v>
      </c>
      <c r="K522">
        <v>97</v>
      </c>
      <c r="L522" s="45">
        <f>_xlfn.IFNA(INDEX(Absen!$B$2:$B$501,MATCH('Personal Teks 2'!B522,Absen!$A$2:$A$501,0)),"NO")</f>
        <v>44893</v>
      </c>
      <c r="M522" s="47">
        <f t="shared" si="24"/>
        <v>10</v>
      </c>
      <c r="N522">
        <f t="shared" si="25"/>
        <v>87</v>
      </c>
      <c r="O522">
        <f t="shared" si="26"/>
        <v>66.174999999999997</v>
      </c>
      <c r="P522" t="str" cm="1">
        <f t="array" ref="P522">_xlfn.IFS(O522&gt;90,"A+",O522&gt;80,"A",O522&gt;70,"B",O522&gt;60,"C",O522&gt;40,"D",O522&gt;=0,"E")</f>
        <v>C</v>
      </c>
      <c r="Q522" s="43" t="str">
        <f>TEXT(VLOOKUP(D522,CHOOSE({1,2},Detail!$H$2:$H$1001,Detail!$A$2:$A$1001),2,FALSE),"DD/MM/YYYY")</f>
        <v>31/01/2004</v>
      </c>
      <c r="R522" t="str" cm="1">
        <f t="array" ref="R522:V522">TRANSPOSE(VLOOKUP(D522,CHOOSE({1,2,3,4,5,6},Detail!$H$2:$H$1001,Detail!$F$2:$F$1001,Detail!$C$2:$C$1001,Detail!$D$2:$D$1001,Detail!$E$2:$E$1001,Detail!$B$2:$B$1001),{2;3;4;5;6},FALSE))</f>
        <v>Depok</v>
      </c>
      <c r="S522">
        <v>160</v>
      </c>
      <c r="T522">
        <v>60</v>
      </c>
      <c r="U522" t="str">
        <v>Gg. Moch. Ramdan No. 55</v>
      </c>
      <c r="V522" t="str">
        <v>AB-</v>
      </c>
    </row>
    <row r="523" spans="1:22" x14ac:dyDescent="0.25">
      <c r="A523">
        <v>522</v>
      </c>
      <c r="B523" t="str">
        <f>LEFT(INDEX(Absen!$F$3:$F$8,MATCH(C523,Absen!$E$3:$E$8,0)),1)&amp;TEXT(A523,"0000")</f>
        <v>E0522</v>
      </c>
      <c r="C523" t="s">
        <v>1010</v>
      </c>
      <c r="D523" s="27" t="str">
        <f>VLOOKUP('Personal Teks 2'!B523,Detail!$G$2:$H$1001,2,FALSE)</f>
        <v>Rosman Susanti</v>
      </c>
      <c r="E523">
        <v>88</v>
      </c>
      <c r="F523">
        <v>42</v>
      </c>
      <c r="G523">
        <v>60</v>
      </c>
      <c r="H523">
        <v>62</v>
      </c>
      <c r="I523">
        <v>69</v>
      </c>
      <c r="J523">
        <v>62</v>
      </c>
      <c r="K523">
        <v>67</v>
      </c>
      <c r="L523" s="45">
        <f>_xlfn.IFNA(INDEX(Absen!$B$2:$B$501,MATCH('Personal Teks 2'!B523,Absen!$A$2:$A$501,0)),"NO")</f>
        <v>44841</v>
      </c>
      <c r="M523" s="47">
        <f t="shared" si="24"/>
        <v>10</v>
      </c>
      <c r="N523">
        <f t="shared" si="25"/>
        <v>57</v>
      </c>
      <c r="O523">
        <f t="shared" si="26"/>
        <v>62.725000000000001</v>
      </c>
      <c r="P523" t="str" cm="1">
        <f t="array" ref="P523">_xlfn.IFS(O523&gt;90,"A+",O523&gt;80,"A",O523&gt;70,"B",O523&gt;60,"C",O523&gt;40,"D",O523&gt;=0,"E")</f>
        <v>C</v>
      </c>
      <c r="Q523" s="43" t="str">
        <f>TEXT(VLOOKUP(D523,CHOOSE({1,2},Detail!$H$2:$H$1001,Detail!$A$2:$A$1001),2,FALSE),"DD/MM/YYYY")</f>
        <v>01/03/2003</v>
      </c>
      <c r="R523" t="str" cm="1">
        <f t="array" ref="R523:V523">TRANSPOSE(VLOOKUP(D523,CHOOSE({1,2,3,4,5,6},Detail!$H$2:$H$1001,Detail!$F$2:$F$1001,Detail!$C$2:$C$1001,Detail!$D$2:$D$1001,Detail!$E$2:$E$1001,Detail!$B$2:$B$1001),{2;3;4;5;6},FALSE))</f>
        <v>Depok</v>
      </c>
      <c r="S523">
        <v>162</v>
      </c>
      <c r="T523">
        <v>49</v>
      </c>
      <c r="U523" t="str">
        <v>Jl. Otto Iskandardinata No. 46</v>
      </c>
      <c r="V523" t="str">
        <v>A-</v>
      </c>
    </row>
    <row r="524" spans="1:22" x14ac:dyDescent="0.25">
      <c r="A524">
        <v>523</v>
      </c>
      <c r="B524" t="str">
        <f>LEFT(INDEX(Absen!$F$3:$F$8,MATCH(C524,Absen!$E$3:$E$8,0)),1)&amp;TEXT(A524,"0000")</f>
        <v>B0523</v>
      </c>
      <c r="C524" t="s">
        <v>1014</v>
      </c>
      <c r="D524" s="27" t="str">
        <f>VLOOKUP('Personal Teks 2'!B524,Detail!$G$2:$H$1001,2,FALSE)</f>
        <v>Emas Purwanti</v>
      </c>
      <c r="E524">
        <v>95</v>
      </c>
      <c r="F524">
        <v>60</v>
      </c>
      <c r="G524">
        <v>42</v>
      </c>
      <c r="H524">
        <v>61</v>
      </c>
      <c r="I524">
        <v>63</v>
      </c>
      <c r="J524">
        <v>100</v>
      </c>
      <c r="K524">
        <v>62</v>
      </c>
      <c r="L524" s="45">
        <f>_xlfn.IFNA(INDEX(Absen!$B$2:$B$501,MATCH('Personal Teks 2'!B524,Absen!$A$2:$A$501,0)),"NO")</f>
        <v>44810</v>
      </c>
      <c r="M524" s="47">
        <f t="shared" si="24"/>
        <v>10</v>
      </c>
      <c r="N524">
        <f t="shared" si="25"/>
        <v>52</v>
      </c>
      <c r="O524">
        <f t="shared" si="26"/>
        <v>68.474999999999994</v>
      </c>
      <c r="P524" t="str" cm="1">
        <f t="array" ref="P524">_xlfn.IFS(O524&gt;90,"A+",O524&gt;80,"A",O524&gt;70,"B",O524&gt;60,"C",O524&gt;40,"D",O524&gt;=0,"E")</f>
        <v>C</v>
      </c>
      <c r="Q524" s="43" t="str">
        <f>TEXT(VLOOKUP(D524,CHOOSE({1,2},Detail!$H$2:$H$1001,Detail!$A$2:$A$1001),2,FALSE),"DD/MM/YYYY")</f>
        <v>16/09/2004</v>
      </c>
      <c r="R524" t="str" cm="1">
        <f t="array" ref="R524:V524">TRANSPOSE(VLOOKUP(D524,CHOOSE({1,2,3,4,5,6},Detail!$H$2:$H$1001,Detail!$F$2:$F$1001,Detail!$C$2:$C$1001,Detail!$D$2:$D$1001,Detail!$E$2:$E$1001,Detail!$B$2:$B$1001),{2;3;4;5;6},FALSE))</f>
        <v>Kediri</v>
      </c>
      <c r="S524">
        <v>179</v>
      </c>
      <c r="T524">
        <v>81</v>
      </c>
      <c r="U524" t="str">
        <v xml:space="preserve">Jalan Cikutra Barat No. 0
</v>
      </c>
      <c r="V524" t="str">
        <v>A-</v>
      </c>
    </row>
    <row r="525" spans="1:22" x14ac:dyDescent="0.25">
      <c r="A525">
        <v>524</v>
      </c>
      <c r="B525" t="str">
        <f>LEFT(INDEX(Absen!$F$3:$F$8,MATCH(C525,Absen!$E$3:$E$8,0)),1)&amp;TEXT(A525,"0000")</f>
        <v>F0524</v>
      </c>
      <c r="C525" t="s">
        <v>1011</v>
      </c>
      <c r="D525" s="27" t="str">
        <f>VLOOKUP('Personal Teks 2'!B525,Detail!$G$2:$H$1001,2,FALSE)</f>
        <v>Hilda Permadi</v>
      </c>
      <c r="E525">
        <v>68</v>
      </c>
      <c r="F525">
        <v>58</v>
      </c>
      <c r="G525">
        <v>65</v>
      </c>
      <c r="H525">
        <v>59</v>
      </c>
      <c r="I525">
        <v>74</v>
      </c>
      <c r="J525">
        <v>69</v>
      </c>
      <c r="K525">
        <v>97</v>
      </c>
      <c r="L525" s="45" t="str">
        <f>_xlfn.IFNA(INDEX(Absen!$B$2:$B$501,MATCH('Personal Teks 2'!B525,Absen!$A$2:$A$501,0)),"NO")</f>
        <v>NO</v>
      </c>
      <c r="M525" s="47">
        <f t="shared" si="24"/>
        <v>0</v>
      </c>
      <c r="N525">
        <f t="shared" si="25"/>
        <v>97</v>
      </c>
      <c r="O525">
        <f t="shared" si="26"/>
        <v>68.875</v>
      </c>
      <c r="P525" t="str" cm="1">
        <f t="array" ref="P525">_xlfn.IFS(O525&gt;90,"A+",O525&gt;80,"A",O525&gt;70,"B",O525&gt;60,"C",O525&gt;40,"D",O525&gt;=0,"E")</f>
        <v>C</v>
      </c>
      <c r="Q525" s="43" t="str">
        <f>TEXT(VLOOKUP(D525,CHOOSE({1,2},Detail!$H$2:$H$1001,Detail!$A$2:$A$1001),2,FALSE),"DD/MM/YYYY")</f>
        <v>06/11/2003</v>
      </c>
      <c r="R525" t="str" cm="1">
        <f t="array" ref="R525:V525">TRANSPOSE(VLOOKUP(D525,CHOOSE({1,2,3,4,5,6},Detail!$H$2:$H$1001,Detail!$F$2:$F$1001,Detail!$C$2:$C$1001,Detail!$D$2:$D$1001,Detail!$E$2:$E$1001,Detail!$B$2:$B$1001),{2;3;4;5;6},FALSE))</f>
        <v>Padangpanjang</v>
      </c>
      <c r="S525">
        <v>166</v>
      </c>
      <c r="T525">
        <v>70</v>
      </c>
      <c r="U525" t="str">
        <v>Gang Merdeka No. 60</v>
      </c>
      <c r="V525" t="str">
        <v>AB+</v>
      </c>
    </row>
    <row r="526" spans="1:22" x14ac:dyDescent="0.25">
      <c r="A526">
        <v>525</v>
      </c>
      <c r="B526" t="str">
        <f>LEFT(INDEX(Absen!$F$3:$F$8,MATCH(C526,Absen!$E$3:$E$8,0)),1)&amp;TEXT(A526,"0000")</f>
        <v>A0525</v>
      </c>
      <c r="C526" t="s">
        <v>1015</v>
      </c>
      <c r="D526" s="27" t="str">
        <f>VLOOKUP('Personal Teks 2'!B526,Detail!$G$2:$H$1001,2,FALSE)</f>
        <v>Harjo Pertiwi</v>
      </c>
      <c r="E526">
        <v>87</v>
      </c>
      <c r="F526">
        <v>58</v>
      </c>
      <c r="G526">
        <v>61</v>
      </c>
      <c r="H526">
        <v>54</v>
      </c>
      <c r="I526">
        <v>57</v>
      </c>
      <c r="J526">
        <v>67</v>
      </c>
      <c r="K526">
        <v>78</v>
      </c>
      <c r="L526" s="45" t="str">
        <f>_xlfn.IFNA(INDEX(Absen!$B$2:$B$501,MATCH('Personal Teks 2'!B526,Absen!$A$2:$A$501,0)),"NO")</f>
        <v>NO</v>
      </c>
      <c r="M526" s="47">
        <f t="shared" si="24"/>
        <v>0</v>
      </c>
      <c r="N526">
        <f t="shared" si="25"/>
        <v>78</v>
      </c>
      <c r="O526">
        <f t="shared" si="26"/>
        <v>65.400000000000006</v>
      </c>
      <c r="P526" t="str" cm="1">
        <f t="array" ref="P526">_xlfn.IFS(O526&gt;90,"A+",O526&gt;80,"A",O526&gt;70,"B",O526&gt;60,"C",O526&gt;40,"D",O526&gt;=0,"E")</f>
        <v>C</v>
      </c>
      <c r="Q526" s="43" t="str">
        <f>TEXT(VLOOKUP(D526,CHOOSE({1,2},Detail!$H$2:$H$1001,Detail!$A$2:$A$1001),2,FALSE),"DD/MM/YYYY")</f>
        <v>17/04/2003</v>
      </c>
      <c r="R526" t="str" cm="1">
        <f t="array" ref="R526:V526">TRANSPOSE(VLOOKUP(D526,CHOOSE({1,2,3,4,5,6},Detail!$H$2:$H$1001,Detail!$F$2:$F$1001,Detail!$C$2:$C$1001,Detail!$D$2:$D$1001,Detail!$E$2:$E$1001,Detail!$B$2:$B$1001),{2;3;4;5;6},FALSE))</f>
        <v>Tanjungpinang</v>
      </c>
      <c r="S526">
        <v>164</v>
      </c>
      <c r="T526">
        <v>92</v>
      </c>
      <c r="U526" t="str">
        <v>Gg. Cempaka No. 15</v>
      </c>
      <c r="V526" t="str">
        <v>B-</v>
      </c>
    </row>
    <row r="527" spans="1:22" x14ac:dyDescent="0.25">
      <c r="A527">
        <v>526</v>
      </c>
      <c r="B527" t="str">
        <f>LEFT(INDEX(Absen!$F$3:$F$8,MATCH(C527,Absen!$E$3:$E$8,0)),1)&amp;TEXT(A527,"0000")</f>
        <v>A0526</v>
      </c>
      <c r="C527" t="s">
        <v>1015</v>
      </c>
      <c r="D527" s="27" t="str">
        <f>VLOOKUP('Personal Teks 2'!B527,Detail!$G$2:$H$1001,2,FALSE)</f>
        <v>Hartana Hassanah</v>
      </c>
      <c r="E527">
        <v>78</v>
      </c>
      <c r="F527">
        <v>60</v>
      </c>
      <c r="G527">
        <v>39</v>
      </c>
      <c r="H527">
        <v>73</v>
      </c>
      <c r="I527">
        <v>51</v>
      </c>
      <c r="J527">
        <v>92</v>
      </c>
      <c r="K527">
        <v>75</v>
      </c>
      <c r="L527" s="45">
        <f>_xlfn.IFNA(INDEX(Absen!$B$2:$B$501,MATCH('Personal Teks 2'!B527,Absen!$A$2:$A$501,0)),"NO")</f>
        <v>44830</v>
      </c>
      <c r="M527" s="47">
        <f t="shared" si="24"/>
        <v>10</v>
      </c>
      <c r="N527">
        <f t="shared" si="25"/>
        <v>65</v>
      </c>
      <c r="O527">
        <f t="shared" si="26"/>
        <v>65.449999999999989</v>
      </c>
      <c r="P527" t="str" cm="1">
        <f t="array" ref="P527">_xlfn.IFS(O527&gt;90,"A+",O527&gt;80,"A",O527&gt;70,"B",O527&gt;60,"C",O527&gt;40,"D",O527&gt;=0,"E")</f>
        <v>C</v>
      </c>
      <c r="Q527" s="43" t="str">
        <f>TEXT(VLOOKUP(D527,CHOOSE({1,2},Detail!$H$2:$H$1001,Detail!$A$2:$A$1001),2,FALSE),"DD/MM/YYYY")</f>
        <v>06/06/2002</v>
      </c>
      <c r="R527" t="str" cm="1">
        <f t="array" ref="R527:V527">TRANSPOSE(VLOOKUP(D527,CHOOSE({1,2,3,4,5,6},Detail!$H$2:$H$1001,Detail!$F$2:$F$1001,Detail!$C$2:$C$1001,Detail!$D$2:$D$1001,Detail!$E$2:$E$1001,Detail!$B$2:$B$1001),{2;3;4;5;6},FALSE))</f>
        <v>Pontianak</v>
      </c>
      <c r="S527">
        <v>156</v>
      </c>
      <c r="T527">
        <v>53</v>
      </c>
      <c r="U527" t="str">
        <v>Gg. Pasir Koja No. 65</v>
      </c>
      <c r="V527" t="str">
        <v>B-</v>
      </c>
    </row>
    <row r="528" spans="1:22" x14ac:dyDescent="0.25">
      <c r="A528">
        <v>527</v>
      </c>
      <c r="B528" t="str">
        <f>LEFT(INDEX(Absen!$F$3:$F$8,MATCH(C528,Absen!$E$3:$E$8,0)),1)&amp;TEXT(A528,"0000")</f>
        <v>B0527</v>
      </c>
      <c r="C528" t="s">
        <v>1014</v>
      </c>
      <c r="D528" s="27" t="str">
        <f>VLOOKUP('Personal Teks 2'!B528,Detail!$G$2:$H$1001,2,FALSE)</f>
        <v>Ratih Setiawan</v>
      </c>
      <c r="E528">
        <v>61</v>
      </c>
      <c r="F528">
        <v>63</v>
      </c>
      <c r="G528">
        <v>79</v>
      </c>
      <c r="H528">
        <v>60</v>
      </c>
      <c r="I528">
        <v>95</v>
      </c>
      <c r="J528">
        <v>54</v>
      </c>
      <c r="K528">
        <v>72</v>
      </c>
      <c r="L528" s="45">
        <f>_xlfn.IFNA(INDEX(Absen!$B$2:$B$501,MATCH('Personal Teks 2'!B528,Absen!$A$2:$A$501,0)),"NO")</f>
        <v>44889</v>
      </c>
      <c r="M528" s="47">
        <f t="shared" si="24"/>
        <v>10</v>
      </c>
      <c r="N528">
        <f t="shared" si="25"/>
        <v>62</v>
      </c>
      <c r="O528">
        <f t="shared" si="26"/>
        <v>67.674999999999997</v>
      </c>
      <c r="P528" t="str" cm="1">
        <f t="array" ref="P528">_xlfn.IFS(O528&gt;90,"A+",O528&gt;80,"A",O528&gt;70,"B",O528&gt;60,"C",O528&gt;40,"D",O528&gt;=0,"E")</f>
        <v>C</v>
      </c>
      <c r="Q528" s="43" t="str">
        <f>TEXT(VLOOKUP(D528,CHOOSE({1,2},Detail!$H$2:$H$1001,Detail!$A$2:$A$1001),2,FALSE),"DD/MM/YYYY")</f>
        <v>08/09/2004</v>
      </c>
      <c r="R528" t="str" cm="1">
        <f t="array" ref="R528:V528">TRANSPOSE(VLOOKUP(D528,CHOOSE({1,2,3,4,5,6},Detail!$H$2:$H$1001,Detail!$F$2:$F$1001,Detail!$C$2:$C$1001,Detail!$D$2:$D$1001,Detail!$E$2:$E$1001,Detail!$B$2:$B$1001),{2;3;4;5;6},FALSE))</f>
        <v>Sawahlunto</v>
      </c>
      <c r="S528">
        <v>162</v>
      </c>
      <c r="T528">
        <v>83</v>
      </c>
      <c r="U528" t="str">
        <v xml:space="preserve">Gang Surapati No. 7
</v>
      </c>
      <c r="V528" t="str">
        <v>AB-</v>
      </c>
    </row>
    <row r="529" spans="1:22" x14ac:dyDescent="0.25">
      <c r="A529">
        <v>528</v>
      </c>
      <c r="B529" t="str">
        <f>LEFT(INDEX(Absen!$F$3:$F$8,MATCH(C529,Absen!$E$3:$E$8,0)),1)&amp;TEXT(A529,"0000")</f>
        <v>C0528</v>
      </c>
      <c r="C529" t="s">
        <v>1012</v>
      </c>
      <c r="D529" s="27" t="str">
        <f>VLOOKUP('Personal Teks 2'!B529,Detail!$G$2:$H$1001,2,FALSE)</f>
        <v>Zizi Simanjuntak</v>
      </c>
      <c r="E529">
        <v>82</v>
      </c>
      <c r="F529">
        <v>61</v>
      </c>
      <c r="G529">
        <v>76</v>
      </c>
      <c r="H529">
        <v>71</v>
      </c>
      <c r="I529">
        <v>53</v>
      </c>
      <c r="J529">
        <v>45</v>
      </c>
      <c r="K529">
        <v>97</v>
      </c>
      <c r="L529" s="45" t="str">
        <f>_xlfn.IFNA(INDEX(Absen!$B$2:$B$501,MATCH('Personal Teks 2'!B529,Absen!$A$2:$A$501,0)),"NO")</f>
        <v>NO</v>
      </c>
      <c r="M529" s="47">
        <f t="shared" si="24"/>
        <v>0</v>
      </c>
      <c r="N529">
        <f t="shared" si="25"/>
        <v>97</v>
      </c>
      <c r="O529">
        <f t="shared" si="26"/>
        <v>67.275000000000006</v>
      </c>
      <c r="P529" t="str" cm="1">
        <f t="array" ref="P529">_xlfn.IFS(O529&gt;90,"A+",O529&gt;80,"A",O529&gt;70,"B",O529&gt;60,"C",O529&gt;40,"D",O529&gt;=0,"E")</f>
        <v>C</v>
      </c>
      <c r="Q529" s="43" t="str">
        <f>TEXT(VLOOKUP(D529,CHOOSE({1,2},Detail!$H$2:$H$1001,Detail!$A$2:$A$1001),2,FALSE),"DD/MM/YYYY")</f>
        <v>15/12/2003</v>
      </c>
      <c r="R529" t="str" cm="1">
        <f t="array" ref="R529:V529">TRANSPOSE(VLOOKUP(D529,CHOOSE({1,2,3,4,5,6},Detail!$H$2:$H$1001,Detail!$F$2:$F$1001,Detail!$C$2:$C$1001,Detail!$D$2:$D$1001,Detail!$E$2:$E$1001,Detail!$B$2:$B$1001),{2;3;4;5;6},FALSE))</f>
        <v>Palembang</v>
      </c>
      <c r="S529">
        <v>172</v>
      </c>
      <c r="T529">
        <v>49</v>
      </c>
      <c r="U529" t="str">
        <v xml:space="preserve">Gg. Tebet Barat Dalam No. 9
</v>
      </c>
      <c r="V529" t="str">
        <v>O-</v>
      </c>
    </row>
    <row r="530" spans="1:22" x14ac:dyDescent="0.25">
      <c r="A530">
        <v>529</v>
      </c>
      <c r="B530" t="str">
        <f>LEFT(INDEX(Absen!$F$3:$F$8,MATCH(C530,Absen!$E$3:$E$8,0)),1)&amp;TEXT(A530,"0000")</f>
        <v>A0529</v>
      </c>
      <c r="C530" t="s">
        <v>1015</v>
      </c>
      <c r="D530" s="27" t="str">
        <f>VLOOKUP('Personal Teks 2'!B530,Detail!$G$2:$H$1001,2,FALSE)</f>
        <v>Belinda Widiastuti</v>
      </c>
      <c r="E530">
        <v>86</v>
      </c>
      <c r="F530">
        <v>71</v>
      </c>
      <c r="G530">
        <v>72</v>
      </c>
      <c r="H530">
        <v>69</v>
      </c>
      <c r="I530">
        <v>88</v>
      </c>
      <c r="J530">
        <v>82</v>
      </c>
      <c r="K530">
        <v>88</v>
      </c>
      <c r="L530" s="45" t="str">
        <f>_xlfn.IFNA(INDEX(Absen!$B$2:$B$501,MATCH('Personal Teks 2'!B530,Absen!$A$2:$A$501,0)),"NO")</f>
        <v>NO</v>
      </c>
      <c r="M530" s="47">
        <f t="shared" si="24"/>
        <v>0</v>
      </c>
      <c r="N530">
        <f t="shared" si="25"/>
        <v>88</v>
      </c>
      <c r="O530">
        <f t="shared" si="26"/>
        <v>78.849999999999994</v>
      </c>
      <c r="P530" t="str" cm="1">
        <f t="array" ref="P530">_xlfn.IFS(O530&gt;90,"A+",O530&gt;80,"A",O530&gt;70,"B",O530&gt;60,"C",O530&gt;40,"D",O530&gt;=0,"E")</f>
        <v>B</v>
      </c>
      <c r="Q530" s="43" t="str">
        <f>TEXT(VLOOKUP(D530,CHOOSE({1,2},Detail!$H$2:$H$1001,Detail!$A$2:$A$1001),2,FALSE),"DD/MM/YYYY")</f>
        <v>31/05/2002</v>
      </c>
      <c r="R530" t="str" cm="1">
        <f t="array" ref="R530:V530">TRANSPOSE(VLOOKUP(D530,CHOOSE({1,2,3,4,5,6},Detail!$H$2:$H$1001,Detail!$F$2:$F$1001,Detail!$C$2:$C$1001,Detail!$D$2:$D$1001,Detail!$E$2:$E$1001,Detail!$B$2:$B$1001),{2;3;4;5;6},FALSE))</f>
        <v>Tasikmalaya</v>
      </c>
      <c r="S530">
        <v>175</v>
      </c>
      <c r="T530">
        <v>87</v>
      </c>
      <c r="U530" t="str">
        <v>Jalan Raya Setiabudhi No. 92</v>
      </c>
      <c r="V530" t="str">
        <v>O-</v>
      </c>
    </row>
    <row r="531" spans="1:22" x14ac:dyDescent="0.25">
      <c r="A531">
        <v>530</v>
      </c>
      <c r="B531" t="str">
        <f>LEFT(INDEX(Absen!$F$3:$F$8,MATCH(C531,Absen!$E$3:$E$8,0)),1)&amp;TEXT(A531,"0000")</f>
        <v>B0530</v>
      </c>
      <c r="C531" t="s">
        <v>1014</v>
      </c>
      <c r="D531" s="27" t="str">
        <f>VLOOKUP('Personal Teks 2'!B531,Detail!$G$2:$H$1001,2,FALSE)</f>
        <v>Endah Simbolon</v>
      </c>
      <c r="E531">
        <v>58</v>
      </c>
      <c r="F531">
        <v>55</v>
      </c>
      <c r="G531">
        <v>45</v>
      </c>
      <c r="H531">
        <v>58</v>
      </c>
      <c r="I531">
        <v>56</v>
      </c>
      <c r="J531">
        <v>45</v>
      </c>
      <c r="K531">
        <v>66</v>
      </c>
      <c r="L531" s="45" t="str">
        <f>_xlfn.IFNA(INDEX(Absen!$B$2:$B$501,MATCH('Personal Teks 2'!B531,Absen!$A$2:$A$501,0)),"NO")</f>
        <v>NO</v>
      </c>
      <c r="M531" s="47">
        <f t="shared" si="24"/>
        <v>0</v>
      </c>
      <c r="N531">
        <f t="shared" si="25"/>
        <v>66</v>
      </c>
      <c r="O531">
        <f t="shared" si="26"/>
        <v>52.975000000000001</v>
      </c>
      <c r="P531" t="str" cm="1">
        <f t="array" ref="P531">_xlfn.IFS(O531&gt;90,"A+",O531&gt;80,"A",O531&gt;70,"B",O531&gt;60,"C",O531&gt;40,"D",O531&gt;=0,"E")</f>
        <v>D</v>
      </c>
      <c r="Q531" s="43" t="str">
        <f>TEXT(VLOOKUP(D531,CHOOSE({1,2},Detail!$H$2:$H$1001,Detail!$A$2:$A$1001),2,FALSE),"DD/MM/YYYY")</f>
        <v>08/09/2004</v>
      </c>
      <c r="R531" t="str" cm="1">
        <f t="array" ref="R531:V531">TRANSPOSE(VLOOKUP(D531,CHOOSE({1,2,3,4,5,6},Detail!$H$2:$H$1001,Detail!$F$2:$F$1001,Detail!$C$2:$C$1001,Detail!$D$2:$D$1001,Detail!$E$2:$E$1001,Detail!$B$2:$B$1001),{2;3;4;5;6},FALSE))</f>
        <v>Tual</v>
      </c>
      <c r="S531">
        <v>179</v>
      </c>
      <c r="T531">
        <v>67</v>
      </c>
      <c r="U531" t="str">
        <v>Jl. Pasir Koja No. 51</v>
      </c>
      <c r="V531" t="str">
        <v>AB-</v>
      </c>
    </row>
    <row r="532" spans="1:22" x14ac:dyDescent="0.25">
      <c r="A532">
        <v>531</v>
      </c>
      <c r="B532" t="str">
        <f>LEFT(INDEX(Absen!$F$3:$F$8,MATCH(C532,Absen!$E$3:$E$8,0)),1)&amp;TEXT(A532,"0000")</f>
        <v>D0531</v>
      </c>
      <c r="C532" t="s">
        <v>1013</v>
      </c>
      <c r="D532" s="27" t="str">
        <f>VLOOKUP('Personal Teks 2'!B532,Detail!$G$2:$H$1001,2,FALSE)</f>
        <v>Garang Mulyani</v>
      </c>
      <c r="E532">
        <v>59</v>
      </c>
      <c r="F532">
        <v>69</v>
      </c>
      <c r="G532">
        <v>75</v>
      </c>
      <c r="H532">
        <v>68</v>
      </c>
      <c r="I532">
        <v>84</v>
      </c>
      <c r="J532">
        <v>43</v>
      </c>
      <c r="K532">
        <v>79</v>
      </c>
      <c r="L532" s="45" t="str">
        <f>_xlfn.IFNA(INDEX(Absen!$B$2:$B$501,MATCH('Personal Teks 2'!B532,Absen!$A$2:$A$501,0)),"NO")</f>
        <v>NO</v>
      </c>
      <c r="M532" s="47">
        <f t="shared" si="24"/>
        <v>0</v>
      </c>
      <c r="N532">
        <f t="shared" si="25"/>
        <v>79</v>
      </c>
      <c r="O532">
        <f t="shared" si="26"/>
        <v>66.5</v>
      </c>
      <c r="P532" t="str" cm="1">
        <f t="array" ref="P532">_xlfn.IFS(O532&gt;90,"A+",O532&gt;80,"A",O532&gt;70,"B",O532&gt;60,"C",O532&gt;40,"D",O532&gt;=0,"E")</f>
        <v>C</v>
      </c>
      <c r="Q532" s="43" t="str">
        <f>TEXT(VLOOKUP(D532,CHOOSE({1,2},Detail!$H$2:$H$1001,Detail!$A$2:$A$1001),2,FALSE),"DD/MM/YYYY")</f>
        <v>15/06/2004</v>
      </c>
      <c r="R532" t="str" cm="1">
        <f t="array" ref="R532:V532">TRANSPOSE(VLOOKUP(D532,CHOOSE({1,2,3,4,5,6},Detail!$H$2:$H$1001,Detail!$F$2:$F$1001,Detail!$C$2:$C$1001,Detail!$D$2:$D$1001,Detail!$E$2:$E$1001,Detail!$B$2:$B$1001),{2;3;4;5;6},FALSE))</f>
        <v>Banjar</v>
      </c>
      <c r="S532">
        <v>172</v>
      </c>
      <c r="T532">
        <v>66</v>
      </c>
      <c r="U532" t="str">
        <v>Jl. Moch. Toha No. 79</v>
      </c>
      <c r="V532" t="str">
        <v>A+</v>
      </c>
    </row>
    <row r="533" spans="1:22" x14ac:dyDescent="0.25">
      <c r="A533">
        <v>532</v>
      </c>
      <c r="B533" t="str">
        <f>LEFT(INDEX(Absen!$F$3:$F$8,MATCH(C533,Absen!$E$3:$E$8,0)),1)&amp;TEXT(A533,"0000")</f>
        <v>B0532</v>
      </c>
      <c r="C533" t="s">
        <v>1014</v>
      </c>
      <c r="D533" s="27" t="str">
        <f>VLOOKUP('Personal Teks 2'!B533,Detail!$G$2:$H$1001,2,FALSE)</f>
        <v>Kasiyah Mangunsong</v>
      </c>
      <c r="E533">
        <v>91</v>
      </c>
      <c r="F533">
        <v>48</v>
      </c>
      <c r="G533">
        <v>76</v>
      </c>
      <c r="H533">
        <v>72</v>
      </c>
      <c r="I533">
        <v>72</v>
      </c>
      <c r="J533">
        <v>62</v>
      </c>
      <c r="K533">
        <v>60</v>
      </c>
      <c r="L533" s="45">
        <f>_xlfn.IFNA(INDEX(Absen!$B$2:$B$501,MATCH('Personal Teks 2'!B533,Absen!$A$2:$A$501,0)),"NO")</f>
        <v>44806</v>
      </c>
      <c r="M533" s="47">
        <f t="shared" si="24"/>
        <v>10</v>
      </c>
      <c r="N533">
        <f t="shared" si="25"/>
        <v>50</v>
      </c>
      <c r="O533">
        <f t="shared" si="26"/>
        <v>67.974999999999994</v>
      </c>
      <c r="P533" t="str" cm="1">
        <f t="array" ref="P533">_xlfn.IFS(O533&gt;90,"A+",O533&gt;80,"A",O533&gt;70,"B",O533&gt;60,"C",O533&gt;40,"D",O533&gt;=0,"E")</f>
        <v>C</v>
      </c>
      <c r="Q533" s="43" t="str">
        <f>TEXT(VLOOKUP(D533,CHOOSE({1,2},Detail!$H$2:$H$1001,Detail!$A$2:$A$1001),2,FALSE),"DD/MM/YYYY")</f>
        <v>15/06/2004</v>
      </c>
      <c r="R533" t="str" cm="1">
        <f t="array" ref="R533:V533">TRANSPOSE(VLOOKUP(D533,CHOOSE({1,2,3,4,5,6},Detail!$H$2:$H$1001,Detail!$F$2:$F$1001,Detail!$C$2:$C$1001,Detail!$D$2:$D$1001,Detail!$E$2:$E$1001,Detail!$B$2:$B$1001),{2;3;4;5;6},FALSE))</f>
        <v>Kendari</v>
      </c>
      <c r="S533">
        <v>180</v>
      </c>
      <c r="T533">
        <v>74</v>
      </c>
      <c r="U533" t="str">
        <v>Gang Asia Afrika No. 94</v>
      </c>
      <c r="V533" t="str">
        <v>AB+</v>
      </c>
    </row>
    <row r="534" spans="1:22" x14ac:dyDescent="0.25">
      <c r="A534">
        <v>533</v>
      </c>
      <c r="B534" t="str">
        <f>LEFT(INDEX(Absen!$F$3:$F$8,MATCH(C534,Absen!$E$3:$E$8,0)),1)&amp;TEXT(A534,"0000")</f>
        <v>C0533</v>
      </c>
      <c r="C534" t="s">
        <v>1012</v>
      </c>
      <c r="D534" s="27" t="str">
        <f>VLOOKUP('Personal Teks 2'!B534,Detail!$G$2:$H$1001,2,FALSE)</f>
        <v>Rusman Nugroho</v>
      </c>
      <c r="E534">
        <v>91</v>
      </c>
      <c r="F534">
        <v>69</v>
      </c>
      <c r="G534">
        <v>94</v>
      </c>
      <c r="H534">
        <v>72</v>
      </c>
      <c r="I534">
        <v>90</v>
      </c>
      <c r="J534">
        <v>58</v>
      </c>
      <c r="K534">
        <v>74</v>
      </c>
      <c r="L534" s="45">
        <f>_xlfn.IFNA(INDEX(Absen!$B$2:$B$501,MATCH('Personal Teks 2'!B534,Absen!$A$2:$A$501,0)),"NO")</f>
        <v>44897</v>
      </c>
      <c r="M534" s="47">
        <f t="shared" si="24"/>
        <v>10</v>
      </c>
      <c r="N534">
        <f t="shared" si="25"/>
        <v>64</v>
      </c>
      <c r="O534">
        <f t="shared" si="26"/>
        <v>77.05</v>
      </c>
      <c r="P534" t="str" cm="1">
        <f t="array" ref="P534">_xlfn.IFS(O534&gt;90,"A+",O534&gt;80,"A",O534&gt;70,"B",O534&gt;60,"C",O534&gt;40,"D",O534&gt;=0,"E")</f>
        <v>B</v>
      </c>
      <c r="Q534" s="43" t="str">
        <f>TEXT(VLOOKUP(D534,CHOOSE({1,2},Detail!$H$2:$H$1001,Detail!$A$2:$A$1001),2,FALSE),"DD/MM/YYYY")</f>
        <v>03/04/2002</v>
      </c>
      <c r="R534" t="str" cm="1">
        <f t="array" ref="R534:V534">TRANSPOSE(VLOOKUP(D534,CHOOSE({1,2,3,4,5,6},Detail!$H$2:$H$1001,Detail!$F$2:$F$1001,Detail!$C$2:$C$1001,Detail!$D$2:$D$1001,Detail!$E$2:$E$1001,Detail!$B$2:$B$1001),{2;3;4;5;6},FALSE))</f>
        <v>Banjarmasin</v>
      </c>
      <c r="S534">
        <v>157</v>
      </c>
      <c r="T534">
        <v>76</v>
      </c>
      <c r="U534" t="str">
        <v>Jalan Ahmad Dahlan No. 74</v>
      </c>
      <c r="V534" t="str">
        <v>A-</v>
      </c>
    </row>
    <row r="535" spans="1:22" x14ac:dyDescent="0.25">
      <c r="A535">
        <v>534</v>
      </c>
      <c r="B535" t="str">
        <f>LEFT(INDEX(Absen!$F$3:$F$8,MATCH(C535,Absen!$E$3:$E$8,0)),1)&amp;TEXT(A535,"0000")</f>
        <v>A0534</v>
      </c>
      <c r="C535" t="s">
        <v>1015</v>
      </c>
      <c r="D535" s="27" t="str">
        <f>VLOOKUP('Personal Teks 2'!B535,Detail!$G$2:$H$1001,2,FALSE)</f>
        <v>Reksa Wulandari</v>
      </c>
      <c r="E535">
        <v>88</v>
      </c>
      <c r="F535">
        <v>73</v>
      </c>
      <c r="G535">
        <v>72</v>
      </c>
      <c r="H535">
        <v>59</v>
      </c>
      <c r="I535">
        <v>81</v>
      </c>
      <c r="J535">
        <v>80</v>
      </c>
      <c r="K535">
        <v>91</v>
      </c>
      <c r="L535" s="45">
        <f>_xlfn.IFNA(INDEX(Absen!$B$2:$B$501,MATCH('Personal Teks 2'!B535,Absen!$A$2:$A$501,0)),"NO")</f>
        <v>44881</v>
      </c>
      <c r="M535" s="47">
        <f t="shared" si="24"/>
        <v>10</v>
      </c>
      <c r="N535">
        <f t="shared" si="25"/>
        <v>81</v>
      </c>
      <c r="O535">
        <f t="shared" si="26"/>
        <v>76.125</v>
      </c>
      <c r="P535" t="str" cm="1">
        <f t="array" ref="P535">_xlfn.IFS(O535&gt;90,"A+",O535&gt;80,"A",O535&gt;70,"B",O535&gt;60,"C",O535&gt;40,"D",O535&gt;=0,"E")</f>
        <v>B</v>
      </c>
      <c r="Q535" s="43" t="str">
        <f>TEXT(VLOOKUP(D535,CHOOSE({1,2},Detail!$H$2:$H$1001,Detail!$A$2:$A$1001),2,FALSE),"DD/MM/YYYY")</f>
        <v>26/08/2001</v>
      </c>
      <c r="R535" t="str" cm="1">
        <f t="array" ref="R535:V535">TRANSPOSE(VLOOKUP(D535,CHOOSE({1,2,3,4,5,6},Detail!$H$2:$H$1001,Detail!$F$2:$F$1001,Detail!$C$2:$C$1001,Detail!$D$2:$D$1001,Detail!$E$2:$E$1001,Detail!$B$2:$B$1001),{2;3;4;5;6},FALSE))</f>
        <v>Ambon</v>
      </c>
      <c r="S535">
        <v>173</v>
      </c>
      <c r="T535">
        <v>59</v>
      </c>
      <c r="U535" t="str">
        <v>Jalan Jamika No. 77</v>
      </c>
      <c r="V535" t="str">
        <v>A+</v>
      </c>
    </row>
    <row r="536" spans="1:22" x14ac:dyDescent="0.25">
      <c r="A536">
        <v>535</v>
      </c>
      <c r="B536" t="str">
        <f>LEFT(INDEX(Absen!$F$3:$F$8,MATCH(C536,Absen!$E$3:$E$8,0)),1)&amp;TEXT(A536,"0000")</f>
        <v>C0535</v>
      </c>
      <c r="C536" t="s">
        <v>1012</v>
      </c>
      <c r="D536" s="27" t="str">
        <f>VLOOKUP('Personal Teks 2'!B536,Detail!$G$2:$H$1001,2,FALSE)</f>
        <v>Gara Puspita</v>
      </c>
      <c r="E536">
        <v>91</v>
      </c>
      <c r="F536">
        <v>67</v>
      </c>
      <c r="G536">
        <v>90</v>
      </c>
      <c r="H536">
        <v>72</v>
      </c>
      <c r="I536">
        <v>80</v>
      </c>
      <c r="J536">
        <v>93</v>
      </c>
      <c r="K536">
        <v>94</v>
      </c>
      <c r="L536" s="45">
        <f>_xlfn.IFNA(INDEX(Absen!$B$2:$B$501,MATCH('Personal Teks 2'!B536,Absen!$A$2:$A$501,0)),"NO")</f>
        <v>44897</v>
      </c>
      <c r="M536" s="47">
        <f t="shared" si="24"/>
        <v>10</v>
      </c>
      <c r="N536">
        <f t="shared" si="25"/>
        <v>84</v>
      </c>
      <c r="O536">
        <f t="shared" si="26"/>
        <v>83.75</v>
      </c>
      <c r="P536" t="str" cm="1">
        <f t="array" ref="P536">_xlfn.IFS(O536&gt;90,"A+",O536&gt;80,"A",O536&gt;70,"B",O536&gt;60,"C",O536&gt;40,"D",O536&gt;=0,"E")</f>
        <v>A</v>
      </c>
      <c r="Q536" s="43" t="str">
        <f>TEXT(VLOOKUP(D536,CHOOSE({1,2},Detail!$H$2:$H$1001,Detail!$A$2:$A$1001),2,FALSE),"DD/MM/YYYY")</f>
        <v>03/12/2003</v>
      </c>
      <c r="R536" t="str" cm="1">
        <f t="array" ref="R536:V536">TRANSPOSE(VLOOKUP(D536,CHOOSE({1,2,3,4,5,6},Detail!$H$2:$H$1001,Detail!$F$2:$F$1001,Detail!$C$2:$C$1001,Detail!$D$2:$D$1001,Detail!$E$2:$E$1001,Detail!$B$2:$B$1001),{2;3;4;5;6},FALSE))</f>
        <v>Sukabumi</v>
      </c>
      <c r="S536">
        <v>156</v>
      </c>
      <c r="T536">
        <v>68</v>
      </c>
      <c r="U536" t="str">
        <v xml:space="preserve">Jl. Rajawali Timur No. 4
</v>
      </c>
      <c r="V536" t="str">
        <v>AB+</v>
      </c>
    </row>
    <row r="537" spans="1:22" x14ac:dyDescent="0.25">
      <c r="A537">
        <v>536</v>
      </c>
      <c r="B537" t="str">
        <f>LEFT(INDEX(Absen!$F$3:$F$8,MATCH(C537,Absen!$E$3:$E$8,0)),1)&amp;TEXT(A537,"0000")</f>
        <v>A0536</v>
      </c>
      <c r="C537" t="s">
        <v>1015</v>
      </c>
      <c r="D537" s="27" t="str">
        <f>VLOOKUP('Personal Teks 2'!B537,Detail!$G$2:$H$1001,2,FALSE)</f>
        <v>Gabriella Pratiwi</v>
      </c>
      <c r="E537">
        <v>53</v>
      </c>
      <c r="F537">
        <v>42</v>
      </c>
      <c r="G537">
        <v>37</v>
      </c>
      <c r="H537">
        <v>50</v>
      </c>
      <c r="I537">
        <v>71</v>
      </c>
      <c r="J537">
        <v>45</v>
      </c>
      <c r="K537">
        <v>82</v>
      </c>
      <c r="L537" s="45">
        <f>_xlfn.IFNA(INDEX(Absen!$B$2:$B$501,MATCH('Personal Teks 2'!B537,Absen!$A$2:$A$501,0)),"NO")</f>
        <v>44807</v>
      </c>
      <c r="M537" s="47">
        <f t="shared" si="24"/>
        <v>10</v>
      </c>
      <c r="N537">
        <f t="shared" si="25"/>
        <v>72</v>
      </c>
      <c r="O537">
        <f t="shared" si="26"/>
        <v>50.6</v>
      </c>
      <c r="P537" t="str" cm="1">
        <f t="array" ref="P537">_xlfn.IFS(O537&gt;90,"A+",O537&gt;80,"A",O537&gt;70,"B",O537&gt;60,"C",O537&gt;40,"D",O537&gt;=0,"E")</f>
        <v>D</v>
      </c>
      <c r="Q537" s="43" t="str">
        <f>TEXT(VLOOKUP(D537,CHOOSE({1,2},Detail!$H$2:$H$1001,Detail!$A$2:$A$1001),2,FALSE),"DD/MM/YYYY")</f>
        <v>16/09/2002</v>
      </c>
      <c r="R537" t="str" cm="1">
        <f t="array" ref="R537:V537">TRANSPOSE(VLOOKUP(D537,CHOOSE({1,2,3,4,5,6},Detail!$H$2:$H$1001,Detail!$F$2:$F$1001,Detail!$C$2:$C$1001,Detail!$D$2:$D$1001,Detail!$E$2:$E$1001,Detail!$B$2:$B$1001),{2;3;4;5;6},FALSE))</f>
        <v>Mataram</v>
      </c>
      <c r="S537">
        <v>179</v>
      </c>
      <c r="T537">
        <v>95</v>
      </c>
      <c r="U537" t="str">
        <v>Jl. Soekarno Hatta No. 88</v>
      </c>
      <c r="V537" t="str">
        <v>AB+</v>
      </c>
    </row>
    <row r="538" spans="1:22" x14ac:dyDescent="0.25">
      <c r="A538">
        <v>537</v>
      </c>
      <c r="B538" t="str">
        <f>LEFT(INDEX(Absen!$F$3:$F$8,MATCH(C538,Absen!$E$3:$E$8,0)),1)&amp;TEXT(A538,"0000")</f>
        <v>D0537</v>
      </c>
      <c r="C538" t="s">
        <v>1013</v>
      </c>
      <c r="D538" s="27" t="str">
        <f>VLOOKUP('Personal Teks 2'!B538,Detail!$G$2:$H$1001,2,FALSE)</f>
        <v>Luthfi Laksmiwati</v>
      </c>
      <c r="E538">
        <v>88</v>
      </c>
      <c r="F538">
        <v>63</v>
      </c>
      <c r="G538">
        <v>79</v>
      </c>
      <c r="H538">
        <v>68</v>
      </c>
      <c r="I538">
        <v>72</v>
      </c>
      <c r="J538">
        <v>75</v>
      </c>
      <c r="K538">
        <v>93</v>
      </c>
      <c r="L538" s="45" t="str">
        <f>_xlfn.IFNA(INDEX(Absen!$B$2:$B$501,MATCH('Personal Teks 2'!B538,Absen!$A$2:$A$501,0)),"NO")</f>
        <v>NO</v>
      </c>
      <c r="M538" s="47">
        <f t="shared" si="24"/>
        <v>0</v>
      </c>
      <c r="N538">
        <f t="shared" si="25"/>
        <v>93</v>
      </c>
      <c r="O538">
        <f t="shared" si="26"/>
        <v>76.474999999999994</v>
      </c>
      <c r="P538" t="str" cm="1">
        <f t="array" ref="P538">_xlfn.IFS(O538&gt;90,"A+",O538&gt;80,"A",O538&gt;70,"B",O538&gt;60,"C",O538&gt;40,"D",O538&gt;=0,"E")</f>
        <v>B</v>
      </c>
      <c r="Q538" s="43" t="str">
        <f>TEXT(VLOOKUP(D538,CHOOSE({1,2},Detail!$H$2:$H$1001,Detail!$A$2:$A$1001),2,FALSE),"DD/MM/YYYY")</f>
        <v>07/01/2002</v>
      </c>
      <c r="R538" t="str" cm="1">
        <f t="array" ref="R538:V538">TRANSPOSE(VLOOKUP(D538,CHOOSE({1,2,3,4,5,6},Detail!$H$2:$H$1001,Detail!$F$2:$F$1001,Detail!$C$2:$C$1001,Detail!$D$2:$D$1001,Detail!$E$2:$E$1001,Detail!$B$2:$B$1001),{2;3;4;5;6},FALSE))</f>
        <v>Pariaman</v>
      </c>
      <c r="S538">
        <v>173</v>
      </c>
      <c r="T538">
        <v>53</v>
      </c>
      <c r="U538" t="str">
        <v xml:space="preserve">Gang Siliwangi No. 5
</v>
      </c>
      <c r="V538" t="str">
        <v>O+</v>
      </c>
    </row>
    <row r="539" spans="1:22" x14ac:dyDescent="0.25">
      <c r="A539">
        <v>538</v>
      </c>
      <c r="B539" t="str">
        <f>LEFT(INDEX(Absen!$F$3:$F$8,MATCH(C539,Absen!$E$3:$E$8,0)),1)&amp;TEXT(A539,"0000")</f>
        <v>F0538</v>
      </c>
      <c r="C539" t="s">
        <v>1011</v>
      </c>
      <c r="D539" s="27" t="str">
        <f>VLOOKUP('Personal Teks 2'!B539,Detail!$G$2:$H$1001,2,FALSE)</f>
        <v>Kasusra Sudiati</v>
      </c>
      <c r="E539">
        <v>70</v>
      </c>
      <c r="F539">
        <v>56</v>
      </c>
      <c r="G539">
        <v>53</v>
      </c>
      <c r="H539">
        <v>68</v>
      </c>
      <c r="I539">
        <v>56</v>
      </c>
      <c r="J539">
        <v>47</v>
      </c>
      <c r="K539">
        <v>87</v>
      </c>
      <c r="L539" s="45">
        <f>_xlfn.IFNA(INDEX(Absen!$B$2:$B$501,MATCH('Personal Teks 2'!B539,Absen!$A$2:$A$501,0)),"NO")</f>
        <v>44810</v>
      </c>
      <c r="M539" s="47">
        <f t="shared" si="24"/>
        <v>10</v>
      </c>
      <c r="N539">
        <f t="shared" si="25"/>
        <v>77</v>
      </c>
      <c r="O539">
        <f t="shared" si="26"/>
        <v>58.95</v>
      </c>
      <c r="P539" t="str" cm="1">
        <f t="array" ref="P539">_xlfn.IFS(O539&gt;90,"A+",O539&gt;80,"A",O539&gt;70,"B",O539&gt;60,"C",O539&gt;40,"D",O539&gt;=0,"E")</f>
        <v>D</v>
      </c>
      <c r="Q539" s="43" t="str">
        <f>TEXT(VLOOKUP(D539,CHOOSE({1,2},Detail!$H$2:$H$1001,Detail!$A$2:$A$1001),2,FALSE),"DD/MM/YYYY")</f>
        <v>27/12/2003</v>
      </c>
      <c r="R539" t="str" cm="1">
        <f t="array" ref="R539:V539">TRANSPOSE(VLOOKUP(D539,CHOOSE({1,2,3,4,5,6},Detail!$H$2:$H$1001,Detail!$F$2:$F$1001,Detail!$C$2:$C$1001,Detail!$D$2:$D$1001,Detail!$E$2:$E$1001,Detail!$B$2:$B$1001),{2;3;4;5;6},FALSE))</f>
        <v>Bengkulu</v>
      </c>
      <c r="S539">
        <v>161</v>
      </c>
      <c r="T539">
        <v>77</v>
      </c>
      <c r="U539" t="str">
        <v xml:space="preserve">Jalan Lembong No. 0
</v>
      </c>
      <c r="V539" t="str">
        <v>B-</v>
      </c>
    </row>
    <row r="540" spans="1:22" x14ac:dyDescent="0.25">
      <c r="A540">
        <v>539</v>
      </c>
      <c r="B540" t="str">
        <f>LEFT(INDEX(Absen!$F$3:$F$8,MATCH(C540,Absen!$E$3:$E$8,0)),1)&amp;TEXT(A540,"0000")</f>
        <v>F0539</v>
      </c>
      <c r="C540" t="s">
        <v>1011</v>
      </c>
      <c r="D540" s="27" t="str">
        <f>VLOOKUP('Personal Teks 2'!B540,Detail!$G$2:$H$1001,2,FALSE)</f>
        <v>Putri Pertiwi</v>
      </c>
      <c r="E540">
        <v>60</v>
      </c>
      <c r="F540">
        <v>46</v>
      </c>
      <c r="G540">
        <v>48</v>
      </c>
      <c r="H540">
        <v>50</v>
      </c>
      <c r="I540">
        <v>51</v>
      </c>
      <c r="J540">
        <v>87</v>
      </c>
      <c r="K540">
        <v>83</v>
      </c>
      <c r="L540" s="45" t="str">
        <f>_xlfn.IFNA(INDEX(Absen!$B$2:$B$501,MATCH('Personal Teks 2'!B540,Absen!$A$2:$A$501,0)),"NO")</f>
        <v>NO</v>
      </c>
      <c r="M540" s="47">
        <f t="shared" si="24"/>
        <v>0</v>
      </c>
      <c r="N540">
        <f t="shared" si="25"/>
        <v>83</v>
      </c>
      <c r="O540">
        <f t="shared" si="26"/>
        <v>61.174999999999997</v>
      </c>
      <c r="P540" t="str" cm="1">
        <f t="array" ref="P540">_xlfn.IFS(O540&gt;90,"A+",O540&gt;80,"A",O540&gt;70,"B",O540&gt;60,"C",O540&gt;40,"D",O540&gt;=0,"E")</f>
        <v>C</v>
      </c>
      <c r="Q540" s="43" t="str">
        <f>TEXT(VLOOKUP(D540,CHOOSE({1,2},Detail!$H$2:$H$1001,Detail!$A$2:$A$1001),2,FALSE),"DD/MM/YYYY")</f>
        <v>09/04/2004</v>
      </c>
      <c r="R540" t="str" cm="1">
        <f t="array" ref="R540:V540">TRANSPOSE(VLOOKUP(D540,CHOOSE({1,2,3,4,5,6},Detail!$H$2:$H$1001,Detail!$F$2:$F$1001,Detail!$C$2:$C$1001,Detail!$D$2:$D$1001,Detail!$E$2:$E$1001,Detail!$B$2:$B$1001),{2;3;4;5;6},FALSE))</f>
        <v>Bima</v>
      </c>
      <c r="S540">
        <v>162</v>
      </c>
      <c r="T540">
        <v>79</v>
      </c>
      <c r="U540" t="str">
        <v>Gang Erlangga No. 11</v>
      </c>
      <c r="V540" t="str">
        <v>B-</v>
      </c>
    </row>
    <row r="541" spans="1:22" x14ac:dyDescent="0.25">
      <c r="A541">
        <v>540</v>
      </c>
      <c r="B541" t="str">
        <f>LEFT(INDEX(Absen!$F$3:$F$8,MATCH(C541,Absen!$E$3:$E$8,0)),1)&amp;TEXT(A541,"0000")</f>
        <v>E0540</v>
      </c>
      <c r="C541" t="s">
        <v>1010</v>
      </c>
      <c r="D541" s="27" t="str">
        <f>VLOOKUP('Personal Teks 2'!B541,Detail!$G$2:$H$1001,2,FALSE)</f>
        <v>Nugraha Natsir</v>
      </c>
      <c r="E541">
        <v>54</v>
      </c>
      <c r="F541">
        <v>48</v>
      </c>
      <c r="G541">
        <v>71</v>
      </c>
      <c r="H541">
        <v>72</v>
      </c>
      <c r="I541">
        <v>61</v>
      </c>
      <c r="J541">
        <v>68</v>
      </c>
      <c r="K541">
        <v>95</v>
      </c>
      <c r="L541" s="45">
        <f>_xlfn.IFNA(INDEX(Absen!$B$2:$B$501,MATCH('Personal Teks 2'!B541,Absen!$A$2:$A$501,0)),"NO")</f>
        <v>44878</v>
      </c>
      <c r="M541" s="47">
        <f t="shared" si="24"/>
        <v>10</v>
      </c>
      <c r="N541">
        <f t="shared" si="25"/>
        <v>85</v>
      </c>
      <c r="O541">
        <f t="shared" si="26"/>
        <v>65.675000000000011</v>
      </c>
      <c r="P541" t="str" cm="1">
        <f t="array" ref="P541">_xlfn.IFS(O541&gt;90,"A+",O541&gt;80,"A",O541&gt;70,"B",O541&gt;60,"C",O541&gt;40,"D",O541&gt;=0,"E")</f>
        <v>C</v>
      </c>
      <c r="Q541" s="43" t="str">
        <f>TEXT(VLOOKUP(D541,CHOOSE({1,2},Detail!$H$2:$H$1001,Detail!$A$2:$A$1001),2,FALSE),"DD/MM/YYYY")</f>
        <v>11/02/2004</v>
      </c>
      <c r="R541" t="str" cm="1">
        <f t="array" ref="R541:V541">TRANSPOSE(VLOOKUP(D541,CHOOSE({1,2,3,4,5,6},Detail!$H$2:$H$1001,Detail!$F$2:$F$1001,Detail!$C$2:$C$1001,Detail!$D$2:$D$1001,Detail!$E$2:$E$1001,Detail!$B$2:$B$1001),{2;3;4;5;6},FALSE))</f>
        <v>Tomohon</v>
      </c>
      <c r="S541">
        <v>171</v>
      </c>
      <c r="T541">
        <v>73</v>
      </c>
      <c r="U541" t="str">
        <v>Gg. Joyoboyo No. 02</v>
      </c>
      <c r="V541" t="str">
        <v>O-</v>
      </c>
    </row>
    <row r="542" spans="1:22" x14ac:dyDescent="0.25">
      <c r="A542">
        <v>541</v>
      </c>
      <c r="B542" t="str">
        <f>LEFT(INDEX(Absen!$F$3:$F$8,MATCH(C542,Absen!$E$3:$E$8,0)),1)&amp;TEXT(A542,"0000")</f>
        <v>C0541</v>
      </c>
      <c r="C542" t="s">
        <v>1012</v>
      </c>
      <c r="D542" s="27" t="str">
        <f>VLOOKUP('Personal Teks 2'!B542,Detail!$G$2:$H$1001,2,FALSE)</f>
        <v>Jasmin Prasetya</v>
      </c>
      <c r="E542">
        <v>71</v>
      </c>
      <c r="F542">
        <v>65</v>
      </c>
      <c r="G542">
        <v>74</v>
      </c>
      <c r="H542">
        <v>66</v>
      </c>
      <c r="I542">
        <v>72</v>
      </c>
      <c r="J542">
        <v>53</v>
      </c>
      <c r="K542">
        <v>62</v>
      </c>
      <c r="L542" s="45">
        <f>_xlfn.IFNA(INDEX(Absen!$B$2:$B$501,MATCH('Personal Teks 2'!B542,Absen!$A$2:$A$501,0)),"NO")</f>
        <v>44806</v>
      </c>
      <c r="M542" s="47">
        <f t="shared" si="24"/>
        <v>10</v>
      </c>
      <c r="N542">
        <f t="shared" si="25"/>
        <v>52</v>
      </c>
      <c r="O542">
        <f t="shared" si="26"/>
        <v>64.849999999999994</v>
      </c>
      <c r="P542" t="str" cm="1">
        <f t="array" ref="P542">_xlfn.IFS(O542&gt;90,"A+",O542&gt;80,"A",O542&gt;70,"B",O542&gt;60,"C",O542&gt;40,"D",O542&gt;=0,"E")</f>
        <v>C</v>
      </c>
      <c r="Q542" s="43" t="str">
        <f>TEXT(VLOOKUP(D542,CHOOSE({1,2},Detail!$H$2:$H$1001,Detail!$A$2:$A$1001),2,FALSE),"DD/MM/YYYY")</f>
        <v>28/11/2001</v>
      </c>
      <c r="R542" t="str" cm="1">
        <f t="array" ref="R542:V542">TRANSPOSE(VLOOKUP(D542,CHOOSE({1,2,3,4,5,6},Detail!$H$2:$H$1001,Detail!$F$2:$F$1001,Detail!$C$2:$C$1001,Detail!$D$2:$D$1001,Detail!$E$2:$E$1001,Detail!$B$2:$B$1001),{2;3;4;5;6},FALSE))</f>
        <v>Cimahi</v>
      </c>
      <c r="S542">
        <v>169</v>
      </c>
      <c r="T542">
        <v>54</v>
      </c>
      <c r="U542" t="str">
        <v xml:space="preserve">Gg. Antapani Lama No. 4
</v>
      </c>
      <c r="V542" t="str">
        <v>AB+</v>
      </c>
    </row>
    <row r="543" spans="1:22" x14ac:dyDescent="0.25">
      <c r="A543">
        <v>542</v>
      </c>
      <c r="B543" t="str">
        <f>LEFT(INDEX(Absen!$F$3:$F$8,MATCH(C543,Absen!$E$3:$E$8,0)),1)&amp;TEXT(A543,"0000")</f>
        <v>B0542</v>
      </c>
      <c r="C543" t="s">
        <v>1014</v>
      </c>
      <c r="D543" s="27" t="str">
        <f>VLOOKUP('Personal Teks 2'!B543,Detail!$G$2:$H$1001,2,FALSE)</f>
        <v>Elvin Wijayanti</v>
      </c>
      <c r="E543">
        <v>71</v>
      </c>
      <c r="F543">
        <v>60</v>
      </c>
      <c r="G543">
        <v>42</v>
      </c>
      <c r="H543">
        <v>57</v>
      </c>
      <c r="I543">
        <v>54</v>
      </c>
      <c r="J543">
        <v>71</v>
      </c>
      <c r="K543">
        <v>63</v>
      </c>
      <c r="L543" s="45" t="str">
        <f>_xlfn.IFNA(INDEX(Absen!$B$2:$B$501,MATCH('Personal Teks 2'!B543,Absen!$A$2:$A$501,0)),"NO")</f>
        <v>NO</v>
      </c>
      <c r="M543" s="47">
        <f t="shared" si="24"/>
        <v>0</v>
      </c>
      <c r="N543">
        <f t="shared" si="25"/>
        <v>63</v>
      </c>
      <c r="O543">
        <f t="shared" si="26"/>
        <v>59.149999999999991</v>
      </c>
      <c r="P543" t="str" cm="1">
        <f t="array" ref="P543">_xlfn.IFS(O543&gt;90,"A+",O543&gt;80,"A",O543&gt;70,"B",O543&gt;60,"C",O543&gt;40,"D",O543&gt;=0,"E")</f>
        <v>D</v>
      </c>
      <c r="Q543" s="43" t="str">
        <f>TEXT(VLOOKUP(D543,CHOOSE({1,2},Detail!$H$2:$H$1001,Detail!$A$2:$A$1001),2,FALSE),"DD/MM/YYYY")</f>
        <v>24/10/2002</v>
      </c>
      <c r="R543" t="str" cm="1">
        <f t="array" ref="R543:V543">TRANSPOSE(VLOOKUP(D543,CHOOSE({1,2,3,4,5,6},Detail!$H$2:$H$1001,Detail!$F$2:$F$1001,Detail!$C$2:$C$1001,Detail!$D$2:$D$1001,Detail!$E$2:$E$1001,Detail!$B$2:$B$1001),{2;3;4;5;6},FALSE))</f>
        <v>Solok</v>
      </c>
      <c r="S543">
        <v>150</v>
      </c>
      <c r="T543">
        <v>53</v>
      </c>
      <c r="U543" t="str">
        <v xml:space="preserve">Gang Peta No. 5
</v>
      </c>
      <c r="V543" t="str">
        <v>AB-</v>
      </c>
    </row>
    <row r="544" spans="1:22" x14ac:dyDescent="0.25">
      <c r="A544">
        <v>543</v>
      </c>
      <c r="B544" t="str">
        <f>LEFT(INDEX(Absen!$F$3:$F$8,MATCH(C544,Absen!$E$3:$E$8,0)),1)&amp;TEXT(A544,"0000")</f>
        <v>E0543</v>
      </c>
      <c r="C544" t="s">
        <v>1010</v>
      </c>
      <c r="D544" s="27" t="str">
        <f>VLOOKUP('Personal Teks 2'!B544,Detail!$G$2:$H$1001,2,FALSE)</f>
        <v>Lembah Nababan</v>
      </c>
      <c r="E544">
        <v>70</v>
      </c>
      <c r="F544">
        <v>73</v>
      </c>
      <c r="G544">
        <v>92</v>
      </c>
      <c r="H544">
        <v>50</v>
      </c>
      <c r="I544">
        <v>79</v>
      </c>
      <c r="J544">
        <v>49</v>
      </c>
      <c r="K544">
        <v>66</v>
      </c>
      <c r="L544" s="45">
        <f>_xlfn.IFNA(INDEX(Absen!$B$2:$B$501,MATCH('Personal Teks 2'!B544,Absen!$A$2:$A$501,0)),"NO")</f>
        <v>44763</v>
      </c>
      <c r="M544" s="47">
        <f t="shared" si="24"/>
        <v>10</v>
      </c>
      <c r="N544">
        <f t="shared" si="25"/>
        <v>56</v>
      </c>
      <c r="O544">
        <f t="shared" si="26"/>
        <v>67.8</v>
      </c>
      <c r="P544" t="str" cm="1">
        <f t="array" ref="P544">_xlfn.IFS(O544&gt;90,"A+",O544&gt;80,"A",O544&gt;70,"B",O544&gt;60,"C",O544&gt;40,"D",O544&gt;=0,"E")</f>
        <v>C</v>
      </c>
      <c r="Q544" s="43" t="str">
        <f>TEXT(VLOOKUP(D544,CHOOSE({1,2},Detail!$H$2:$H$1001,Detail!$A$2:$A$1001),2,FALSE),"DD/MM/YYYY")</f>
        <v>06/09/2001</v>
      </c>
      <c r="R544" t="str" cm="1">
        <f t="array" ref="R544:V544">TRANSPOSE(VLOOKUP(D544,CHOOSE({1,2,3,4,5,6},Detail!$H$2:$H$1001,Detail!$F$2:$F$1001,Detail!$C$2:$C$1001,Detail!$D$2:$D$1001,Detail!$E$2:$E$1001,Detail!$B$2:$B$1001),{2;3;4;5;6},FALSE))</f>
        <v>Pangkalpinang</v>
      </c>
      <c r="S544">
        <v>178</v>
      </c>
      <c r="T544">
        <v>91</v>
      </c>
      <c r="U544" t="str">
        <v xml:space="preserve">Gg. M.H Thamrin No. 8
</v>
      </c>
      <c r="V544" t="str">
        <v>AB-</v>
      </c>
    </row>
    <row r="545" spans="1:22" x14ac:dyDescent="0.25">
      <c r="A545">
        <v>544</v>
      </c>
      <c r="B545" t="str">
        <f>LEFT(INDEX(Absen!$F$3:$F$8,MATCH(C545,Absen!$E$3:$E$8,0)),1)&amp;TEXT(A545,"0000")</f>
        <v>E0544</v>
      </c>
      <c r="C545" t="s">
        <v>1010</v>
      </c>
      <c r="D545" s="27" t="str">
        <f>VLOOKUP('Personal Teks 2'!B545,Detail!$G$2:$H$1001,2,FALSE)</f>
        <v>Ifa Yolanda</v>
      </c>
      <c r="E545">
        <v>69</v>
      </c>
      <c r="F545">
        <v>75</v>
      </c>
      <c r="G545">
        <v>52</v>
      </c>
      <c r="H545">
        <v>72</v>
      </c>
      <c r="I545">
        <v>90</v>
      </c>
      <c r="J545">
        <v>42</v>
      </c>
      <c r="K545">
        <v>76</v>
      </c>
      <c r="L545" s="45" t="str">
        <f>_xlfn.IFNA(INDEX(Absen!$B$2:$B$501,MATCH('Personal Teks 2'!B545,Absen!$A$2:$A$501,0)),"NO")</f>
        <v>NO</v>
      </c>
      <c r="M545" s="47">
        <f t="shared" si="24"/>
        <v>0</v>
      </c>
      <c r="N545">
        <f t="shared" si="25"/>
        <v>76</v>
      </c>
      <c r="O545">
        <f t="shared" si="26"/>
        <v>64.649999999999991</v>
      </c>
      <c r="P545" t="str" cm="1">
        <f t="array" ref="P545">_xlfn.IFS(O545&gt;90,"A+",O545&gt;80,"A",O545&gt;70,"B",O545&gt;60,"C",O545&gt;40,"D",O545&gt;=0,"E")</f>
        <v>C</v>
      </c>
      <c r="Q545" s="43" t="str">
        <f>TEXT(VLOOKUP(D545,CHOOSE({1,2},Detail!$H$2:$H$1001,Detail!$A$2:$A$1001),2,FALSE),"DD/MM/YYYY")</f>
        <v>15/04/2004</v>
      </c>
      <c r="R545" t="str" cm="1">
        <f t="array" ref="R545:V545">TRANSPOSE(VLOOKUP(D545,CHOOSE({1,2,3,4,5,6},Detail!$H$2:$H$1001,Detail!$F$2:$F$1001,Detail!$C$2:$C$1001,Detail!$D$2:$D$1001,Detail!$E$2:$E$1001,Detail!$B$2:$B$1001),{2;3;4;5;6},FALSE))</f>
        <v>Madiun</v>
      </c>
      <c r="S545">
        <v>171</v>
      </c>
      <c r="T545">
        <v>62</v>
      </c>
      <c r="U545" t="str">
        <v xml:space="preserve">Jl. Astana Anyar No. 9
</v>
      </c>
      <c r="V545" t="str">
        <v>A-</v>
      </c>
    </row>
    <row r="546" spans="1:22" x14ac:dyDescent="0.25">
      <c r="A546">
        <v>545</v>
      </c>
      <c r="B546" t="str">
        <f>LEFT(INDEX(Absen!$F$3:$F$8,MATCH(C546,Absen!$E$3:$E$8,0)),1)&amp;TEXT(A546,"0000")</f>
        <v>C0545</v>
      </c>
      <c r="C546" t="s">
        <v>1012</v>
      </c>
      <c r="D546" s="27" t="str">
        <f>VLOOKUP('Personal Teks 2'!B546,Detail!$G$2:$H$1001,2,FALSE)</f>
        <v>Zulaikha Kuswoyo</v>
      </c>
      <c r="E546">
        <v>70</v>
      </c>
      <c r="F546">
        <v>52</v>
      </c>
      <c r="G546">
        <v>47</v>
      </c>
      <c r="H546">
        <v>51</v>
      </c>
      <c r="I546">
        <v>77</v>
      </c>
      <c r="J546">
        <v>54</v>
      </c>
      <c r="K546">
        <v>87</v>
      </c>
      <c r="L546" s="45">
        <f>_xlfn.IFNA(INDEX(Absen!$B$2:$B$501,MATCH('Personal Teks 2'!B546,Absen!$A$2:$A$501,0)),"NO")</f>
        <v>44904</v>
      </c>
      <c r="M546" s="47">
        <f t="shared" si="24"/>
        <v>10</v>
      </c>
      <c r="N546">
        <f t="shared" si="25"/>
        <v>77</v>
      </c>
      <c r="O546">
        <f t="shared" si="26"/>
        <v>59.150000000000006</v>
      </c>
      <c r="P546" t="str" cm="1">
        <f t="array" ref="P546">_xlfn.IFS(O546&gt;90,"A+",O546&gt;80,"A",O546&gt;70,"B",O546&gt;60,"C",O546&gt;40,"D",O546&gt;=0,"E")</f>
        <v>D</v>
      </c>
      <c r="Q546" s="43" t="str">
        <f>TEXT(VLOOKUP(D546,CHOOSE({1,2},Detail!$H$2:$H$1001,Detail!$A$2:$A$1001),2,FALSE),"DD/MM/YYYY")</f>
        <v>10/12/2004</v>
      </c>
      <c r="R546" t="str" cm="1">
        <f t="array" ref="R546:V546">TRANSPOSE(VLOOKUP(D546,CHOOSE({1,2,3,4,5,6},Detail!$H$2:$H$1001,Detail!$F$2:$F$1001,Detail!$C$2:$C$1001,Detail!$D$2:$D$1001,Detail!$E$2:$E$1001,Detail!$B$2:$B$1001),{2;3;4;5;6},FALSE))</f>
        <v>Denpasar</v>
      </c>
      <c r="S546">
        <v>159</v>
      </c>
      <c r="T546">
        <v>76</v>
      </c>
      <c r="U546" t="str">
        <v>Jalan Joyoboyo No. 04</v>
      </c>
      <c r="V546" t="str">
        <v>A+</v>
      </c>
    </row>
    <row r="547" spans="1:22" x14ac:dyDescent="0.25">
      <c r="A547">
        <v>546</v>
      </c>
      <c r="B547" t="str">
        <f>LEFT(INDEX(Absen!$F$3:$F$8,MATCH(C547,Absen!$E$3:$E$8,0)),1)&amp;TEXT(A547,"0000")</f>
        <v>D0546</v>
      </c>
      <c r="C547" t="s">
        <v>1013</v>
      </c>
      <c r="D547" s="27" t="str">
        <f>VLOOKUP('Personal Teks 2'!B547,Detail!$G$2:$H$1001,2,FALSE)</f>
        <v>Harimurti Permadi</v>
      </c>
      <c r="E547">
        <v>63</v>
      </c>
      <c r="F547">
        <v>58</v>
      </c>
      <c r="G547">
        <v>38</v>
      </c>
      <c r="H547">
        <v>69</v>
      </c>
      <c r="I547">
        <v>62</v>
      </c>
      <c r="J547">
        <v>48</v>
      </c>
      <c r="K547">
        <v>73</v>
      </c>
      <c r="L547" s="45" t="str">
        <f>_xlfn.IFNA(INDEX(Absen!$B$2:$B$501,MATCH('Personal Teks 2'!B547,Absen!$A$2:$A$501,0)),"NO")</f>
        <v>NO</v>
      </c>
      <c r="M547" s="47">
        <f t="shared" si="24"/>
        <v>0</v>
      </c>
      <c r="N547">
        <f t="shared" si="25"/>
        <v>73</v>
      </c>
      <c r="O547">
        <f t="shared" si="26"/>
        <v>56</v>
      </c>
      <c r="P547" t="str" cm="1">
        <f t="array" ref="P547">_xlfn.IFS(O547&gt;90,"A+",O547&gt;80,"A",O547&gt;70,"B",O547&gt;60,"C",O547&gt;40,"D",O547&gt;=0,"E")</f>
        <v>D</v>
      </c>
      <c r="Q547" s="43" t="str">
        <f>TEXT(VLOOKUP(D547,CHOOSE({1,2},Detail!$H$2:$H$1001,Detail!$A$2:$A$1001),2,FALSE),"DD/MM/YYYY")</f>
        <v>19/11/2002</v>
      </c>
      <c r="R547" t="str" cm="1">
        <f t="array" ref="R547:V547">TRANSPOSE(VLOOKUP(D547,CHOOSE({1,2,3,4,5,6},Detail!$H$2:$H$1001,Detail!$F$2:$F$1001,Detail!$C$2:$C$1001,Detail!$D$2:$D$1001,Detail!$E$2:$E$1001,Detail!$B$2:$B$1001),{2;3;4;5;6},FALSE))</f>
        <v>Lubuklinggau</v>
      </c>
      <c r="S547">
        <v>165</v>
      </c>
      <c r="T547">
        <v>73</v>
      </c>
      <c r="U547" t="str">
        <v>Gg. Dipatiukur No. 58</v>
      </c>
      <c r="V547" t="str">
        <v>O-</v>
      </c>
    </row>
    <row r="548" spans="1:22" x14ac:dyDescent="0.25">
      <c r="A548">
        <v>547</v>
      </c>
      <c r="B548" t="str">
        <f>LEFT(INDEX(Absen!$F$3:$F$8,MATCH(C548,Absen!$E$3:$E$8,0)),1)&amp;TEXT(A548,"0000")</f>
        <v>D0547</v>
      </c>
      <c r="C548" t="s">
        <v>1013</v>
      </c>
      <c r="D548" s="27" t="str">
        <f>VLOOKUP('Personal Teks 2'!B548,Detail!$G$2:$H$1001,2,FALSE)</f>
        <v>Lalita Sihombing</v>
      </c>
      <c r="E548">
        <v>66</v>
      </c>
      <c r="F548">
        <v>53</v>
      </c>
      <c r="G548">
        <v>41</v>
      </c>
      <c r="H548">
        <v>64</v>
      </c>
      <c r="I548">
        <v>51</v>
      </c>
      <c r="J548">
        <v>68</v>
      </c>
      <c r="K548">
        <v>67</v>
      </c>
      <c r="L548" s="45">
        <f>_xlfn.IFNA(INDEX(Absen!$B$2:$B$501,MATCH('Personal Teks 2'!B548,Absen!$A$2:$A$501,0)),"NO")</f>
        <v>44827</v>
      </c>
      <c r="M548" s="47">
        <f t="shared" si="24"/>
        <v>10</v>
      </c>
      <c r="N548">
        <f t="shared" si="25"/>
        <v>57</v>
      </c>
      <c r="O548">
        <f t="shared" si="26"/>
        <v>56.750000000000007</v>
      </c>
      <c r="P548" t="str" cm="1">
        <f t="array" ref="P548">_xlfn.IFS(O548&gt;90,"A+",O548&gt;80,"A",O548&gt;70,"B",O548&gt;60,"C",O548&gt;40,"D",O548&gt;=0,"E")</f>
        <v>D</v>
      </c>
      <c r="Q548" s="43" t="str">
        <f>TEXT(VLOOKUP(D548,CHOOSE({1,2},Detail!$H$2:$H$1001,Detail!$A$2:$A$1001),2,FALSE),"DD/MM/YYYY")</f>
        <v>12/11/2004</v>
      </c>
      <c r="R548" t="str" cm="1">
        <f t="array" ref="R548:V548">TRANSPOSE(VLOOKUP(D548,CHOOSE({1,2,3,4,5,6},Detail!$H$2:$H$1001,Detail!$F$2:$F$1001,Detail!$C$2:$C$1001,Detail!$D$2:$D$1001,Detail!$E$2:$E$1001,Detail!$B$2:$B$1001),{2;3;4;5;6},FALSE))</f>
        <v>Kota Administrasi Jakarta Pusat</v>
      </c>
      <c r="S548">
        <v>158</v>
      </c>
      <c r="T548">
        <v>66</v>
      </c>
      <c r="U548" t="str">
        <v>Jl. Cempaka No. 14</v>
      </c>
      <c r="V548" t="str">
        <v>O+</v>
      </c>
    </row>
    <row r="549" spans="1:22" x14ac:dyDescent="0.25">
      <c r="A549">
        <v>548</v>
      </c>
      <c r="B549" t="str">
        <f>LEFT(INDEX(Absen!$F$3:$F$8,MATCH(C549,Absen!$E$3:$E$8,0)),1)&amp;TEXT(A549,"0000")</f>
        <v>C0548</v>
      </c>
      <c r="C549" t="s">
        <v>1012</v>
      </c>
      <c r="D549" s="27" t="str">
        <f>VLOOKUP('Personal Teks 2'!B549,Detail!$G$2:$H$1001,2,FALSE)</f>
        <v>Diana Rajasa</v>
      </c>
      <c r="E549">
        <v>64</v>
      </c>
      <c r="F549">
        <v>66</v>
      </c>
      <c r="G549">
        <v>66</v>
      </c>
      <c r="H549">
        <v>73</v>
      </c>
      <c r="I549">
        <v>78</v>
      </c>
      <c r="J549">
        <v>43</v>
      </c>
      <c r="K549">
        <v>100</v>
      </c>
      <c r="L549" s="45" t="str">
        <f>_xlfn.IFNA(INDEX(Absen!$B$2:$B$501,MATCH('Personal Teks 2'!B549,Absen!$A$2:$A$501,0)),"NO")</f>
        <v>NO</v>
      </c>
      <c r="M549" s="47">
        <f t="shared" si="24"/>
        <v>0</v>
      </c>
      <c r="N549">
        <f t="shared" si="25"/>
        <v>100</v>
      </c>
      <c r="O549">
        <f t="shared" si="26"/>
        <v>66.925000000000011</v>
      </c>
      <c r="P549" t="str" cm="1">
        <f t="array" ref="P549">_xlfn.IFS(O549&gt;90,"A+",O549&gt;80,"A",O549&gt;70,"B",O549&gt;60,"C",O549&gt;40,"D",O549&gt;=0,"E")</f>
        <v>C</v>
      </c>
      <c r="Q549" s="43" t="str">
        <f>TEXT(VLOOKUP(D549,CHOOSE({1,2},Detail!$H$2:$H$1001,Detail!$A$2:$A$1001),2,FALSE),"DD/MM/YYYY")</f>
        <v>27/03/2002</v>
      </c>
      <c r="R549" t="str" cm="1">
        <f t="array" ref="R549:V549">TRANSPOSE(VLOOKUP(D549,CHOOSE({1,2,3,4,5,6},Detail!$H$2:$H$1001,Detail!$F$2:$F$1001,Detail!$C$2:$C$1001,Detail!$D$2:$D$1001,Detail!$E$2:$E$1001,Detail!$B$2:$B$1001),{2;3;4;5;6},FALSE))</f>
        <v>Langsa</v>
      </c>
      <c r="S549">
        <v>162</v>
      </c>
      <c r="T549">
        <v>94</v>
      </c>
      <c r="U549" t="str">
        <v xml:space="preserve">Jl. Rajawali Barat No. 3
</v>
      </c>
      <c r="V549" t="str">
        <v>A-</v>
      </c>
    </row>
    <row r="550" spans="1:22" x14ac:dyDescent="0.25">
      <c r="A550">
        <v>549</v>
      </c>
      <c r="B550" t="str">
        <f>LEFT(INDEX(Absen!$F$3:$F$8,MATCH(C550,Absen!$E$3:$E$8,0)),1)&amp;TEXT(A550,"0000")</f>
        <v>E0549</v>
      </c>
      <c r="C550" t="s">
        <v>1010</v>
      </c>
      <c r="D550" s="27" t="str">
        <f>VLOOKUP('Personal Teks 2'!B550,Detail!$G$2:$H$1001,2,FALSE)</f>
        <v>Adiarja Zulaika</v>
      </c>
      <c r="E550">
        <v>95</v>
      </c>
      <c r="F550">
        <v>53</v>
      </c>
      <c r="G550">
        <v>93</v>
      </c>
      <c r="H550">
        <v>64</v>
      </c>
      <c r="I550">
        <v>59</v>
      </c>
      <c r="J550">
        <v>76</v>
      </c>
      <c r="K550">
        <v>95</v>
      </c>
      <c r="L550" s="45" t="str">
        <f>_xlfn.IFNA(INDEX(Absen!$B$2:$B$501,MATCH('Personal Teks 2'!B550,Absen!$A$2:$A$501,0)),"NO")</f>
        <v>NO</v>
      </c>
      <c r="M550" s="47">
        <f t="shared" si="24"/>
        <v>0</v>
      </c>
      <c r="N550">
        <f t="shared" si="25"/>
        <v>95</v>
      </c>
      <c r="O550">
        <f t="shared" si="26"/>
        <v>77.174999999999997</v>
      </c>
      <c r="P550" t="str" cm="1">
        <f t="array" ref="P550">_xlfn.IFS(O550&gt;90,"A+",O550&gt;80,"A",O550&gt;70,"B",O550&gt;60,"C",O550&gt;40,"D",O550&gt;=0,"E")</f>
        <v>B</v>
      </c>
      <c r="Q550" s="43" t="str">
        <f>TEXT(VLOOKUP(D550,CHOOSE({1,2},Detail!$H$2:$H$1001,Detail!$A$2:$A$1001),2,FALSE),"DD/MM/YYYY")</f>
        <v>12/07/2002</v>
      </c>
      <c r="R550" t="str" cm="1">
        <f t="array" ref="R550:V550">TRANSPOSE(VLOOKUP(D550,CHOOSE({1,2,3,4,5,6},Detail!$H$2:$H$1001,Detail!$F$2:$F$1001,Detail!$C$2:$C$1001,Detail!$D$2:$D$1001,Detail!$E$2:$E$1001,Detail!$B$2:$B$1001),{2;3;4;5;6},FALSE))</f>
        <v>Cimahi</v>
      </c>
      <c r="S550">
        <v>167</v>
      </c>
      <c r="T550">
        <v>45</v>
      </c>
      <c r="U550" t="str">
        <v xml:space="preserve">Gg. Pasirkoja No. 5
</v>
      </c>
      <c r="V550" t="str">
        <v>B+</v>
      </c>
    </row>
    <row r="551" spans="1:22" x14ac:dyDescent="0.25">
      <c r="A551">
        <v>550</v>
      </c>
      <c r="B551" t="str">
        <f>LEFT(INDEX(Absen!$F$3:$F$8,MATCH(C551,Absen!$E$3:$E$8,0)),1)&amp;TEXT(A551,"0000")</f>
        <v>D0550</v>
      </c>
      <c r="C551" t="s">
        <v>1013</v>
      </c>
      <c r="D551" s="27" t="str">
        <f>VLOOKUP('Personal Teks 2'!B551,Detail!$G$2:$H$1001,2,FALSE)</f>
        <v>Carub Rahmawati</v>
      </c>
      <c r="E551">
        <v>95</v>
      </c>
      <c r="F551">
        <v>66</v>
      </c>
      <c r="G551">
        <v>93</v>
      </c>
      <c r="H551">
        <v>62</v>
      </c>
      <c r="I551">
        <v>53</v>
      </c>
      <c r="J551">
        <v>99</v>
      </c>
      <c r="K551">
        <v>84</v>
      </c>
      <c r="L551" s="45">
        <f>_xlfn.IFNA(INDEX(Absen!$B$2:$B$501,MATCH('Personal Teks 2'!B551,Absen!$A$2:$A$501,0)),"NO")</f>
        <v>44749</v>
      </c>
      <c r="M551" s="47">
        <f t="shared" si="24"/>
        <v>10</v>
      </c>
      <c r="N551">
        <f t="shared" si="25"/>
        <v>74</v>
      </c>
      <c r="O551">
        <f t="shared" si="26"/>
        <v>80.300000000000011</v>
      </c>
      <c r="P551" t="str" cm="1">
        <f t="array" ref="P551">_xlfn.IFS(O551&gt;90,"A+",O551&gt;80,"A",O551&gt;70,"B",O551&gt;60,"C",O551&gt;40,"D",O551&gt;=0,"E")</f>
        <v>A</v>
      </c>
      <c r="Q551" s="43" t="str">
        <f>TEXT(VLOOKUP(D551,CHOOSE({1,2},Detail!$H$2:$H$1001,Detail!$A$2:$A$1001),2,FALSE),"DD/MM/YYYY")</f>
        <v>28/01/2004</v>
      </c>
      <c r="R551" t="str" cm="1">
        <f t="array" ref="R551:V551">TRANSPOSE(VLOOKUP(D551,CHOOSE({1,2,3,4,5,6},Detail!$H$2:$H$1001,Detail!$F$2:$F$1001,Detail!$C$2:$C$1001,Detail!$D$2:$D$1001,Detail!$E$2:$E$1001,Detail!$B$2:$B$1001),{2;3;4;5;6},FALSE))</f>
        <v>Kota Administrasi Jakarta Selatan</v>
      </c>
      <c r="S551">
        <v>163</v>
      </c>
      <c r="T551">
        <v>87</v>
      </c>
      <c r="U551" t="str">
        <v>Jl. Jayawijaya No. 33</v>
      </c>
      <c r="V551" t="str">
        <v>AB-</v>
      </c>
    </row>
    <row r="552" spans="1:22" x14ac:dyDescent="0.25">
      <c r="A552">
        <v>551</v>
      </c>
      <c r="B552" t="str">
        <f>LEFT(INDEX(Absen!$F$3:$F$8,MATCH(C552,Absen!$E$3:$E$8,0)),1)&amp;TEXT(A552,"0000")</f>
        <v>C0551</v>
      </c>
      <c r="C552" t="s">
        <v>1012</v>
      </c>
      <c r="D552" s="27" t="str">
        <f>VLOOKUP('Personal Teks 2'!B552,Detail!$G$2:$H$1001,2,FALSE)</f>
        <v>Cayadi Hidayanto</v>
      </c>
      <c r="E552">
        <v>89</v>
      </c>
      <c r="F552">
        <v>67</v>
      </c>
      <c r="G552">
        <v>41</v>
      </c>
      <c r="H552">
        <v>68</v>
      </c>
      <c r="I552">
        <v>60</v>
      </c>
      <c r="J552">
        <v>59</v>
      </c>
      <c r="K552">
        <v>74</v>
      </c>
      <c r="L552" s="45">
        <f>_xlfn.IFNA(INDEX(Absen!$B$2:$B$501,MATCH('Personal Teks 2'!B552,Absen!$A$2:$A$501,0)),"NO")</f>
        <v>44889</v>
      </c>
      <c r="M552" s="47">
        <f t="shared" si="24"/>
        <v>10</v>
      </c>
      <c r="N552">
        <f t="shared" si="25"/>
        <v>64</v>
      </c>
      <c r="O552">
        <f t="shared" si="26"/>
        <v>61.9</v>
      </c>
      <c r="P552" t="str" cm="1">
        <f t="array" ref="P552">_xlfn.IFS(O552&gt;90,"A+",O552&gt;80,"A",O552&gt;70,"B",O552&gt;60,"C",O552&gt;40,"D",O552&gt;=0,"E")</f>
        <v>C</v>
      </c>
      <c r="Q552" s="43" t="str">
        <f>TEXT(VLOOKUP(D552,CHOOSE({1,2},Detail!$H$2:$H$1001,Detail!$A$2:$A$1001),2,FALSE),"DD/MM/YYYY")</f>
        <v>22/06/2001</v>
      </c>
      <c r="R552" t="str" cm="1">
        <f t="array" ref="R552:V552">TRANSPOSE(VLOOKUP(D552,CHOOSE({1,2,3,4,5,6},Detail!$H$2:$H$1001,Detail!$F$2:$F$1001,Detail!$C$2:$C$1001,Detail!$D$2:$D$1001,Detail!$E$2:$E$1001,Detail!$B$2:$B$1001),{2;3;4;5;6},FALSE))</f>
        <v>Bogor</v>
      </c>
      <c r="S552">
        <v>180</v>
      </c>
      <c r="T552">
        <v>49</v>
      </c>
      <c r="U552" t="str">
        <v xml:space="preserve">Gg. Otto Iskandardinata No. 8
</v>
      </c>
      <c r="V552" t="str">
        <v>A+</v>
      </c>
    </row>
    <row r="553" spans="1:22" x14ac:dyDescent="0.25">
      <c r="A553">
        <v>552</v>
      </c>
      <c r="B553" t="str">
        <f>LEFT(INDEX(Absen!$F$3:$F$8,MATCH(C553,Absen!$E$3:$E$8,0)),1)&amp;TEXT(A553,"0000")</f>
        <v>D0552</v>
      </c>
      <c r="C553" t="s">
        <v>1013</v>
      </c>
      <c r="D553" s="27" t="str">
        <f>VLOOKUP('Personal Teks 2'!B553,Detail!$G$2:$H$1001,2,FALSE)</f>
        <v>Ade Rajasa</v>
      </c>
      <c r="E553">
        <v>66</v>
      </c>
      <c r="F553">
        <v>46</v>
      </c>
      <c r="G553">
        <v>33</v>
      </c>
      <c r="H553">
        <v>63</v>
      </c>
      <c r="I553">
        <v>77</v>
      </c>
      <c r="J553">
        <v>80</v>
      </c>
      <c r="K553">
        <v>74</v>
      </c>
      <c r="L553" s="45">
        <f>_xlfn.IFNA(INDEX(Absen!$B$2:$B$501,MATCH('Personal Teks 2'!B553,Absen!$A$2:$A$501,0)),"NO")</f>
        <v>44840</v>
      </c>
      <c r="M553" s="47">
        <f t="shared" si="24"/>
        <v>10</v>
      </c>
      <c r="N553">
        <f t="shared" si="25"/>
        <v>64</v>
      </c>
      <c r="O553">
        <f t="shared" si="26"/>
        <v>60.5</v>
      </c>
      <c r="P553" t="str" cm="1">
        <f t="array" ref="P553">_xlfn.IFS(O553&gt;90,"A+",O553&gt;80,"A",O553&gt;70,"B",O553&gt;60,"C",O553&gt;40,"D",O553&gt;=0,"E")</f>
        <v>C</v>
      </c>
      <c r="Q553" s="43" t="str">
        <f>TEXT(VLOOKUP(D553,CHOOSE({1,2},Detail!$H$2:$H$1001,Detail!$A$2:$A$1001),2,FALSE),"DD/MM/YYYY")</f>
        <v>19/12/2003</v>
      </c>
      <c r="R553" t="str" cm="1">
        <f t="array" ref="R553:V553">TRANSPOSE(VLOOKUP(D553,CHOOSE({1,2,3,4,5,6},Detail!$H$2:$H$1001,Detail!$F$2:$F$1001,Detail!$C$2:$C$1001,Detail!$D$2:$D$1001,Detail!$E$2:$E$1001,Detail!$B$2:$B$1001),{2;3;4;5;6},FALSE))</f>
        <v>Sorong</v>
      </c>
      <c r="S553">
        <v>161</v>
      </c>
      <c r="T553">
        <v>84</v>
      </c>
      <c r="U553" t="str">
        <v>Jalan Soekarno Hatta No. 45</v>
      </c>
      <c r="V553" t="str">
        <v>O+</v>
      </c>
    </row>
    <row r="554" spans="1:22" x14ac:dyDescent="0.25">
      <c r="A554">
        <v>553</v>
      </c>
      <c r="B554" t="str">
        <f>LEFT(INDEX(Absen!$F$3:$F$8,MATCH(C554,Absen!$E$3:$E$8,0)),1)&amp;TEXT(A554,"0000")</f>
        <v>B0553</v>
      </c>
      <c r="C554" t="s">
        <v>1014</v>
      </c>
      <c r="D554" s="27" t="str">
        <f>VLOOKUP('Personal Teks 2'!B554,Detail!$G$2:$H$1001,2,FALSE)</f>
        <v>Diana Handayani</v>
      </c>
      <c r="E554">
        <v>52</v>
      </c>
      <c r="F554">
        <v>72</v>
      </c>
      <c r="G554">
        <v>30</v>
      </c>
      <c r="H554">
        <v>62</v>
      </c>
      <c r="I554">
        <v>59</v>
      </c>
      <c r="J554">
        <v>82</v>
      </c>
      <c r="K554">
        <v>71</v>
      </c>
      <c r="L554" s="45" t="str">
        <f>_xlfn.IFNA(INDEX(Absen!$B$2:$B$501,MATCH('Personal Teks 2'!B554,Absen!$A$2:$A$501,0)),"NO")</f>
        <v>NO</v>
      </c>
      <c r="M554" s="47">
        <f t="shared" si="24"/>
        <v>0</v>
      </c>
      <c r="N554">
        <f t="shared" si="25"/>
        <v>71</v>
      </c>
      <c r="O554">
        <f t="shared" si="26"/>
        <v>60.125</v>
      </c>
      <c r="P554" t="str" cm="1">
        <f t="array" ref="P554">_xlfn.IFS(O554&gt;90,"A+",O554&gt;80,"A",O554&gt;70,"B",O554&gt;60,"C",O554&gt;40,"D",O554&gt;=0,"E")</f>
        <v>C</v>
      </c>
      <c r="Q554" s="43" t="str">
        <f>TEXT(VLOOKUP(D554,CHOOSE({1,2},Detail!$H$2:$H$1001,Detail!$A$2:$A$1001),2,FALSE),"DD/MM/YYYY")</f>
        <v>08/10/2002</v>
      </c>
      <c r="R554" t="str" cm="1">
        <f t="array" ref="R554:V554">TRANSPOSE(VLOOKUP(D554,CHOOSE({1,2,3,4,5,6},Detail!$H$2:$H$1001,Detail!$F$2:$F$1001,Detail!$C$2:$C$1001,Detail!$D$2:$D$1001,Detail!$E$2:$E$1001,Detail!$B$2:$B$1001),{2;3;4;5;6},FALSE))</f>
        <v>Ternate</v>
      </c>
      <c r="S554">
        <v>152</v>
      </c>
      <c r="T554">
        <v>79</v>
      </c>
      <c r="U554" t="str">
        <v>Jalan S. Parman No. 45</v>
      </c>
      <c r="V554" t="str">
        <v>B+</v>
      </c>
    </row>
    <row r="555" spans="1:22" x14ac:dyDescent="0.25">
      <c r="A555">
        <v>554</v>
      </c>
      <c r="B555" t="str">
        <f>LEFT(INDEX(Absen!$F$3:$F$8,MATCH(C555,Absen!$E$3:$E$8,0)),1)&amp;TEXT(A555,"0000")</f>
        <v>B0554</v>
      </c>
      <c r="C555" t="s">
        <v>1014</v>
      </c>
      <c r="D555" s="27" t="str">
        <f>VLOOKUP('Personal Teks 2'!B555,Detail!$G$2:$H$1001,2,FALSE)</f>
        <v>Kania Tarihoran</v>
      </c>
      <c r="E555">
        <v>62</v>
      </c>
      <c r="F555">
        <v>58</v>
      </c>
      <c r="G555">
        <v>56</v>
      </c>
      <c r="H555">
        <v>70</v>
      </c>
      <c r="I555">
        <v>89</v>
      </c>
      <c r="J555">
        <v>63</v>
      </c>
      <c r="K555">
        <v>67</v>
      </c>
      <c r="L555" s="45" t="str">
        <f>_xlfn.IFNA(INDEX(Absen!$B$2:$B$501,MATCH('Personal Teks 2'!B555,Absen!$A$2:$A$501,0)),"NO")</f>
        <v>NO</v>
      </c>
      <c r="M555" s="47">
        <f t="shared" si="24"/>
        <v>0</v>
      </c>
      <c r="N555">
        <f t="shared" si="25"/>
        <v>67</v>
      </c>
      <c r="O555">
        <f t="shared" si="26"/>
        <v>65.375</v>
      </c>
      <c r="P555" t="str" cm="1">
        <f t="array" ref="P555">_xlfn.IFS(O555&gt;90,"A+",O555&gt;80,"A",O555&gt;70,"B",O555&gt;60,"C",O555&gt;40,"D",O555&gt;=0,"E")</f>
        <v>C</v>
      </c>
      <c r="Q555" s="43" t="str">
        <f>TEXT(VLOOKUP(D555,CHOOSE({1,2},Detail!$H$2:$H$1001,Detail!$A$2:$A$1001),2,FALSE),"DD/MM/YYYY")</f>
        <v>19/07/2004</v>
      </c>
      <c r="R555" t="str" cm="1">
        <f t="array" ref="R555:V555">TRANSPOSE(VLOOKUP(D555,CHOOSE({1,2,3,4,5,6},Detail!$H$2:$H$1001,Detail!$F$2:$F$1001,Detail!$C$2:$C$1001,Detail!$D$2:$D$1001,Detail!$E$2:$E$1001,Detail!$B$2:$B$1001),{2;3;4;5;6},FALSE))</f>
        <v>Pekalongan</v>
      </c>
      <c r="S555">
        <v>177</v>
      </c>
      <c r="T555">
        <v>48</v>
      </c>
      <c r="U555" t="str">
        <v>Jl. Gardujati No. 16</v>
      </c>
      <c r="V555" t="str">
        <v>A-</v>
      </c>
    </row>
    <row r="556" spans="1:22" x14ac:dyDescent="0.25">
      <c r="A556">
        <v>555</v>
      </c>
      <c r="B556" t="str">
        <f>LEFT(INDEX(Absen!$F$3:$F$8,MATCH(C556,Absen!$E$3:$E$8,0)),1)&amp;TEXT(A556,"0000")</f>
        <v>D0555</v>
      </c>
      <c r="C556" t="s">
        <v>1013</v>
      </c>
      <c r="D556" s="27" t="str">
        <f>VLOOKUP('Personal Teks 2'!B556,Detail!$G$2:$H$1001,2,FALSE)</f>
        <v>Elvina Saefullah</v>
      </c>
      <c r="E556">
        <v>60</v>
      </c>
      <c r="F556">
        <v>56</v>
      </c>
      <c r="G556">
        <v>39</v>
      </c>
      <c r="H556">
        <v>52</v>
      </c>
      <c r="I556">
        <v>87</v>
      </c>
      <c r="J556">
        <v>89</v>
      </c>
      <c r="K556">
        <v>89</v>
      </c>
      <c r="L556" s="45" t="str">
        <f>_xlfn.IFNA(INDEX(Absen!$B$2:$B$501,MATCH('Personal Teks 2'!B556,Absen!$A$2:$A$501,0)),"NO")</f>
        <v>NO</v>
      </c>
      <c r="M556" s="47">
        <f t="shared" si="24"/>
        <v>0</v>
      </c>
      <c r="N556">
        <f t="shared" si="25"/>
        <v>89</v>
      </c>
      <c r="O556">
        <f t="shared" si="26"/>
        <v>66.375</v>
      </c>
      <c r="P556" t="str" cm="1">
        <f t="array" ref="P556">_xlfn.IFS(O556&gt;90,"A+",O556&gt;80,"A",O556&gt;70,"B",O556&gt;60,"C",O556&gt;40,"D",O556&gt;=0,"E")</f>
        <v>C</v>
      </c>
      <c r="Q556" s="43" t="str">
        <f>TEXT(VLOOKUP(D556,CHOOSE({1,2},Detail!$H$2:$H$1001,Detail!$A$2:$A$1001),2,FALSE),"DD/MM/YYYY")</f>
        <v>18/07/2003</v>
      </c>
      <c r="R556" t="str" cm="1">
        <f t="array" ref="R556:V556">TRANSPOSE(VLOOKUP(D556,CHOOSE({1,2,3,4,5,6},Detail!$H$2:$H$1001,Detail!$F$2:$F$1001,Detail!$C$2:$C$1001,Detail!$D$2:$D$1001,Detail!$E$2:$E$1001,Detail!$B$2:$B$1001),{2;3;4;5;6},FALSE))</f>
        <v>Sukabumi</v>
      </c>
      <c r="S556">
        <v>153</v>
      </c>
      <c r="T556">
        <v>49</v>
      </c>
      <c r="U556" t="str">
        <v xml:space="preserve">Jalan Gedebage Selatan No. 5
</v>
      </c>
      <c r="V556" t="str">
        <v>O-</v>
      </c>
    </row>
    <row r="557" spans="1:22" x14ac:dyDescent="0.25">
      <c r="A557">
        <v>556</v>
      </c>
      <c r="B557" t="str">
        <f>LEFT(INDEX(Absen!$F$3:$F$8,MATCH(C557,Absen!$E$3:$E$8,0)),1)&amp;TEXT(A557,"0000")</f>
        <v>E0556</v>
      </c>
      <c r="C557" t="s">
        <v>1010</v>
      </c>
      <c r="D557" s="27" t="str">
        <f>VLOOKUP('Personal Teks 2'!B557,Detail!$G$2:$H$1001,2,FALSE)</f>
        <v>Bancar Siregar</v>
      </c>
      <c r="E557">
        <v>82</v>
      </c>
      <c r="F557">
        <v>42</v>
      </c>
      <c r="G557">
        <v>50</v>
      </c>
      <c r="H557">
        <v>50</v>
      </c>
      <c r="I557">
        <v>71</v>
      </c>
      <c r="J557">
        <v>79</v>
      </c>
      <c r="K557">
        <v>77</v>
      </c>
      <c r="L557" s="45" t="str">
        <f>_xlfn.IFNA(INDEX(Absen!$B$2:$B$501,MATCH('Personal Teks 2'!B557,Absen!$A$2:$A$501,0)),"NO")</f>
        <v>NO</v>
      </c>
      <c r="M557" s="47">
        <f t="shared" si="24"/>
        <v>0</v>
      </c>
      <c r="N557">
        <f t="shared" si="25"/>
        <v>77</v>
      </c>
      <c r="O557">
        <f t="shared" si="26"/>
        <v>64.125</v>
      </c>
      <c r="P557" t="str" cm="1">
        <f t="array" ref="P557">_xlfn.IFS(O557&gt;90,"A+",O557&gt;80,"A",O557&gt;70,"B",O557&gt;60,"C",O557&gt;40,"D",O557&gt;=0,"E")</f>
        <v>C</v>
      </c>
      <c r="Q557" s="43" t="str">
        <f>TEXT(VLOOKUP(D557,CHOOSE({1,2},Detail!$H$2:$H$1001,Detail!$A$2:$A$1001),2,FALSE),"DD/MM/YYYY")</f>
        <v>07/02/2004</v>
      </c>
      <c r="R557" t="str" cm="1">
        <f t="array" ref="R557:V557">TRANSPOSE(VLOOKUP(D557,CHOOSE({1,2,3,4,5,6},Detail!$H$2:$H$1001,Detail!$F$2:$F$1001,Detail!$C$2:$C$1001,Detail!$D$2:$D$1001,Detail!$E$2:$E$1001,Detail!$B$2:$B$1001),{2;3;4;5;6},FALSE))</f>
        <v>Subulussalam</v>
      </c>
      <c r="S557">
        <v>170</v>
      </c>
      <c r="T557">
        <v>63</v>
      </c>
      <c r="U557" t="str">
        <v>Jalan Pasteur No. 62</v>
      </c>
      <c r="V557" t="str">
        <v>O-</v>
      </c>
    </row>
    <row r="558" spans="1:22" x14ac:dyDescent="0.25">
      <c r="A558">
        <v>557</v>
      </c>
      <c r="B558" t="str">
        <f>LEFT(INDEX(Absen!$F$3:$F$8,MATCH(C558,Absen!$E$3:$E$8,0)),1)&amp;TEXT(A558,"0000")</f>
        <v>C0557</v>
      </c>
      <c r="C558" t="s">
        <v>1012</v>
      </c>
      <c r="D558" s="27" t="str">
        <f>VLOOKUP('Personal Teks 2'!B558,Detail!$G$2:$H$1001,2,FALSE)</f>
        <v>Nyoman Mahendra</v>
      </c>
      <c r="E558">
        <v>72</v>
      </c>
      <c r="F558">
        <v>55</v>
      </c>
      <c r="G558">
        <v>91</v>
      </c>
      <c r="H558">
        <v>54</v>
      </c>
      <c r="I558">
        <v>74</v>
      </c>
      <c r="J558">
        <v>49</v>
      </c>
      <c r="K558">
        <v>67</v>
      </c>
      <c r="L558" s="45" t="str">
        <f>_xlfn.IFNA(INDEX(Absen!$B$2:$B$501,MATCH('Personal Teks 2'!B558,Absen!$A$2:$A$501,0)),"NO")</f>
        <v>NO</v>
      </c>
      <c r="M558" s="47">
        <f t="shared" si="24"/>
        <v>0</v>
      </c>
      <c r="N558">
        <f t="shared" si="25"/>
        <v>67</v>
      </c>
      <c r="O558">
        <f t="shared" si="26"/>
        <v>66.575000000000003</v>
      </c>
      <c r="P558" t="str" cm="1">
        <f t="array" ref="P558">_xlfn.IFS(O558&gt;90,"A+",O558&gt;80,"A",O558&gt;70,"B",O558&gt;60,"C",O558&gt;40,"D",O558&gt;=0,"E")</f>
        <v>C</v>
      </c>
      <c r="Q558" s="43" t="str">
        <f>TEXT(VLOOKUP(D558,CHOOSE({1,2},Detail!$H$2:$H$1001,Detail!$A$2:$A$1001),2,FALSE),"DD/MM/YYYY")</f>
        <v>03/06/2001</v>
      </c>
      <c r="R558" t="str" cm="1">
        <f t="array" ref="R558:V558">TRANSPOSE(VLOOKUP(D558,CHOOSE({1,2,3,4,5,6},Detail!$H$2:$H$1001,Detail!$F$2:$F$1001,Detail!$C$2:$C$1001,Detail!$D$2:$D$1001,Detail!$E$2:$E$1001,Detail!$B$2:$B$1001),{2;3;4;5;6},FALSE))</f>
        <v>Palu</v>
      </c>
      <c r="S558">
        <v>152</v>
      </c>
      <c r="T558">
        <v>63</v>
      </c>
      <c r="U558" t="str">
        <v xml:space="preserve">Jl. M.T Haryono No. 0
</v>
      </c>
      <c r="V558" t="str">
        <v>A+</v>
      </c>
    </row>
    <row r="559" spans="1:22" x14ac:dyDescent="0.25">
      <c r="A559">
        <v>558</v>
      </c>
      <c r="B559" t="str">
        <f>LEFT(INDEX(Absen!$F$3:$F$8,MATCH(C559,Absen!$E$3:$E$8,0)),1)&amp;TEXT(A559,"0000")</f>
        <v>D0558</v>
      </c>
      <c r="C559" t="s">
        <v>1013</v>
      </c>
      <c r="D559" s="27" t="str">
        <f>VLOOKUP('Personal Teks 2'!B559,Detail!$G$2:$H$1001,2,FALSE)</f>
        <v>Elvina Kuswandari</v>
      </c>
      <c r="E559">
        <v>70</v>
      </c>
      <c r="F559">
        <v>53</v>
      </c>
      <c r="G559">
        <v>93</v>
      </c>
      <c r="H559">
        <v>58</v>
      </c>
      <c r="I559">
        <v>60</v>
      </c>
      <c r="J559">
        <v>47</v>
      </c>
      <c r="K559">
        <v>75</v>
      </c>
      <c r="L559" s="45" t="str">
        <f>_xlfn.IFNA(INDEX(Absen!$B$2:$B$501,MATCH('Personal Teks 2'!B559,Absen!$A$2:$A$501,0)),"NO")</f>
        <v>NO</v>
      </c>
      <c r="M559" s="47">
        <f t="shared" si="24"/>
        <v>0</v>
      </c>
      <c r="N559">
        <f t="shared" si="25"/>
        <v>75</v>
      </c>
      <c r="O559">
        <f t="shared" si="26"/>
        <v>65.625</v>
      </c>
      <c r="P559" t="str" cm="1">
        <f t="array" ref="P559">_xlfn.IFS(O559&gt;90,"A+",O559&gt;80,"A",O559&gt;70,"B",O559&gt;60,"C",O559&gt;40,"D",O559&gt;=0,"E")</f>
        <v>C</v>
      </c>
      <c r="Q559" s="43" t="str">
        <f>TEXT(VLOOKUP(D559,CHOOSE({1,2},Detail!$H$2:$H$1001,Detail!$A$2:$A$1001),2,FALSE),"DD/MM/YYYY")</f>
        <v>30/04/2001</v>
      </c>
      <c r="R559" t="str" cm="1">
        <f t="array" ref="R559:V559">TRANSPOSE(VLOOKUP(D559,CHOOSE({1,2,3,4,5,6},Detail!$H$2:$H$1001,Detail!$F$2:$F$1001,Detail!$C$2:$C$1001,Detail!$D$2:$D$1001,Detail!$E$2:$E$1001,Detail!$B$2:$B$1001),{2;3;4;5;6},FALSE))</f>
        <v>Malang</v>
      </c>
      <c r="S559">
        <v>168</v>
      </c>
      <c r="T559">
        <v>54</v>
      </c>
      <c r="U559" t="str">
        <v xml:space="preserve">Gg. Tebet Barat Dalam No. 8
</v>
      </c>
      <c r="V559" t="str">
        <v>AB-</v>
      </c>
    </row>
    <row r="560" spans="1:22" x14ac:dyDescent="0.25">
      <c r="A560">
        <v>559</v>
      </c>
      <c r="B560" t="str">
        <f>LEFT(INDEX(Absen!$F$3:$F$8,MATCH(C560,Absen!$E$3:$E$8,0)),1)&amp;TEXT(A560,"0000")</f>
        <v>D0559</v>
      </c>
      <c r="C560" t="s">
        <v>1013</v>
      </c>
      <c r="D560" s="27" t="str">
        <f>VLOOKUP('Personal Teks 2'!B560,Detail!$G$2:$H$1001,2,FALSE)</f>
        <v>Daliono Wasita</v>
      </c>
      <c r="E560">
        <v>77</v>
      </c>
      <c r="F560">
        <v>70</v>
      </c>
      <c r="G560">
        <v>34</v>
      </c>
      <c r="H560">
        <v>67</v>
      </c>
      <c r="I560">
        <v>51</v>
      </c>
      <c r="J560">
        <v>77</v>
      </c>
      <c r="K560">
        <v>90</v>
      </c>
      <c r="L560" s="45" t="str">
        <f>_xlfn.IFNA(INDEX(Absen!$B$2:$B$501,MATCH('Personal Teks 2'!B560,Absen!$A$2:$A$501,0)),"NO")</f>
        <v>NO</v>
      </c>
      <c r="M560" s="47">
        <f t="shared" si="24"/>
        <v>0</v>
      </c>
      <c r="N560">
        <f t="shared" si="25"/>
        <v>90</v>
      </c>
      <c r="O560">
        <f t="shared" si="26"/>
        <v>64.324999999999989</v>
      </c>
      <c r="P560" t="str" cm="1">
        <f t="array" ref="P560">_xlfn.IFS(O560&gt;90,"A+",O560&gt;80,"A",O560&gt;70,"B",O560&gt;60,"C",O560&gt;40,"D",O560&gt;=0,"E")</f>
        <v>C</v>
      </c>
      <c r="Q560" s="43" t="str">
        <f>TEXT(VLOOKUP(D560,CHOOSE({1,2},Detail!$H$2:$H$1001,Detail!$A$2:$A$1001),2,FALSE),"DD/MM/YYYY")</f>
        <v>27/05/2003</v>
      </c>
      <c r="R560" t="str" cm="1">
        <f t="array" ref="R560:V560">TRANSPOSE(VLOOKUP(D560,CHOOSE({1,2,3,4,5,6},Detail!$H$2:$H$1001,Detail!$F$2:$F$1001,Detail!$C$2:$C$1001,Detail!$D$2:$D$1001,Detail!$E$2:$E$1001,Detail!$B$2:$B$1001),{2;3;4;5;6},FALSE))</f>
        <v>Mataram</v>
      </c>
      <c r="S560">
        <v>173</v>
      </c>
      <c r="T560">
        <v>76</v>
      </c>
      <c r="U560" t="str">
        <v xml:space="preserve">Gang Cihampelas No. 1
</v>
      </c>
      <c r="V560" t="str">
        <v>O-</v>
      </c>
    </row>
    <row r="561" spans="1:22" x14ac:dyDescent="0.25">
      <c r="A561">
        <v>560</v>
      </c>
      <c r="B561" t="str">
        <f>LEFT(INDEX(Absen!$F$3:$F$8,MATCH(C561,Absen!$E$3:$E$8,0)),1)&amp;TEXT(A561,"0000")</f>
        <v>E0560</v>
      </c>
      <c r="C561" t="s">
        <v>1010</v>
      </c>
      <c r="D561" s="27" t="str">
        <f>VLOOKUP('Personal Teks 2'!B561,Detail!$G$2:$H$1001,2,FALSE)</f>
        <v>Elma Hartati</v>
      </c>
      <c r="E561">
        <v>62</v>
      </c>
      <c r="F561">
        <v>66</v>
      </c>
      <c r="G561">
        <v>81</v>
      </c>
      <c r="H561">
        <v>66</v>
      </c>
      <c r="I561">
        <v>94</v>
      </c>
      <c r="J561">
        <v>91</v>
      </c>
      <c r="K561">
        <v>88</v>
      </c>
      <c r="L561" s="45" t="str">
        <f>_xlfn.IFNA(INDEX(Absen!$B$2:$B$501,MATCH('Personal Teks 2'!B561,Absen!$A$2:$A$501,0)),"NO")</f>
        <v>NO</v>
      </c>
      <c r="M561" s="47">
        <f t="shared" si="24"/>
        <v>0</v>
      </c>
      <c r="N561">
        <f t="shared" si="25"/>
        <v>88</v>
      </c>
      <c r="O561">
        <f t="shared" si="26"/>
        <v>79.2</v>
      </c>
      <c r="P561" t="str" cm="1">
        <f t="array" ref="P561">_xlfn.IFS(O561&gt;90,"A+",O561&gt;80,"A",O561&gt;70,"B",O561&gt;60,"C",O561&gt;40,"D",O561&gt;=0,"E")</f>
        <v>B</v>
      </c>
      <c r="Q561" s="43" t="str">
        <f>TEXT(VLOOKUP(D561,CHOOSE({1,2},Detail!$H$2:$H$1001,Detail!$A$2:$A$1001),2,FALSE),"DD/MM/YYYY")</f>
        <v>07/07/2004</v>
      </c>
      <c r="R561" t="str" cm="1">
        <f t="array" ref="R561:V561">TRANSPOSE(VLOOKUP(D561,CHOOSE({1,2,3,4,5,6},Detail!$H$2:$H$1001,Detail!$F$2:$F$1001,Detail!$C$2:$C$1001,Detail!$D$2:$D$1001,Detail!$E$2:$E$1001,Detail!$B$2:$B$1001),{2;3;4;5;6},FALSE))</f>
        <v>Tarakan</v>
      </c>
      <c r="S561">
        <v>155</v>
      </c>
      <c r="T561">
        <v>76</v>
      </c>
      <c r="U561" t="str">
        <v xml:space="preserve">Jl. Monginsidi No. 4
</v>
      </c>
      <c r="V561" t="str">
        <v>AB-</v>
      </c>
    </row>
    <row r="562" spans="1:22" x14ac:dyDescent="0.25">
      <c r="A562">
        <v>561</v>
      </c>
      <c r="B562" t="str">
        <f>LEFT(INDEX(Absen!$F$3:$F$8,MATCH(C562,Absen!$E$3:$E$8,0)),1)&amp;TEXT(A562,"0000")</f>
        <v>A0561</v>
      </c>
      <c r="C562" t="s">
        <v>1015</v>
      </c>
      <c r="D562" s="27" t="str">
        <f>VLOOKUP('Personal Teks 2'!B562,Detail!$G$2:$H$1001,2,FALSE)</f>
        <v>Hafshah Utama</v>
      </c>
      <c r="E562">
        <v>84</v>
      </c>
      <c r="F562">
        <v>60</v>
      </c>
      <c r="G562">
        <v>55</v>
      </c>
      <c r="H562">
        <v>63</v>
      </c>
      <c r="I562">
        <v>94</v>
      </c>
      <c r="J562">
        <v>79</v>
      </c>
      <c r="K562">
        <v>85</v>
      </c>
      <c r="L562" s="45">
        <f>_xlfn.IFNA(INDEX(Absen!$B$2:$B$501,MATCH('Personal Teks 2'!B562,Absen!$A$2:$A$501,0)),"NO")</f>
        <v>44832</v>
      </c>
      <c r="M562" s="47">
        <f t="shared" si="24"/>
        <v>10</v>
      </c>
      <c r="N562">
        <f t="shared" si="25"/>
        <v>75</v>
      </c>
      <c r="O562">
        <f t="shared" si="26"/>
        <v>71.924999999999997</v>
      </c>
      <c r="P562" t="str" cm="1">
        <f t="array" ref="P562">_xlfn.IFS(O562&gt;90,"A+",O562&gt;80,"A",O562&gt;70,"B",O562&gt;60,"C",O562&gt;40,"D",O562&gt;=0,"E")</f>
        <v>B</v>
      </c>
      <c r="Q562" s="43" t="str">
        <f>TEXT(VLOOKUP(D562,CHOOSE({1,2},Detail!$H$2:$H$1001,Detail!$A$2:$A$1001),2,FALSE),"DD/MM/YYYY")</f>
        <v>18/03/2002</v>
      </c>
      <c r="R562" t="str" cm="1">
        <f t="array" ref="R562:V562">TRANSPOSE(VLOOKUP(D562,CHOOSE({1,2,3,4,5,6},Detail!$H$2:$H$1001,Detail!$F$2:$F$1001,Detail!$C$2:$C$1001,Detail!$D$2:$D$1001,Detail!$E$2:$E$1001,Detail!$B$2:$B$1001),{2;3;4;5;6},FALSE))</f>
        <v>Palembang</v>
      </c>
      <c r="S562">
        <v>180</v>
      </c>
      <c r="T562">
        <v>55</v>
      </c>
      <c r="U562" t="str">
        <v>Jl. Rajawali Timur No. 25</v>
      </c>
      <c r="V562" t="str">
        <v>AB-</v>
      </c>
    </row>
    <row r="563" spans="1:22" x14ac:dyDescent="0.25">
      <c r="A563">
        <v>562</v>
      </c>
      <c r="B563" t="str">
        <f>LEFT(INDEX(Absen!$F$3:$F$8,MATCH(C563,Absen!$E$3:$E$8,0)),1)&amp;TEXT(A563,"0000")</f>
        <v>C0562</v>
      </c>
      <c r="C563" t="s">
        <v>1012</v>
      </c>
      <c r="D563" s="27" t="str">
        <f>VLOOKUP('Personal Teks 2'!B563,Detail!$G$2:$H$1001,2,FALSE)</f>
        <v>Martaka Pangestu</v>
      </c>
      <c r="E563">
        <v>70</v>
      </c>
      <c r="F563">
        <v>49</v>
      </c>
      <c r="G563">
        <v>65</v>
      </c>
      <c r="H563">
        <v>73</v>
      </c>
      <c r="I563">
        <v>51</v>
      </c>
      <c r="J563">
        <v>52</v>
      </c>
      <c r="K563">
        <v>91</v>
      </c>
      <c r="L563" s="45" t="str">
        <f>_xlfn.IFNA(INDEX(Absen!$B$2:$B$501,MATCH('Personal Teks 2'!B563,Absen!$A$2:$A$501,0)),"NO")</f>
        <v>NO</v>
      </c>
      <c r="M563" s="47">
        <f t="shared" si="24"/>
        <v>0</v>
      </c>
      <c r="N563">
        <f t="shared" si="25"/>
        <v>91</v>
      </c>
      <c r="O563">
        <f t="shared" si="26"/>
        <v>62.875</v>
      </c>
      <c r="P563" t="str" cm="1">
        <f t="array" ref="P563">_xlfn.IFS(O563&gt;90,"A+",O563&gt;80,"A",O563&gt;70,"B",O563&gt;60,"C",O563&gt;40,"D",O563&gt;=0,"E")</f>
        <v>C</v>
      </c>
      <c r="Q563" s="43" t="str">
        <f>TEXT(VLOOKUP(D563,CHOOSE({1,2},Detail!$H$2:$H$1001,Detail!$A$2:$A$1001),2,FALSE),"DD/MM/YYYY")</f>
        <v>14/05/2004</v>
      </c>
      <c r="R563" t="str" cm="1">
        <f t="array" ref="R563:V563">TRANSPOSE(VLOOKUP(D563,CHOOSE({1,2,3,4,5,6},Detail!$H$2:$H$1001,Detail!$F$2:$F$1001,Detail!$C$2:$C$1001,Detail!$D$2:$D$1001,Detail!$E$2:$E$1001,Detail!$B$2:$B$1001),{2;3;4;5;6},FALSE))</f>
        <v>Tarakan</v>
      </c>
      <c r="S563">
        <v>157</v>
      </c>
      <c r="T563">
        <v>47</v>
      </c>
      <c r="U563" t="str">
        <v>Gg. Indragiri No. 16</v>
      </c>
      <c r="V563" t="str">
        <v>A+</v>
      </c>
    </row>
    <row r="564" spans="1:22" x14ac:dyDescent="0.25">
      <c r="A564">
        <v>563</v>
      </c>
      <c r="B564" t="str">
        <f>LEFT(INDEX(Absen!$F$3:$F$8,MATCH(C564,Absen!$E$3:$E$8,0)),1)&amp;TEXT(A564,"0000")</f>
        <v>A0563</v>
      </c>
      <c r="C564" t="s">
        <v>1015</v>
      </c>
      <c r="D564" s="27" t="str">
        <f>VLOOKUP('Personal Teks 2'!B564,Detail!$G$2:$H$1001,2,FALSE)</f>
        <v>Tirta Saputra</v>
      </c>
      <c r="E564">
        <v>54</v>
      </c>
      <c r="F564">
        <v>42</v>
      </c>
      <c r="G564">
        <v>38</v>
      </c>
      <c r="H564">
        <v>54</v>
      </c>
      <c r="I564">
        <v>82</v>
      </c>
      <c r="J564">
        <v>86</v>
      </c>
      <c r="K564">
        <v>77</v>
      </c>
      <c r="L564" s="45" t="str">
        <f>_xlfn.IFNA(INDEX(Absen!$B$2:$B$501,MATCH('Personal Teks 2'!B564,Absen!$A$2:$A$501,0)),"NO")</f>
        <v>NO</v>
      </c>
      <c r="M564" s="47">
        <f t="shared" si="24"/>
        <v>0</v>
      </c>
      <c r="N564">
        <f t="shared" si="25"/>
        <v>77</v>
      </c>
      <c r="O564">
        <f t="shared" si="26"/>
        <v>61.5</v>
      </c>
      <c r="P564" t="str" cm="1">
        <f t="array" ref="P564">_xlfn.IFS(O564&gt;90,"A+",O564&gt;80,"A",O564&gt;70,"B",O564&gt;60,"C",O564&gt;40,"D",O564&gt;=0,"E")</f>
        <v>C</v>
      </c>
      <c r="Q564" s="43" t="str">
        <f>TEXT(VLOOKUP(D564,CHOOSE({1,2},Detail!$H$2:$H$1001,Detail!$A$2:$A$1001),2,FALSE),"DD/MM/YYYY")</f>
        <v>26/07/2002</v>
      </c>
      <c r="R564" t="str" cm="1">
        <f t="array" ref="R564:V564">TRANSPOSE(VLOOKUP(D564,CHOOSE({1,2,3,4,5,6},Detail!$H$2:$H$1001,Detail!$F$2:$F$1001,Detail!$C$2:$C$1001,Detail!$D$2:$D$1001,Detail!$E$2:$E$1001,Detail!$B$2:$B$1001),{2;3;4;5;6},FALSE))</f>
        <v>Langsa</v>
      </c>
      <c r="S564">
        <v>167</v>
      </c>
      <c r="T564">
        <v>78</v>
      </c>
      <c r="U564" t="str">
        <v>Jl. Rumah Sakit No. 75</v>
      </c>
      <c r="V564" t="str">
        <v>B+</v>
      </c>
    </row>
    <row r="565" spans="1:22" x14ac:dyDescent="0.25">
      <c r="A565">
        <v>564</v>
      </c>
      <c r="B565" t="str">
        <f>LEFT(INDEX(Absen!$F$3:$F$8,MATCH(C565,Absen!$E$3:$E$8,0)),1)&amp;TEXT(A565,"0000")</f>
        <v>D0564</v>
      </c>
      <c r="C565" t="s">
        <v>1013</v>
      </c>
      <c r="D565" s="27" t="str">
        <f>VLOOKUP('Personal Teks 2'!B565,Detail!$G$2:$H$1001,2,FALSE)</f>
        <v>Nyoman Nuraini</v>
      </c>
      <c r="E565">
        <v>75</v>
      </c>
      <c r="F565">
        <v>69</v>
      </c>
      <c r="G565">
        <v>71</v>
      </c>
      <c r="H565">
        <v>60</v>
      </c>
      <c r="I565">
        <v>76</v>
      </c>
      <c r="J565">
        <v>41</v>
      </c>
      <c r="K565">
        <v>74</v>
      </c>
      <c r="L565" s="45">
        <f>_xlfn.IFNA(INDEX(Absen!$B$2:$B$501,MATCH('Personal Teks 2'!B565,Absen!$A$2:$A$501,0)),"NO")</f>
        <v>44916</v>
      </c>
      <c r="M565" s="47">
        <f t="shared" si="24"/>
        <v>10</v>
      </c>
      <c r="N565">
        <f t="shared" si="25"/>
        <v>64</v>
      </c>
      <c r="O565">
        <f t="shared" si="26"/>
        <v>63.800000000000004</v>
      </c>
      <c r="P565" t="str" cm="1">
        <f t="array" ref="P565">_xlfn.IFS(O565&gt;90,"A+",O565&gt;80,"A",O565&gt;70,"B",O565&gt;60,"C",O565&gt;40,"D",O565&gt;=0,"E")</f>
        <v>C</v>
      </c>
      <c r="Q565" s="43" t="str">
        <f>TEXT(VLOOKUP(D565,CHOOSE({1,2},Detail!$H$2:$H$1001,Detail!$A$2:$A$1001),2,FALSE),"DD/MM/YYYY")</f>
        <v>11/08/2004</v>
      </c>
      <c r="R565" t="str" cm="1">
        <f t="array" ref="R565:V565">TRANSPOSE(VLOOKUP(D565,CHOOSE({1,2,3,4,5,6},Detail!$H$2:$H$1001,Detail!$F$2:$F$1001,Detail!$C$2:$C$1001,Detail!$D$2:$D$1001,Detail!$E$2:$E$1001,Detail!$B$2:$B$1001),{2;3;4;5;6},FALSE))</f>
        <v>Probolinggo</v>
      </c>
      <c r="S565">
        <v>177</v>
      </c>
      <c r="T565">
        <v>74</v>
      </c>
      <c r="U565" t="str">
        <v>Gang Peta No. 67</v>
      </c>
      <c r="V565" t="str">
        <v>AB-</v>
      </c>
    </row>
    <row r="566" spans="1:22" x14ac:dyDescent="0.25">
      <c r="A566">
        <v>565</v>
      </c>
      <c r="B566" t="str">
        <f>LEFT(INDEX(Absen!$F$3:$F$8,MATCH(C566,Absen!$E$3:$E$8,0)),1)&amp;TEXT(A566,"0000")</f>
        <v>C0565</v>
      </c>
      <c r="C566" t="s">
        <v>1012</v>
      </c>
      <c r="D566" s="27" t="str">
        <f>VLOOKUP('Personal Teks 2'!B566,Detail!$G$2:$H$1001,2,FALSE)</f>
        <v>Karna Winarsih</v>
      </c>
      <c r="E566">
        <v>66</v>
      </c>
      <c r="F566">
        <v>72</v>
      </c>
      <c r="G566">
        <v>55</v>
      </c>
      <c r="H566">
        <v>53</v>
      </c>
      <c r="I566">
        <v>81</v>
      </c>
      <c r="J566">
        <v>46</v>
      </c>
      <c r="K566">
        <v>100</v>
      </c>
      <c r="L566" s="45" t="str">
        <f>_xlfn.IFNA(INDEX(Absen!$B$2:$B$501,MATCH('Personal Teks 2'!B566,Absen!$A$2:$A$501,0)),"NO")</f>
        <v>NO</v>
      </c>
      <c r="M566" s="47">
        <f t="shared" si="24"/>
        <v>0</v>
      </c>
      <c r="N566">
        <f t="shared" si="25"/>
        <v>100</v>
      </c>
      <c r="O566">
        <f t="shared" si="26"/>
        <v>64.2</v>
      </c>
      <c r="P566" t="str" cm="1">
        <f t="array" ref="P566">_xlfn.IFS(O566&gt;90,"A+",O566&gt;80,"A",O566&gt;70,"B",O566&gt;60,"C",O566&gt;40,"D",O566&gt;=0,"E")</f>
        <v>C</v>
      </c>
      <c r="Q566" s="43" t="str">
        <f>TEXT(VLOOKUP(D566,CHOOSE({1,2},Detail!$H$2:$H$1001,Detail!$A$2:$A$1001),2,FALSE),"DD/MM/YYYY")</f>
        <v>16/01/2003</v>
      </c>
      <c r="R566" t="str" cm="1">
        <f t="array" ref="R566:V566">TRANSPOSE(VLOOKUP(D566,CHOOSE({1,2,3,4,5,6},Detail!$H$2:$H$1001,Detail!$F$2:$F$1001,Detail!$C$2:$C$1001,Detail!$D$2:$D$1001,Detail!$E$2:$E$1001,Detail!$B$2:$B$1001),{2;3;4;5;6},FALSE))</f>
        <v>Tanjungbalai</v>
      </c>
      <c r="S566">
        <v>175</v>
      </c>
      <c r="T566">
        <v>76</v>
      </c>
      <c r="U566" t="str">
        <v>Jalan Ciwastra No. 18</v>
      </c>
      <c r="V566" t="str">
        <v>O-</v>
      </c>
    </row>
    <row r="567" spans="1:22" x14ac:dyDescent="0.25">
      <c r="A567">
        <v>566</v>
      </c>
      <c r="B567" t="str">
        <f>LEFT(INDEX(Absen!$F$3:$F$8,MATCH(C567,Absen!$E$3:$E$8,0)),1)&amp;TEXT(A567,"0000")</f>
        <v>A0566</v>
      </c>
      <c r="C567" t="s">
        <v>1015</v>
      </c>
      <c r="D567" s="27" t="str">
        <f>VLOOKUP('Personal Teks 2'!B567,Detail!$G$2:$H$1001,2,FALSE)</f>
        <v>Perkasa Handayani</v>
      </c>
      <c r="E567">
        <v>75</v>
      </c>
      <c r="F567">
        <v>52</v>
      </c>
      <c r="G567">
        <v>32</v>
      </c>
      <c r="H567">
        <v>72</v>
      </c>
      <c r="I567">
        <v>52</v>
      </c>
      <c r="J567">
        <v>61</v>
      </c>
      <c r="K567">
        <v>100</v>
      </c>
      <c r="L567" s="45">
        <f>_xlfn.IFNA(INDEX(Absen!$B$2:$B$501,MATCH('Personal Teks 2'!B567,Absen!$A$2:$A$501,0)),"NO")</f>
        <v>44777</v>
      </c>
      <c r="M567" s="47">
        <f t="shared" si="24"/>
        <v>10</v>
      </c>
      <c r="N567">
        <f t="shared" si="25"/>
        <v>90</v>
      </c>
      <c r="O567">
        <f t="shared" si="26"/>
        <v>58.974999999999994</v>
      </c>
      <c r="P567" t="str" cm="1">
        <f t="array" ref="P567">_xlfn.IFS(O567&gt;90,"A+",O567&gt;80,"A",O567&gt;70,"B",O567&gt;60,"C",O567&gt;40,"D",O567&gt;=0,"E")</f>
        <v>D</v>
      </c>
      <c r="Q567" s="43" t="str">
        <f>TEXT(VLOOKUP(D567,CHOOSE({1,2},Detail!$H$2:$H$1001,Detail!$A$2:$A$1001),2,FALSE),"DD/MM/YYYY")</f>
        <v>30/10/2003</v>
      </c>
      <c r="R567" t="str" cm="1">
        <f t="array" ref="R567:V567">TRANSPOSE(VLOOKUP(D567,CHOOSE({1,2,3,4,5,6},Detail!$H$2:$H$1001,Detail!$F$2:$F$1001,Detail!$C$2:$C$1001,Detail!$D$2:$D$1001,Detail!$E$2:$E$1001,Detail!$B$2:$B$1001),{2;3;4;5;6},FALSE))</f>
        <v>Prabumulih</v>
      </c>
      <c r="S567">
        <v>173</v>
      </c>
      <c r="T567">
        <v>81</v>
      </c>
      <c r="U567" t="str">
        <v xml:space="preserve">Jalan M.H Thamrin No. 4
</v>
      </c>
      <c r="V567" t="str">
        <v>A+</v>
      </c>
    </row>
    <row r="568" spans="1:22" x14ac:dyDescent="0.25">
      <c r="A568">
        <v>567</v>
      </c>
      <c r="B568" t="str">
        <f>LEFT(INDEX(Absen!$F$3:$F$8,MATCH(C568,Absen!$E$3:$E$8,0)),1)&amp;TEXT(A568,"0000")</f>
        <v>E0567</v>
      </c>
      <c r="C568" t="s">
        <v>1010</v>
      </c>
      <c r="D568" s="27" t="str">
        <f>VLOOKUP('Personal Teks 2'!B568,Detail!$G$2:$H$1001,2,FALSE)</f>
        <v>Viktor Novitasari</v>
      </c>
      <c r="E568">
        <v>75</v>
      </c>
      <c r="F568">
        <v>51</v>
      </c>
      <c r="G568">
        <v>77</v>
      </c>
      <c r="H568">
        <v>51</v>
      </c>
      <c r="I568">
        <v>61</v>
      </c>
      <c r="J568">
        <v>78</v>
      </c>
      <c r="K568">
        <v>62</v>
      </c>
      <c r="L568" s="45">
        <f>_xlfn.IFNA(INDEX(Absen!$B$2:$B$501,MATCH('Personal Teks 2'!B568,Absen!$A$2:$A$501,0)),"NO")</f>
        <v>44760</v>
      </c>
      <c r="M568" s="47">
        <f t="shared" si="24"/>
        <v>10</v>
      </c>
      <c r="N568">
        <f t="shared" si="25"/>
        <v>52</v>
      </c>
      <c r="O568">
        <f t="shared" si="26"/>
        <v>65.95</v>
      </c>
      <c r="P568" t="str" cm="1">
        <f t="array" ref="P568">_xlfn.IFS(O568&gt;90,"A+",O568&gt;80,"A",O568&gt;70,"B",O568&gt;60,"C",O568&gt;40,"D",O568&gt;=0,"E")</f>
        <v>C</v>
      </c>
      <c r="Q568" s="43" t="str">
        <f>TEXT(VLOOKUP(D568,CHOOSE({1,2},Detail!$H$2:$H$1001,Detail!$A$2:$A$1001),2,FALSE),"DD/MM/YYYY")</f>
        <v>01/10/2002</v>
      </c>
      <c r="R568" t="str" cm="1">
        <f t="array" ref="R568:V568">TRANSPOSE(VLOOKUP(D568,CHOOSE({1,2,3,4,5,6},Detail!$H$2:$H$1001,Detail!$F$2:$F$1001,Detail!$C$2:$C$1001,Detail!$D$2:$D$1001,Detail!$E$2:$E$1001,Detail!$B$2:$B$1001),{2;3;4;5;6},FALSE))</f>
        <v>Tarakan</v>
      </c>
      <c r="S568">
        <v>155</v>
      </c>
      <c r="T568">
        <v>72</v>
      </c>
      <c r="U568" t="str">
        <v>Jalan S. Parman No. 75</v>
      </c>
      <c r="V568" t="str">
        <v>B+</v>
      </c>
    </row>
    <row r="569" spans="1:22" x14ac:dyDescent="0.25">
      <c r="A569">
        <v>568</v>
      </c>
      <c r="B569" t="str">
        <f>LEFT(INDEX(Absen!$F$3:$F$8,MATCH(C569,Absen!$E$3:$E$8,0)),1)&amp;TEXT(A569,"0000")</f>
        <v>B0568</v>
      </c>
      <c r="C569" t="s">
        <v>1014</v>
      </c>
      <c r="D569" s="27" t="str">
        <f>VLOOKUP('Personal Teks 2'!B569,Detail!$G$2:$H$1001,2,FALSE)</f>
        <v>Gabriella Damanik</v>
      </c>
      <c r="E569">
        <v>67</v>
      </c>
      <c r="F569">
        <v>50</v>
      </c>
      <c r="G569">
        <v>72</v>
      </c>
      <c r="H569">
        <v>61</v>
      </c>
      <c r="I569">
        <v>59</v>
      </c>
      <c r="J569">
        <v>78</v>
      </c>
      <c r="K569">
        <v>95</v>
      </c>
      <c r="L569" s="45" t="str">
        <f>_xlfn.IFNA(INDEX(Absen!$B$2:$B$501,MATCH('Personal Teks 2'!B569,Absen!$A$2:$A$501,0)),"NO")</f>
        <v>NO</v>
      </c>
      <c r="M569" s="47">
        <f t="shared" si="24"/>
        <v>0</v>
      </c>
      <c r="N569">
        <f t="shared" si="25"/>
        <v>95</v>
      </c>
      <c r="O569">
        <f t="shared" si="26"/>
        <v>69.125</v>
      </c>
      <c r="P569" t="str" cm="1">
        <f t="array" ref="P569">_xlfn.IFS(O569&gt;90,"A+",O569&gt;80,"A",O569&gt;70,"B",O569&gt;60,"C",O569&gt;40,"D",O569&gt;=0,"E")</f>
        <v>C</v>
      </c>
      <c r="Q569" s="43" t="str">
        <f>TEXT(VLOOKUP(D569,CHOOSE({1,2},Detail!$H$2:$H$1001,Detail!$A$2:$A$1001),2,FALSE),"DD/MM/YYYY")</f>
        <v>08/07/2004</v>
      </c>
      <c r="R569" t="str" cm="1">
        <f t="array" ref="R569:V569">TRANSPOSE(VLOOKUP(D569,CHOOSE({1,2,3,4,5,6},Detail!$H$2:$H$1001,Detail!$F$2:$F$1001,Detail!$C$2:$C$1001,Detail!$D$2:$D$1001,Detail!$E$2:$E$1001,Detail!$B$2:$B$1001),{2;3;4;5;6},FALSE))</f>
        <v>Manado</v>
      </c>
      <c r="S569">
        <v>154</v>
      </c>
      <c r="T569">
        <v>68</v>
      </c>
      <c r="U569" t="str">
        <v>Jl. Otto Iskandardinata No. 70</v>
      </c>
      <c r="V569" t="str">
        <v>B+</v>
      </c>
    </row>
    <row r="570" spans="1:22" x14ac:dyDescent="0.25">
      <c r="A570">
        <v>569</v>
      </c>
      <c r="B570" t="str">
        <f>LEFT(INDEX(Absen!$F$3:$F$8,MATCH(C570,Absen!$E$3:$E$8,0)),1)&amp;TEXT(A570,"0000")</f>
        <v>E0569</v>
      </c>
      <c r="C570" t="s">
        <v>1010</v>
      </c>
      <c r="D570" s="27" t="str">
        <f>VLOOKUP('Personal Teks 2'!B570,Detail!$G$2:$H$1001,2,FALSE)</f>
        <v>Endah Yuniar</v>
      </c>
      <c r="E570">
        <v>58</v>
      </c>
      <c r="F570">
        <v>48</v>
      </c>
      <c r="G570">
        <v>31</v>
      </c>
      <c r="H570">
        <v>55</v>
      </c>
      <c r="I570">
        <v>86</v>
      </c>
      <c r="J570">
        <v>66</v>
      </c>
      <c r="K570">
        <v>60</v>
      </c>
      <c r="L570" s="45" t="str">
        <f>_xlfn.IFNA(INDEX(Absen!$B$2:$B$501,MATCH('Personal Teks 2'!B570,Absen!$A$2:$A$501,0)),"NO")</f>
        <v>NO</v>
      </c>
      <c r="M570" s="47">
        <f t="shared" si="24"/>
        <v>0</v>
      </c>
      <c r="N570">
        <f t="shared" si="25"/>
        <v>60</v>
      </c>
      <c r="O570">
        <f t="shared" si="26"/>
        <v>56.275000000000006</v>
      </c>
      <c r="P570" t="str" cm="1">
        <f t="array" ref="P570">_xlfn.IFS(O570&gt;90,"A+",O570&gt;80,"A",O570&gt;70,"B",O570&gt;60,"C",O570&gt;40,"D",O570&gt;=0,"E")</f>
        <v>D</v>
      </c>
      <c r="Q570" s="43" t="str">
        <f>TEXT(VLOOKUP(D570,CHOOSE({1,2},Detail!$H$2:$H$1001,Detail!$A$2:$A$1001),2,FALSE),"DD/MM/YYYY")</f>
        <v>30/09/2004</v>
      </c>
      <c r="R570" t="str" cm="1">
        <f t="array" ref="R570:V570">TRANSPOSE(VLOOKUP(D570,CHOOSE({1,2,3,4,5,6},Detail!$H$2:$H$1001,Detail!$F$2:$F$1001,Detail!$C$2:$C$1001,Detail!$D$2:$D$1001,Detail!$E$2:$E$1001,Detail!$B$2:$B$1001),{2;3;4;5;6},FALSE))</f>
        <v>Pekalongan</v>
      </c>
      <c r="S570">
        <v>153</v>
      </c>
      <c r="T570">
        <v>69</v>
      </c>
      <c r="U570" t="str">
        <v>Gang Astana Anyar No. 20</v>
      </c>
      <c r="V570" t="str">
        <v>B+</v>
      </c>
    </row>
    <row r="571" spans="1:22" x14ac:dyDescent="0.25">
      <c r="A571">
        <v>570</v>
      </c>
      <c r="B571" t="str">
        <f>LEFT(INDEX(Absen!$F$3:$F$8,MATCH(C571,Absen!$E$3:$E$8,0)),1)&amp;TEXT(A571,"0000")</f>
        <v>D0570</v>
      </c>
      <c r="C571" t="s">
        <v>1013</v>
      </c>
      <c r="D571" s="27" t="str">
        <f>VLOOKUP('Personal Teks 2'!B571,Detail!$G$2:$H$1001,2,FALSE)</f>
        <v>Margana Nasyiah</v>
      </c>
      <c r="E571">
        <v>68</v>
      </c>
      <c r="F571">
        <v>75</v>
      </c>
      <c r="G571">
        <v>59</v>
      </c>
      <c r="H571">
        <v>51</v>
      </c>
      <c r="I571">
        <v>61</v>
      </c>
      <c r="J571">
        <v>45</v>
      </c>
      <c r="K571">
        <v>79</v>
      </c>
      <c r="L571" s="45" t="str">
        <f>_xlfn.IFNA(INDEX(Absen!$B$2:$B$501,MATCH('Personal Teks 2'!B571,Absen!$A$2:$A$501,0)),"NO")</f>
        <v>NO</v>
      </c>
      <c r="M571" s="47">
        <f t="shared" si="24"/>
        <v>0</v>
      </c>
      <c r="N571">
        <f t="shared" si="25"/>
        <v>79</v>
      </c>
      <c r="O571">
        <f t="shared" si="26"/>
        <v>60.574999999999996</v>
      </c>
      <c r="P571" t="str" cm="1">
        <f t="array" ref="P571">_xlfn.IFS(O571&gt;90,"A+",O571&gt;80,"A",O571&gt;70,"B",O571&gt;60,"C",O571&gt;40,"D",O571&gt;=0,"E")</f>
        <v>C</v>
      </c>
      <c r="Q571" s="43" t="str">
        <f>TEXT(VLOOKUP(D571,CHOOSE({1,2},Detail!$H$2:$H$1001,Detail!$A$2:$A$1001),2,FALSE),"DD/MM/YYYY")</f>
        <v>08/06/2002</v>
      </c>
      <c r="R571" t="str" cm="1">
        <f t="array" ref="R571:V571">TRANSPOSE(VLOOKUP(D571,CHOOSE({1,2,3,4,5,6},Detail!$H$2:$H$1001,Detail!$F$2:$F$1001,Detail!$C$2:$C$1001,Detail!$D$2:$D$1001,Detail!$E$2:$E$1001,Detail!$B$2:$B$1001),{2;3;4;5;6},FALSE))</f>
        <v>Cilegon</v>
      </c>
      <c r="S571">
        <v>171</v>
      </c>
      <c r="T571">
        <v>63</v>
      </c>
      <c r="U571" t="str">
        <v>Gg. M.T Haryono No. 15</v>
      </c>
      <c r="V571" t="str">
        <v>B+</v>
      </c>
    </row>
    <row r="572" spans="1:22" x14ac:dyDescent="0.25">
      <c r="A572">
        <v>571</v>
      </c>
      <c r="B572" t="str">
        <f>LEFT(INDEX(Absen!$F$3:$F$8,MATCH(C572,Absen!$E$3:$E$8,0)),1)&amp;TEXT(A572,"0000")</f>
        <v>D0571</v>
      </c>
      <c r="C572" t="s">
        <v>1013</v>
      </c>
      <c r="D572" s="27" t="str">
        <f>VLOOKUP('Personal Teks 2'!B572,Detail!$G$2:$H$1001,2,FALSE)</f>
        <v>Galak Halimah</v>
      </c>
      <c r="E572">
        <v>74</v>
      </c>
      <c r="F572">
        <v>71</v>
      </c>
      <c r="G572">
        <v>65</v>
      </c>
      <c r="H572">
        <v>68</v>
      </c>
      <c r="I572">
        <v>53</v>
      </c>
      <c r="J572">
        <v>90</v>
      </c>
      <c r="K572">
        <v>65</v>
      </c>
      <c r="L572" s="45" t="str">
        <f>_xlfn.IFNA(INDEX(Absen!$B$2:$B$501,MATCH('Personal Teks 2'!B572,Absen!$A$2:$A$501,0)),"NO")</f>
        <v>NO</v>
      </c>
      <c r="M572" s="47">
        <f t="shared" si="24"/>
        <v>0</v>
      </c>
      <c r="N572">
        <f t="shared" si="25"/>
        <v>65</v>
      </c>
      <c r="O572">
        <f t="shared" si="26"/>
        <v>70.75</v>
      </c>
      <c r="P572" t="str" cm="1">
        <f t="array" ref="P572">_xlfn.IFS(O572&gt;90,"A+",O572&gt;80,"A",O572&gt;70,"B",O572&gt;60,"C",O572&gt;40,"D",O572&gt;=0,"E")</f>
        <v>B</v>
      </c>
      <c r="Q572" s="43" t="str">
        <f>TEXT(VLOOKUP(D572,CHOOSE({1,2},Detail!$H$2:$H$1001,Detail!$A$2:$A$1001),2,FALSE),"DD/MM/YYYY")</f>
        <v>01/07/2002</v>
      </c>
      <c r="R572" t="str" cm="1">
        <f t="array" ref="R572:V572">TRANSPOSE(VLOOKUP(D572,CHOOSE({1,2,3,4,5,6},Detail!$H$2:$H$1001,Detail!$F$2:$F$1001,Detail!$C$2:$C$1001,Detail!$D$2:$D$1001,Detail!$E$2:$E$1001,Detail!$B$2:$B$1001),{2;3;4;5;6},FALSE))</f>
        <v>Pematangsiantar</v>
      </c>
      <c r="S572">
        <v>159</v>
      </c>
      <c r="T572">
        <v>89</v>
      </c>
      <c r="U572" t="str">
        <v>Gg. Rumah Sakit No. 60</v>
      </c>
      <c r="V572" t="str">
        <v>AB-</v>
      </c>
    </row>
    <row r="573" spans="1:22" x14ac:dyDescent="0.25">
      <c r="A573">
        <v>572</v>
      </c>
      <c r="B573" t="str">
        <f>LEFT(INDEX(Absen!$F$3:$F$8,MATCH(C573,Absen!$E$3:$E$8,0)),1)&amp;TEXT(A573,"0000")</f>
        <v>E0572</v>
      </c>
      <c r="C573" t="s">
        <v>1010</v>
      </c>
      <c r="D573" s="27" t="str">
        <f>VLOOKUP('Personal Teks 2'!B573,Detail!$G$2:$H$1001,2,FALSE)</f>
        <v>Nardi Maryadi</v>
      </c>
      <c r="E573">
        <v>81</v>
      </c>
      <c r="F573">
        <v>73</v>
      </c>
      <c r="G573">
        <v>40</v>
      </c>
      <c r="H573">
        <v>71</v>
      </c>
      <c r="I573">
        <v>62</v>
      </c>
      <c r="J573">
        <v>72</v>
      </c>
      <c r="K573">
        <v>75</v>
      </c>
      <c r="L573" s="45">
        <f>_xlfn.IFNA(INDEX(Absen!$B$2:$B$501,MATCH('Personal Teks 2'!B573,Absen!$A$2:$A$501,0)),"NO")</f>
        <v>44861</v>
      </c>
      <c r="M573" s="47">
        <f t="shared" si="24"/>
        <v>10</v>
      </c>
      <c r="N573">
        <f t="shared" si="25"/>
        <v>65</v>
      </c>
      <c r="O573">
        <f t="shared" si="26"/>
        <v>64.775000000000006</v>
      </c>
      <c r="P573" t="str" cm="1">
        <f t="array" ref="P573">_xlfn.IFS(O573&gt;90,"A+",O573&gt;80,"A",O573&gt;70,"B",O573&gt;60,"C",O573&gt;40,"D",O573&gt;=0,"E")</f>
        <v>C</v>
      </c>
      <c r="Q573" s="43" t="str">
        <f>TEXT(VLOOKUP(D573,CHOOSE({1,2},Detail!$H$2:$H$1001,Detail!$A$2:$A$1001),2,FALSE),"DD/MM/YYYY")</f>
        <v>02/06/2004</v>
      </c>
      <c r="R573" t="str" cm="1">
        <f t="array" ref="R573:V573">TRANSPOSE(VLOOKUP(D573,CHOOSE({1,2,3,4,5,6},Detail!$H$2:$H$1001,Detail!$F$2:$F$1001,Detail!$C$2:$C$1001,Detail!$D$2:$D$1001,Detail!$E$2:$E$1001,Detail!$B$2:$B$1001),{2;3;4;5;6},FALSE))</f>
        <v>Tanjungpinang</v>
      </c>
      <c r="S573">
        <v>164</v>
      </c>
      <c r="T573">
        <v>47</v>
      </c>
      <c r="U573" t="str">
        <v xml:space="preserve">Jalan Dipatiukur No. 0
</v>
      </c>
      <c r="V573" t="str">
        <v>AB-</v>
      </c>
    </row>
    <row r="574" spans="1:22" x14ac:dyDescent="0.25">
      <c r="A574">
        <v>573</v>
      </c>
      <c r="B574" t="str">
        <f>LEFT(INDEX(Absen!$F$3:$F$8,MATCH(C574,Absen!$E$3:$E$8,0)),1)&amp;TEXT(A574,"0000")</f>
        <v>C0573</v>
      </c>
      <c r="C574" t="s">
        <v>1012</v>
      </c>
      <c r="D574" s="27" t="str">
        <f>VLOOKUP('Personal Teks 2'!B574,Detail!$G$2:$H$1001,2,FALSE)</f>
        <v>Adinata Gunawan</v>
      </c>
      <c r="E574">
        <v>90</v>
      </c>
      <c r="F574">
        <v>75</v>
      </c>
      <c r="G574">
        <v>62</v>
      </c>
      <c r="H574">
        <v>52</v>
      </c>
      <c r="I574">
        <v>91</v>
      </c>
      <c r="J574">
        <v>93</v>
      </c>
      <c r="K574">
        <v>96</v>
      </c>
      <c r="L574" s="45">
        <f>_xlfn.IFNA(INDEX(Absen!$B$2:$B$501,MATCH('Personal Teks 2'!B574,Absen!$A$2:$A$501,0)),"NO")</f>
        <v>44882</v>
      </c>
      <c r="M574" s="47">
        <f t="shared" si="24"/>
        <v>10</v>
      </c>
      <c r="N574">
        <f t="shared" si="25"/>
        <v>86</v>
      </c>
      <c r="O574">
        <f t="shared" si="26"/>
        <v>78.099999999999994</v>
      </c>
      <c r="P574" t="str" cm="1">
        <f t="array" ref="P574">_xlfn.IFS(O574&gt;90,"A+",O574&gt;80,"A",O574&gt;70,"B",O574&gt;60,"C",O574&gt;40,"D",O574&gt;=0,"E")</f>
        <v>B</v>
      </c>
      <c r="Q574" s="43" t="str">
        <f>TEXT(VLOOKUP(D574,CHOOSE({1,2},Detail!$H$2:$H$1001,Detail!$A$2:$A$1001),2,FALSE),"DD/MM/YYYY")</f>
        <v>20/10/2002</v>
      </c>
      <c r="R574" t="str" cm="1">
        <f t="array" ref="R574:V574">TRANSPOSE(VLOOKUP(D574,CHOOSE({1,2,3,4,5,6},Detail!$H$2:$H$1001,Detail!$F$2:$F$1001,Detail!$C$2:$C$1001,Detail!$D$2:$D$1001,Detail!$E$2:$E$1001,Detail!$B$2:$B$1001),{2;3;4;5;6},FALSE))</f>
        <v>Pangkalpinang</v>
      </c>
      <c r="S574">
        <v>177</v>
      </c>
      <c r="T574">
        <v>57</v>
      </c>
      <c r="U574" t="str">
        <v xml:space="preserve">Jl. Sentot Alibasa No. 0
</v>
      </c>
      <c r="V574" t="str">
        <v>B-</v>
      </c>
    </row>
    <row r="575" spans="1:22" x14ac:dyDescent="0.25">
      <c r="A575">
        <v>574</v>
      </c>
      <c r="B575" t="str">
        <f>LEFT(INDEX(Absen!$F$3:$F$8,MATCH(C575,Absen!$E$3:$E$8,0)),1)&amp;TEXT(A575,"0000")</f>
        <v>E0574</v>
      </c>
      <c r="C575" t="s">
        <v>1010</v>
      </c>
      <c r="D575" s="27" t="str">
        <f>VLOOKUP('Personal Teks 2'!B575,Detail!$G$2:$H$1001,2,FALSE)</f>
        <v>Farah Pertiwi</v>
      </c>
      <c r="E575">
        <v>90</v>
      </c>
      <c r="F575">
        <v>48</v>
      </c>
      <c r="G575">
        <v>52</v>
      </c>
      <c r="H575">
        <v>71</v>
      </c>
      <c r="I575">
        <v>76</v>
      </c>
      <c r="J575">
        <v>53</v>
      </c>
      <c r="K575">
        <v>95</v>
      </c>
      <c r="L575" s="45" t="str">
        <f>_xlfn.IFNA(INDEX(Absen!$B$2:$B$501,MATCH('Personal Teks 2'!B575,Absen!$A$2:$A$501,0)),"NO")</f>
        <v>NO</v>
      </c>
      <c r="M575" s="47">
        <f t="shared" si="24"/>
        <v>0</v>
      </c>
      <c r="N575">
        <f t="shared" si="25"/>
        <v>95</v>
      </c>
      <c r="O575">
        <f t="shared" si="26"/>
        <v>66.125</v>
      </c>
      <c r="P575" t="str" cm="1">
        <f t="array" ref="P575">_xlfn.IFS(O575&gt;90,"A+",O575&gt;80,"A",O575&gt;70,"B",O575&gt;60,"C",O575&gt;40,"D",O575&gt;=0,"E")</f>
        <v>C</v>
      </c>
      <c r="Q575" s="43" t="str">
        <f>TEXT(VLOOKUP(D575,CHOOSE({1,2},Detail!$H$2:$H$1001,Detail!$A$2:$A$1001),2,FALSE),"DD/MM/YYYY")</f>
        <v>18/02/2003</v>
      </c>
      <c r="R575" t="str" cm="1">
        <f t="array" ref="R575:V575">TRANSPOSE(VLOOKUP(D575,CHOOSE({1,2,3,4,5,6},Detail!$H$2:$H$1001,Detail!$F$2:$F$1001,Detail!$C$2:$C$1001,Detail!$D$2:$D$1001,Detail!$E$2:$E$1001,Detail!$B$2:$B$1001),{2;3;4;5;6},FALSE))</f>
        <v>Tangerang Selatan</v>
      </c>
      <c r="S575">
        <v>150</v>
      </c>
      <c r="T575">
        <v>50</v>
      </c>
      <c r="U575" t="str">
        <v>Gg. BKR No. 13</v>
      </c>
      <c r="V575" t="str">
        <v>AB-</v>
      </c>
    </row>
    <row r="576" spans="1:22" x14ac:dyDescent="0.25">
      <c r="A576">
        <v>575</v>
      </c>
      <c r="B576" t="str">
        <f>LEFT(INDEX(Absen!$F$3:$F$8,MATCH(C576,Absen!$E$3:$E$8,0)),1)&amp;TEXT(A576,"0000")</f>
        <v>C0575</v>
      </c>
      <c r="C576" t="s">
        <v>1012</v>
      </c>
      <c r="D576" s="27" t="str">
        <f>VLOOKUP('Personal Teks 2'!B576,Detail!$G$2:$H$1001,2,FALSE)</f>
        <v>Lantar Susanti</v>
      </c>
      <c r="E576">
        <v>90</v>
      </c>
      <c r="F576">
        <v>65</v>
      </c>
      <c r="G576">
        <v>36</v>
      </c>
      <c r="H576">
        <v>73</v>
      </c>
      <c r="I576">
        <v>60</v>
      </c>
      <c r="J576">
        <v>84</v>
      </c>
      <c r="K576">
        <v>93</v>
      </c>
      <c r="L576" s="45" t="str">
        <f>_xlfn.IFNA(INDEX(Absen!$B$2:$B$501,MATCH('Personal Teks 2'!B576,Absen!$A$2:$A$501,0)),"NO")</f>
        <v>NO</v>
      </c>
      <c r="M576" s="47">
        <f t="shared" si="24"/>
        <v>0</v>
      </c>
      <c r="N576">
        <f t="shared" si="25"/>
        <v>93</v>
      </c>
      <c r="O576">
        <f t="shared" si="26"/>
        <v>69.3</v>
      </c>
      <c r="P576" t="str" cm="1">
        <f t="array" ref="P576">_xlfn.IFS(O576&gt;90,"A+",O576&gt;80,"A",O576&gt;70,"B",O576&gt;60,"C",O576&gt;40,"D",O576&gt;=0,"E")</f>
        <v>C</v>
      </c>
      <c r="Q576" s="43" t="str">
        <f>TEXT(VLOOKUP(D576,CHOOSE({1,2},Detail!$H$2:$H$1001,Detail!$A$2:$A$1001),2,FALSE),"DD/MM/YYYY")</f>
        <v>26/12/2001</v>
      </c>
      <c r="R576" t="str" cm="1">
        <f t="array" ref="R576:V576">TRANSPOSE(VLOOKUP(D576,CHOOSE({1,2,3,4,5,6},Detail!$H$2:$H$1001,Detail!$F$2:$F$1001,Detail!$C$2:$C$1001,Detail!$D$2:$D$1001,Detail!$E$2:$E$1001,Detail!$B$2:$B$1001),{2;3;4;5;6},FALSE))</f>
        <v>Palangkaraya</v>
      </c>
      <c r="S576">
        <v>164</v>
      </c>
      <c r="T576">
        <v>92</v>
      </c>
      <c r="U576" t="str">
        <v>Gang Suryakencana No. 71</v>
      </c>
      <c r="V576" t="str">
        <v>B+</v>
      </c>
    </row>
    <row r="577" spans="1:22" x14ac:dyDescent="0.25">
      <c r="A577">
        <v>576</v>
      </c>
      <c r="B577" t="str">
        <f>LEFT(INDEX(Absen!$F$3:$F$8,MATCH(C577,Absen!$E$3:$E$8,0)),1)&amp;TEXT(A577,"0000")</f>
        <v>D0576</v>
      </c>
      <c r="C577" t="s">
        <v>1013</v>
      </c>
      <c r="D577" s="27" t="str">
        <f>VLOOKUP('Personal Teks 2'!B577,Detail!$G$2:$H$1001,2,FALSE)</f>
        <v>Marsudi Uyainah</v>
      </c>
      <c r="E577">
        <v>58</v>
      </c>
      <c r="F577">
        <v>64</v>
      </c>
      <c r="G577">
        <v>55</v>
      </c>
      <c r="H577">
        <v>58</v>
      </c>
      <c r="I577">
        <v>64</v>
      </c>
      <c r="J577">
        <v>51</v>
      </c>
      <c r="K577">
        <v>84</v>
      </c>
      <c r="L577" s="45">
        <f>_xlfn.IFNA(INDEX(Absen!$B$2:$B$501,MATCH('Personal Teks 2'!B577,Absen!$A$2:$A$501,0)),"NO")</f>
        <v>44748</v>
      </c>
      <c r="M577" s="47">
        <f t="shared" si="24"/>
        <v>10</v>
      </c>
      <c r="N577">
        <f t="shared" si="25"/>
        <v>74</v>
      </c>
      <c r="O577">
        <f t="shared" si="26"/>
        <v>59.1</v>
      </c>
      <c r="P577" t="str" cm="1">
        <f t="array" ref="P577">_xlfn.IFS(O577&gt;90,"A+",O577&gt;80,"A",O577&gt;70,"B",O577&gt;60,"C",O577&gt;40,"D",O577&gt;=0,"E")</f>
        <v>D</v>
      </c>
      <c r="Q577" s="43" t="str">
        <f>TEXT(VLOOKUP(D577,CHOOSE({1,2},Detail!$H$2:$H$1001,Detail!$A$2:$A$1001),2,FALSE),"DD/MM/YYYY")</f>
        <v>07/03/2005</v>
      </c>
      <c r="R577" t="str" cm="1">
        <f t="array" ref="R577:V577">TRANSPOSE(VLOOKUP(D577,CHOOSE({1,2,3,4,5,6},Detail!$H$2:$H$1001,Detail!$F$2:$F$1001,Detail!$C$2:$C$1001,Detail!$D$2:$D$1001,Detail!$E$2:$E$1001,Detail!$B$2:$B$1001),{2;3;4;5;6},FALSE))</f>
        <v>Surakarta</v>
      </c>
      <c r="S577">
        <v>166</v>
      </c>
      <c r="T577">
        <v>61</v>
      </c>
      <c r="U577" t="str">
        <v>Gang Jend. A. Yani No. 86</v>
      </c>
      <c r="V577" t="str">
        <v>AB+</v>
      </c>
    </row>
    <row r="578" spans="1:22" x14ac:dyDescent="0.25">
      <c r="A578">
        <v>577</v>
      </c>
      <c r="B578" t="str">
        <f>LEFT(INDEX(Absen!$F$3:$F$8,MATCH(C578,Absen!$E$3:$E$8,0)),1)&amp;TEXT(A578,"0000")</f>
        <v>C0577</v>
      </c>
      <c r="C578" t="s">
        <v>1012</v>
      </c>
      <c r="D578" s="27" t="str">
        <f>VLOOKUP('Personal Teks 2'!B578,Detail!$G$2:$H$1001,2,FALSE)</f>
        <v>Warji Tampubolon</v>
      </c>
      <c r="E578">
        <v>67</v>
      </c>
      <c r="F578">
        <v>46</v>
      </c>
      <c r="G578">
        <v>62</v>
      </c>
      <c r="H578">
        <v>62</v>
      </c>
      <c r="I578">
        <v>66</v>
      </c>
      <c r="J578">
        <v>46</v>
      </c>
      <c r="K578">
        <v>86</v>
      </c>
      <c r="L578" s="45">
        <f>_xlfn.IFNA(INDEX(Absen!$B$2:$B$501,MATCH('Personal Teks 2'!B578,Absen!$A$2:$A$501,0)),"NO")</f>
        <v>44898</v>
      </c>
      <c r="M578" s="47">
        <f t="shared" si="24"/>
        <v>10</v>
      </c>
      <c r="N578">
        <f t="shared" si="25"/>
        <v>76</v>
      </c>
      <c r="O578">
        <f t="shared" si="26"/>
        <v>59.324999999999996</v>
      </c>
      <c r="P578" t="str" cm="1">
        <f t="array" ref="P578">_xlfn.IFS(O578&gt;90,"A+",O578&gt;80,"A",O578&gt;70,"B",O578&gt;60,"C",O578&gt;40,"D",O578&gt;=0,"E")</f>
        <v>D</v>
      </c>
      <c r="Q578" s="43" t="str">
        <f>TEXT(VLOOKUP(D578,CHOOSE({1,2},Detail!$H$2:$H$1001,Detail!$A$2:$A$1001),2,FALSE),"DD/MM/YYYY")</f>
        <v>16/06/2002</v>
      </c>
      <c r="R578" t="str" cm="1">
        <f t="array" ref="R578:V578">TRANSPOSE(VLOOKUP(D578,CHOOSE({1,2,3,4,5,6},Detail!$H$2:$H$1001,Detail!$F$2:$F$1001,Detail!$C$2:$C$1001,Detail!$D$2:$D$1001,Detail!$E$2:$E$1001,Detail!$B$2:$B$1001),{2;3;4;5;6},FALSE))</f>
        <v>Tanjungpinang</v>
      </c>
      <c r="S578">
        <v>170</v>
      </c>
      <c r="T578">
        <v>64</v>
      </c>
      <c r="U578" t="str">
        <v xml:space="preserve">Jalan Dr. Djunjunan No. 8
</v>
      </c>
      <c r="V578" t="str">
        <v>O+</v>
      </c>
    </row>
    <row r="579" spans="1:22" x14ac:dyDescent="0.25">
      <c r="A579">
        <v>578</v>
      </c>
      <c r="B579" t="str">
        <f>LEFT(INDEX(Absen!$F$3:$F$8,MATCH(C579,Absen!$E$3:$E$8,0)),1)&amp;TEXT(A579,"0000")</f>
        <v>E0578</v>
      </c>
      <c r="C579" t="s">
        <v>1010</v>
      </c>
      <c r="D579" s="27" t="str">
        <f>VLOOKUP('Personal Teks 2'!B579,Detail!$G$2:$H$1001,2,FALSE)</f>
        <v>Rafi Lazuardi</v>
      </c>
      <c r="E579">
        <v>76</v>
      </c>
      <c r="F579">
        <v>47</v>
      </c>
      <c r="G579">
        <v>64</v>
      </c>
      <c r="H579">
        <v>66</v>
      </c>
      <c r="I579">
        <v>86</v>
      </c>
      <c r="J579">
        <v>67</v>
      </c>
      <c r="K579">
        <v>92</v>
      </c>
      <c r="L579" s="45">
        <f>_xlfn.IFNA(INDEX(Absen!$B$2:$B$501,MATCH('Personal Teks 2'!B579,Absen!$A$2:$A$501,0)),"NO")</f>
        <v>44767</v>
      </c>
      <c r="M579" s="47">
        <f t="shared" ref="M579:M642" si="27">IF(LEN(TEXT(L579,"DD/MM/YYYY"))=10,10,0)</f>
        <v>10</v>
      </c>
      <c r="N579">
        <f t="shared" ref="N579:N642" si="28">(K579-M579)</f>
        <v>82</v>
      </c>
      <c r="O579">
        <f t="shared" ref="O579:O642" si="29">SUM(E579*12.5/100,F579*12.5/100,H579*12.5/100,G579*20/100,I579*12.5/100,J579*20/100,N579*10/100)</f>
        <v>68.774999999999991</v>
      </c>
      <c r="P579" t="str" cm="1">
        <f t="array" ref="P579">_xlfn.IFS(O579&gt;90,"A+",O579&gt;80,"A",O579&gt;70,"B",O579&gt;60,"C",O579&gt;40,"D",O579&gt;=0,"E")</f>
        <v>C</v>
      </c>
      <c r="Q579" s="43" t="str">
        <f>TEXT(VLOOKUP(D579,CHOOSE({1,2},Detail!$H$2:$H$1001,Detail!$A$2:$A$1001),2,FALSE),"DD/MM/YYYY")</f>
        <v>24/10/2003</v>
      </c>
      <c r="R579" t="str" cm="1">
        <f t="array" ref="R579:V579">TRANSPOSE(VLOOKUP(D579,CHOOSE({1,2,3,4,5,6},Detail!$H$2:$H$1001,Detail!$F$2:$F$1001,Detail!$C$2:$C$1001,Detail!$D$2:$D$1001,Detail!$E$2:$E$1001,Detail!$B$2:$B$1001),{2;3;4;5;6},FALSE))</f>
        <v>Purwokerto</v>
      </c>
      <c r="S579">
        <v>159</v>
      </c>
      <c r="T579">
        <v>52</v>
      </c>
      <c r="U579" t="str">
        <v xml:space="preserve">Gang Suryakencana No. 2
</v>
      </c>
      <c r="V579" t="str">
        <v>AB-</v>
      </c>
    </row>
    <row r="580" spans="1:22" x14ac:dyDescent="0.25">
      <c r="A580">
        <v>579</v>
      </c>
      <c r="B580" t="str">
        <f>LEFT(INDEX(Absen!$F$3:$F$8,MATCH(C580,Absen!$E$3:$E$8,0)),1)&amp;TEXT(A580,"0000")</f>
        <v>F0579</v>
      </c>
      <c r="C580" t="s">
        <v>1011</v>
      </c>
      <c r="D580" s="27" t="str">
        <f>VLOOKUP('Personal Teks 2'!B580,Detail!$G$2:$H$1001,2,FALSE)</f>
        <v>Jamalia Waluyo</v>
      </c>
      <c r="E580">
        <v>89</v>
      </c>
      <c r="F580">
        <v>68</v>
      </c>
      <c r="G580">
        <v>62</v>
      </c>
      <c r="H580">
        <v>69</v>
      </c>
      <c r="I580">
        <v>54</v>
      </c>
      <c r="J580">
        <v>41</v>
      </c>
      <c r="K580">
        <v>92</v>
      </c>
      <c r="L580" s="45">
        <f>_xlfn.IFNA(INDEX(Absen!$B$2:$B$501,MATCH('Personal Teks 2'!B580,Absen!$A$2:$A$501,0)),"NO")</f>
        <v>44773</v>
      </c>
      <c r="M580" s="47">
        <f t="shared" si="27"/>
        <v>10</v>
      </c>
      <c r="N580">
        <f t="shared" si="28"/>
        <v>82</v>
      </c>
      <c r="O580">
        <f t="shared" si="29"/>
        <v>63.8</v>
      </c>
      <c r="P580" t="str" cm="1">
        <f t="array" ref="P580">_xlfn.IFS(O580&gt;90,"A+",O580&gt;80,"A",O580&gt;70,"B",O580&gt;60,"C",O580&gt;40,"D",O580&gt;=0,"E")</f>
        <v>C</v>
      </c>
      <c r="Q580" s="43" t="str">
        <f>TEXT(VLOOKUP(D580,CHOOSE({1,2},Detail!$H$2:$H$1001,Detail!$A$2:$A$1001),2,FALSE),"DD/MM/YYYY")</f>
        <v>21/12/2002</v>
      </c>
      <c r="R580" t="str" cm="1">
        <f t="array" ref="R580:V580">TRANSPOSE(VLOOKUP(D580,CHOOSE({1,2,3,4,5,6},Detail!$H$2:$H$1001,Detail!$F$2:$F$1001,Detail!$C$2:$C$1001,Detail!$D$2:$D$1001,Detail!$E$2:$E$1001,Detail!$B$2:$B$1001),{2;3;4;5;6},FALSE))</f>
        <v>Tual</v>
      </c>
      <c r="S580">
        <v>166</v>
      </c>
      <c r="T580">
        <v>57</v>
      </c>
      <c r="U580" t="str">
        <v>Jalan Erlangga No. 58</v>
      </c>
      <c r="V580" t="str">
        <v>A-</v>
      </c>
    </row>
    <row r="581" spans="1:22" x14ac:dyDescent="0.25">
      <c r="A581">
        <v>580</v>
      </c>
      <c r="B581" t="str">
        <f>LEFT(INDEX(Absen!$F$3:$F$8,MATCH(C581,Absen!$E$3:$E$8,0)),1)&amp;TEXT(A581,"0000")</f>
        <v>C0580</v>
      </c>
      <c r="C581" t="s">
        <v>1012</v>
      </c>
      <c r="D581" s="27" t="str">
        <f>VLOOKUP('Personal Teks 2'!B581,Detail!$G$2:$H$1001,2,FALSE)</f>
        <v>Kawaya Pradana</v>
      </c>
      <c r="E581">
        <v>74</v>
      </c>
      <c r="F581">
        <v>63</v>
      </c>
      <c r="G581">
        <v>72</v>
      </c>
      <c r="H581">
        <v>58</v>
      </c>
      <c r="I581">
        <v>82</v>
      </c>
      <c r="J581">
        <v>51</v>
      </c>
      <c r="K581">
        <v>76</v>
      </c>
      <c r="L581" s="45" t="str">
        <f>_xlfn.IFNA(INDEX(Absen!$B$2:$B$501,MATCH('Personal Teks 2'!B581,Absen!$A$2:$A$501,0)),"NO")</f>
        <v>NO</v>
      </c>
      <c r="M581" s="47">
        <f t="shared" si="27"/>
        <v>0</v>
      </c>
      <c r="N581">
        <f t="shared" si="28"/>
        <v>76</v>
      </c>
      <c r="O581">
        <f t="shared" si="29"/>
        <v>66.824999999999989</v>
      </c>
      <c r="P581" t="str" cm="1">
        <f t="array" ref="P581">_xlfn.IFS(O581&gt;90,"A+",O581&gt;80,"A",O581&gt;70,"B",O581&gt;60,"C",O581&gt;40,"D",O581&gt;=0,"E")</f>
        <v>C</v>
      </c>
      <c r="Q581" s="43" t="str">
        <f>TEXT(VLOOKUP(D581,CHOOSE({1,2},Detail!$H$2:$H$1001,Detail!$A$2:$A$1001),2,FALSE),"DD/MM/YYYY")</f>
        <v>15/09/2002</v>
      </c>
      <c r="R581" t="str" cm="1">
        <f t="array" ref="R581:V581">TRANSPOSE(VLOOKUP(D581,CHOOSE({1,2,3,4,5,6},Detail!$H$2:$H$1001,Detail!$F$2:$F$1001,Detail!$C$2:$C$1001,Detail!$D$2:$D$1001,Detail!$E$2:$E$1001,Detail!$B$2:$B$1001),{2;3;4;5;6},FALSE))</f>
        <v>Langsa</v>
      </c>
      <c r="S581">
        <v>157</v>
      </c>
      <c r="T581">
        <v>62</v>
      </c>
      <c r="U581" t="str">
        <v xml:space="preserve">Gang Kutai No. 8
</v>
      </c>
      <c r="V581" t="str">
        <v>A-</v>
      </c>
    </row>
    <row r="582" spans="1:22" x14ac:dyDescent="0.25">
      <c r="A582">
        <v>581</v>
      </c>
      <c r="B582" t="str">
        <f>LEFT(INDEX(Absen!$F$3:$F$8,MATCH(C582,Absen!$E$3:$E$8,0)),1)&amp;TEXT(A582,"0000")</f>
        <v>E0581</v>
      </c>
      <c r="C582" t="s">
        <v>1010</v>
      </c>
      <c r="D582" s="27" t="str">
        <f>VLOOKUP('Personal Teks 2'!B582,Detail!$G$2:$H$1001,2,FALSE)</f>
        <v>Jaga Maulana</v>
      </c>
      <c r="E582">
        <v>54</v>
      </c>
      <c r="F582">
        <v>52</v>
      </c>
      <c r="G582">
        <v>36</v>
      </c>
      <c r="H582">
        <v>67</v>
      </c>
      <c r="I582">
        <v>78</v>
      </c>
      <c r="J582">
        <v>53</v>
      </c>
      <c r="K582">
        <v>69</v>
      </c>
      <c r="L582" s="45">
        <f>_xlfn.IFNA(INDEX(Absen!$B$2:$B$501,MATCH('Personal Teks 2'!B582,Absen!$A$2:$A$501,0)),"NO")</f>
        <v>44748</v>
      </c>
      <c r="M582" s="47">
        <f t="shared" si="27"/>
        <v>10</v>
      </c>
      <c r="N582">
        <f t="shared" si="28"/>
        <v>59</v>
      </c>
      <c r="O582">
        <f t="shared" si="29"/>
        <v>55.075000000000003</v>
      </c>
      <c r="P582" t="str" cm="1">
        <f t="array" ref="P582">_xlfn.IFS(O582&gt;90,"A+",O582&gt;80,"A",O582&gt;70,"B",O582&gt;60,"C",O582&gt;40,"D",O582&gt;=0,"E")</f>
        <v>D</v>
      </c>
      <c r="Q582" s="43" t="str">
        <f>TEXT(VLOOKUP(D582,CHOOSE({1,2},Detail!$H$2:$H$1001,Detail!$A$2:$A$1001),2,FALSE),"DD/MM/YYYY")</f>
        <v>18/03/2002</v>
      </c>
      <c r="R582" t="str" cm="1">
        <f t="array" ref="R582:V582">TRANSPOSE(VLOOKUP(D582,CHOOSE({1,2,3,4,5,6},Detail!$H$2:$H$1001,Detail!$F$2:$F$1001,Detail!$C$2:$C$1001,Detail!$D$2:$D$1001,Detail!$E$2:$E$1001,Detail!$B$2:$B$1001),{2;3;4;5;6},FALSE))</f>
        <v>Depok</v>
      </c>
      <c r="S582">
        <v>171</v>
      </c>
      <c r="T582">
        <v>65</v>
      </c>
      <c r="U582" t="str">
        <v xml:space="preserve">Jl. Rajawali Barat No. 7
</v>
      </c>
      <c r="V582" t="str">
        <v>O+</v>
      </c>
    </row>
    <row r="583" spans="1:22" x14ac:dyDescent="0.25">
      <c r="A583">
        <v>582</v>
      </c>
      <c r="B583" t="str">
        <f>LEFT(INDEX(Absen!$F$3:$F$8,MATCH(C583,Absen!$E$3:$E$8,0)),1)&amp;TEXT(A583,"0000")</f>
        <v>A0582</v>
      </c>
      <c r="C583" t="s">
        <v>1015</v>
      </c>
      <c r="D583" s="27" t="str">
        <f>VLOOKUP('Personal Teks 2'!B583,Detail!$G$2:$H$1001,2,FALSE)</f>
        <v>Lega Nababan</v>
      </c>
      <c r="E583">
        <v>94</v>
      </c>
      <c r="F583">
        <v>45</v>
      </c>
      <c r="G583">
        <v>54</v>
      </c>
      <c r="H583">
        <v>51</v>
      </c>
      <c r="I583">
        <v>57</v>
      </c>
      <c r="J583">
        <v>41</v>
      </c>
      <c r="K583">
        <v>75</v>
      </c>
      <c r="L583" s="45" t="str">
        <f>_xlfn.IFNA(INDEX(Absen!$B$2:$B$501,MATCH('Personal Teks 2'!B583,Absen!$A$2:$A$501,0)),"NO")</f>
        <v>NO</v>
      </c>
      <c r="M583" s="47">
        <f t="shared" si="27"/>
        <v>0</v>
      </c>
      <c r="N583">
        <f t="shared" si="28"/>
        <v>75</v>
      </c>
      <c r="O583">
        <f t="shared" si="29"/>
        <v>57.375</v>
      </c>
      <c r="P583" t="str" cm="1">
        <f t="array" ref="P583">_xlfn.IFS(O583&gt;90,"A+",O583&gt;80,"A",O583&gt;70,"B",O583&gt;60,"C",O583&gt;40,"D",O583&gt;=0,"E")</f>
        <v>D</v>
      </c>
      <c r="Q583" s="43" t="str">
        <f>TEXT(VLOOKUP(D583,CHOOSE({1,2},Detail!$H$2:$H$1001,Detail!$A$2:$A$1001),2,FALSE),"DD/MM/YYYY")</f>
        <v>05/03/2004</v>
      </c>
      <c r="R583" t="str" cm="1">
        <f t="array" ref="R583:V583">TRANSPOSE(VLOOKUP(D583,CHOOSE({1,2,3,4,5,6},Detail!$H$2:$H$1001,Detail!$F$2:$F$1001,Detail!$C$2:$C$1001,Detail!$D$2:$D$1001,Detail!$E$2:$E$1001,Detail!$B$2:$B$1001),{2;3;4;5;6},FALSE))</f>
        <v>Depok</v>
      </c>
      <c r="S583">
        <v>155</v>
      </c>
      <c r="T583">
        <v>59</v>
      </c>
      <c r="U583" t="str">
        <v>Jl. Jend. A. Yani No. 23</v>
      </c>
      <c r="V583" t="str">
        <v>O+</v>
      </c>
    </row>
    <row r="584" spans="1:22" x14ac:dyDescent="0.25">
      <c r="A584">
        <v>583</v>
      </c>
      <c r="B584" t="str">
        <f>LEFT(INDEX(Absen!$F$3:$F$8,MATCH(C584,Absen!$E$3:$E$8,0)),1)&amp;TEXT(A584,"0000")</f>
        <v>C0583</v>
      </c>
      <c r="C584" t="s">
        <v>1012</v>
      </c>
      <c r="D584" s="27" t="str">
        <f>VLOOKUP('Personal Teks 2'!B584,Detail!$G$2:$H$1001,2,FALSE)</f>
        <v>Ajiman Ardianto</v>
      </c>
      <c r="E584">
        <v>95</v>
      </c>
      <c r="F584">
        <v>75</v>
      </c>
      <c r="G584">
        <v>55</v>
      </c>
      <c r="H584">
        <v>67</v>
      </c>
      <c r="I584">
        <v>83</v>
      </c>
      <c r="J584">
        <v>96</v>
      </c>
      <c r="K584">
        <v>86</v>
      </c>
      <c r="L584" s="45" t="str">
        <f>_xlfn.IFNA(INDEX(Absen!$B$2:$B$501,MATCH('Personal Teks 2'!B584,Absen!$A$2:$A$501,0)),"NO")</f>
        <v>NO</v>
      </c>
      <c r="M584" s="47">
        <f t="shared" si="27"/>
        <v>0</v>
      </c>
      <c r="N584">
        <f t="shared" si="28"/>
        <v>86</v>
      </c>
      <c r="O584">
        <f t="shared" si="29"/>
        <v>78.8</v>
      </c>
      <c r="P584" t="str" cm="1">
        <f t="array" ref="P584">_xlfn.IFS(O584&gt;90,"A+",O584&gt;80,"A",O584&gt;70,"B",O584&gt;60,"C",O584&gt;40,"D",O584&gt;=0,"E")</f>
        <v>B</v>
      </c>
      <c r="Q584" s="43" t="str">
        <f>TEXT(VLOOKUP(D584,CHOOSE({1,2},Detail!$H$2:$H$1001,Detail!$A$2:$A$1001),2,FALSE),"DD/MM/YYYY")</f>
        <v>01/06/2002</v>
      </c>
      <c r="R584" t="str" cm="1">
        <f t="array" ref="R584:V584">TRANSPOSE(VLOOKUP(D584,CHOOSE({1,2,3,4,5,6},Detail!$H$2:$H$1001,Detail!$F$2:$F$1001,Detail!$C$2:$C$1001,Detail!$D$2:$D$1001,Detail!$E$2:$E$1001,Detail!$B$2:$B$1001),{2;3;4;5;6},FALSE))</f>
        <v>Balikpapan</v>
      </c>
      <c r="S584">
        <v>176</v>
      </c>
      <c r="T584">
        <v>80</v>
      </c>
      <c r="U584" t="str">
        <v xml:space="preserve">Gg. M.T Haryono No. 2
</v>
      </c>
      <c r="V584" t="str">
        <v>O-</v>
      </c>
    </row>
    <row r="585" spans="1:22" x14ac:dyDescent="0.25">
      <c r="A585">
        <v>584</v>
      </c>
      <c r="B585" t="str">
        <f>LEFT(INDEX(Absen!$F$3:$F$8,MATCH(C585,Absen!$E$3:$E$8,0)),1)&amp;TEXT(A585,"0000")</f>
        <v>A0584</v>
      </c>
      <c r="C585" t="s">
        <v>1015</v>
      </c>
      <c r="D585" s="27" t="str">
        <f>VLOOKUP('Personal Teks 2'!B585,Detail!$G$2:$H$1001,2,FALSE)</f>
        <v>Muni Aryani</v>
      </c>
      <c r="E585">
        <v>89</v>
      </c>
      <c r="F585">
        <v>65</v>
      </c>
      <c r="G585">
        <v>76</v>
      </c>
      <c r="H585">
        <v>74</v>
      </c>
      <c r="I585">
        <v>58</v>
      </c>
      <c r="J585">
        <v>62</v>
      </c>
      <c r="K585">
        <v>89</v>
      </c>
      <c r="L585" s="45">
        <f>_xlfn.IFNA(INDEX(Absen!$B$2:$B$501,MATCH('Personal Teks 2'!B585,Absen!$A$2:$A$501,0)),"NO")</f>
        <v>44848</v>
      </c>
      <c r="M585" s="47">
        <f t="shared" si="27"/>
        <v>10</v>
      </c>
      <c r="N585">
        <f t="shared" si="28"/>
        <v>79</v>
      </c>
      <c r="O585">
        <f t="shared" si="29"/>
        <v>71.25</v>
      </c>
      <c r="P585" t="str" cm="1">
        <f t="array" ref="P585">_xlfn.IFS(O585&gt;90,"A+",O585&gt;80,"A",O585&gt;70,"B",O585&gt;60,"C",O585&gt;40,"D",O585&gt;=0,"E")</f>
        <v>B</v>
      </c>
      <c r="Q585" s="43" t="str">
        <f>TEXT(VLOOKUP(D585,CHOOSE({1,2},Detail!$H$2:$H$1001,Detail!$A$2:$A$1001),2,FALSE),"DD/MM/YYYY")</f>
        <v>30/03/2003</v>
      </c>
      <c r="R585" t="str" cm="1">
        <f t="array" ref="R585:V585">TRANSPOSE(VLOOKUP(D585,CHOOSE({1,2,3,4,5,6},Detail!$H$2:$H$1001,Detail!$F$2:$F$1001,Detail!$C$2:$C$1001,Detail!$D$2:$D$1001,Detail!$E$2:$E$1001,Detail!$B$2:$B$1001),{2;3;4;5;6},FALSE))</f>
        <v>Mojokerto</v>
      </c>
      <c r="S585">
        <v>180</v>
      </c>
      <c r="T585">
        <v>67</v>
      </c>
      <c r="U585" t="str">
        <v xml:space="preserve">Jalan Erlangga No. 8
</v>
      </c>
      <c r="V585" t="str">
        <v>A-</v>
      </c>
    </row>
    <row r="586" spans="1:22" x14ac:dyDescent="0.25">
      <c r="A586">
        <v>585</v>
      </c>
      <c r="B586" t="str">
        <f>LEFT(INDEX(Absen!$F$3:$F$8,MATCH(C586,Absen!$E$3:$E$8,0)),1)&amp;TEXT(A586,"0000")</f>
        <v>F0585</v>
      </c>
      <c r="C586" t="s">
        <v>1011</v>
      </c>
      <c r="D586" s="27" t="str">
        <f>VLOOKUP('Personal Teks 2'!B586,Detail!$G$2:$H$1001,2,FALSE)</f>
        <v>Pandu Sihotang</v>
      </c>
      <c r="E586">
        <v>86</v>
      </c>
      <c r="F586">
        <v>49</v>
      </c>
      <c r="G586">
        <v>30</v>
      </c>
      <c r="H586">
        <v>57</v>
      </c>
      <c r="I586">
        <v>58</v>
      </c>
      <c r="J586">
        <v>54</v>
      </c>
      <c r="K586">
        <v>63</v>
      </c>
      <c r="L586" s="45" t="str">
        <f>_xlfn.IFNA(INDEX(Absen!$B$2:$B$501,MATCH('Personal Teks 2'!B586,Absen!$A$2:$A$501,0)),"NO")</f>
        <v>NO</v>
      </c>
      <c r="M586" s="47">
        <f t="shared" si="27"/>
        <v>0</v>
      </c>
      <c r="N586">
        <f t="shared" si="28"/>
        <v>63</v>
      </c>
      <c r="O586">
        <f t="shared" si="29"/>
        <v>54.349999999999994</v>
      </c>
      <c r="P586" t="str" cm="1">
        <f t="array" ref="P586">_xlfn.IFS(O586&gt;90,"A+",O586&gt;80,"A",O586&gt;70,"B",O586&gt;60,"C",O586&gt;40,"D",O586&gt;=0,"E")</f>
        <v>D</v>
      </c>
      <c r="Q586" s="43" t="str">
        <f>TEXT(VLOOKUP(D586,CHOOSE({1,2},Detail!$H$2:$H$1001,Detail!$A$2:$A$1001),2,FALSE),"DD/MM/YYYY")</f>
        <v>16/01/2003</v>
      </c>
      <c r="R586" t="str" cm="1">
        <f t="array" ref="R586:V586">TRANSPOSE(VLOOKUP(D586,CHOOSE({1,2,3,4,5,6},Detail!$H$2:$H$1001,Detail!$F$2:$F$1001,Detail!$C$2:$C$1001,Detail!$D$2:$D$1001,Detail!$E$2:$E$1001,Detail!$B$2:$B$1001),{2;3;4;5;6},FALSE))</f>
        <v>Blitar</v>
      </c>
      <c r="S586">
        <v>173</v>
      </c>
      <c r="T586">
        <v>64</v>
      </c>
      <c r="U586" t="str">
        <v>Jl. Ciumbuleuit No. 10</v>
      </c>
      <c r="V586" t="str">
        <v>B+</v>
      </c>
    </row>
    <row r="587" spans="1:22" x14ac:dyDescent="0.25">
      <c r="A587">
        <v>586</v>
      </c>
      <c r="B587" t="str">
        <f>LEFT(INDEX(Absen!$F$3:$F$8,MATCH(C587,Absen!$E$3:$E$8,0)),1)&amp;TEXT(A587,"0000")</f>
        <v>E0586</v>
      </c>
      <c r="C587" t="s">
        <v>1010</v>
      </c>
      <c r="D587" s="27" t="str">
        <f>VLOOKUP('Personal Teks 2'!B587,Detail!$G$2:$H$1001,2,FALSE)</f>
        <v>Mila Mahendra</v>
      </c>
      <c r="E587">
        <v>94</v>
      </c>
      <c r="F587">
        <v>73</v>
      </c>
      <c r="G587">
        <v>62</v>
      </c>
      <c r="H587">
        <v>54</v>
      </c>
      <c r="I587">
        <v>62</v>
      </c>
      <c r="J587">
        <v>48</v>
      </c>
      <c r="K587">
        <v>66</v>
      </c>
      <c r="L587" s="45" t="str">
        <f>_xlfn.IFNA(INDEX(Absen!$B$2:$B$501,MATCH('Personal Teks 2'!B587,Absen!$A$2:$A$501,0)),"NO")</f>
        <v>NO</v>
      </c>
      <c r="M587" s="47">
        <f t="shared" si="27"/>
        <v>0</v>
      </c>
      <c r="N587">
        <f t="shared" si="28"/>
        <v>66</v>
      </c>
      <c r="O587">
        <f t="shared" si="29"/>
        <v>63.975000000000001</v>
      </c>
      <c r="P587" t="str" cm="1">
        <f t="array" ref="P587">_xlfn.IFS(O587&gt;90,"A+",O587&gt;80,"A",O587&gt;70,"B",O587&gt;60,"C",O587&gt;40,"D",O587&gt;=0,"E")</f>
        <v>C</v>
      </c>
      <c r="Q587" s="43" t="str">
        <f>TEXT(VLOOKUP(D587,CHOOSE({1,2},Detail!$H$2:$H$1001,Detail!$A$2:$A$1001),2,FALSE),"DD/MM/YYYY")</f>
        <v>15/06/2001</v>
      </c>
      <c r="R587" t="str" cm="1">
        <f t="array" ref="R587:V587">TRANSPOSE(VLOOKUP(D587,CHOOSE({1,2,3,4,5,6},Detail!$H$2:$H$1001,Detail!$F$2:$F$1001,Detail!$C$2:$C$1001,Detail!$D$2:$D$1001,Detail!$E$2:$E$1001,Detail!$B$2:$B$1001),{2;3;4;5;6},FALSE))</f>
        <v>Samarinda</v>
      </c>
      <c r="S587">
        <v>169</v>
      </c>
      <c r="T587">
        <v>87</v>
      </c>
      <c r="U587" t="str">
        <v>Gg. Peta No. 79</v>
      </c>
      <c r="V587" t="str">
        <v>O+</v>
      </c>
    </row>
    <row r="588" spans="1:22" x14ac:dyDescent="0.25">
      <c r="A588">
        <v>587</v>
      </c>
      <c r="B588" t="str">
        <f>LEFT(INDEX(Absen!$F$3:$F$8,MATCH(C588,Absen!$E$3:$E$8,0)),1)&amp;TEXT(A588,"0000")</f>
        <v>C0587</v>
      </c>
      <c r="C588" t="s">
        <v>1012</v>
      </c>
      <c r="D588" s="27" t="str">
        <f>VLOOKUP('Personal Teks 2'!B588,Detail!$G$2:$H$1001,2,FALSE)</f>
        <v>Timbul Riyanti</v>
      </c>
      <c r="E588">
        <v>57</v>
      </c>
      <c r="F588">
        <v>63</v>
      </c>
      <c r="G588">
        <v>36</v>
      </c>
      <c r="H588">
        <v>70</v>
      </c>
      <c r="I588">
        <v>57</v>
      </c>
      <c r="J588">
        <v>92</v>
      </c>
      <c r="K588">
        <v>68</v>
      </c>
      <c r="L588" s="45">
        <f>_xlfn.IFNA(INDEX(Absen!$B$2:$B$501,MATCH('Personal Teks 2'!B588,Absen!$A$2:$A$501,0)),"NO")</f>
        <v>44747</v>
      </c>
      <c r="M588" s="47">
        <f t="shared" si="27"/>
        <v>10</v>
      </c>
      <c r="N588">
        <f t="shared" si="28"/>
        <v>58</v>
      </c>
      <c r="O588">
        <f t="shared" si="29"/>
        <v>62.274999999999999</v>
      </c>
      <c r="P588" t="str" cm="1">
        <f t="array" ref="P588">_xlfn.IFS(O588&gt;90,"A+",O588&gt;80,"A",O588&gt;70,"B",O588&gt;60,"C",O588&gt;40,"D",O588&gt;=0,"E")</f>
        <v>C</v>
      </c>
      <c r="Q588" s="43" t="str">
        <f>TEXT(VLOOKUP(D588,CHOOSE({1,2},Detail!$H$2:$H$1001,Detail!$A$2:$A$1001),2,FALSE),"DD/MM/YYYY")</f>
        <v>08/04/2005</v>
      </c>
      <c r="R588" t="str" cm="1">
        <f t="array" ref="R588:V588">TRANSPOSE(VLOOKUP(D588,CHOOSE({1,2,3,4,5,6},Detail!$H$2:$H$1001,Detail!$F$2:$F$1001,Detail!$C$2:$C$1001,Detail!$D$2:$D$1001,Detail!$E$2:$E$1001,Detail!$B$2:$B$1001),{2;3;4;5;6},FALSE))</f>
        <v>Bogor</v>
      </c>
      <c r="S588">
        <v>163</v>
      </c>
      <c r="T588">
        <v>72</v>
      </c>
      <c r="U588" t="str">
        <v>Jalan Stasiun Wonokromo No. 38</v>
      </c>
      <c r="V588" t="str">
        <v>A+</v>
      </c>
    </row>
    <row r="589" spans="1:22" x14ac:dyDescent="0.25">
      <c r="A589">
        <v>588</v>
      </c>
      <c r="B589" t="str">
        <f>LEFT(INDEX(Absen!$F$3:$F$8,MATCH(C589,Absen!$E$3:$E$8,0)),1)&amp;TEXT(A589,"0000")</f>
        <v>A0588</v>
      </c>
      <c r="C589" t="s">
        <v>1015</v>
      </c>
      <c r="D589" s="27" t="str">
        <f>VLOOKUP('Personal Teks 2'!B589,Detail!$G$2:$H$1001,2,FALSE)</f>
        <v>Yani Santoso</v>
      </c>
      <c r="E589">
        <v>53</v>
      </c>
      <c r="F589">
        <v>59</v>
      </c>
      <c r="G589">
        <v>90</v>
      </c>
      <c r="H589">
        <v>67</v>
      </c>
      <c r="I589">
        <v>88</v>
      </c>
      <c r="J589">
        <v>72</v>
      </c>
      <c r="K589">
        <v>79</v>
      </c>
      <c r="L589" s="45" t="str">
        <f>_xlfn.IFNA(INDEX(Absen!$B$2:$B$501,MATCH('Personal Teks 2'!B589,Absen!$A$2:$A$501,0)),"NO")</f>
        <v>NO</v>
      </c>
      <c r="M589" s="47">
        <f t="shared" si="27"/>
        <v>0</v>
      </c>
      <c r="N589">
        <f t="shared" si="28"/>
        <v>79</v>
      </c>
      <c r="O589">
        <f t="shared" si="29"/>
        <v>73.675000000000011</v>
      </c>
      <c r="P589" t="str" cm="1">
        <f t="array" ref="P589">_xlfn.IFS(O589&gt;90,"A+",O589&gt;80,"A",O589&gt;70,"B",O589&gt;60,"C",O589&gt;40,"D",O589&gt;=0,"E")</f>
        <v>B</v>
      </c>
      <c r="Q589" s="43" t="str">
        <f>TEXT(VLOOKUP(D589,CHOOSE({1,2},Detail!$H$2:$H$1001,Detail!$A$2:$A$1001),2,FALSE),"DD/MM/YYYY")</f>
        <v>06/08/2002</v>
      </c>
      <c r="R589" t="str" cm="1">
        <f t="array" ref="R589:V589">TRANSPOSE(VLOOKUP(D589,CHOOSE({1,2,3,4,5,6},Detail!$H$2:$H$1001,Detail!$F$2:$F$1001,Detail!$C$2:$C$1001,Detail!$D$2:$D$1001,Detail!$E$2:$E$1001,Detail!$B$2:$B$1001),{2;3;4;5;6},FALSE))</f>
        <v>Padang</v>
      </c>
      <c r="S589">
        <v>172</v>
      </c>
      <c r="T589">
        <v>66</v>
      </c>
      <c r="U589" t="str">
        <v xml:space="preserve">Gang Kendalsari No. 7
</v>
      </c>
      <c r="V589" t="str">
        <v>A-</v>
      </c>
    </row>
    <row r="590" spans="1:22" x14ac:dyDescent="0.25">
      <c r="A590">
        <v>589</v>
      </c>
      <c r="B590" t="str">
        <f>LEFT(INDEX(Absen!$F$3:$F$8,MATCH(C590,Absen!$E$3:$E$8,0)),1)&amp;TEXT(A590,"0000")</f>
        <v>B0589</v>
      </c>
      <c r="C590" t="s">
        <v>1014</v>
      </c>
      <c r="D590" s="27" t="str">
        <f>VLOOKUP('Personal Teks 2'!B590,Detail!$G$2:$H$1001,2,FALSE)</f>
        <v>Azalea Mardhiyah</v>
      </c>
      <c r="E590">
        <v>63</v>
      </c>
      <c r="F590">
        <v>66</v>
      </c>
      <c r="G590">
        <v>33</v>
      </c>
      <c r="H590">
        <v>65</v>
      </c>
      <c r="I590">
        <v>73</v>
      </c>
      <c r="J590">
        <v>90</v>
      </c>
      <c r="K590">
        <v>92</v>
      </c>
      <c r="L590" s="45">
        <f>_xlfn.IFNA(INDEX(Absen!$B$2:$B$501,MATCH('Personal Teks 2'!B590,Absen!$A$2:$A$501,0)),"NO")</f>
        <v>44886</v>
      </c>
      <c r="M590" s="47">
        <f t="shared" si="27"/>
        <v>10</v>
      </c>
      <c r="N590">
        <f t="shared" si="28"/>
        <v>82</v>
      </c>
      <c r="O590">
        <f t="shared" si="29"/>
        <v>66.174999999999997</v>
      </c>
      <c r="P590" t="str" cm="1">
        <f t="array" ref="P590">_xlfn.IFS(O590&gt;90,"A+",O590&gt;80,"A",O590&gt;70,"B",O590&gt;60,"C",O590&gt;40,"D",O590&gt;=0,"E")</f>
        <v>C</v>
      </c>
      <c r="Q590" s="43" t="str">
        <f>TEXT(VLOOKUP(D590,CHOOSE({1,2},Detail!$H$2:$H$1001,Detail!$A$2:$A$1001),2,FALSE),"DD/MM/YYYY")</f>
        <v>03/09/2002</v>
      </c>
      <c r="R590" t="str" cm="1">
        <f t="array" ref="R590:V590">TRANSPOSE(VLOOKUP(D590,CHOOSE({1,2,3,4,5,6},Detail!$H$2:$H$1001,Detail!$F$2:$F$1001,Detail!$C$2:$C$1001,Detail!$D$2:$D$1001,Detail!$E$2:$E$1001,Detail!$B$2:$B$1001),{2;3;4;5;6},FALSE))</f>
        <v>Singkawang</v>
      </c>
      <c r="S590">
        <v>172</v>
      </c>
      <c r="T590">
        <v>81</v>
      </c>
      <c r="U590" t="str">
        <v>Gg. Sukajadi No. 86</v>
      </c>
      <c r="V590" t="str">
        <v>AB-</v>
      </c>
    </row>
    <row r="591" spans="1:22" x14ac:dyDescent="0.25">
      <c r="A591">
        <v>590</v>
      </c>
      <c r="B591" t="str">
        <f>LEFT(INDEX(Absen!$F$3:$F$8,MATCH(C591,Absen!$E$3:$E$8,0)),1)&amp;TEXT(A591,"0000")</f>
        <v>C0590</v>
      </c>
      <c r="C591" t="s">
        <v>1012</v>
      </c>
      <c r="D591" s="27" t="str">
        <f>VLOOKUP('Personal Teks 2'!B591,Detail!$G$2:$H$1001,2,FALSE)</f>
        <v>Jinawi Hardiansyah</v>
      </c>
      <c r="E591">
        <v>54</v>
      </c>
      <c r="F591">
        <v>61</v>
      </c>
      <c r="G591">
        <v>60</v>
      </c>
      <c r="H591">
        <v>73</v>
      </c>
      <c r="I591">
        <v>73</v>
      </c>
      <c r="J591">
        <v>84</v>
      </c>
      <c r="K591">
        <v>97</v>
      </c>
      <c r="L591" s="45">
        <f>_xlfn.IFNA(INDEX(Absen!$B$2:$B$501,MATCH('Personal Teks 2'!B591,Absen!$A$2:$A$501,0)),"NO")</f>
        <v>44913</v>
      </c>
      <c r="M591" s="47">
        <f t="shared" si="27"/>
        <v>10</v>
      </c>
      <c r="N591">
        <f t="shared" si="28"/>
        <v>87</v>
      </c>
      <c r="O591">
        <f t="shared" si="29"/>
        <v>70.125</v>
      </c>
      <c r="P591" t="str" cm="1">
        <f t="array" ref="P591">_xlfn.IFS(O591&gt;90,"A+",O591&gt;80,"A",O591&gt;70,"B",O591&gt;60,"C",O591&gt;40,"D",O591&gt;=0,"E")</f>
        <v>B</v>
      </c>
      <c r="Q591" s="43" t="str">
        <f>TEXT(VLOOKUP(D591,CHOOSE({1,2},Detail!$H$2:$H$1001,Detail!$A$2:$A$1001),2,FALSE),"DD/MM/YYYY")</f>
        <v>04/02/2003</v>
      </c>
      <c r="R591" t="str" cm="1">
        <f t="array" ref="R591:V591">TRANSPOSE(VLOOKUP(D591,CHOOSE({1,2,3,4,5,6},Detail!$H$2:$H$1001,Detail!$F$2:$F$1001,Detail!$C$2:$C$1001,Detail!$D$2:$D$1001,Detail!$E$2:$E$1001,Detail!$B$2:$B$1001),{2;3;4;5;6},FALSE))</f>
        <v>Tual</v>
      </c>
      <c r="S591">
        <v>151</v>
      </c>
      <c r="T591">
        <v>88</v>
      </c>
      <c r="U591" t="str">
        <v>Gg. Pasirkoja No. 95</v>
      </c>
      <c r="V591" t="str">
        <v>B+</v>
      </c>
    </row>
    <row r="592" spans="1:22" x14ac:dyDescent="0.25">
      <c r="A592">
        <v>591</v>
      </c>
      <c r="B592" t="str">
        <f>LEFT(INDEX(Absen!$F$3:$F$8,MATCH(C592,Absen!$E$3:$E$8,0)),1)&amp;TEXT(A592,"0000")</f>
        <v>E0591</v>
      </c>
      <c r="C592" t="s">
        <v>1010</v>
      </c>
      <c r="D592" s="27" t="str">
        <f>VLOOKUP('Personal Teks 2'!B592,Detail!$G$2:$H$1001,2,FALSE)</f>
        <v>Almira Hassanah</v>
      </c>
      <c r="E592">
        <v>71</v>
      </c>
      <c r="F592">
        <v>46</v>
      </c>
      <c r="G592">
        <v>76</v>
      </c>
      <c r="H592">
        <v>60</v>
      </c>
      <c r="I592">
        <v>56</v>
      </c>
      <c r="J592">
        <v>96</v>
      </c>
      <c r="K592">
        <v>85</v>
      </c>
      <c r="L592" s="45">
        <f>_xlfn.IFNA(INDEX(Absen!$B$2:$B$501,MATCH('Personal Teks 2'!B592,Absen!$A$2:$A$501,0)),"NO")</f>
        <v>44758</v>
      </c>
      <c r="M592" s="47">
        <f t="shared" si="27"/>
        <v>10</v>
      </c>
      <c r="N592">
        <f t="shared" si="28"/>
        <v>75</v>
      </c>
      <c r="O592">
        <f t="shared" si="29"/>
        <v>71.025000000000006</v>
      </c>
      <c r="P592" t="str" cm="1">
        <f t="array" ref="P592">_xlfn.IFS(O592&gt;90,"A+",O592&gt;80,"A",O592&gt;70,"B",O592&gt;60,"C",O592&gt;40,"D",O592&gt;=0,"E")</f>
        <v>B</v>
      </c>
      <c r="Q592" s="43" t="str">
        <f>TEXT(VLOOKUP(D592,CHOOSE({1,2},Detail!$H$2:$H$1001,Detail!$A$2:$A$1001),2,FALSE),"DD/MM/YYYY")</f>
        <v>22/12/2003</v>
      </c>
      <c r="R592" t="str" cm="1">
        <f t="array" ref="R592:V592">TRANSPOSE(VLOOKUP(D592,CHOOSE({1,2,3,4,5,6},Detail!$H$2:$H$1001,Detail!$F$2:$F$1001,Detail!$C$2:$C$1001,Detail!$D$2:$D$1001,Detail!$E$2:$E$1001,Detail!$B$2:$B$1001),{2;3;4;5;6},FALSE))</f>
        <v>Tangerang</v>
      </c>
      <c r="S592">
        <v>173</v>
      </c>
      <c r="T592">
        <v>75</v>
      </c>
      <c r="U592" t="str">
        <v xml:space="preserve">Gg. Peta No. 3
</v>
      </c>
      <c r="V592" t="str">
        <v>O+</v>
      </c>
    </row>
    <row r="593" spans="1:22" x14ac:dyDescent="0.25">
      <c r="A593">
        <v>592</v>
      </c>
      <c r="B593" t="str">
        <f>LEFT(INDEX(Absen!$F$3:$F$8,MATCH(C593,Absen!$E$3:$E$8,0)),1)&amp;TEXT(A593,"0000")</f>
        <v>F0592</v>
      </c>
      <c r="C593" t="s">
        <v>1011</v>
      </c>
      <c r="D593" s="27" t="str">
        <f>VLOOKUP('Personal Teks 2'!B593,Detail!$G$2:$H$1001,2,FALSE)</f>
        <v>Vivi Suwarno</v>
      </c>
      <c r="E593">
        <v>79</v>
      </c>
      <c r="F593">
        <v>58</v>
      </c>
      <c r="G593">
        <v>79</v>
      </c>
      <c r="H593">
        <v>65</v>
      </c>
      <c r="I593">
        <v>67</v>
      </c>
      <c r="J593">
        <v>45</v>
      </c>
      <c r="K593">
        <v>89</v>
      </c>
      <c r="L593" s="45">
        <f>_xlfn.IFNA(INDEX(Absen!$B$2:$B$501,MATCH('Personal Teks 2'!B593,Absen!$A$2:$A$501,0)),"NO")</f>
        <v>44770</v>
      </c>
      <c r="M593" s="47">
        <f t="shared" si="27"/>
        <v>10</v>
      </c>
      <c r="N593">
        <f t="shared" si="28"/>
        <v>79</v>
      </c>
      <c r="O593">
        <f t="shared" si="29"/>
        <v>66.325000000000003</v>
      </c>
      <c r="P593" t="str" cm="1">
        <f t="array" ref="P593">_xlfn.IFS(O593&gt;90,"A+",O593&gt;80,"A",O593&gt;70,"B",O593&gt;60,"C",O593&gt;40,"D",O593&gt;=0,"E")</f>
        <v>C</v>
      </c>
      <c r="Q593" s="43" t="str">
        <f>TEXT(VLOOKUP(D593,CHOOSE({1,2},Detail!$H$2:$H$1001,Detail!$A$2:$A$1001),2,FALSE),"DD/MM/YYYY")</f>
        <v>08/03/2002</v>
      </c>
      <c r="R593" t="str" cm="1">
        <f t="array" ref="R593:V593">TRANSPOSE(VLOOKUP(D593,CHOOSE({1,2,3,4,5,6},Detail!$H$2:$H$1001,Detail!$F$2:$F$1001,Detail!$C$2:$C$1001,Detail!$D$2:$D$1001,Detail!$E$2:$E$1001,Detail!$B$2:$B$1001),{2;3;4;5;6},FALSE))</f>
        <v>Bekasi</v>
      </c>
      <c r="S593">
        <v>156</v>
      </c>
      <c r="T593">
        <v>95</v>
      </c>
      <c r="U593" t="str">
        <v>Jl. Moch. Toha No. 26</v>
      </c>
      <c r="V593" t="str">
        <v>A+</v>
      </c>
    </row>
    <row r="594" spans="1:22" x14ac:dyDescent="0.25">
      <c r="A594">
        <v>593</v>
      </c>
      <c r="B594" t="str">
        <f>LEFT(INDEX(Absen!$F$3:$F$8,MATCH(C594,Absen!$E$3:$E$8,0)),1)&amp;TEXT(A594,"0000")</f>
        <v>F0593</v>
      </c>
      <c r="C594" t="s">
        <v>1011</v>
      </c>
      <c r="D594" s="27" t="str">
        <f>VLOOKUP('Personal Teks 2'!B594,Detail!$G$2:$H$1001,2,FALSE)</f>
        <v>Kamidin Wacana</v>
      </c>
      <c r="E594">
        <v>60</v>
      </c>
      <c r="F594">
        <v>70</v>
      </c>
      <c r="G594">
        <v>33</v>
      </c>
      <c r="H594">
        <v>57</v>
      </c>
      <c r="I594">
        <v>81</v>
      </c>
      <c r="J594">
        <v>43</v>
      </c>
      <c r="K594">
        <v>66</v>
      </c>
      <c r="L594" s="45" t="str">
        <f>_xlfn.IFNA(INDEX(Absen!$B$2:$B$501,MATCH('Personal Teks 2'!B594,Absen!$A$2:$A$501,0)),"NO")</f>
        <v>NO</v>
      </c>
      <c r="M594" s="47">
        <f t="shared" si="27"/>
        <v>0</v>
      </c>
      <c r="N594">
        <f t="shared" si="28"/>
        <v>66</v>
      </c>
      <c r="O594">
        <f t="shared" si="29"/>
        <v>55.300000000000004</v>
      </c>
      <c r="P594" t="str" cm="1">
        <f t="array" ref="P594">_xlfn.IFS(O594&gt;90,"A+",O594&gt;80,"A",O594&gt;70,"B",O594&gt;60,"C",O594&gt;40,"D",O594&gt;=0,"E")</f>
        <v>D</v>
      </c>
      <c r="Q594" s="43" t="str">
        <f>TEXT(VLOOKUP(D594,CHOOSE({1,2},Detail!$H$2:$H$1001,Detail!$A$2:$A$1001),2,FALSE),"DD/MM/YYYY")</f>
        <v>30/04/2003</v>
      </c>
      <c r="R594" t="str" cm="1">
        <f t="array" ref="R594:V594">TRANSPOSE(VLOOKUP(D594,CHOOSE({1,2,3,4,5,6},Detail!$H$2:$H$1001,Detail!$F$2:$F$1001,Detail!$C$2:$C$1001,Detail!$D$2:$D$1001,Detail!$E$2:$E$1001,Detail!$B$2:$B$1001),{2;3;4;5;6},FALSE))</f>
        <v>Medan</v>
      </c>
      <c r="S594">
        <v>177</v>
      </c>
      <c r="T594">
        <v>57</v>
      </c>
      <c r="U594" t="str">
        <v xml:space="preserve">Jalan Gedebage Selatan No. 8
</v>
      </c>
      <c r="V594" t="str">
        <v>AB-</v>
      </c>
    </row>
    <row r="595" spans="1:22" x14ac:dyDescent="0.25">
      <c r="A595">
        <v>594</v>
      </c>
      <c r="B595" t="str">
        <f>LEFT(INDEX(Absen!$F$3:$F$8,MATCH(C595,Absen!$E$3:$E$8,0)),1)&amp;TEXT(A595,"0000")</f>
        <v>B0594</v>
      </c>
      <c r="C595" t="s">
        <v>1014</v>
      </c>
      <c r="D595" s="27" t="str">
        <f>VLOOKUP('Personal Teks 2'!B595,Detail!$G$2:$H$1001,2,FALSE)</f>
        <v>Joko Prayoga</v>
      </c>
      <c r="E595">
        <v>89</v>
      </c>
      <c r="F595">
        <v>47</v>
      </c>
      <c r="G595">
        <v>47</v>
      </c>
      <c r="H595">
        <v>62</v>
      </c>
      <c r="I595">
        <v>79</v>
      </c>
      <c r="J595">
        <v>84</v>
      </c>
      <c r="K595">
        <v>97</v>
      </c>
      <c r="L595" s="45" t="str">
        <f>_xlfn.IFNA(INDEX(Absen!$B$2:$B$501,MATCH('Personal Teks 2'!B595,Absen!$A$2:$A$501,0)),"NO")</f>
        <v>NO</v>
      </c>
      <c r="M595" s="47">
        <f t="shared" si="27"/>
        <v>0</v>
      </c>
      <c r="N595">
        <f t="shared" si="28"/>
        <v>97</v>
      </c>
      <c r="O595">
        <f t="shared" si="29"/>
        <v>70.525000000000006</v>
      </c>
      <c r="P595" t="str" cm="1">
        <f t="array" ref="P595">_xlfn.IFS(O595&gt;90,"A+",O595&gt;80,"A",O595&gt;70,"B",O595&gt;60,"C",O595&gt;40,"D",O595&gt;=0,"E")</f>
        <v>B</v>
      </c>
      <c r="Q595" s="43" t="str">
        <f>TEXT(VLOOKUP(D595,CHOOSE({1,2},Detail!$H$2:$H$1001,Detail!$A$2:$A$1001),2,FALSE),"DD/MM/YYYY")</f>
        <v>23/09/2001</v>
      </c>
      <c r="R595" t="str" cm="1">
        <f t="array" ref="R595:V595">TRANSPOSE(VLOOKUP(D595,CHOOSE({1,2,3,4,5,6},Detail!$H$2:$H$1001,Detail!$F$2:$F$1001,Detail!$C$2:$C$1001,Detail!$D$2:$D$1001,Detail!$E$2:$E$1001,Detail!$B$2:$B$1001),{2;3;4;5;6},FALSE))</f>
        <v>Kota Administrasi Jakarta Barat</v>
      </c>
      <c r="S595">
        <v>172</v>
      </c>
      <c r="T595">
        <v>95</v>
      </c>
      <c r="U595" t="str">
        <v>Gg. Surapati No. 92</v>
      </c>
      <c r="V595" t="str">
        <v>AB+</v>
      </c>
    </row>
    <row r="596" spans="1:22" x14ac:dyDescent="0.25">
      <c r="A596">
        <v>595</v>
      </c>
      <c r="B596" t="str">
        <f>LEFT(INDEX(Absen!$F$3:$F$8,MATCH(C596,Absen!$E$3:$E$8,0)),1)&amp;TEXT(A596,"0000")</f>
        <v>E0595</v>
      </c>
      <c r="C596" t="s">
        <v>1010</v>
      </c>
      <c r="D596" s="27" t="str">
        <f>VLOOKUP('Personal Teks 2'!B596,Detail!$G$2:$H$1001,2,FALSE)</f>
        <v>Satya Budiman</v>
      </c>
      <c r="E596">
        <v>58</v>
      </c>
      <c r="F596">
        <v>48</v>
      </c>
      <c r="G596">
        <v>79</v>
      </c>
      <c r="H596">
        <v>75</v>
      </c>
      <c r="I596">
        <v>84</v>
      </c>
      <c r="J596">
        <v>41</v>
      </c>
      <c r="K596">
        <v>78</v>
      </c>
      <c r="L596" s="45">
        <f>_xlfn.IFNA(INDEX(Absen!$B$2:$B$501,MATCH('Personal Teks 2'!B596,Absen!$A$2:$A$501,0)),"NO")</f>
        <v>44856</v>
      </c>
      <c r="M596" s="47">
        <f t="shared" si="27"/>
        <v>10</v>
      </c>
      <c r="N596">
        <f t="shared" si="28"/>
        <v>68</v>
      </c>
      <c r="O596">
        <f t="shared" si="29"/>
        <v>63.924999999999997</v>
      </c>
      <c r="P596" t="str" cm="1">
        <f t="array" ref="P596">_xlfn.IFS(O596&gt;90,"A+",O596&gt;80,"A",O596&gt;70,"B",O596&gt;60,"C",O596&gt;40,"D",O596&gt;=0,"E")</f>
        <v>C</v>
      </c>
      <c r="Q596" s="43" t="str">
        <f>TEXT(VLOOKUP(D596,CHOOSE({1,2},Detail!$H$2:$H$1001,Detail!$A$2:$A$1001),2,FALSE),"DD/MM/YYYY")</f>
        <v>15/10/2002</v>
      </c>
      <c r="R596" t="str" cm="1">
        <f t="array" ref="R596:V596">TRANSPOSE(VLOOKUP(D596,CHOOSE({1,2,3,4,5,6},Detail!$H$2:$H$1001,Detail!$F$2:$F$1001,Detail!$C$2:$C$1001,Detail!$D$2:$D$1001,Detail!$E$2:$E$1001,Detail!$B$2:$B$1001),{2;3;4;5;6},FALSE))</f>
        <v>Padang Sidempuan</v>
      </c>
      <c r="S596">
        <v>160</v>
      </c>
      <c r="T596">
        <v>56</v>
      </c>
      <c r="U596" t="str">
        <v>Gg. Sukabumi No. 75</v>
      </c>
      <c r="V596" t="str">
        <v>B+</v>
      </c>
    </row>
    <row r="597" spans="1:22" x14ac:dyDescent="0.25">
      <c r="A597">
        <v>596</v>
      </c>
      <c r="B597" t="str">
        <f>LEFT(INDEX(Absen!$F$3:$F$8,MATCH(C597,Absen!$E$3:$E$8,0)),1)&amp;TEXT(A597,"0000")</f>
        <v>A0596</v>
      </c>
      <c r="C597" t="s">
        <v>1015</v>
      </c>
      <c r="D597" s="27" t="str">
        <f>VLOOKUP('Personal Teks 2'!B597,Detail!$G$2:$H$1001,2,FALSE)</f>
        <v>Gada Mardhiyah</v>
      </c>
      <c r="E597">
        <v>76</v>
      </c>
      <c r="F597">
        <v>40</v>
      </c>
      <c r="G597">
        <v>48</v>
      </c>
      <c r="H597">
        <v>53</v>
      </c>
      <c r="I597">
        <v>53</v>
      </c>
      <c r="J597">
        <v>69</v>
      </c>
      <c r="K597">
        <v>70</v>
      </c>
      <c r="L597" s="45">
        <f>_xlfn.IFNA(INDEX(Absen!$B$2:$B$501,MATCH('Personal Teks 2'!B597,Absen!$A$2:$A$501,0)),"NO")</f>
        <v>44753</v>
      </c>
      <c r="M597" s="47">
        <f t="shared" si="27"/>
        <v>10</v>
      </c>
      <c r="N597">
        <f t="shared" si="28"/>
        <v>60</v>
      </c>
      <c r="O597">
        <f t="shared" si="29"/>
        <v>57.150000000000006</v>
      </c>
      <c r="P597" t="str" cm="1">
        <f t="array" ref="P597">_xlfn.IFS(O597&gt;90,"A+",O597&gt;80,"A",O597&gt;70,"B",O597&gt;60,"C",O597&gt;40,"D",O597&gt;=0,"E")</f>
        <v>D</v>
      </c>
      <c r="Q597" s="43" t="str">
        <f>TEXT(VLOOKUP(D597,CHOOSE({1,2},Detail!$H$2:$H$1001,Detail!$A$2:$A$1001),2,FALSE),"DD/MM/YYYY")</f>
        <v>28/11/2003</v>
      </c>
      <c r="R597" t="str" cm="1">
        <f t="array" ref="R597:V597">TRANSPOSE(VLOOKUP(D597,CHOOSE({1,2,3,4,5,6},Detail!$H$2:$H$1001,Detail!$F$2:$F$1001,Detail!$C$2:$C$1001,Detail!$D$2:$D$1001,Detail!$E$2:$E$1001,Detail!$B$2:$B$1001),{2;3;4;5;6},FALSE))</f>
        <v>Samarinda</v>
      </c>
      <c r="S597">
        <v>155</v>
      </c>
      <c r="T597">
        <v>77</v>
      </c>
      <c r="U597" t="str">
        <v>Jalan Gardujati No. 82</v>
      </c>
      <c r="V597" t="str">
        <v>A+</v>
      </c>
    </row>
    <row r="598" spans="1:22" x14ac:dyDescent="0.25">
      <c r="A598">
        <v>597</v>
      </c>
      <c r="B598" t="str">
        <f>LEFT(INDEX(Absen!$F$3:$F$8,MATCH(C598,Absen!$E$3:$E$8,0)),1)&amp;TEXT(A598,"0000")</f>
        <v>F0597</v>
      </c>
      <c r="C598" t="s">
        <v>1011</v>
      </c>
      <c r="D598" s="27" t="str">
        <f>VLOOKUP('Personal Teks 2'!B598,Detail!$G$2:$H$1001,2,FALSE)</f>
        <v>Vicky Pratama</v>
      </c>
      <c r="E598">
        <v>95</v>
      </c>
      <c r="F598">
        <v>64</v>
      </c>
      <c r="G598">
        <v>67</v>
      </c>
      <c r="H598">
        <v>70</v>
      </c>
      <c r="I598">
        <v>62</v>
      </c>
      <c r="J598">
        <v>97</v>
      </c>
      <c r="K598">
        <v>88</v>
      </c>
      <c r="L598" s="45">
        <f>_xlfn.IFNA(INDEX(Absen!$B$2:$B$501,MATCH('Personal Teks 2'!B598,Absen!$A$2:$A$501,0)),"NO")</f>
        <v>44874</v>
      </c>
      <c r="M598" s="47">
        <f t="shared" si="27"/>
        <v>10</v>
      </c>
      <c r="N598">
        <f t="shared" si="28"/>
        <v>78</v>
      </c>
      <c r="O598">
        <f t="shared" si="29"/>
        <v>76.974999999999994</v>
      </c>
      <c r="P598" t="str" cm="1">
        <f t="array" ref="P598">_xlfn.IFS(O598&gt;90,"A+",O598&gt;80,"A",O598&gt;70,"B",O598&gt;60,"C",O598&gt;40,"D",O598&gt;=0,"E")</f>
        <v>B</v>
      </c>
      <c r="Q598" s="43" t="str">
        <f>TEXT(VLOOKUP(D598,CHOOSE({1,2},Detail!$H$2:$H$1001,Detail!$A$2:$A$1001),2,FALSE),"DD/MM/YYYY")</f>
        <v>08/06/2001</v>
      </c>
      <c r="R598" t="str" cm="1">
        <f t="array" ref="R598:V598">TRANSPOSE(VLOOKUP(D598,CHOOSE({1,2,3,4,5,6},Detail!$H$2:$H$1001,Detail!$F$2:$F$1001,Detail!$C$2:$C$1001,Detail!$D$2:$D$1001,Detail!$E$2:$E$1001,Detail!$B$2:$B$1001),{2;3;4;5;6},FALSE))</f>
        <v>Sorong</v>
      </c>
      <c r="S598">
        <v>168</v>
      </c>
      <c r="T598">
        <v>73</v>
      </c>
      <c r="U598" t="str">
        <v xml:space="preserve">Jl. S. Parman No. 2
</v>
      </c>
      <c r="V598" t="str">
        <v>AB+</v>
      </c>
    </row>
    <row r="599" spans="1:22" x14ac:dyDescent="0.25">
      <c r="A599">
        <v>598</v>
      </c>
      <c r="B599" t="str">
        <f>LEFT(INDEX(Absen!$F$3:$F$8,MATCH(C599,Absen!$E$3:$E$8,0)),1)&amp;TEXT(A599,"0000")</f>
        <v>F0598</v>
      </c>
      <c r="C599" t="s">
        <v>1011</v>
      </c>
      <c r="D599" s="27" t="str">
        <f>VLOOKUP('Personal Teks 2'!B599,Detail!$G$2:$H$1001,2,FALSE)</f>
        <v>Dipa Setiawan</v>
      </c>
      <c r="E599">
        <v>74</v>
      </c>
      <c r="F599">
        <v>61</v>
      </c>
      <c r="G599">
        <v>65</v>
      </c>
      <c r="H599">
        <v>51</v>
      </c>
      <c r="I599">
        <v>79</v>
      </c>
      <c r="J599">
        <v>74</v>
      </c>
      <c r="K599">
        <v>70</v>
      </c>
      <c r="L599" s="45" t="str">
        <f>_xlfn.IFNA(INDEX(Absen!$B$2:$B$501,MATCH('Personal Teks 2'!B599,Absen!$A$2:$A$501,0)),"NO")</f>
        <v>NO</v>
      </c>
      <c r="M599" s="47">
        <f t="shared" si="27"/>
        <v>0</v>
      </c>
      <c r="N599">
        <f t="shared" si="28"/>
        <v>70</v>
      </c>
      <c r="O599">
        <f t="shared" si="29"/>
        <v>67.924999999999997</v>
      </c>
      <c r="P599" t="str" cm="1">
        <f t="array" ref="P599">_xlfn.IFS(O599&gt;90,"A+",O599&gt;80,"A",O599&gt;70,"B",O599&gt;60,"C",O599&gt;40,"D",O599&gt;=0,"E")</f>
        <v>C</v>
      </c>
      <c r="Q599" s="43" t="str">
        <f>TEXT(VLOOKUP(D599,CHOOSE({1,2},Detail!$H$2:$H$1001,Detail!$A$2:$A$1001),2,FALSE),"DD/MM/YYYY")</f>
        <v>27/08/2004</v>
      </c>
      <c r="R599" t="str" cm="1">
        <f t="array" ref="R599:V599">TRANSPOSE(VLOOKUP(D599,CHOOSE({1,2,3,4,5,6},Detail!$H$2:$H$1001,Detail!$F$2:$F$1001,Detail!$C$2:$C$1001,Detail!$D$2:$D$1001,Detail!$E$2:$E$1001,Detail!$B$2:$B$1001),{2;3;4;5;6},FALSE))</f>
        <v>Sorong</v>
      </c>
      <c r="S599">
        <v>158</v>
      </c>
      <c r="T599">
        <v>84</v>
      </c>
      <c r="U599" t="str">
        <v>Jl. Sukabumi No. 07</v>
      </c>
      <c r="V599" t="str">
        <v>A-</v>
      </c>
    </row>
    <row r="600" spans="1:22" x14ac:dyDescent="0.25">
      <c r="A600">
        <v>599</v>
      </c>
      <c r="B600" t="str">
        <f>LEFT(INDEX(Absen!$F$3:$F$8,MATCH(C600,Absen!$E$3:$E$8,0)),1)&amp;TEXT(A600,"0000")</f>
        <v>F0599</v>
      </c>
      <c r="C600" t="s">
        <v>1011</v>
      </c>
      <c r="D600" s="27" t="str">
        <f>VLOOKUP('Personal Teks 2'!B600,Detail!$G$2:$H$1001,2,FALSE)</f>
        <v>Lili Widiastuti</v>
      </c>
      <c r="E600">
        <v>56</v>
      </c>
      <c r="F600">
        <v>44</v>
      </c>
      <c r="G600">
        <v>37</v>
      </c>
      <c r="H600">
        <v>75</v>
      </c>
      <c r="I600">
        <v>50</v>
      </c>
      <c r="J600">
        <v>66</v>
      </c>
      <c r="K600">
        <v>83</v>
      </c>
      <c r="L600" s="45" t="str">
        <f>_xlfn.IFNA(INDEX(Absen!$B$2:$B$501,MATCH('Personal Teks 2'!B600,Absen!$A$2:$A$501,0)),"NO")</f>
        <v>NO</v>
      </c>
      <c r="M600" s="47">
        <f t="shared" si="27"/>
        <v>0</v>
      </c>
      <c r="N600">
        <f t="shared" si="28"/>
        <v>83</v>
      </c>
      <c r="O600">
        <f t="shared" si="29"/>
        <v>57.024999999999991</v>
      </c>
      <c r="P600" t="str" cm="1">
        <f t="array" ref="P600">_xlfn.IFS(O600&gt;90,"A+",O600&gt;80,"A",O600&gt;70,"B",O600&gt;60,"C",O600&gt;40,"D",O600&gt;=0,"E")</f>
        <v>D</v>
      </c>
      <c r="Q600" s="43" t="str">
        <f>TEXT(VLOOKUP(D600,CHOOSE({1,2},Detail!$H$2:$H$1001,Detail!$A$2:$A$1001),2,FALSE),"DD/MM/YYYY")</f>
        <v>25/07/2003</v>
      </c>
      <c r="R600" t="str" cm="1">
        <f t="array" ref="R600:V600">TRANSPOSE(VLOOKUP(D600,CHOOSE({1,2,3,4,5,6},Detail!$H$2:$H$1001,Detail!$F$2:$F$1001,Detail!$C$2:$C$1001,Detail!$D$2:$D$1001,Detail!$E$2:$E$1001,Detail!$B$2:$B$1001),{2;3;4;5;6},FALSE))</f>
        <v>Pekalongan</v>
      </c>
      <c r="S600">
        <v>180</v>
      </c>
      <c r="T600">
        <v>68</v>
      </c>
      <c r="U600" t="str">
        <v xml:space="preserve">Gang Ir. H. Djuanda No. 0
</v>
      </c>
      <c r="V600" t="str">
        <v>B-</v>
      </c>
    </row>
    <row r="601" spans="1:22" x14ac:dyDescent="0.25">
      <c r="A601">
        <v>600</v>
      </c>
      <c r="B601" t="str">
        <f>LEFT(INDEX(Absen!$F$3:$F$8,MATCH(C601,Absen!$E$3:$E$8,0)),1)&amp;TEXT(A601,"0000")</f>
        <v>B0600</v>
      </c>
      <c r="C601" t="s">
        <v>1014</v>
      </c>
      <c r="D601" s="27" t="str">
        <f>VLOOKUP('Personal Teks 2'!B601,Detail!$G$2:$H$1001,2,FALSE)</f>
        <v>Ratna Mulyani</v>
      </c>
      <c r="E601">
        <v>58</v>
      </c>
      <c r="F601">
        <v>44</v>
      </c>
      <c r="G601">
        <v>61</v>
      </c>
      <c r="H601">
        <v>56</v>
      </c>
      <c r="I601">
        <v>59</v>
      </c>
      <c r="J601">
        <v>100</v>
      </c>
      <c r="K601">
        <v>83</v>
      </c>
      <c r="L601" s="45" t="str">
        <f>_xlfn.IFNA(INDEX(Absen!$B$2:$B$501,MATCH('Personal Teks 2'!B601,Absen!$A$2:$A$501,0)),"NO")</f>
        <v>NO</v>
      </c>
      <c r="M601" s="47">
        <f t="shared" si="27"/>
        <v>0</v>
      </c>
      <c r="N601">
        <f t="shared" si="28"/>
        <v>83</v>
      </c>
      <c r="O601">
        <f t="shared" si="29"/>
        <v>67.625</v>
      </c>
      <c r="P601" t="str" cm="1">
        <f t="array" ref="P601">_xlfn.IFS(O601&gt;90,"A+",O601&gt;80,"A",O601&gt;70,"B",O601&gt;60,"C",O601&gt;40,"D",O601&gt;=0,"E")</f>
        <v>C</v>
      </c>
      <c r="Q601" s="43" t="str">
        <f>TEXT(VLOOKUP(D601,CHOOSE({1,2},Detail!$H$2:$H$1001,Detail!$A$2:$A$1001),2,FALSE),"DD/MM/YYYY")</f>
        <v>20/02/2004</v>
      </c>
      <c r="R601" t="str" cm="1">
        <f t="array" ref="R601:V601">TRANSPOSE(VLOOKUP(D601,CHOOSE({1,2,3,4,5,6},Detail!$H$2:$H$1001,Detail!$F$2:$F$1001,Detail!$C$2:$C$1001,Detail!$D$2:$D$1001,Detail!$E$2:$E$1001,Detail!$B$2:$B$1001),{2;3;4;5;6},FALSE))</f>
        <v>Kota Administrasi Jakarta Utara</v>
      </c>
      <c r="S601">
        <v>153</v>
      </c>
      <c r="T601">
        <v>65</v>
      </c>
      <c r="U601" t="str">
        <v xml:space="preserve">Gang Rawamangun No. 7
</v>
      </c>
      <c r="V601" t="str">
        <v>O+</v>
      </c>
    </row>
    <row r="602" spans="1:22" x14ac:dyDescent="0.25">
      <c r="A602">
        <v>601</v>
      </c>
      <c r="B602" t="str">
        <f>LEFT(INDEX(Absen!$F$3:$F$8,MATCH(C602,Absen!$E$3:$E$8,0)),1)&amp;TEXT(A602,"0000")</f>
        <v>A0601</v>
      </c>
      <c r="C602" t="s">
        <v>1015</v>
      </c>
      <c r="D602" s="27" t="str">
        <f>VLOOKUP('Personal Teks 2'!B602,Detail!$G$2:$H$1001,2,FALSE)</f>
        <v>Chelsea Adriansyah</v>
      </c>
      <c r="E602">
        <v>94</v>
      </c>
      <c r="F602">
        <v>60</v>
      </c>
      <c r="G602">
        <v>55</v>
      </c>
      <c r="H602">
        <v>60</v>
      </c>
      <c r="I602">
        <v>54</v>
      </c>
      <c r="J602">
        <v>61</v>
      </c>
      <c r="K602">
        <v>100</v>
      </c>
      <c r="L602" s="45">
        <f>_xlfn.IFNA(INDEX(Absen!$B$2:$B$501,MATCH('Personal Teks 2'!B602,Absen!$A$2:$A$501,0)),"NO")</f>
        <v>44820</v>
      </c>
      <c r="M602" s="47">
        <f t="shared" si="27"/>
        <v>10</v>
      </c>
      <c r="N602">
        <f t="shared" si="28"/>
        <v>90</v>
      </c>
      <c r="O602">
        <f t="shared" si="29"/>
        <v>65.7</v>
      </c>
      <c r="P602" t="str" cm="1">
        <f t="array" ref="P602">_xlfn.IFS(O602&gt;90,"A+",O602&gt;80,"A",O602&gt;70,"B",O602&gt;60,"C",O602&gt;40,"D",O602&gt;=0,"E")</f>
        <v>C</v>
      </c>
      <c r="Q602" s="43" t="str">
        <f>TEXT(VLOOKUP(D602,CHOOSE({1,2},Detail!$H$2:$H$1001,Detail!$A$2:$A$1001),2,FALSE),"DD/MM/YYYY")</f>
        <v>26/03/2005</v>
      </c>
      <c r="R602" t="str" cm="1">
        <f t="array" ref="R602:V602">TRANSPOSE(VLOOKUP(D602,CHOOSE({1,2,3,4,5,6},Detail!$H$2:$H$1001,Detail!$F$2:$F$1001,Detail!$C$2:$C$1001,Detail!$D$2:$D$1001,Detail!$E$2:$E$1001,Detail!$B$2:$B$1001),{2;3;4;5;6},FALSE))</f>
        <v>Blitar</v>
      </c>
      <c r="S602">
        <v>156</v>
      </c>
      <c r="T602">
        <v>48</v>
      </c>
      <c r="U602" t="str">
        <v xml:space="preserve">Gg. Kutisari Selatan No. 0
</v>
      </c>
      <c r="V602" t="str">
        <v>A-</v>
      </c>
    </row>
    <row r="603" spans="1:22" x14ac:dyDescent="0.25">
      <c r="A603">
        <v>602</v>
      </c>
      <c r="B603" t="str">
        <f>LEFT(INDEX(Absen!$F$3:$F$8,MATCH(C603,Absen!$E$3:$E$8,0)),1)&amp;TEXT(A603,"0000")</f>
        <v>C0602</v>
      </c>
      <c r="C603" t="s">
        <v>1012</v>
      </c>
      <c r="D603" s="27" t="str">
        <f>VLOOKUP('Personal Teks 2'!B603,Detail!$G$2:$H$1001,2,FALSE)</f>
        <v>Elma Prastuti</v>
      </c>
      <c r="E603">
        <v>92</v>
      </c>
      <c r="F603">
        <v>56</v>
      </c>
      <c r="G603">
        <v>35</v>
      </c>
      <c r="H603">
        <v>53</v>
      </c>
      <c r="I603">
        <v>75</v>
      </c>
      <c r="J603">
        <v>40</v>
      </c>
      <c r="K603">
        <v>82</v>
      </c>
      <c r="L603" s="45">
        <f>_xlfn.IFNA(INDEX(Absen!$B$2:$B$501,MATCH('Personal Teks 2'!B603,Absen!$A$2:$A$501,0)),"NO")</f>
        <v>44766</v>
      </c>
      <c r="M603" s="47">
        <f t="shared" si="27"/>
        <v>10</v>
      </c>
      <c r="N603">
        <f t="shared" si="28"/>
        <v>72</v>
      </c>
      <c r="O603">
        <f t="shared" si="29"/>
        <v>56.7</v>
      </c>
      <c r="P603" t="str" cm="1">
        <f t="array" ref="P603">_xlfn.IFS(O603&gt;90,"A+",O603&gt;80,"A",O603&gt;70,"B",O603&gt;60,"C",O603&gt;40,"D",O603&gt;=0,"E")</f>
        <v>D</v>
      </c>
      <c r="Q603" s="43" t="str">
        <f>TEXT(VLOOKUP(D603,CHOOSE({1,2},Detail!$H$2:$H$1001,Detail!$A$2:$A$1001),2,FALSE),"DD/MM/YYYY")</f>
        <v>28/09/2001</v>
      </c>
      <c r="R603" t="str" cm="1">
        <f t="array" ref="R603:V603">TRANSPOSE(VLOOKUP(D603,CHOOSE({1,2,3,4,5,6},Detail!$H$2:$H$1001,Detail!$F$2:$F$1001,Detail!$C$2:$C$1001,Detail!$D$2:$D$1001,Detail!$E$2:$E$1001,Detail!$B$2:$B$1001),{2;3;4;5;6},FALSE))</f>
        <v>Palembang</v>
      </c>
      <c r="S603">
        <v>150</v>
      </c>
      <c r="T603">
        <v>50</v>
      </c>
      <c r="U603" t="str">
        <v xml:space="preserve">Jl. Rumah Sakit No. 8
</v>
      </c>
      <c r="V603" t="str">
        <v>AB+</v>
      </c>
    </row>
    <row r="604" spans="1:22" x14ac:dyDescent="0.25">
      <c r="A604">
        <v>603</v>
      </c>
      <c r="B604" t="str">
        <f>LEFT(INDEX(Absen!$F$3:$F$8,MATCH(C604,Absen!$E$3:$E$8,0)),1)&amp;TEXT(A604,"0000")</f>
        <v>C0603</v>
      </c>
      <c r="C604" t="s">
        <v>1012</v>
      </c>
      <c r="D604" s="27" t="str">
        <f>VLOOKUP('Personal Teks 2'!B604,Detail!$G$2:$H$1001,2,FALSE)</f>
        <v>Karta Wahyudin</v>
      </c>
      <c r="E604">
        <v>53</v>
      </c>
      <c r="F604">
        <v>69</v>
      </c>
      <c r="G604">
        <v>56</v>
      </c>
      <c r="H604">
        <v>57</v>
      </c>
      <c r="I604">
        <v>71</v>
      </c>
      <c r="J604">
        <v>48</v>
      </c>
      <c r="K604">
        <v>62</v>
      </c>
      <c r="L604" s="45" t="str">
        <f>_xlfn.IFNA(INDEX(Absen!$B$2:$B$501,MATCH('Personal Teks 2'!B604,Absen!$A$2:$A$501,0)),"NO")</f>
        <v>NO</v>
      </c>
      <c r="M604" s="47">
        <f t="shared" si="27"/>
        <v>0</v>
      </c>
      <c r="N604">
        <f t="shared" si="28"/>
        <v>62</v>
      </c>
      <c r="O604">
        <f t="shared" si="29"/>
        <v>58.250000000000007</v>
      </c>
      <c r="P604" t="str" cm="1">
        <f t="array" ref="P604">_xlfn.IFS(O604&gt;90,"A+",O604&gt;80,"A",O604&gt;70,"B",O604&gt;60,"C",O604&gt;40,"D",O604&gt;=0,"E")</f>
        <v>D</v>
      </c>
      <c r="Q604" s="43" t="str">
        <f>TEXT(VLOOKUP(D604,CHOOSE({1,2},Detail!$H$2:$H$1001,Detail!$A$2:$A$1001),2,FALSE),"DD/MM/YYYY")</f>
        <v>20/05/2002</v>
      </c>
      <c r="R604" t="str" cm="1">
        <f t="array" ref="R604:V604">TRANSPOSE(VLOOKUP(D604,CHOOSE({1,2,3,4,5,6},Detail!$H$2:$H$1001,Detail!$F$2:$F$1001,Detail!$C$2:$C$1001,Detail!$D$2:$D$1001,Detail!$E$2:$E$1001,Detail!$B$2:$B$1001),{2;3;4;5;6},FALSE))</f>
        <v>Gorontalo</v>
      </c>
      <c r="S604">
        <v>163</v>
      </c>
      <c r="T604">
        <v>49</v>
      </c>
      <c r="U604" t="str">
        <v xml:space="preserve">Gang Raya Ujungberung No. 6
</v>
      </c>
      <c r="V604" t="str">
        <v>AB-</v>
      </c>
    </row>
    <row r="605" spans="1:22" x14ac:dyDescent="0.25">
      <c r="A605">
        <v>604</v>
      </c>
      <c r="B605" t="str">
        <f>LEFT(INDEX(Absen!$F$3:$F$8,MATCH(C605,Absen!$E$3:$E$8,0)),1)&amp;TEXT(A605,"0000")</f>
        <v>A0604</v>
      </c>
      <c r="C605" t="s">
        <v>1015</v>
      </c>
      <c r="D605" s="27" t="str">
        <f>VLOOKUP('Personal Teks 2'!B605,Detail!$G$2:$H$1001,2,FALSE)</f>
        <v>Diana Zulaika</v>
      </c>
      <c r="E605">
        <v>93</v>
      </c>
      <c r="F605">
        <v>57</v>
      </c>
      <c r="G605">
        <v>61</v>
      </c>
      <c r="H605">
        <v>68</v>
      </c>
      <c r="I605">
        <v>75</v>
      </c>
      <c r="J605">
        <v>42</v>
      </c>
      <c r="K605">
        <v>100</v>
      </c>
      <c r="L605" s="45">
        <f>_xlfn.IFNA(INDEX(Absen!$B$2:$B$501,MATCH('Personal Teks 2'!B605,Absen!$A$2:$A$501,0)),"NO")</f>
        <v>44799</v>
      </c>
      <c r="M605" s="47">
        <f t="shared" si="27"/>
        <v>10</v>
      </c>
      <c r="N605">
        <f t="shared" si="28"/>
        <v>90</v>
      </c>
      <c r="O605">
        <f t="shared" si="29"/>
        <v>66.224999999999994</v>
      </c>
      <c r="P605" t="str" cm="1">
        <f t="array" ref="P605">_xlfn.IFS(O605&gt;90,"A+",O605&gt;80,"A",O605&gt;70,"B",O605&gt;60,"C",O605&gt;40,"D",O605&gt;=0,"E")</f>
        <v>C</v>
      </c>
      <c r="Q605" s="43" t="str">
        <f>TEXT(VLOOKUP(D605,CHOOSE({1,2},Detail!$H$2:$H$1001,Detail!$A$2:$A$1001),2,FALSE),"DD/MM/YYYY")</f>
        <v>08/06/2003</v>
      </c>
      <c r="R605" t="str" cm="1">
        <f t="array" ref="R605:V605">TRANSPOSE(VLOOKUP(D605,CHOOSE({1,2,3,4,5,6},Detail!$H$2:$H$1001,Detail!$F$2:$F$1001,Detail!$C$2:$C$1001,Detail!$D$2:$D$1001,Detail!$E$2:$E$1001,Detail!$B$2:$B$1001),{2;3;4;5;6},FALSE))</f>
        <v>Lubuklinggau</v>
      </c>
      <c r="S605">
        <v>178</v>
      </c>
      <c r="T605">
        <v>77</v>
      </c>
      <c r="U605" t="str">
        <v>Gang Otto Iskandardinata No. 69</v>
      </c>
      <c r="V605" t="str">
        <v>O-</v>
      </c>
    </row>
    <row r="606" spans="1:22" x14ac:dyDescent="0.25">
      <c r="A606">
        <v>605</v>
      </c>
      <c r="B606" t="str">
        <f>LEFT(INDEX(Absen!$F$3:$F$8,MATCH(C606,Absen!$E$3:$E$8,0)),1)&amp;TEXT(A606,"0000")</f>
        <v>E0605</v>
      </c>
      <c r="C606" t="s">
        <v>1010</v>
      </c>
      <c r="D606" s="27" t="str">
        <f>VLOOKUP('Personal Teks 2'!B606,Detail!$G$2:$H$1001,2,FALSE)</f>
        <v>Fitria Gunawan</v>
      </c>
      <c r="E606">
        <v>82</v>
      </c>
      <c r="F606">
        <v>64</v>
      </c>
      <c r="G606">
        <v>55</v>
      </c>
      <c r="H606">
        <v>58</v>
      </c>
      <c r="I606">
        <v>63</v>
      </c>
      <c r="J606">
        <v>97</v>
      </c>
      <c r="K606">
        <v>80</v>
      </c>
      <c r="L606" s="45">
        <f>_xlfn.IFNA(INDEX(Absen!$B$2:$B$501,MATCH('Personal Teks 2'!B606,Absen!$A$2:$A$501,0)),"NO")</f>
        <v>44857</v>
      </c>
      <c r="M606" s="47">
        <f t="shared" si="27"/>
        <v>10</v>
      </c>
      <c r="N606">
        <f t="shared" si="28"/>
        <v>70</v>
      </c>
      <c r="O606">
        <f t="shared" si="29"/>
        <v>70.775000000000006</v>
      </c>
      <c r="P606" t="str" cm="1">
        <f t="array" ref="P606">_xlfn.IFS(O606&gt;90,"A+",O606&gt;80,"A",O606&gt;70,"B",O606&gt;60,"C",O606&gt;40,"D",O606&gt;=0,"E")</f>
        <v>B</v>
      </c>
      <c r="Q606" s="43" t="str">
        <f>TEXT(VLOOKUP(D606,CHOOSE({1,2},Detail!$H$2:$H$1001,Detail!$A$2:$A$1001),2,FALSE),"DD/MM/YYYY")</f>
        <v>22/08/2003</v>
      </c>
      <c r="R606" t="str" cm="1">
        <f t="array" ref="R606:V606">TRANSPOSE(VLOOKUP(D606,CHOOSE({1,2,3,4,5,6},Detail!$H$2:$H$1001,Detail!$F$2:$F$1001,Detail!$C$2:$C$1001,Detail!$D$2:$D$1001,Detail!$E$2:$E$1001,Detail!$B$2:$B$1001),{2;3;4;5;6},FALSE))</f>
        <v>Kota Administrasi Jakarta Pusat</v>
      </c>
      <c r="S606">
        <v>162</v>
      </c>
      <c r="T606">
        <v>46</v>
      </c>
      <c r="U606" t="str">
        <v xml:space="preserve">Jl. Kebonjati No. 5
</v>
      </c>
      <c r="V606" t="str">
        <v>A+</v>
      </c>
    </row>
    <row r="607" spans="1:22" x14ac:dyDescent="0.25">
      <c r="A607">
        <v>606</v>
      </c>
      <c r="B607" t="str">
        <f>LEFT(INDEX(Absen!$F$3:$F$8,MATCH(C607,Absen!$E$3:$E$8,0)),1)&amp;TEXT(A607,"0000")</f>
        <v>B0606</v>
      </c>
      <c r="C607" t="s">
        <v>1014</v>
      </c>
      <c r="D607" s="27" t="str">
        <f>VLOOKUP('Personal Teks 2'!B607,Detail!$G$2:$H$1001,2,FALSE)</f>
        <v>Zelda Fujiati</v>
      </c>
      <c r="E607">
        <v>87</v>
      </c>
      <c r="F607">
        <v>70</v>
      </c>
      <c r="G607">
        <v>32</v>
      </c>
      <c r="H607">
        <v>74</v>
      </c>
      <c r="I607">
        <v>85</v>
      </c>
      <c r="J607">
        <v>94</v>
      </c>
      <c r="K607">
        <v>85</v>
      </c>
      <c r="L607" s="45" t="str">
        <f>_xlfn.IFNA(INDEX(Absen!$B$2:$B$501,MATCH('Personal Teks 2'!B607,Absen!$A$2:$A$501,0)),"NO")</f>
        <v>NO</v>
      </c>
      <c r="M607" s="47">
        <f t="shared" si="27"/>
        <v>0</v>
      </c>
      <c r="N607">
        <f t="shared" si="28"/>
        <v>85</v>
      </c>
      <c r="O607">
        <f t="shared" si="29"/>
        <v>73.2</v>
      </c>
      <c r="P607" t="str" cm="1">
        <f t="array" ref="P607">_xlfn.IFS(O607&gt;90,"A+",O607&gt;80,"A",O607&gt;70,"B",O607&gt;60,"C",O607&gt;40,"D",O607&gt;=0,"E")</f>
        <v>B</v>
      </c>
      <c r="Q607" s="43" t="str">
        <f>TEXT(VLOOKUP(D607,CHOOSE({1,2},Detail!$H$2:$H$1001,Detail!$A$2:$A$1001),2,FALSE),"DD/MM/YYYY")</f>
        <v>15/03/2004</v>
      </c>
      <c r="R607" t="str" cm="1">
        <f t="array" ref="R607:V607">TRANSPOSE(VLOOKUP(D607,CHOOSE({1,2,3,4,5,6},Detail!$H$2:$H$1001,Detail!$F$2:$F$1001,Detail!$C$2:$C$1001,Detail!$D$2:$D$1001,Detail!$E$2:$E$1001,Detail!$B$2:$B$1001),{2;3;4;5;6},FALSE))</f>
        <v>Bima</v>
      </c>
      <c r="S607">
        <v>152</v>
      </c>
      <c r="T607">
        <v>91</v>
      </c>
      <c r="U607" t="str">
        <v>Gang Pasirkoja No. 56</v>
      </c>
      <c r="V607" t="str">
        <v>B+</v>
      </c>
    </row>
    <row r="608" spans="1:22" x14ac:dyDescent="0.25">
      <c r="A608">
        <v>607</v>
      </c>
      <c r="B608" t="str">
        <f>LEFT(INDEX(Absen!$F$3:$F$8,MATCH(C608,Absen!$E$3:$E$8,0)),1)&amp;TEXT(A608,"0000")</f>
        <v>A0607</v>
      </c>
      <c r="C608" t="s">
        <v>1015</v>
      </c>
      <c r="D608" s="27" t="str">
        <f>VLOOKUP('Personal Teks 2'!B608,Detail!$G$2:$H$1001,2,FALSE)</f>
        <v>Leo Tarihoran</v>
      </c>
      <c r="E608">
        <v>78</v>
      </c>
      <c r="F608">
        <v>42</v>
      </c>
      <c r="G608">
        <v>39</v>
      </c>
      <c r="H608">
        <v>61</v>
      </c>
      <c r="I608">
        <v>51</v>
      </c>
      <c r="J608">
        <v>42</v>
      </c>
      <c r="K608">
        <v>96</v>
      </c>
      <c r="L608" s="45" t="str">
        <f>_xlfn.IFNA(INDEX(Absen!$B$2:$B$501,MATCH('Personal Teks 2'!B608,Absen!$A$2:$A$501,0)),"NO")</f>
        <v>NO</v>
      </c>
      <c r="M608" s="47">
        <f t="shared" si="27"/>
        <v>0</v>
      </c>
      <c r="N608">
        <f t="shared" si="28"/>
        <v>96</v>
      </c>
      <c r="O608">
        <f t="shared" si="29"/>
        <v>54.8</v>
      </c>
      <c r="P608" t="str" cm="1">
        <f t="array" ref="P608">_xlfn.IFS(O608&gt;90,"A+",O608&gt;80,"A",O608&gt;70,"B",O608&gt;60,"C",O608&gt;40,"D",O608&gt;=0,"E")</f>
        <v>D</v>
      </c>
      <c r="Q608" s="43" t="str">
        <f>TEXT(VLOOKUP(D608,CHOOSE({1,2},Detail!$H$2:$H$1001,Detail!$A$2:$A$1001),2,FALSE),"DD/MM/YYYY")</f>
        <v>09/08/2001</v>
      </c>
      <c r="R608" t="str" cm="1">
        <f t="array" ref="R608:V608">TRANSPOSE(VLOOKUP(D608,CHOOSE({1,2,3,4,5,6},Detail!$H$2:$H$1001,Detail!$F$2:$F$1001,Detail!$C$2:$C$1001,Detail!$D$2:$D$1001,Detail!$E$2:$E$1001,Detail!$B$2:$B$1001),{2;3;4;5;6},FALSE))</f>
        <v>Kupang</v>
      </c>
      <c r="S608">
        <v>158</v>
      </c>
      <c r="T608">
        <v>50</v>
      </c>
      <c r="U608" t="str">
        <v>Jalan M.H Thamrin No. 28</v>
      </c>
      <c r="V608" t="str">
        <v>O+</v>
      </c>
    </row>
    <row r="609" spans="1:22" x14ac:dyDescent="0.25">
      <c r="A609">
        <v>608</v>
      </c>
      <c r="B609" t="str">
        <f>LEFT(INDEX(Absen!$F$3:$F$8,MATCH(C609,Absen!$E$3:$E$8,0)),1)&amp;TEXT(A609,"0000")</f>
        <v>E0608</v>
      </c>
      <c r="C609" t="s">
        <v>1010</v>
      </c>
      <c r="D609" s="27" t="str">
        <f>VLOOKUP('Personal Teks 2'!B609,Detail!$G$2:$H$1001,2,FALSE)</f>
        <v>Mutia Suartini</v>
      </c>
      <c r="E609">
        <v>68</v>
      </c>
      <c r="F609">
        <v>43</v>
      </c>
      <c r="G609">
        <v>77</v>
      </c>
      <c r="H609">
        <v>72</v>
      </c>
      <c r="I609">
        <v>77</v>
      </c>
      <c r="J609">
        <v>73</v>
      </c>
      <c r="K609">
        <v>100</v>
      </c>
      <c r="L609" s="45" t="str">
        <f>_xlfn.IFNA(INDEX(Absen!$B$2:$B$501,MATCH('Personal Teks 2'!B609,Absen!$A$2:$A$501,0)),"NO")</f>
        <v>NO</v>
      </c>
      <c r="M609" s="47">
        <f t="shared" si="27"/>
        <v>0</v>
      </c>
      <c r="N609">
        <f t="shared" si="28"/>
        <v>100</v>
      </c>
      <c r="O609">
        <f t="shared" si="29"/>
        <v>72.5</v>
      </c>
      <c r="P609" t="str" cm="1">
        <f t="array" ref="P609">_xlfn.IFS(O609&gt;90,"A+",O609&gt;80,"A",O609&gt;70,"B",O609&gt;60,"C",O609&gt;40,"D",O609&gt;=0,"E")</f>
        <v>B</v>
      </c>
      <c r="Q609" s="43" t="str">
        <f>TEXT(VLOOKUP(D609,CHOOSE({1,2},Detail!$H$2:$H$1001,Detail!$A$2:$A$1001),2,FALSE),"DD/MM/YYYY")</f>
        <v>16/02/2003</v>
      </c>
      <c r="R609" t="str" cm="1">
        <f t="array" ref="R609:V609">TRANSPOSE(VLOOKUP(D609,CHOOSE({1,2,3,4,5,6},Detail!$H$2:$H$1001,Detail!$F$2:$F$1001,Detail!$C$2:$C$1001,Detail!$D$2:$D$1001,Detail!$E$2:$E$1001,Detail!$B$2:$B$1001),{2;3;4;5;6},FALSE))</f>
        <v>Singkawang</v>
      </c>
      <c r="S609">
        <v>174</v>
      </c>
      <c r="T609">
        <v>49</v>
      </c>
      <c r="U609" t="str">
        <v>Gang Rawamangun No. 98</v>
      </c>
      <c r="V609" t="str">
        <v>O-</v>
      </c>
    </row>
    <row r="610" spans="1:22" x14ac:dyDescent="0.25">
      <c r="A610">
        <v>609</v>
      </c>
      <c r="B610" t="str">
        <f>LEFT(INDEX(Absen!$F$3:$F$8,MATCH(C610,Absen!$E$3:$E$8,0)),1)&amp;TEXT(A610,"0000")</f>
        <v>A0609</v>
      </c>
      <c r="C610" t="s">
        <v>1015</v>
      </c>
      <c r="D610" s="27" t="str">
        <f>VLOOKUP('Personal Teks 2'!B610,Detail!$G$2:$H$1001,2,FALSE)</f>
        <v>Ganda Setiawan</v>
      </c>
      <c r="E610">
        <v>92</v>
      </c>
      <c r="F610">
        <v>65</v>
      </c>
      <c r="G610">
        <v>54</v>
      </c>
      <c r="H610">
        <v>70</v>
      </c>
      <c r="I610">
        <v>93</v>
      </c>
      <c r="J610">
        <v>77</v>
      </c>
      <c r="K610">
        <v>66</v>
      </c>
      <c r="L610" s="45">
        <f>_xlfn.IFNA(INDEX(Absen!$B$2:$B$501,MATCH('Personal Teks 2'!B610,Absen!$A$2:$A$501,0)),"NO")</f>
        <v>44897</v>
      </c>
      <c r="M610" s="47">
        <f t="shared" si="27"/>
        <v>10</v>
      </c>
      <c r="N610">
        <f t="shared" si="28"/>
        <v>56</v>
      </c>
      <c r="O610">
        <f t="shared" si="29"/>
        <v>71.8</v>
      </c>
      <c r="P610" t="str" cm="1">
        <f t="array" ref="P610">_xlfn.IFS(O610&gt;90,"A+",O610&gt;80,"A",O610&gt;70,"B",O610&gt;60,"C",O610&gt;40,"D",O610&gt;=0,"E")</f>
        <v>B</v>
      </c>
      <c r="Q610" s="43" t="str">
        <f>TEXT(VLOOKUP(D610,CHOOSE({1,2},Detail!$H$2:$H$1001,Detail!$A$2:$A$1001),2,FALSE),"DD/MM/YYYY")</f>
        <v>27/01/2002</v>
      </c>
      <c r="R610" t="str" cm="1">
        <f t="array" ref="R610:V610">TRANSPOSE(VLOOKUP(D610,CHOOSE({1,2,3,4,5,6},Detail!$H$2:$H$1001,Detail!$F$2:$F$1001,Detail!$C$2:$C$1001,Detail!$D$2:$D$1001,Detail!$E$2:$E$1001,Detail!$B$2:$B$1001),{2;3;4;5;6},FALSE))</f>
        <v>Solok</v>
      </c>
      <c r="S610">
        <v>180</v>
      </c>
      <c r="T610">
        <v>46</v>
      </c>
      <c r="U610" t="str">
        <v>Jalan Bangka Raya No. 36</v>
      </c>
      <c r="V610" t="str">
        <v>A+</v>
      </c>
    </row>
    <row r="611" spans="1:22" x14ac:dyDescent="0.25">
      <c r="A611">
        <v>610</v>
      </c>
      <c r="B611" t="str">
        <f>LEFT(INDEX(Absen!$F$3:$F$8,MATCH(C611,Absen!$E$3:$E$8,0)),1)&amp;TEXT(A611,"0000")</f>
        <v>B0610</v>
      </c>
      <c r="C611" t="s">
        <v>1014</v>
      </c>
      <c r="D611" s="27" t="str">
        <f>VLOOKUP('Personal Teks 2'!B611,Detail!$G$2:$H$1001,2,FALSE)</f>
        <v>Darsirah Wahyuni</v>
      </c>
      <c r="E611">
        <v>93</v>
      </c>
      <c r="F611">
        <v>50</v>
      </c>
      <c r="G611">
        <v>39</v>
      </c>
      <c r="H611">
        <v>61</v>
      </c>
      <c r="I611">
        <v>76</v>
      </c>
      <c r="J611">
        <v>42</v>
      </c>
      <c r="K611">
        <v>87</v>
      </c>
      <c r="L611" s="45" t="str">
        <f>_xlfn.IFNA(INDEX(Absen!$B$2:$B$501,MATCH('Personal Teks 2'!B611,Absen!$A$2:$A$501,0)),"NO")</f>
        <v>NO</v>
      </c>
      <c r="M611" s="47">
        <f t="shared" si="27"/>
        <v>0</v>
      </c>
      <c r="N611">
        <f t="shared" si="28"/>
        <v>87</v>
      </c>
      <c r="O611">
        <f t="shared" si="29"/>
        <v>59.899999999999991</v>
      </c>
      <c r="P611" t="str" cm="1">
        <f t="array" ref="P611">_xlfn.IFS(O611&gt;90,"A+",O611&gt;80,"A",O611&gt;70,"B",O611&gt;60,"C",O611&gt;40,"D",O611&gt;=0,"E")</f>
        <v>D</v>
      </c>
      <c r="Q611" s="43" t="str">
        <f>TEXT(VLOOKUP(D611,CHOOSE({1,2},Detail!$H$2:$H$1001,Detail!$A$2:$A$1001),2,FALSE),"DD/MM/YYYY")</f>
        <v>04/10/2003</v>
      </c>
      <c r="R611" t="str" cm="1">
        <f t="array" ref="R611:V611">TRANSPOSE(VLOOKUP(D611,CHOOSE({1,2,3,4,5,6},Detail!$H$2:$H$1001,Detail!$F$2:$F$1001,Detail!$C$2:$C$1001,Detail!$D$2:$D$1001,Detail!$E$2:$E$1001,Detail!$B$2:$B$1001),{2;3;4;5;6},FALSE))</f>
        <v>Banjarbaru</v>
      </c>
      <c r="S611">
        <v>150</v>
      </c>
      <c r="T611">
        <v>71</v>
      </c>
      <c r="U611" t="str">
        <v>Jl. Ciwastra No. 69</v>
      </c>
      <c r="V611" t="str">
        <v>AB-</v>
      </c>
    </row>
    <row r="612" spans="1:22" x14ac:dyDescent="0.25">
      <c r="A612">
        <v>611</v>
      </c>
      <c r="B612" t="str">
        <f>LEFT(INDEX(Absen!$F$3:$F$8,MATCH(C612,Absen!$E$3:$E$8,0)),1)&amp;TEXT(A612,"0000")</f>
        <v>F0611</v>
      </c>
      <c r="C612" t="s">
        <v>1011</v>
      </c>
      <c r="D612" s="27" t="str">
        <f>VLOOKUP('Personal Teks 2'!B612,Detail!$G$2:$H$1001,2,FALSE)</f>
        <v>Ellis Rajata</v>
      </c>
      <c r="E612">
        <v>91</v>
      </c>
      <c r="F612">
        <v>62</v>
      </c>
      <c r="G612">
        <v>40</v>
      </c>
      <c r="H612">
        <v>72</v>
      </c>
      <c r="I612">
        <v>63</v>
      </c>
      <c r="J612">
        <v>64</v>
      </c>
      <c r="K612">
        <v>93</v>
      </c>
      <c r="L612" s="45" t="str">
        <f>_xlfn.IFNA(INDEX(Absen!$B$2:$B$501,MATCH('Personal Teks 2'!B612,Absen!$A$2:$A$501,0)),"NO")</f>
        <v>NO</v>
      </c>
      <c r="M612" s="47">
        <f t="shared" si="27"/>
        <v>0</v>
      </c>
      <c r="N612">
        <f t="shared" si="28"/>
        <v>93</v>
      </c>
      <c r="O612">
        <f t="shared" si="29"/>
        <v>66.099999999999994</v>
      </c>
      <c r="P612" t="str" cm="1">
        <f t="array" ref="P612">_xlfn.IFS(O612&gt;90,"A+",O612&gt;80,"A",O612&gt;70,"B",O612&gt;60,"C",O612&gt;40,"D",O612&gt;=0,"E")</f>
        <v>C</v>
      </c>
      <c r="Q612" s="43" t="str">
        <f>TEXT(VLOOKUP(D612,CHOOSE({1,2},Detail!$H$2:$H$1001,Detail!$A$2:$A$1001),2,FALSE),"DD/MM/YYYY")</f>
        <v>16/01/2004</v>
      </c>
      <c r="R612" t="str" cm="1">
        <f t="array" ref="R612:V612">TRANSPOSE(VLOOKUP(D612,CHOOSE({1,2,3,4,5,6},Detail!$H$2:$H$1001,Detail!$F$2:$F$1001,Detail!$C$2:$C$1001,Detail!$D$2:$D$1001,Detail!$E$2:$E$1001,Detail!$B$2:$B$1001),{2;3;4;5;6},FALSE))</f>
        <v>Malang</v>
      </c>
      <c r="S612">
        <v>165</v>
      </c>
      <c r="T612">
        <v>93</v>
      </c>
      <c r="U612" t="str">
        <v>Gg. Astana Anyar No. 05</v>
      </c>
      <c r="V612" t="str">
        <v>O-</v>
      </c>
    </row>
    <row r="613" spans="1:22" x14ac:dyDescent="0.25">
      <c r="A613">
        <v>612</v>
      </c>
      <c r="B613" t="str">
        <f>LEFT(INDEX(Absen!$F$3:$F$8,MATCH(C613,Absen!$E$3:$E$8,0)),1)&amp;TEXT(A613,"0000")</f>
        <v>B0612</v>
      </c>
      <c r="C613" t="s">
        <v>1014</v>
      </c>
      <c r="D613" s="27" t="str">
        <f>VLOOKUP('Personal Teks 2'!B613,Detail!$G$2:$H$1001,2,FALSE)</f>
        <v>Alambana Uyainah</v>
      </c>
      <c r="E613">
        <v>84</v>
      </c>
      <c r="F613">
        <v>42</v>
      </c>
      <c r="G613">
        <v>78</v>
      </c>
      <c r="H613">
        <v>59</v>
      </c>
      <c r="I613">
        <v>71</v>
      </c>
      <c r="J613">
        <v>96</v>
      </c>
      <c r="K613">
        <v>69</v>
      </c>
      <c r="L613" s="45" t="str">
        <f>_xlfn.IFNA(INDEX(Absen!$B$2:$B$501,MATCH('Personal Teks 2'!B613,Absen!$A$2:$A$501,0)),"NO")</f>
        <v>NO</v>
      </c>
      <c r="M613" s="47">
        <f t="shared" si="27"/>
        <v>0</v>
      </c>
      <c r="N613">
        <f t="shared" si="28"/>
        <v>69</v>
      </c>
      <c r="O613">
        <f t="shared" si="29"/>
        <v>73.7</v>
      </c>
      <c r="P613" t="str" cm="1">
        <f t="array" ref="P613">_xlfn.IFS(O613&gt;90,"A+",O613&gt;80,"A",O613&gt;70,"B",O613&gt;60,"C",O613&gt;40,"D",O613&gt;=0,"E")</f>
        <v>B</v>
      </c>
      <c r="Q613" s="43" t="str">
        <f>TEXT(VLOOKUP(D613,CHOOSE({1,2},Detail!$H$2:$H$1001,Detail!$A$2:$A$1001),2,FALSE),"DD/MM/YYYY")</f>
        <v>02/10/2004</v>
      </c>
      <c r="R613" t="str" cm="1">
        <f t="array" ref="R613:V613">TRANSPOSE(VLOOKUP(D613,CHOOSE({1,2,3,4,5,6},Detail!$H$2:$H$1001,Detail!$F$2:$F$1001,Detail!$C$2:$C$1001,Detail!$D$2:$D$1001,Detail!$E$2:$E$1001,Detail!$B$2:$B$1001),{2;3;4;5;6},FALSE))</f>
        <v>Tidore Kepulauan</v>
      </c>
      <c r="S613">
        <v>165</v>
      </c>
      <c r="T613">
        <v>89</v>
      </c>
      <c r="U613" t="str">
        <v>Gang Gardujati No. 90</v>
      </c>
      <c r="V613" t="str">
        <v>O-</v>
      </c>
    </row>
    <row r="614" spans="1:22" x14ac:dyDescent="0.25">
      <c r="A614">
        <v>613</v>
      </c>
      <c r="B614" t="str">
        <f>LEFT(INDEX(Absen!$F$3:$F$8,MATCH(C614,Absen!$E$3:$E$8,0)),1)&amp;TEXT(A614,"0000")</f>
        <v>D0613</v>
      </c>
      <c r="C614" t="s">
        <v>1013</v>
      </c>
      <c r="D614" s="27" t="str">
        <f>VLOOKUP('Personal Teks 2'!B614,Detail!$G$2:$H$1001,2,FALSE)</f>
        <v>Laksana Ardianto</v>
      </c>
      <c r="E614">
        <v>66</v>
      </c>
      <c r="F614">
        <v>49</v>
      </c>
      <c r="G614">
        <v>71</v>
      </c>
      <c r="H614">
        <v>65</v>
      </c>
      <c r="I614">
        <v>95</v>
      </c>
      <c r="J614">
        <v>65</v>
      </c>
      <c r="K614">
        <v>87</v>
      </c>
      <c r="L614" s="45">
        <f>_xlfn.IFNA(INDEX(Absen!$B$2:$B$501,MATCH('Personal Teks 2'!B614,Absen!$A$2:$A$501,0)),"NO")</f>
        <v>44780</v>
      </c>
      <c r="M614" s="47">
        <f t="shared" si="27"/>
        <v>10</v>
      </c>
      <c r="N614">
        <f t="shared" si="28"/>
        <v>77</v>
      </c>
      <c r="O614">
        <f t="shared" si="29"/>
        <v>69.275000000000006</v>
      </c>
      <c r="P614" t="str" cm="1">
        <f t="array" ref="P614">_xlfn.IFS(O614&gt;90,"A+",O614&gt;80,"A",O614&gt;70,"B",O614&gt;60,"C",O614&gt;40,"D",O614&gt;=0,"E")</f>
        <v>C</v>
      </c>
      <c r="Q614" s="43" t="str">
        <f>TEXT(VLOOKUP(D614,CHOOSE({1,2},Detail!$H$2:$H$1001,Detail!$A$2:$A$1001),2,FALSE),"DD/MM/YYYY")</f>
        <v>02/09/2004</v>
      </c>
      <c r="R614" t="str" cm="1">
        <f t="array" ref="R614:V614">TRANSPOSE(VLOOKUP(D614,CHOOSE({1,2,3,4,5,6},Detail!$H$2:$H$1001,Detail!$F$2:$F$1001,Detail!$C$2:$C$1001,Detail!$D$2:$D$1001,Detail!$E$2:$E$1001,Detail!$B$2:$B$1001),{2;3;4;5;6},FALSE))</f>
        <v>Tarakan</v>
      </c>
      <c r="S614">
        <v>159</v>
      </c>
      <c r="T614">
        <v>46</v>
      </c>
      <c r="U614" t="str">
        <v>Gg. Rumah Sakit No. 35</v>
      </c>
      <c r="V614" t="str">
        <v>O-</v>
      </c>
    </row>
    <row r="615" spans="1:22" x14ac:dyDescent="0.25">
      <c r="A615">
        <v>614</v>
      </c>
      <c r="B615" t="str">
        <f>LEFT(INDEX(Absen!$F$3:$F$8,MATCH(C615,Absen!$E$3:$E$8,0)),1)&amp;TEXT(A615,"0000")</f>
        <v>C0614</v>
      </c>
      <c r="C615" t="s">
        <v>1012</v>
      </c>
      <c r="D615" s="27" t="str">
        <f>VLOOKUP('Personal Teks 2'!B615,Detail!$G$2:$H$1001,2,FALSE)</f>
        <v>Tania Andriani</v>
      </c>
      <c r="E615">
        <v>54</v>
      </c>
      <c r="F615">
        <v>46</v>
      </c>
      <c r="G615">
        <v>94</v>
      </c>
      <c r="H615">
        <v>58</v>
      </c>
      <c r="I615">
        <v>62</v>
      </c>
      <c r="J615">
        <v>46</v>
      </c>
      <c r="K615">
        <v>69</v>
      </c>
      <c r="L615" s="45">
        <f>_xlfn.IFNA(INDEX(Absen!$B$2:$B$501,MATCH('Personal Teks 2'!B615,Absen!$A$2:$A$501,0)),"NO")</f>
        <v>44843</v>
      </c>
      <c r="M615" s="47">
        <f t="shared" si="27"/>
        <v>10</v>
      </c>
      <c r="N615">
        <f t="shared" si="28"/>
        <v>59</v>
      </c>
      <c r="O615">
        <f t="shared" si="29"/>
        <v>61.4</v>
      </c>
      <c r="P615" t="str" cm="1">
        <f t="array" ref="P615">_xlfn.IFS(O615&gt;90,"A+",O615&gt;80,"A",O615&gt;70,"B",O615&gt;60,"C",O615&gt;40,"D",O615&gt;=0,"E")</f>
        <v>C</v>
      </c>
      <c r="Q615" s="43" t="str">
        <f>TEXT(VLOOKUP(D615,CHOOSE({1,2},Detail!$H$2:$H$1001,Detail!$A$2:$A$1001),2,FALSE),"DD/MM/YYYY")</f>
        <v>12/05/2004</v>
      </c>
      <c r="R615" t="str" cm="1">
        <f t="array" ref="R615:V615">TRANSPOSE(VLOOKUP(D615,CHOOSE({1,2,3,4,5,6},Detail!$H$2:$H$1001,Detail!$F$2:$F$1001,Detail!$C$2:$C$1001,Detail!$D$2:$D$1001,Detail!$E$2:$E$1001,Detail!$B$2:$B$1001),{2;3;4;5;6},FALSE))</f>
        <v>Banjarmasin</v>
      </c>
      <c r="S615">
        <v>180</v>
      </c>
      <c r="T615">
        <v>90</v>
      </c>
      <c r="U615" t="str">
        <v xml:space="preserve">Gang Abdul Muis No. 2
</v>
      </c>
      <c r="V615" t="str">
        <v>A+</v>
      </c>
    </row>
    <row r="616" spans="1:22" x14ac:dyDescent="0.25">
      <c r="A616">
        <v>615</v>
      </c>
      <c r="B616" t="str">
        <f>LEFT(INDEX(Absen!$F$3:$F$8,MATCH(C616,Absen!$E$3:$E$8,0)),1)&amp;TEXT(A616,"0000")</f>
        <v>F0615</v>
      </c>
      <c r="C616" t="s">
        <v>1011</v>
      </c>
      <c r="D616" s="27" t="str">
        <f>VLOOKUP('Personal Teks 2'!B616,Detail!$G$2:$H$1001,2,FALSE)</f>
        <v>Prabu Halim</v>
      </c>
      <c r="E616">
        <v>91</v>
      </c>
      <c r="F616">
        <v>63</v>
      </c>
      <c r="G616">
        <v>46</v>
      </c>
      <c r="H616">
        <v>51</v>
      </c>
      <c r="I616">
        <v>87</v>
      </c>
      <c r="J616">
        <v>49</v>
      </c>
      <c r="K616">
        <v>76</v>
      </c>
      <c r="L616" s="45">
        <f>_xlfn.IFNA(INDEX(Absen!$B$2:$B$501,MATCH('Personal Teks 2'!B616,Absen!$A$2:$A$501,0)),"NO")</f>
        <v>44807</v>
      </c>
      <c r="M616" s="47">
        <f t="shared" si="27"/>
        <v>10</v>
      </c>
      <c r="N616">
        <f t="shared" si="28"/>
        <v>66</v>
      </c>
      <c r="O616">
        <f t="shared" si="29"/>
        <v>62.1</v>
      </c>
      <c r="P616" t="str" cm="1">
        <f t="array" ref="P616">_xlfn.IFS(O616&gt;90,"A+",O616&gt;80,"A",O616&gt;70,"B",O616&gt;60,"C",O616&gt;40,"D",O616&gt;=0,"E")</f>
        <v>C</v>
      </c>
      <c r="Q616" s="43" t="str">
        <f>TEXT(VLOOKUP(D616,CHOOSE({1,2},Detail!$H$2:$H$1001,Detail!$A$2:$A$1001),2,FALSE),"DD/MM/YYYY")</f>
        <v>10/03/2002</v>
      </c>
      <c r="R616" t="str" cm="1">
        <f t="array" ref="R616:V616">TRANSPOSE(VLOOKUP(D616,CHOOSE({1,2,3,4,5,6},Detail!$H$2:$H$1001,Detail!$F$2:$F$1001,Detail!$C$2:$C$1001,Detail!$D$2:$D$1001,Detail!$E$2:$E$1001,Detail!$B$2:$B$1001),{2;3;4;5;6},FALSE))</f>
        <v>Makassar</v>
      </c>
      <c r="S616">
        <v>171</v>
      </c>
      <c r="T616">
        <v>58</v>
      </c>
      <c r="U616" t="str">
        <v xml:space="preserve">Gang Jayawijaya No. 7
</v>
      </c>
      <c r="V616" t="str">
        <v>B-</v>
      </c>
    </row>
    <row r="617" spans="1:22" x14ac:dyDescent="0.25">
      <c r="A617">
        <v>616</v>
      </c>
      <c r="B617" t="str">
        <f>LEFT(INDEX(Absen!$F$3:$F$8,MATCH(C617,Absen!$E$3:$E$8,0)),1)&amp;TEXT(A617,"0000")</f>
        <v>C0616</v>
      </c>
      <c r="C617" t="s">
        <v>1012</v>
      </c>
      <c r="D617" s="27" t="str">
        <f>VLOOKUP('Personal Teks 2'!B617,Detail!$G$2:$H$1001,2,FALSE)</f>
        <v>Balangga Kusuma</v>
      </c>
      <c r="E617">
        <v>58</v>
      </c>
      <c r="F617">
        <v>61</v>
      </c>
      <c r="G617">
        <v>64</v>
      </c>
      <c r="H617">
        <v>58</v>
      </c>
      <c r="I617">
        <v>59</v>
      </c>
      <c r="J617">
        <v>88</v>
      </c>
      <c r="K617">
        <v>93</v>
      </c>
      <c r="L617" s="45">
        <f>_xlfn.IFNA(INDEX(Absen!$B$2:$B$501,MATCH('Personal Teks 2'!B617,Absen!$A$2:$A$501,0)),"NO")</f>
        <v>44914</v>
      </c>
      <c r="M617" s="47">
        <f t="shared" si="27"/>
        <v>10</v>
      </c>
      <c r="N617">
        <f t="shared" si="28"/>
        <v>83</v>
      </c>
      <c r="O617">
        <f t="shared" si="29"/>
        <v>68.2</v>
      </c>
      <c r="P617" t="str" cm="1">
        <f t="array" ref="P617">_xlfn.IFS(O617&gt;90,"A+",O617&gt;80,"A",O617&gt;70,"B",O617&gt;60,"C",O617&gt;40,"D",O617&gt;=0,"E")</f>
        <v>C</v>
      </c>
      <c r="Q617" s="43" t="str">
        <f>TEXT(VLOOKUP(D617,CHOOSE({1,2},Detail!$H$2:$H$1001,Detail!$A$2:$A$1001),2,FALSE),"DD/MM/YYYY")</f>
        <v>02/11/2003</v>
      </c>
      <c r="R617" t="str" cm="1">
        <f t="array" ref="R617:V617">TRANSPOSE(VLOOKUP(D617,CHOOSE({1,2,3,4,5,6},Detail!$H$2:$H$1001,Detail!$F$2:$F$1001,Detail!$C$2:$C$1001,Detail!$D$2:$D$1001,Detail!$E$2:$E$1001,Detail!$B$2:$B$1001),{2;3;4;5;6},FALSE))</f>
        <v>Pangkalpinang</v>
      </c>
      <c r="S617">
        <v>178</v>
      </c>
      <c r="T617">
        <v>86</v>
      </c>
      <c r="U617" t="str">
        <v>Jl. Waringin No. 03</v>
      </c>
      <c r="V617" t="str">
        <v>O-</v>
      </c>
    </row>
    <row r="618" spans="1:22" x14ac:dyDescent="0.25">
      <c r="A618">
        <v>617</v>
      </c>
      <c r="B618" t="str">
        <f>LEFT(INDEX(Absen!$F$3:$F$8,MATCH(C618,Absen!$E$3:$E$8,0)),1)&amp;TEXT(A618,"0000")</f>
        <v>D0617</v>
      </c>
      <c r="C618" t="s">
        <v>1013</v>
      </c>
      <c r="D618" s="27" t="str">
        <f>VLOOKUP('Personal Teks 2'!B618,Detail!$G$2:$H$1001,2,FALSE)</f>
        <v>Teguh Hardiansyah</v>
      </c>
      <c r="E618">
        <v>55</v>
      </c>
      <c r="F618">
        <v>60</v>
      </c>
      <c r="G618">
        <v>89</v>
      </c>
      <c r="H618">
        <v>59</v>
      </c>
      <c r="I618">
        <v>53</v>
      </c>
      <c r="J618">
        <v>92</v>
      </c>
      <c r="K618">
        <v>90</v>
      </c>
      <c r="L618" s="45" t="str">
        <f>_xlfn.IFNA(INDEX(Absen!$B$2:$B$501,MATCH('Personal Teks 2'!B618,Absen!$A$2:$A$501,0)),"NO")</f>
        <v>NO</v>
      </c>
      <c r="M618" s="47">
        <f t="shared" si="27"/>
        <v>0</v>
      </c>
      <c r="N618">
        <f t="shared" si="28"/>
        <v>90</v>
      </c>
      <c r="O618">
        <f t="shared" si="29"/>
        <v>73.574999999999989</v>
      </c>
      <c r="P618" t="str" cm="1">
        <f t="array" ref="P618">_xlfn.IFS(O618&gt;90,"A+",O618&gt;80,"A",O618&gt;70,"B",O618&gt;60,"C",O618&gt;40,"D",O618&gt;=0,"E")</f>
        <v>B</v>
      </c>
      <c r="Q618" s="43" t="str">
        <f>TEXT(VLOOKUP(D618,CHOOSE({1,2},Detail!$H$2:$H$1001,Detail!$A$2:$A$1001),2,FALSE),"DD/MM/YYYY")</f>
        <v>10/01/2003</v>
      </c>
      <c r="R618" t="str" cm="1">
        <f t="array" ref="R618:V618">TRANSPOSE(VLOOKUP(D618,CHOOSE({1,2,3,4,5,6},Detail!$H$2:$H$1001,Detail!$F$2:$F$1001,Detail!$C$2:$C$1001,Detail!$D$2:$D$1001,Detail!$E$2:$E$1001,Detail!$B$2:$B$1001),{2;3;4;5;6},FALSE))</f>
        <v>Padang Sidempuan</v>
      </c>
      <c r="S618">
        <v>154</v>
      </c>
      <c r="T618">
        <v>94</v>
      </c>
      <c r="U618" t="str">
        <v xml:space="preserve">Jalan Rumah Sakit No. 6
</v>
      </c>
      <c r="V618" t="str">
        <v>A+</v>
      </c>
    </row>
    <row r="619" spans="1:22" x14ac:dyDescent="0.25">
      <c r="A619">
        <v>618</v>
      </c>
      <c r="B619" t="str">
        <f>LEFT(INDEX(Absen!$F$3:$F$8,MATCH(C619,Absen!$E$3:$E$8,0)),1)&amp;TEXT(A619,"0000")</f>
        <v>B0618</v>
      </c>
      <c r="C619" t="s">
        <v>1014</v>
      </c>
      <c r="D619" s="27" t="str">
        <f>VLOOKUP('Personal Teks 2'!B619,Detail!$G$2:$H$1001,2,FALSE)</f>
        <v>Kenzie Widodo</v>
      </c>
      <c r="E619">
        <v>57</v>
      </c>
      <c r="F619">
        <v>58</v>
      </c>
      <c r="G619">
        <v>65</v>
      </c>
      <c r="H619">
        <v>68</v>
      </c>
      <c r="I619">
        <v>60</v>
      </c>
      <c r="J619">
        <v>43</v>
      </c>
      <c r="K619">
        <v>73</v>
      </c>
      <c r="L619" s="45" t="str">
        <f>_xlfn.IFNA(INDEX(Absen!$B$2:$B$501,MATCH('Personal Teks 2'!B619,Absen!$A$2:$A$501,0)),"NO")</f>
        <v>NO</v>
      </c>
      <c r="M619" s="47">
        <f t="shared" si="27"/>
        <v>0</v>
      </c>
      <c r="N619">
        <f t="shared" si="28"/>
        <v>73</v>
      </c>
      <c r="O619">
        <f t="shared" si="29"/>
        <v>59.274999999999999</v>
      </c>
      <c r="P619" t="str" cm="1">
        <f t="array" ref="P619">_xlfn.IFS(O619&gt;90,"A+",O619&gt;80,"A",O619&gt;70,"B",O619&gt;60,"C",O619&gt;40,"D",O619&gt;=0,"E")</f>
        <v>D</v>
      </c>
      <c r="Q619" s="43" t="str">
        <f>TEXT(VLOOKUP(D619,CHOOSE({1,2},Detail!$H$2:$H$1001,Detail!$A$2:$A$1001),2,FALSE),"DD/MM/YYYY")</f>
        <v>30/08/2004</v>
      </c>
      <c r="R619" t="str" cm="1">
        <f t="array" ref="R619:V619">TRANSPOSE(VLOOKUP(D619,CHOOSE({1,2,3,4,5,6},Detail!$H$2:$H$1001,Detail!$F$2:$F$1001,Detail!$C$2:$C$1001,Detail!$D$2:$D$1001,Detail!$E$2:$E$1001,Detail!$B$2:$B$1001),{2;3;4;5;6},FALSE))</f>
        <v>Pematangsiantar</v>
      </c>
      <c r="S619">
        <v>165</v>
      </c>
      <c r="T619">
        <v>63</v>
      </c>
      <c r="U619" t="str">
        <v>Jalan Kendalsari No. 04</v>
      </c>
      <c r="V619" t="str">
        <v>AB-</v>
      </c>
    </row>
    <row r="620" spans="1:22" x14ac:dyDescent="0.25">
      <c r="A620">
        <v>619</v>
      </c>
      <c r="B620" t="str">
        <f>LEFT(INDEX(Absen!$F$3:$F$8,MATCH(C620,Absen!$E$3:$E$8,0)),1)&amp;TEXT(A620,"0000")</f>
        <v>B0619</v>
      </c>
      <c r="C620" t="s">
        <v>1014</v>
      </c>
      <c r="D620" s="27" t="str">
        <f>VLOOKUP('Personal Teks 2'!B620,Detail!$G$2:$H$1001,2,FALSE)</f>
        <v>Galak Oktaviani</v>
      </c>
      <c r="E620">
        <v>60</v>
      </c>
      <c r="F620">
        <v>63</v>
      </c>
      <c r="G620">
        <v>44</v>
      </c>
      <c r="H620">
        <v>68</v>
      </c>
      <c r="I620">
        <v>64</v>
      </c>
      <c r="J620">
        <v>57</v>
      </c>
      <c r="K620">
        <v>70</v>
      </c>
      <c r="L620" s="45" t="str">
        <f>_xlfn.IFNA(INDEX(Absen!$B$2:$B$501,MATCH('Personal Teks 2'!B620,Absen!$A$2:$A$501,0)),"NO")</f>
        <v>NO</v>
      </c>
      <c r="M620" s="47">
        <f t="shared" si="27"/>
        <v>0</v>
      </c>
      <c r="N620">
        <f t="shared" si="28"/>
        <v>70</v>
      </c>
      <c r="O620">
        <f t="shared" si="29"/>
        <v>59.074999999999996</v>
      </c>
      <c r="P620" t="str" cm="1">
        <f t="array" ref="P620">_xlfn.IFS(O620&gt;90,"A+",O620&gt;80,"A",O620&gt;70,"B",O620&gt;60,"C",O620&gt;40,"D",O620&gt;=0,"E")</f>
        <v>D</v>
      </c>
      <c r="Q620" s="43" t="str">
        <f>TEXT(VLOOKUP(D620,CHOOSE({1,2},Detail!$H$2:$H$1001,Detail!$A$2:$A$1001),2,FALSE),"DD/MM/YYYY")</f>
        <v>03/09/2002</v>
      </c>
      <c r="R620" t="str" cm="1">
        <f t="array" ref="R620:V620">TRANSPOSE(VLOOKUP(D620,CHOOSE({1,2,3,4,5,6},Detail!$H$2:$H$1001,Detail!$F$2:$F$1001,Detail!$C$2:$C$1001,Detail!$D$2:$D$1001,Detail!$E$2:$E$1001,Detail!$B$2:$B$1001),{2;3;4;5;6},FALSE))</f>
        <v>Surakarta</v>
      </c>
      <c r="S620">
        <v>173</v>
      </c>
      <c r="T620">
        <v>62</v>
      </c>
      <c r="U620" t="str">
        <v>Jl. Abdul Muis No. 96</v>
      </c>
      <c r="V620" t="str">
        <v>O+</v>
      </c>
    </row>
    <row r="621" spans="1:22" x14ac:dyDescent="0.25">
      <c r="A621">
        <v>620</v>
      </c>
      <c r="B621" t="str">
        <f>LEFT(INDEX(Absen!$F$3:$F$8,MATCH(C621,Absen!$E$3:$E$8,0)),1)&amp;TEXT(A621,"0000")</f>
        <v>C0620</v>
      </c>
      <c r="C621" t="s">
        <v>1012</v>
      </c>
      <c r="D621" s="27" t="str">
        <f>VLOOKUP('Personal Teks 2'!B621,Detail!$G$2:$H$1001,2,FALSE)</f>
        <v>Dimas Megantara</v>
      </c>
      <c r="E621">
        <v>76</v>
      </c>
      <c r="F621">
        <v>47</v>
      </c>
      <c r="G621">
        <v>66</v>
      </c>
      <c r="H621">
        <v>50</v>
      </c>
      <c r="I621">
        <v>64</v>
      </c>
      <c r="J621">
        <v>58</v>
      </c>
      <c r="K621">
        <v>99</v>
      </c>
      <c r="L621" s="45">
        <f>_xlfn.IFNA(INDEX(Absen!$B$2:$B$501,MATCH('Personal Teks 2'!B621,Absen!$A$2:$A$501,0)),"NO")</f>
        <v>44785</v>
      </c>
      <c r="M621" s="47">
        <f t="shared" si="27"/>
        <v>10</v>
      </c>
      <c r="N621">
        <f t="shared" si="28"/>
        <v>89</v>
      </c>
      <c r="O621">
        <f t="shared" si="29"/>
        <v>63.325000000000003</v>
      </c>
      <c r="P621" t="str" cm="1">
        <f t="array" ref="P621">_xlfn.IFS(O621&gt;90,"A+",O621&gt;80,"A",O621&gt;70,"B",O621&gt;60,"C",O621&gt;40,"D",O621&gt;=0,"E")</f>
        <v>C</v>
      </c>
      <c r="Q621" s="43" t="str">
        <f>TEXT(VLOOKUP(D621,CHOOSE({1,2},Detail!$H$2:$H$1001,Detail!$A$2:$A$1001),2,FALSE),"DD/MM/YYYY")</f>
        <v>18/10/2002</v>
      </c>
      <c r="R621" t="str" cm="1">
        <f t="array" ref="R621:V621">TRANSPOSE(VLOOKUP(D621,CHOOSE({1,2,3,4,5,6},Detail!$H$2:$H$1001,Detail!$F$2:$F$1001,Detail!$C$2:$C$1001,Detail!$D$2:$D$1001,Detail!$E$2:$E$1001,Detail!$B$2:$B$1001),{2;3;4;5;6},FALSE))</f>
        <v>Tarakan</v>
      </c>
      <c r="S621">
        <v>163</v>
      </c>
      <c r="T621">
        <v>91</v>
      </c>
      <c r="U621" t="str">
        <v>Jalan Kendalsari No. 20</v>
      </c>
      <c r="V621" t="str">
        <v>A+</v>
      </c>
    </row>
    <row r="622" spans="1:22" x14ac:dyDescent="0.25">
      <c r="A622">
        <v>621</v>
      </c>
      <c r="B622" t="str">
        <f>LEFT(INDEX(Absen!$F$3:$F$8,MATCH(C622,Absen!$E$3:$E$8,0)),1)&amp;TEXT(A622,"0000")</f>
        <v>B0621</v>
      </c>
      <c r="C622" t="s">
        <v>1014</v>
      </c>
      <c r="D622" s="27" t="str">
        <f>VLOOKUP('Personal Teks 2'!B622,Detail!$G$2:$H$1001,2,FALSE)</f>
        <v>Empluk Waskita</v>
      </c>
      <c r="E622">
        <v>85</v>
      </c>
      <c r="F622">
        <v>60</v>
      </c>
      <c r="G622">
        <v>57</v>
      </c>
      <c r="H622">
        <v>73</v>
      </c>
      <c r="I622">
        <v>71</v>
      </c>
      <c r="J622">
        <v>72</v>
      </c>
      <c r="K622">
        <v>83</v>
      </c>
      <c r="L622" s="45" t="str">
        <f>_xlfn.IFNA(INDEX(Absen!$B$2:$B$501,MATCH('Personal Teks 2'!B622,Absen!$A$2:$A$501,0)),"NO")</f>
        <v>NO</v>
      </c>
      <c r="M622" s="47">
        <f t="shared" si="27"/>
        <v>0</v>
      </c>
      <c r="N622">
        <f t="shared" si="28"/>
        <v>83</v>
      </c>
      <c r="O622">
        <f t="shared" si="29"/>
        <v>70.224999999999994</v>
      </c>
      <c r="P622" t="str" cm="1">
        <f t="array" ref="P622">_xlfn.IFS(O622&gt;90,"A+",O622&gt;80,"A",O622&gt;70,"B",O622&gt;60,"C",O622&gt;40,"D",O622&gt;=0,"E")</f>
        <v>B</v>
      </c>
      <c r="Q622" s="43" t="str">
        <f>TEXT(VLOOKUP(D622,CHOOSE({1,2},Detail!$H$2:$H$1001,Detail!$A$2:$A$1001),2,FALSE),"DD/MM/YYYY")</f>
        <v>30/11/2002</v>
      </c>
      <c r="R622" t="str" cm="1">
        <f t="array" ref="R622:V622">TRANSPOSE(VLOOKUP(D622,CHOOSE({1,2,3,4,5,6},Detail!$H$2:$H$1001,Detail!$F$2:$F$1001,Detail!$C$2:$C$1001,Detail!$D$2:$D$1001,Detail!$E$2:$E$1001,Detail!$B$2:$B$1001),{2;3;4;5;6},FALSE))</f>
        <v>Banjarbaru</v>
      </c>
      <c r="S622">
        <v>150</v>
      </c>
      <c r="T622">
        <v>86</v>
      </c>
      <c r="U622" t="str">
        <v>Jalan KH Amin Jasuta No. 27</v>
      </c>
      <c r="V622" t="str">
        <v>O+</v>
      </c>
    </row>
    <row r="623" spans="1:22" x14ac:dyDescent="0.25">
      <c r="A623">
        <v>622</v>
      </c>
      <c r="B623" t="str">
        <f>LEFT(INDEX(Absen!$F$3:$F$8,MATCH(C623,Absen!$E$3:$E$8,0)),1)&amp;TEXT(A623,"0000")</f>
        <v>E0622</v>
      </c>
      <c r="C623" t="s">
        <v>1010</v>
      </c>
      <c r="D623" s="27" t="str">
        <f>VLOOKUP('Personal Teks 2'!B623,Detail!$G$2:$H$1001,2,FALSE)</f>
        <v>Jagaraga Wahyuni</v>
      </c>
      <c r="E623">
        <v>59</v>
      </c>
      <c r="F623">
        <v>63</v>
      </c>
      <c r="G623">
        <v>44</v>
      </c>
      <c r="H623">
        <v>57</v>
      </c>
      <c r="I623">
        <v>95</v>
      </c>
      <c r="J623">
        <v>72</v>
      </c>
      <c r="K623">
        <v>60</v>
      </c>
      <c r="L623" s="45">
        <f>_xlfn.IFNA(INDEX(Absen!$B$2:$B$501,MATCH('Personal Teks 2'!B623,Absen!$A$2:$A$501,0)),"NO")</f>
        <v>44838</v>
      </c>
      <c r="M623" s="47">
        <f t="shared" si="27"/>
        <v>10</v>
      </c>
      <c r="N623">
        <f t="shared" si="28"/>
        <v>50</v>
      </c>
      <c r="O623">
        <f t="shared" si="29"/>
        <v>62.449999999999996</v>
      </c>
      <c r="P623" t="str" cm="1">
        <f t="array" ref="P623">_xlfn.IFS(O623&gt;90,"A+",O623&gt;80,"A",O623&gt;70,"B",O623&gt;60,"C",O623&gt;40,"D",O623&gt;=0,"E")</f>
        <v>C</v>
      </c>
      <c r="Q623" s="43" t="str">
        <f>TEXT(VLOOKUP(D623,CHOOSE({1,2},Detail!$H$2:$H$1001,Detail!$A$2:$A$1001),2,FALSE),"DD/MM/YYYY")</f>
        <v>08/10/2001</v>
      </c>
      <c r="R623" t="str" cm="1">
        <f t="array" ref="R623:V623">TRANSPOSE(VLOOKUP(D623,CHOOSE({1,2,3,4,5,6},Detail!$H$2:$H$1001,Detail!$F$2:$F$1001,Detail!$C$2:$C$1001,Detail!$D$2:$D$1001,Detail!$E$2:$E$1001,Detail!$B$2:$B$1001),{2;3;4;5;6},FALSE))</f>
        <v>Madiun</v>
      </c>
      <c r="S623">
        <v>177</v>
      </c>
      <c r="T623">
        <v>69</v>
      </c>
      <c r="U623" t="str">
        <v>Gang Moch. Ramdan No. 09</v>
      </c>
      <c r="V623" t="str">
        <v>O+</v>
      </c>
    </row>
    <row r="624" spans="1:22" x14ac:dyDescent="0.25">
      <c r="A624">
        <v>623</v>
      </c>
      <c r="B624" t="str">
        <f>LEFT(INDEX(Absen!$F$3:$F$8,MATCH(C624,Absen!$E$3:$E$8,0)),1)&amp;TEXT(A624,"0000")</f>
        <v>C0623</v>
      </c>
      <c r="C624" t="s">
        <v>1012</v>
      </c>
      <c r="D624" s="27" t="str">
        <f>VLOOKUP('Personal Teks 2'!B624,Detail!$G$2:$H$1001,2,FALSE)</f>
        <v>Dwi Wibowo</v>
      </c>
      <c r="E624">
        <v>52</v>
      </c>
      <c r="F624">
        <v>65</v>
      </c>
      <c r="G624">
        <v>72</v>
      </c>
      <c r="H624">
        <v>64</v>
      </c>
      <c r="I624">
        <v>86</v>
      </c>
      <c r="J624">
        <v>62</v>
      </c>
      <c r="K624">
        <v>99</v>
      </c>
      <c r="L624" s="45">
        <f>_xlfn.IFNA(INDEX(Absen!$B$2:$B$501,MATCH('Personal Teks 2'!B624,Absen!$A$2:$A$501,0)),"NO")</f>
        <v>44897</v>
      </c>
      <c r="M624" s="47">
        <f t="shared" si="27"/>
        <v>10</v>
      </c>
      <c r="N624">
        <f t="shared" si="28"/>
        <v>89</v>
      </c>
      <c r="O624">
        <f t="shared" si="29"/>
        <v>69.075000000000003</v>
      </c>
      <c r="P624" t="str" cm="1">
        <f t="array" ref="P624">_xlfn.IFS(O624&gt;90,"A+",O624&gt;80,"A",O624&gt;70,"B",O624&gt;60,"C",O624&gt;40,"D",O624&gt;=0,"E")</f>
        <v>C</v>
      </c>
      <c r="Q624" s="43" t="str">
        <f>TEXT(VLOOKUP(D624,CHOOSE({1,2},Detail!$H$2:$H$1001,Detail!$A$2:$A$1001),2,FALSE),"DD/MM/YYYY")</f>
        <v>28/03/2005</v>
      </c>
      <c r="R624" t="str" cm="1">
        <f t="array" ref="R624:V624">TRANSPOSE(VLOOKUP(D624,CHOOSE({1,2,3,4,5,6},Detail!$H$2:$H$1001,Detail!$F$2:$F$1001,Detail!$C$2:$C$1001,Detail!$D$2:$D$1001,Detail!$E$2:$E$1001,Detail!$B$2:$B$1001),{2;3;4;5;6},FALSE))</f>
        <v>Kediri</v>
      </c>
      <c r="S624">
        <v>171</v>
      </c>
      <c r="T624">
        <v>85</v>
      </c>
      <c r="U624" t="str">
        <v xml:space="preserve">Gg. Kutai No. 0
</v>
      </c>
      <c r="V624" t="str">
        <v>A-</v>
      </c>
    </row>
    <row r="625" spans="1:22" x14ac:dyDescent="0.25">
      <c r="A625">
        <v>624</v>
      </c>
      <c r="B625" t="str">
        <f>LEFT(INDEX(Absen!$F$3:$F$8,MATCH(C625,Absen!$E$3:$E$8,0)),1)&amp;TEXT(A625,"0000")</f>
        <v>D0624</v>
      </c>
      <c r="C625" t="s">
        <v>1013</v>
      </c>
      <c r="D625" s="27" t="str">
        <f>VLOOKUP('Personal Teks 2'!B625,Detail!$G$2:$H$1001,2,FALSE)</f>
        <v>Pardi Yulianti</v>
      </c>
      <c r="E625">
        <v>76</v>
      </c>
      <c r="F625">
        <v>58</v>
      </c>
      <c r="G625">
        <v>43</v>
      </c>
      <c r="H625">
        <v>51</v>
      </c>
      <c r="I625">
        <v>76</v>
      </c>
      <c r="J625">
        <v>64</v>
      </c>
      <c r="K625">
        <v>100</v>
      </c>
      <c r="L625" s="45" t="str">
        <f>_xlfn.IFNA(INDEX(Absen!$B$2:$B$501,MATCH('Personal Teks 2'!B625,Absen!$A$2:$A$501,0)),"NO")</f>
        <v>NO</v>
      </c>
      <c r="M625" s="47">
        <f t="shared" si="27"/>
        <v>0</v>
      </c>
      <c r="N625">
        <f t="shared" si="28"/>
        <v>100</v>
      </c>
      <c r="O625">
        <f t="shared" si="29"/>
        <v>64.025000000000006</v>
      </c>
      <c r="P625" t="str" cm="1">
        <f t="array" ref="P625">_xlfn.IFS(O625&gt;90,"A+",O625&gt;80,"A",O625&gt;70,"B",O625&gt;60,"C",O625&gt;40,"D",O625&gt;=0,"E")</f>
        <v>C</v>
      </c>
      <c r="Q625" s="43" t="str">
        <f>TEXT(VLOOKUP(D625,CHOOSE({1,2},Detail!$H$2:$H$1001,Detail!$A$2:$A$1001),2,FALSE),"DD/MM/YYYY")</f>
        <v>15/04/2004</v>
      </c>
      <c r="R625" t="str" cm="1">
        <f t="array" ref="R625:V625">TRANSPOSE(VLOOKUP(D625,CHOOSE({1,2,3,4,5,6},Detail!$H$2:$H$1001,Detail!$F$2:$F$1001,Detail!$C$2:$C$1001,Detail!$D$2:$D$1001,Detail!$E$2:$E$1001,Detail!$B$2:$B$1001),{2;3;4;5;6},FALSE))</f>
        <v>Madiun</v>
      </c>
      <c r="S625">
        <v>157</v>
      </c>
      <c r="T625">
        <v>57</v>
      </c>
      <c r="U625" t="str">
        <v>Jalan M.T Haryono No. 69</v>
      </c>
      <c r="V625" t="str">
        <v>AB-</v>
      </c>
    </row>
    <row r="626" spans="1:22" x14ac:dyDescent="0.25">
      <c r="A626">
        <v>625</v>
      </c>
      <c r="B626" t="str">
        <f>LEFT(INDEX(Absen!$F$3:$F$8,MATCH(C626,Absen!$E$3:$E$8,0)),1)&amp;TEXT(A626,"0000")</f>
        <v>B0625</v>
      </c>
      <c r="C626" t="s">
        <v>1014</v>
      </c>
      <c r="D626" s="27" t="str">
        <f>VLOOKUP('Personal Teks 2'!B626,Detail!$G$2:$H$1001,2,FALSE)</f>
        <v>Faizah Suwarno</v>
      </c>
      <c r="E626">
        <v>78</v>
      </c>
      <c r="F626">
        <v>52</v>
      </c>
      <c r="G626">
        <v>84</v>
      </c>
      <c r="H626">
        <v>62</v>
      </c>
      <c r="I626">
        <v>60</v>
      </c>
      <c r="J626">
        <v>66</v>
      </c>
      <c r="K626">
        <v>73</v>
      </c>
      <c r="L626" s="45" t="str">
        <f>_xlfn.IFNA(INDEX(Absen!$B$2:$B$501,MATCH('Personal Teks 2'!B626,Absen!$A$2:$A$501,0)),"NO")</f>
        <v>NO</v>
      </c>
      <c r="M626" s="47">
        <f t="shared" si="27"/>
        <v>0</v>
      </c>
      <c r="N626">
        <f t="shared" si="28"/>
        <v>73</v>
      </c>
      <c r="O626">
        <f t="shared" si="29"/>
        <v>68.8</v>
      </c>
      <c r="P626" t="str" cm="1">
        <f t="array" ref="P626">_xlfn.IFS(O626&gt;90,"A+",O626&gt;80,"A",O626&gt;70,"B",O626&gt;60,"C",O626&gt;40,"D",O626&gt;=0,"E")</f>
        <v>C</v>
      </c>
      <c r="Q626" s="43" t="str">
        <f>TEXT(VLOOKUP(D626,CHOOSE({1,2},Detail!$H$2:$H$1001,Detail!$A$2:$A$1001),2,FALSE),"DD/MM/YYYY")</f>
        <v>08/07/2004</v>
      </c>
      <c r="R626" t="str" cm="1">
        <f t="array" ref="R626:V626">TRANSPOSE(VLOOKUP(D626,CHOOSE({1,2,3,4,5,6},Detail!$H$2:$H$1001,Detail!$F$2:$F$1001,Detail!$C$2:$C$1001,Detail!$D$2:$D$1001,Detail!$E$2:$E$1001,Detail!$B$2:$B$1001),{2;3;4;5;6},FALSE))</f>
        <v>Palopo</v>
      </c>
      <c r="S626">
        <v>161</v>
      </c>
      <c r="T626">
        <v>49</v>
      </c>
      <c r="U626" t="str">
        <v xml:space="preserve">Gg. Stasiun Wonokromo No. 5
</v>
      </c>
      <c r="V626" t="str">
        <v>B+</v>
      </c>
    </row>
    <row r="627" spans="1:22" x14ac:dyDescent="0.25">
      <c r="A627">
        <v>626</v>
      </c>
      <c r="B627" t="str">
        <f>LEFT(INDEX(Absen!$F$3:$F$8,MATCH(C627,Absen!$E$3:$E$8,0)),1)&amp;TEXT(A627,"0000")</f>
        <v>C0626</v>
      </c>
      <c r="C627" t="s">
        <v>1012</v>
      </c>
      <c r="D627" s="27" t="str">
        <f>VLOOKUP('Personal Teks 2'!B627,Detail!$G$2:$H$1001,2,FALSE)</f>
        <v>Embuh Prayoga</v>
      </c>
      <c r="E627">
        <v>74</v>
      </c>
      <c r="F627">
        <v>43</v>
      </c>
      <c r="G627">
        <v>83</v>
      </c>
      <c r="H627">
        <v>53</v>
      </c>
      <c r="I627">
        <v>74</v>
      </c>
      <c r="J627">
        <v>89</v>
      </c>
      <c r="K627">
        <v>100</v>
      </c>
      <c r="L627" s="45" t="str">
        <f>_xlfn.IFNA(INDEX(Absen!$B$2:$B$501,MATCH('Personal Teks 2'!B627,Absen!$A$2:$A$501,0)),"NO")</f>
        <v>NO</v>
      </c>
      <c r="M627" s="47">
        <f t="shared" si="27"/>
        <v>0</v>
      </c>
      <c r="N627">
        <f t="shared" si="28"/>
        <v>100</v>
      </c>
      <c r="O627">
        <f t="shared" si="29"/>
        <v>74.900000000000006</v>
      </c>
      <c r="P627" t="str" cm="1">
        <f t="array" ref="P627">_xlfn.IFS(O627&gt;90,"A+",O627&gt;80,"A",O627&gt;70,"B",O627&gt;60,"C",O627&gt;40,"D",O627&gt;=0,"E")</f>
        <v>B</v>
      </c>
      <c r="Q627" s="43" t="str">
        <f>TEXT(VLOOKUP(D627,CHOOSE({1,2},Detail!$H$2:$H$1001,Detail!$A$2:$A$1001),2,FALSE),"DD/MM/YYYY")</f>
        <v>08/07/2004</v>
      </c>
      <c r="R627" t="str" cm="1">
        <f t="array" ref="R627:V627">TRANSPOSE(VLOOKUP(D627,CHOOSE({1,2,3,4,5,6},Detail!$H$2:$H$1001,Detail!$F$2:$F$1001,Detail!$C$2:$C$1001,Detail!$D$2:$D$1001,Detail!$E$2:$E$1001,Detail!$B$2:$B$1001),{2;3;4;5;6},FALSE))</f>
        <v>Pontianak</v>
      </c>
      <c r="S627">
        <v>171</v>
      </c>
      <c r="T627">
        <v>88</v>
      </c>
      <c r="U627" t="str">
        <v>Gang Antapani Lama No. 00</v>
      </c>
      <c r="V627" t="str">
        <v>AB-</v>
      </c>
    </row>
    <row r="628" spans="1:22" x14ac:dyDescent="0.25">
      <c r="A628">
        <v>627</v>
      </c>
      <c r="B628" t="str">
        <f>LEFT(INDEX(Absen!$F$3:$F$8,MATCH(C628,Absen!$E$3:$E$8,0)),1)&amp;TEXT(A628,"0000")</f>
        <v>F0627</v>
      </c>
      <c r="C628" t="s">
        <v>1011</v>
      </c>
      <c r="D628" s="27" t="str">
        <f>VLOOKUP('Personal Teks 2'!B628,Detail!$G$2:$H$1001,2,FALSE)</f>
        <v>Jaswadi Jailani</v>
      </c>
      <c r="E628">
        <v>81</v>
      </c>
      <c r="F628">
        <v>53</v>
      </c>
      <c r="G628">
        <v>58</v>
      </c>
      <c r="H628">
        <v>50</v>
      </c>
      <c r="I628">
        <v>81</v>
      </c>
      <c r="J628">
        <v>60</v>
      </c>
      <c r="K628">
        <v>81</v>
      </c>
      <c r="L628" s="45" t="str">
        <f>_xlfn.IFNA(INDEX(Absen!$B$2:$B$501,MATCH('Personal Teks 2'!B628,Absen!$A$2:$A$501,0)),"NO")</f>
        <v>NO</v>
      </c>
      <c r="M628" s="47">
        <f t="shared" si="27"/>
        <v>0</v>
      </c>
      <c r="N628">
        <f t="shared" si="28"/>
        <v>81</v>
      </c>
      <c r="O628">
        <f t="shared" si="29"/>
        <v>64.825000000000003</v>
      </c>
      <c r="P628" t="str" cm="1">
        <f t="array" ref="P628">_xlfn.IFS(O628&gt;90,"A+",O628&gt;80,"A",O628&gt;70,"B",O628&gt;60,"C",O628&gt;40,"D",O628&gt;=0,"E")</f>
        <v>C</v>
      </c>
      <c r="Q628" s="43" t="str">
        <f>TEXT(VLOOKUP(D628,CHOOSE({1,2},Detail!$H$2:$H$1001,Detail!$A$2:$A$1001),2,FALSE),"DD/MM/YYYY")</f>
        <v>03/02/2002</v>
      </c>
      <c r="R628" t="str" cm="1">
        <f t="array" ref="R628:V628">TRANSPOSE(VLOOKUP(D628,CHOOSE({1,2,3,4,5,6},Detail!$H$2:$H$1001,Detail!$F$2:$F$1001,Detail!$C$2:$C$1001,Detail!$D$2:$D$1001,Detail!$E$2:$E$1001,Detail!$B$2:$B$1001),{2;3;4;5;6},FALSE))</f>
        <v>Solok</v>
      </c>
      <c r="S628">
        <v>156</v>
      </c>
      <c r="T628">
        <v>76</v>
      </c>
      <c r="U628" t="str">
        <v xml:space="preserve">Jl. Pasir Koja No. 6
</v>
      </c>
      <c r="V628" t="str">
        <v>AB-</v>
      </c>
    </row>
    <row r="629" spans="1:22" x14ac:dyDescent="0.25">
      <c r="A629">
        <v>628</v>
      </c>
      <c r="B629" t="str">
        <f>LEFT(INDEX(Absen!$F$3:$F$8,MATCH(C629,Absen!$E$3:$E$8,0)),1)&amp;TEXT(A629,"0000")</f>
        <v>B0628</v>
      </c>
      <c r="C629" t="s">
        <v>1014</v>
      </c>
      <c r="D629" s="27" t="str">
        <f>VLOOKUP('Personal Teks 2'!B629,Detail!$G$2:$H$1001,2,FALSE)</f>
        <v>Ibrani Thamrin</v>
      </c>
      <c r="E629">
        <v>64</v>
      </c>
      <c r="F629">
        <v>65</v>
      </c>
      <c r="G629">
        <v>30</v>
      </c>
      <c r="H629">
        <v>67</v>
      </c>
      <c r="I629">
        <v>73</v>
      </c>
      <c r="J629">
        <v>61</v>
      </c>
      <c r="K629">
        <v>79</v>
      </c>
      <c r="L629" s="45">
        <f>_xlfn.IFNA(INDEX(Absen!$B$2:$B$501,MATCH('Personal Teks 2'!B629,Absen!$A$2:$A$501,0)),"NO")</f>
        <v>44803</v>
      </c>
      <c r="M629" s="47">
        <f t="shared" si="27"/>
        <v>10</v>
      </c>
      <c r="N629">
        <f t="shared" si="28"/>
        <v>69</v>
      </c>
      <c r="O629">
        <f t="shared" si="29"/>
        <v>58.725000000000001</v>
      </c>
      <c r="P629" t="str" cm="1">
        <f t="array" ref="P629">_xlfn.IFS(O629&gt;90,"A+",O629&gt;80,"A",O629&gt;70,"B",O629&gt;60,"C",O629&gt;40,"D",O629&gt;=0,"E")</f>
        <v>D</v>
      </c>
      <c r="Q629" s="43" t="str">
        <f>TEXT(VLOOKUP(D629,CHOOSE({1,2},Detail!$H$2:$H$1001,Detail!$A$2:$A$1001),2,FALSE),"DD/MM/YYYY")</f>
        <v>25/02/2003</v>
      </c>
      <c r="R629" t="str" cm="1">
        <f t="array" ref="R629:V629">TRANSPOSE(VLOOKUP(D629,CHOOSE({1,2,3,4,5,6},Detail!$H$2:$H$1001,Detail!$F$2:$F$1001,Detail!$C$2:$C$1001,Detail!$D$2:$D$1001,Detail!$E$2:$E$1001,Detail!$B$2:$B$1001),{2;3;4;5;6},FALSE))</f>
        <v>Makassar</v>
      </c>
      <c r="S629">
        <v>155</v>
      </c>
      <c r="T629">
        <v>71</v>
      </c>
      <c r="U629" t="str">
        <v>Jl. Ahmad Dahlan No. 75</v>
      </c>
      <c r="V629" t="str">
        <v>A-</v>
      </c>
    </row>
    <row r="630" spans="1:22" x14ac:dyDescent="0.25">
      <c r="A630">
        <v>629</v>
      </c>
      <c r="B630" t="str">
        <f>LEFT(INDEX(Absen!$F$3:$F$8,MATCH(C630,Absen!$E$3:$E$8,0)),1)&amp;TEXT(A630,"0000")</f>
        <v>B0629</v>
      </c>
      <c r="C630" t="s">
        <v>1014</v>
      </c>
      <c r="D630" s="27" t="str">
        <f>VLOOKUP('Personal Teks 2'!B630,Detail!$G$2:$H$1001,2,FALSE)</f>
        <v>Gantar Iswahyudi</v>
      </c>
      <c r="E630">
        <v>73</v>
      </c>
      <c r="F630">
        <v>41</v>
      </c>
      <c r="G630">
        <v>66</v>
      </c>
      <c r="H630">
        <v>55</v>
      </c>
      <c r="I630">
        <v>94</v>
      </c>
      <c r="J630">
        <v>62</v>
      </c>
      <c r="K630">
        <v>83</v>
      </c>
      <c r="L630" s="45">
        <f>_xlfn.IFNA(INDEX(Absen!$B$2:$B$501,MATCH('Personal Teks 2'!B630,Absen!$A$2:$A$501,0)),"NO")</f>
        <v>44858</v>
      </c>
      <c r="M630" s="47">
        <f t="shared" si="27"/>
        <v>10</v>
      </c>
      <c r="N630">
        <f t="shared" si="28"/>
        <v>73</v>
      </c>
      <c r="O630">
        <f t="shared" si="29"/>
        <v>65.775000000000006</v>
      </c>
      <c r="P630" t="str" cm="1">
        <f t="array" ref="P630">_xlfn.IFS(O630&gt;90,"A+",O630&gt;80,"A",O630&gt;70,"B",O630&gt;60,"C",O630&gt;40,"D",O630&gt;=0,"E")</f>
        <v>C</v>
      </c>
      <c r="Q630" s="43" t="str">
        <f>TEXT(VLOOKUP(D630,CHOOSE({1,2},Detail!$H$2:$H$1001,Detail!$A$2:$A$1001),2,FALSE),"DD/MM/YYYY")</f>
        <v>14/01/2004</v>
      </c>
      <c r="R630" t="str" cm="1">
        <f t="array" ref="R630:V630">TRANSPOSE(VLOOKUP(D630,CHOOSE({1,2,3,4,5,6},Detail!$H$2:$H$1001,Detail!$F$2:$F$1001,Detail!$C$2:$C$1001,Detail!$D$2:$D$1001,Detail!$E$2:$E$1001,Detail!$B$2:$B$1001),{2;3;4;5;6},FALSE))</f>
        <v>Padang</v>
      </c>
      <c r="S630">
        <v>160</v>
      </c>
      <c r="T630">
        <v>74</v>
      </c>
      <c r="U630" t="str">
        <v xml:space="preserve">Gang Jend. Sudirman No. 8
</v>
      </c>
      <c r="V630" t="str">
        <v>B-</v>
      </c>
    </row>
    <row r="631" spans="1:22" x14ac:dyDescent="0.25">
      <c r="A631">
        <v>630</v>
      </c>
      <c r="B631" t="str">
        <f>LEFT(INDEX(Absen!$F$3:$F$8,MATCH(C631,Absen!$E$3:$E$8,0)),1)&amp;TEXT(A631,"0000")</f>
        <v>E0630</v>
      </c>
      <c r="C631" t="s">
        <v>1010</v>
      </c>
      <c r="D631" s="27" t="str">
        <f>VLOOKUP('Personal Teks 2'!B631,Detail!$G$2:$H$1001,2,FALSE)</f>
        <v>Ratih Santoso</v>
      </c>
      <c r="E631">
        <v>63</v>
      </c>
      <c r="F631">
        <v>67</v>
      </c>
      <c r="G631">
        <v>32</v>
      </c>
      <c r="H631">
        <v>55</v>
      </c>
      <c r="I631">
        <v>56</v>
      </c>
      <c r="J631">
        <v>100</v>
      </c>
      <c r="K631">
        <v>65</v>
      </c>
      <c r="L631" s="45" t="str">
        <f>_xlfn.IFNA(INDEX(Absen!$B$2:$B$501,MATCH('Personal Teks 2'!B631,Absen!$A$2:$A$501,0)),"NO")</f>
        <v>NO</v>
      </c>
      <c r="M631" s="47">
        <f t="shared" si="27"/>
        <v>0</v>
      </c>
      <c r="N631">
        <f t="shared" si="28"/>
        <v>65</v>
      </c>
      <c r="O631">
        <f t="shared" si="29"/>
        <v>63.024999999999999</v>
      </c>
      <c r="P631" t="str" cm="1">
        <f t="array" ref="P631">_xlfn.IFS(O631&gt;90,"A+",O631&gt;80,"A",O631&gt;70,"B",O631&gt;60,"C",O631&gt;40,"D",O631&gt;=0,"E")</f>
        <v>C</v>
      </c>
      <c r="Q631" s="43" t="str">
        <f>TEXT(VLOOKUP(D631,CHOOSE({1,2},Detail!$H$2:$H$1001,Detail!$A$2:$A$1001),2,FALSE),"DD/MM/YYYY")</f>
        <v>12/01/2004</v>
      </c>
      <c r="R631" t="str" cm="1">
        <f t="array" ref="R631:V631">TRANSPOSE(VLOOKUP(D631,CHOOSE({1,2,3,4,5,6},Detail!$H$2:$H$1001,Detail!$F$2:$F$1001,Detail!$C$2:$C$1001,Detail!$D$2:$D$1001,Detail!$E$2:$E$1001,Detail!$B$2:$B$1001),{2;3;4;5;6},FALSE))</f>
        <v>Tarakan</v>
      </c>
      <c r="S631">
        <v>168</v>
      </c>
      <c r="T631">
        <v>56</v>
      </c>
      <c r="U631" t="str">
        <v>Jalan Tubagus Ismail No. 99</v>
      </c>
      <c r="V631" t="str">
        <v>O+</v>
      </c>
    </row>
    <row r="632" spans="1:22" x14ac:dyDescent="0.25">
      <c r="A632">
        <v>631</v>
      </c>
      <c r="B632" t="str">
        <f>LEFT(INDEX(Absen!$F$3:$F$8,MATCH(C632,Absen!$E$3:$E$8,0)),1)&amp;TEXT(A632,"0000")</f>
        <v>C0631</v>
      </c>
      <c r="C632" t="s">
        <v>1012</v>
      </c>
      <c r="D632" s="27" t="str">
        <f>VLOOKUP('Personal Teks 2'!B632,Detail!$G$2:$H$1001,2,FALSE)</f>
        <v>Devi Maryadi</v>
      </c>
      <c r="E632">
        <v>93</v>
      </c>
      <c r="F632">
        <v>61</v>
      </c>
      <c r="G632">
        <v>48</v>
      </c>
      <c r="H632">
        <v>54</v>
      </c>
      <c r="I632">
        <v>77</v>
      </c>
      <c r="J632">
        <v>84</v>
      </c>
      <c r="K632">
        <v>63</v>
      </c>
      <c r="L632" s="45" t="str">
        <f>_xlfn.IFNA(INDEX(Absen!$B$2:$B$501,MATCH('Personal Teks 2'!B632,Absen!$A$2:$A$501,0)),"NO")</f>
        <v>NO</v>
      </c>
      <c r="M632" s="47">
        <f t="shared" si="27"/>
        <v>0</v>
      </c>
      <c r="N632">
        <f t="shared" si="28"/>
        <v>63</v>
      </c>
      <c r="O632">
        <f t="shared" si="29"/>
        <v>68.325000000000003</v>
      </c>
      <c r="P632" t="str" cm="1">
        <f t="array" ref="P632">_xlfn.IFS(O632&gt;90,"A+",O632&gt;80,"A",O632&gt;70,"B",O632&gt;60,"C",O632&gt;40,"D",O632&gt;=0,"E")</f>
        <v>C</v>
      </c>
      <c r="Q632" s="43" t="str">
        <f>TEXT(VLOOKUP(D632,CHOOSE({1,2},Detail!$H$2:$H$1001,Detail!$A$2:$A$1001),2,FALSE),"DD/MM/YYYY")</f>
        <v>28/12/2002</v>
      </c>
      <c r="R632" t="str" cm="1">
        <f t="array" ref="R632:V632">TRANSPOSE(VLOOKUP(D632,CHOOSE({1,2,3,4,5,6},Detail!$H$2:$H$1001,Detail!$F$2:$F$1001,Detail!$C$2:$C$1001,Detail!$D$2:$D$1001,Detail!$E$2:$E$1001,Detail!$B$2:$B$1001),{2;3;4;5;6},FALSE))</f>
        <v>Binjai</v>
      </c>
      <c r="S632">
        <v>159</v>
      </c>
      <c r="T632">
        <v>84</v>
      </c>
      <c r="U632" t="str">
        <v>Gg. Dipenogoro No. 50</v>
      </c>
      <c r="V632" t="str">
        <v>B-</v>
      </c>
    </row>
    <row r="633" spans="1:22" x14ac:dyDescent="0.25">
      <c r="A633">
        <v>632</v>
      </c>
      <c r="B633" t="str">
        <f>LEFT(INDEX(Absen!$F$3:$F$8,MATCH(C633,Absen!$E$3:$E$8,0)),1)&amp;TEXT(A633,"0000")</f>
        <v>C0632</v>
      </c>
      <c r="C633" t="s">
        <v>1012</v>
      </c>
      <c r="D633" s="27" t="str">
        <f>VLOOKUP('Personal Teks 2'!B633,Detail!$G$2:$H$1001,2,FALSE)</f>
        <v>Yahya Kusumo</v>
      </c>
      <c r="E633">
        <v>55</v>
      </c>
      <c r="F633">
        <v>40</v>
      </c>
      <c r="G633">
        <v>63</v>
      </c>
      <c r="H633">
        <v>74</v>
      </c>
      <c r="I633">
        <v>60</v>
      </c>
      <c r="J633">
        <v>75</v>
      </c>
      <c r="K633">
        <v>80</v>
      </c>
      <c r="L633" s="45" t="str">
        <f>_xlfn.IFNA(INDEX(Absen!$B$2:$B$501,MATCH('Personal Teks 2'!B633,Absen!$A$2:$A$501,0)),"NO")</f>
        <v>NO</v>
      </c>
      <c r="M633" s="47">
        <f t="shared" si="27"/>
        <v>0</v>
      </c>
      <c r="N633">
        <f t="shared" si="28"/>
        <v>80</v>
      </c>
      <c r="O633">
        <f t="shared" si="29"/>
        <v>64.224999999999994</v>
      </c>
      <c r="P633" t="str" cm="1">
        <f t="array" ref="P633">_xlfn.IFS(O633&gt;90,"A+",O633&gt;80,"A",O633&gt;70,"B",O633&gt;60,"C",O633&gt;40,"D",O633&gt;=0,"E")</f>
        <v>C</v>
      </c>
      <c r="Q633" s="43" t="str">
        <f>TEXT(VLOOKUP(D633,CHOOSE({1,2},Detail!$H$2:$H$1001,Detail!$A$2:$A$1001),2,FALSE),"DD/MM/YYYY")</f>
        <v>26/08/2003</v>
      </c>
      <c r="R633" t="str" cm="1">
        <f t="array" ref="R633:V633">TRANSPOSE(VLOOKUP(D633,CHOOSE({1,2,3,4,5,6},Detail!$H$2:$H$1001,Detail!$F$2:$F$1001,Detail!$C$2:$C$1001,Detail!$D$2:$D$1001,Detail!$E$2:$E$1001,Detail!$B$2:$B$1001),{2;3;4;5;6},FALSE))</f>
        <v>Bandung</v>
      </c>
      <c r="S633">
        <v>173</v>
      </c>
      <c r="T633">
        <v>68</v>
      </c>
      <c r="U633" t="str">
        <v xml:space="preserve">Jl. Kebonjati No. 5
</v>
      </c>
      <c r="V633" t="str">
        <v>A-</v>
      </c>
    </row>
    <row r="634" spans="1:22" x14ac:dyDescent="0.25">
      <c r="A634">
        <v>633</v>
      </c>
      <c r="B634" t="str">
        <f>LEFT(INDEX(Absen!$F$3:$F$8,MATCH(C634,Absen!$E$3:$E$8,0)),1)&amp;TEXT(A634,"0000")</f>
        <v>A0633</v>
      </c>
      <c r="C634" t="s">
        <v>1015</v>
      </c>
      <c r="D634" s="27" t="str">
        <f>VLOOKUP('Personal Teks 2'!B634,Detail!$G$2:$H$1001,2,FALSE)</f>
        <v>Mursita Palastri</v>
      </c>
      <c r="E634">
        <v>79</v>
      </c>
      <c r="F634">
        <v>46</v>
      </c>
      <c r="G634">
        <v>54</v>
      </c>
      <c r="H634">
        <v>53</v>
      </c>
      <c r="I634">
        <v>60</v>
      </c>
      <c r="J634">
        <v>99</v>
      </c>
      <c r="K634">
        <v>71</v>
      </c>
      <c r="L634" s="45" t="str">
        <f>_xlfn.IFNA(INDEX(Absen!$B$2:$B$501,MATCH('Personal Teks 2'!B634,Absen!$A$2:$A$501,0)),"NO")</f>
        <v>NO</v>
      </c>
      <c r="M634" s="47">
        <f t="shared" si="27"/>
        <v>0</v>
      </c>
      <c r="N634">
        <f t="shared" si="28"/>
        <v>71</v>
      </c>
      <c r="O634">
        <f t="shared" si="29"/>
        <v>67.449999999999989</v>
      </c>
      <c r="P634" t="str" cm="1">
        <f t="array" ref="P634">_xlfn.IFS(O634&gt;90,"A+",O634&gt;80,"A",O634&gt;70,"B",O634&gt;60,"C",O634&gt;40,"D",O634&gt;=0,"E")</f>
        <v>C</v>
      </c>
      <c r="Q634" s="43" t="str">
        <f>TEXT(VLOOKUP(D634,CHOOSE({1,2},Detail!$H$2:$H$1001,Detail!$A$2:$A$1001),2,FALSE),"DD/MM/YYYY")</f>
        <v>15/12/2002</v>
      </c>
      <c r="R634" t="str" cm="1">
        <f t="array" ref="R634:V634">TRANSPOSE(VLOOKUP(D634,CHOOSE({1,2,3,4,5,6},Detail!$H$2:$H$1001,Detail!$F$2:$F$1001,Detail!$C$2:$C$1001,Detail!$D$2:$D$1001,Detail!$E$2:$E$1001,Detail!$B$2:$B$1001),{2;3;4;5;6},FALSE))</f>
        <v>Probolinggo</v>
      </c>
      <c r="S634">
        <v>159</v>
      </c>
      <c r="T634">
        <v>88</v>
      </c>
      <c r="U634" t="str">
        <v>Jalan H.J Maemunah No. 82</v>
      </c>
      <c r="V634" t="str">
        <v>O+</v>
      </c>
    </row>
    <row r="635" spans="1:22" x14ac:dyDescent="0.25">
      <c r="A635">
        <v>634</v>
      </c>
      <c r="B635" t="str">
        <f>LEFT(INDEX(Absen!$F$3:$F$8,MATCH(C635,Absen!$E$3:$E$8,0)),1)&amp;TEXT(A635,"0000")</f>
        <v>D0634</v>
      </c>
      <c r="C635" t="s">
        <v>1013</v>
      </c>
      <c r="D635" s="27" t="str">
        <f>VLOOKUP('Personal Teks 2'!B635,Detail!$G$2:$H$1001,2,FALSE)</f>
        <v>Jumari Hakim</v>
      </c>
      <c r="E635">
        <v>71</v>
      </c>
      <c r="F635">
        <v>45</v>
      </c>
      <c r="G635">
        <v>43</v>
      </c>
      <c r="H635">
        <v>66</v>
      </c>
      <c r="I635">
        <v>80</v>
      </c>
      <c r="J635">
        <v>81</v>
      </c>
      <c r="K635">
        <v>74</v>
      </c>
      <c r="L635" s="45">
        <f>_xlfn.IFNA(INDEX(Absen!$B$2:$B$501,MATCH('Personal Teks 2'!B635,Absen!$A$2:$A$501,0)),"NO")</f>
        <v>44818</v>
      </c>
      <c r="M635" s="47">
        <f t="shared" si="27"/>
        <v>10</v>
      </c>
      <c r="N635">
        <f t="shared" si="28"/>
        <v>64</v>
      </c>
      <c r="O635">
        <f t="shared" si="29"/>
        <v>63.949999999999996</v>
      </c>
      <c r="P635" t="str" cm="1">
        <f t="array" ref="P635">_xlfn.IFS(O635&gt;90,"A+",O635&gt;80,"A",O635&gt;70,"B",O635&gt;60,"C",O635&gt;40,"D",O635&gt;=0,"E")</f>
        <v>C</v>
      </c>
      <c r="Q635" s="43" t="str">
        <f>TEXT(VLOOKUP(D635,CHOOSE({1,2},Detail!$H$2:$H$1001,Detail!$A$2:$A$1001),2,FALSE),"DD/MM/YYYY")</f>
        <v>15/04/2002</v>
      </c>
      <c r="R635" t="str" cm="1">
        <f t="array" ref="R635:V635">TRANSPOSE(VLOOKUP(D635,CHOOSE({1,2,3,4,5,6},Detail!$H$2:$H$1001,Detail!$F$2:$F$1001,Detail!$C$2:$C$1001,Detail!$D$2:$D$1001,Detail!$E$2:$E$1001,Detail!$B$2:$B$1001),{2;3;4;5;6},FALSE))</f>
        <v>Gorontalo</v>
      </c>
      <c r="S635">
        <v>162</v>
      </c>
      <c r="T635">
        <v>87</v>
      </c>
      <c r="U635" t="str">
        <v>Gang Cikutra Barat No. 63</v>
      </c>
      <c r="V635" t="str">
        <v>A-</v>
      </c>
    </row>
    <row r="636" spans="1:22" x14ac:dyDescent="0.25">
      <c r="A636">
        <v>635</v>
      </c>
      <c r="B636" t="str">
        <f>LEFT(INDEX(Absen!$F$3:$F$8,MATCH(C636,Absen!$E$3:$E$8,0)),1)&amp;TEXT(A636,"0000")</f>
        <v>B0635</v>
      </c>
      <c r="C636" t="s">
        <v>1014</v>
      </c>
      <c r="D636" s="27" t="str">
        <f>VLOOKUP('Personal Teks 2'!B636,Detail!$G$2:$H$1001,2,FALSE)</f>
        <v>Umay Sitompul</v>
      </c>
      <c r="E636">
        <v>80</v>
      </c>
      <c r="F636">
        <v>61</v>
      </c>
      <c r="G636">
        <v>88</v>
      </c>
      <c r="H636">
        <v>69</v>
      </c>
      <c r="I636">
        <v>90</v>
      </c>
      <c r="J636">
        <v>45</v>
      </c>
      <c r="K636">
        <v>83</v>
      </c>
      <c r="L636" s="45" t="str">
        <f>_xlfn.IFNA(INDEX(Absen!$B$2:$B$501,MATCH('Personal Teks 2'!B636,Absen!$A$2:$A$501,0)),"NO")</f>
        <v>NO</v>
      </c>
      <c r="M636" s="47">
        <f t="shared" si="27"/>
        <v>0</v>
      </c>
      <c r="N636">
        <f t="shared" si="28"/>
        <v>83</v>
      </c>
      <c r="O636">
        <f t="shared" si="29"/>
        <v>72.399999999999991</v>
      </c>
      <c r="P636" t="str" cm="1">
        <f t="array" ref="P636">_xlfn.IFS(O636&gt;90,"A+",O636&gt;80,"A",O636&gt;70,"B",O636&gt;60,"C",O636&gt;40,"D",O636&gt;=0,"E")</f>
        <v>B</v>
      </c>
      <c r="Q636" s="43" t="str">
        <f>TEXT(VLOOKUP(D636,CHOOSE({1,2},Detail!$H$2:$H$1001,Detail!$A$2:$A$1001),2,FALSE),"DD/MM/YYYY")</f>
        <v>14/01/2002</v>
      </c>
      <c r="R636" t="str" cm="1">
        <f t="array" ref="R636:V636">TRANSPOSE(VLOOKUP(D636,CHOOSE({1,2,3,4,5,6},Detail!$H$2:$H$1001,Detail!$F$2:$F$1001,Detail!$C$2:$C$1001,Detail!$D$2:$D$1001,Detail!$E$2:$E$1001,Detail!$B$2:$B$1001),{2;3;4;5;6},FALSE))</f>
        <v>Tegal</v>
      </c>
      <c r="S636">
        <v>154</v>
      </c>
      <c r="T636">
        <v>50</v>
      </c>
      <c r="U636" t="str">
        <v>Jl. Suryakencana No. 91</v>
      </c>
      <c r="V636" t="str">
        <v>B-</v>
      </c>
    </row>
    <row r="637" spans="1:22" x14ac:dyDescent="0.25">
      <c r="A637">
        <v>636</v>
      </c>
      <c r="B637" t="str">
        <f>LEFT(INDEX(Absen!$F$3:$F$8,MATCH(C637,Absen!$E$3:$E$8,0)),1)&amp;TEXT(A637,"0000")</f>
        <v>E0636</v>
      </c>
      <c r="C637" t="s">
        <v>1010</v>
      </c>
      <c r="D637" s="27" t="str">
        <f>VLOOKUP('Personal Teks 2'!B637,Detail!$G$2:$H$1001,2,FALSE)</f>
        <v>Rina Samosir</v>
      </c>
      <c r="E637">
        <v>57</v>
      </c>
      <c r="F637">
        <v>56</v>
      </c>
      <c r="G637">
        <v>59</v>
      </c>
      <c r="H637">
        <v>52</v>
      </c>
      <c r="I637">
        <v>58</v>
      </c>
      <c r="J637">
        <v>83</v>
      </c>
      <c r="K637">
        <v>93</v>
      </c>
      <c r="L637" s="45">
        <f>_xlfn.IFNA(INDEX(Absen!$B$2:$B$501,MATCH('Personal Teks 2'!B637,Absen!$A$2:$A$501,0)),"NO")</f>
        <v>44808</v>
      </c>
      <c r="M637" s="47">
        <f t="shared" si="27"/>
        <v>10</v>
      </c>
      <c r="N637">
        <f t="shared" si="28"/>
        <v>83</v>
      </c>
      <c r="O637">
        <f t="shared" si="29"/>
        <v>64.575000000000003</v>
      </c>
      <c r="P637" t="str" cm="1">
        <f t="array" ref="P637">_xlfn.IFS(O637&gt;90,"A+",O637&gt;80,"A",O637&gt;70,"B",O637&gt;60,"C",O637&gt;40,"D",O637&gt;=0,"E")</f>
        <v>C</v>
      </c>
      <c r="Q637" s="43" t="str">
        <f>TEXT(VLOOKUP(D637,CHOOSE({1,2},Detail!$H$2:$H$1001,Detail!$A$2:$A$1001),2,FALSE),"DD/MM/YYYY")</f>
        <v>25/12/2002</v>
      </c>
      <c r="R637" t="str" cm="1">
        <f t="array" ref="R637:V637">TRANSPOSE(VLOOKUP(D637,CHOOSE({1,2,3,4,5,6},Detail!$H$2:$H$1001,Detail!$F$2:$F$1001,Detail!$C$2:$C$1001,Detail!$D$2:$D$1001,Detail!$E$2:$E$1001,Detail!$B$2:$B$1001),{2;3;4;5;6},FALSE))</f>
        <v>Sungai Penuh</v>
      </c>
      <c r="S637">
        <v>151</v>
      </c>
      <c r="T637">
        <v>58</v>
      </c>
      <c r="U637" t="str">
        <v xml:space="preserve">Gg. Gedebage Selatan No. 6
</v>
      </c>
      <c r="V637" t="str">
        <v>AB+</v>
      </c>
    </row>
    <row r="638" spans="1:22" x14ac:dyDescent="0.25">
      <c r="A638">
        <v>637</v>
      </c>
      <c r="B638" t="str">
        <f>LEFT(INDEX(Absen!$F$3:$F$8,MATCH(C638,Absen!$E$3:$E$8,0)),1)&amp;TEXT(A638,"0000")</f>
        <v>B0637</v>
      </c>
      <c r="C638" t="s">
        <v>1014</v>
      </c>
      <c r="D638" s="27" t="str">
        <f>VLOOKUP('Personal Teks 2'!B638,Detail!$G$2:$H$1001,2,FALSE)</f>
        <v>Faizah Uwais</v>
      </c>
      <c r="E638">
        <v>93</v>
      </c>
      <c r="F638">
        <v>45</v>
      </c>
      <c r="G638">
        <v>66</v>
      </c>
      <c r="H638">
        <v>75</v>
      </c>
      <c r="I638">
        <v>56</v>
      </c>
      <c r="J638">
        <v>62</v>
      </c>
      <c r="K638">
        <v>62</v>
      </c>
      <c r="L638" s="45">
        <f>_xlfn.IFNA(INDEX(Absen!$B$2:$B$501,MATCH('Personal Teks 2'!B638,Absen!$A$2:$A$501,0)),"NO")</f>
        <v>44887</v>
      </c>
      <c r="M638" s="47">
        <f t="shared" si="27"/>
        <v>10</v>
      </c>
      <c r="N638">
        <f t="shared" si="28"/>
        <v>52</v>
      </c>
      <c r="O638">
        <f t="shared" si="29"/>
        <v>64.424999999999997</v>
      </c>
      <c r="P638" t="str" cm="1">
        <f t="array" ref="P638">_xlfn.IFS(O638&gt;90,"A+",O638&gt;80,"A",O638&gt;70,"B",O638&gt;60,"C",O638&gt;40,"D",O638&gt;=0,"E")</f>
        <v>C</v>
      </c>
      <c r="Q638" s="43" t="str">
        <f>TEXT(VLOOKUP(D638,CHOOSE({1,2},Detail!$H$2:$H$1001,Detail!$A$2:$A$1001),2,FALSE),"DD/MM/YYYY")</f>
        <v>20/08/2001</v>
      </c>
      <c r="R638" t="str" cm="1">
        <f t="array" ref="R638:V638">TRANSPOSE(VLOOKUP(D638,CHOOSE({1,2,3,4,5,6},Detail!$H$2:$H$1001,Detail!$F$2:$F$1001,Detail!$C$2:$C$1001,Detail!$D$2:$D$1001,Detail!$E$2:$E$1001,Detail!$B$2:$B$1001),{2;3;4;5;6},FALSE))</f>
        <v>Kota Administrasi Jakarta Selatan</v>
      </c>
      <c r="S638">
        <v>155</v>
      </c>
      <c r="T638">
        <v>80</v>
      </c>
      <c r="U638" t="str">
        <v>Jl. Ahmad Yani No. 43</v>
      </c>
      <c r="V638" t="str">
        <v>AB+</v>
      </c>
    </row>
    <row r="639" spans="1:22" x14ac:dyDescent="0.25">
      <c r="A639">
        <v>638</v>
      </c>
      <c r="B639" t="str">
        <f>LEFT(INDEX(Absen!$F$3:$F$8,MATCH(C639,Absen!$E$3:$E$8,0)),1)&amp;TEXT(A639,"0000")</f>
        <v>A0638</v>
      </c>
      <c r="C639" t="s">
        <v>1015</v>
      </c>
      <c r="D639" s="27" t="str">
        <f>VLOOKUP('Personal Teks 2'!B639,Detail!$G$2:$H$1001,2,FALSE)</f>
        <v>Puspa Laksita</v>
      </c>
      <c r="E639">
        <v>71</v>
      </c>
      <c r="F639">
        <v>68</v>
      </c>
      <c r="G639">
        <v>82</v>
      </c>
      <c r="H639">
        <v>67</v>
      </c>
      <c r="I639">
        <v>51</v>
      </c>
      <c r="J639">
        <v>71</v>
      </c>
      <c r="K639">
        <v>100</v>
      </c>
      <c r="L639" s="45" t="str">
        <f>_xlfn.IFNA(INDEX(Absen!$B$2:$B$501,MATCH('Personal Teks 2'!B639,Absen!$A$2:$A$501,0)),"NO")</f>
        <v>NO</v>
      </c>
      <c r="M639" s="47">
        <f t="shared" si="27"/>
        <v>0</v>
      </c>
      <c r="N639">
        <f t="shared" si="28"/>
        <v>100</v>
      </c>
      <c r="O639">
        <f t="shared" si="29"/>
        <v>72.724999999999994</v>
      </c>
      <c r="P639" t="str" cm="1">
        <f t="array" ref="P639">_xlfn.IFS(O639&gt;90,"A+",O639&gt;80,"A",O639&gt;70,"B",O639&gt;60,"C",O639&gt;40,"D",O639&gt;=0,"E")</f>
        <v>B</v>
      </c>
      <c r="Q639" s="43" t="str">
        <f>TEXT(VLOOKUP(D639,CHOOSE({1,2},Detail!$H$2:$H$1001,Detail!$A$2:$A$1001),2,FALSE),"DD/MM/YYYY")</f>
        <v>25/06/2004</v>
      </c>
      <c r="R639" t="str" cm="1">
        <f t="array" ref="R639:V639">TRANSPOSE(VLOOKUP(D639,CHOOSE({1,2,3,4,5,6},Detail!$H$2:$H$1001,Detail!$F$2:$F$1001,Detail!$C$2:$C$1001,Detail!$D$2:$D$1001,Detail!$E$2:$E$1001,Detail!$B$2:$B$1001),{2;3;4;5;6},FALSE))</f>
        <v>Cirebon</v>
      </c>
      <c r="S639">
        <v>172</v>
      </c>
      <c r="T639">
        <v>54</v>
      </c>
      <c r="U639" t="str">
        <v xml:space="preserve">Jl. Wonoayu No. 1
</v>
      </c>
      <c r="V639" t="str">
        <v>B+</v>
      </c>
    </row>
    <row r="640" spans="1:22" x14ac:dyDescent="0.25">
      <c r="A640">
        <v>639</v>
      </c>
      <c r="B640" t="str">
        <f>LEFT(INDEX(Absen!$F$3:$F$8,MATCH(C640,Absen!$E$3:$E$8,0)),1)&amp;TEXT(A640,"0000")</f>
        <v>E0639</v>
      </c>
      <c r="C640" t="s">
        <v>1010</v>
      </c>
      <c r="D640" s="27" t="str">
        <f>VLOOKUP('Personal Teks 2'!B640,Detail!$G$2:$H$1001,2,FALSE)</f>
        <v>Balamantri Kuswandari</v>
      </c>
      <c r="E640">
        <v>79</v>
      </c>
      <c r="F640">
        <v>48</v>
      </c>
      <c r="G640">
        <v>31</v>
      </c>
      <c r="H640">
        <v>50</v>
      </c>
      <c r="I640">
        <v>87</v>
      </c>
      <c r="J640">
        <v>58</v>
      </c>
      <c r="K640">
        <v>77</v>
      </c>
      <c r="L640" s="45">
        <f>_xlfn.IFNA(INDEX(Absen!$B$2:$B$501,MATCH('Personal Teks 2'!B640,Absen!$A$2:$A$501,0)),"NO")</f>
        <v>44815</v>
      </c>
      <c r="M640" s="47">
        <f t="shared" si="27"/>
        <v>10</v>
      </c>
      <c r="N640">
        <f t="shared" si="28"/>
        <v>67</v>
      </c>
      <c r="O640">
        <f t="shared" si="29"/>
        <v>57.500000000000007</v>
      </c>
      <c r="P640" t="str" cm="1">
        <f t="array" ref="P640">_xlfn.IFS(O640&gt;90,"A+",O640&gt;80,"A",O640&gt;70,"B",O640&gt;60,"C",O640&gt;40,"D",O640&gt;=0,"E")</f>
        <v>D</v>
      </c>
      <c r="Q640" s="43" t="str">
        <f>TEXT(VLOOKUP(D640,CHOOSE({1,2},Detail!$H$2:$H$1001,Detail!$A$2:$A$1001),2,FALSE),"DD/MM/YYYY")</f>
        <v>12/07/2001</v>
      </c>
      <c r="R640" t="str" cm="1">
        <f t="array" ref="R640:V640">TRANSPOSE(VLOOKUP(D640,CHOOSE({1,2,3,4,5,6},Detail!$H$2:$H$1001,Detail!$F$2:$F$1001,Detail!$C$2:$C$1001,Detail!$D$2:$D$1001,Detail!$E$2:$E$1001,Detail!$B$2:$B$1001),{2;3;4;5;6},FALSE))</f>
        <v>Mojokerto</v>
      </c>
      <c r="S640">
        <v>151</v>
      </c>
      <c r="T640">
        <v>94</v>
      </c>
      <c r="U640" t="str">
        <v>Jalan Rajiman No. 79</v>
      </c>
      <c r="V640" t="str">
        <v>A+</v>
      </c>
    </row>
    <row r="641" spans="1:22" x14ac:dyDescent="0.25">
      <c r="A641">
        <v>640</v>
      </c>
      <c r="B641" t="str">
        <f>LEFT(INDEX(Absen!$F$3:$F$8,MATCH(C641,Absen!$E$3:$E$8,0)),1)&amp;TEXT(A641,"0000")</f>
        <v>F0640</v>
      </c>
      <c r="C641" t="s">
        <v>1011</v>
      </c>
      <c r="D641" s="27" t="str">
        <f>VLOOKUP('Personal Teks 2'!B641,Detail!$G$2:$H$1001,2,FALSE)</f>
        <v>Bagas Laksmiwati</v>
      </c>
      <c r="E641">
        <v>68</v>
      </c>
      <c r="F641">
        <v>64</v>
      </c>
      <c r="G641">
        <v>51</v>
      </c>
      <c r="H641">
        <v>62</v>
      </c>
      <c r="I641">
        <v>78</v>
      </c>
      <c r="J641">
        <v>58</v>
      </c>
      <c r="K641">
        <v>81</v>
      </c>
      <c r="L641" s="45">
        <f>_xlfn.IFNA(INDEX(Absen!$B$2:$B$501,MATCH('Personal Teks 2'!B641,Absen!$A$2:$A$501,0)),"NO")</f>
        <v>44915</v>
      </c>
      <c r="M641" s="47">
        <f t="shared" si="27"/>
        <v>10</v>
      </c>
      <c r="N641">
        <f t="shared" si="28"/>
        <v>71</v>
      </c>
      <c r="O641">
        <f t="shared" si="29"/>
        <v>62.900000000000006</v>
      </c>
      <c r="P641" t="str" cm="1">
        <f t="array" ref="P641">_xlfn.IFS(O641&gt;90,"A+",O641&gt;80,"A",O641&gt;70,"B",O641&gt;60,"C",O641&gt;40,"D",O641&gt;=0,"E")</f>
        <v>C</v>
      </c>
      <c r="Q641" s="43" t="str">
        <f>TEXT(VLOOKUP(D641,CHOOSE({1,2},Detail!$H$2:$H$1001,Detail!$A$2:$A$1001),2,FALSE),"DD/MM/YYYY")</f>
        <v>22/07/2002</v>
      </c>
      <c r="R641" t="str" cm="1">
        <f t="array" ref="R641:V641">TRANSPOSE(VLOOKUP(D641,CHOOSE({1,2,3,4,5,6},Detail!$H$2:$H$1001,Detail!$F$2:$F$1001,Detail!$C$2:$C$1001,Detail!$D$2:$D$1001,Detail!$E$2:$E$1001,Detail!$B$2:$B$1001),{2;3;4;5;6},FALSE))</f>
        <v>Yogyakarta</v>
      </c>
      <c r="S641">
        <v>155</v>
      </c>
      <c r="T641">
        <v>67</v>
      </c>
      <c r="U641" t="str">
        <v xml:space="preserve">Gang Otto Iskandardinata No. 9
</v>
      </c>
      <c r="V641" t="str">
        <v>B-</v>
      </c>
    </row>
    <row r="642" spans="1:22" x14ac:dyDescent="0.25">
      <c r="A642">
        <v>641</v>
      </c>
      <c r="B642" t="str">
        <f>LEFT(INDEX(Absen!$F$3:$F$8,MATCH(C642,Absen!$E$3:$E$8,0)),1)&amp;TEXT(A642,"0000")</f>
        <v>B0641</v>
      </c>
      <c r="C642" t="s">
        <v>1014</v>
      </c>
      <c r="D642" s="27" t="str">
        <f>VLOOKUP('Personal Teks 2'!B642,Detail!$G$2:$H$1001,2,FALSE)</f>
        <v>Lala Yolanda</v>
      </c>
      <c r="E642">
        <v>58</v>
      </c>
      <c r="F642">
        <v>48</v>
      </c>
      <c r="G642">
        <v>32</v>
      </c>
      <c r="H642">
        <v>70</v>
      </c>
      <c r="I642">
        <v>87</v>
      </c>
      <c r="J642">
        <v>65</v>
      </c>
      <c r="K642">
        <v>81</v>
      </c>
      <c r="L642" s="45">
        <f>_xlfn.IFNA(INDEX(Absen!$B$2:$B$501,MATCH('Personal Teks 2'!B642,Absen!$A$2:$A$501,0)),"NO")</f>
        <v>44853</v>
      </c>
      <c r="M642" s="47">
        <f t="shared" si="27"/>
        <v>10</v>
      </c>
      <c r="N642">
        <f t="shared" si="28"/>
        <v>71</v>
      </c>
      <c r="O642">
        <f t="shared" si="29"/>
        <v>59.375</v>
      </c>
      <c r="P642" t="str" cm="1">
        <f t="array" ref="P642">_xlfn.IFS(O642&gt;90,"A+",O642&gt;80,"A",O642&gt;70,"B",O642&gt;60,"C",O642&gt;40,"D",O642&gt;=0,"E")</f>
        <v>D</v>
      </c>
      <c r="Q642" s="43" t="str">
        <f>TEXT(VLOOKUP(D642,CHOOSE({1,2},Detail!$H$2:$H$1001,Detail!$A$2:$A$1001),2,FALSE),"DD/MM/YYYY")</f>
        <v>13/10/2003</v>
      </c>
      <c r="R642" t="str" cm="1">
        <f t="array" ref="R642:V642">TRANSPOSE(VLOOKUP(D642,CHOOSE({1,2,3,4,5,6},Detail!$H$2:$H$1001,Detail!$F$2:$F$1001,Detail!$C$2:$C$1001,Detail!$D$2:$D$1001,Detail!$E$2:$E$1001,Detail!$B$2:$B$1001),{2;3;4;5;6},FALSE))</f>
        <v>Kota Administrasi Jakarta Timur</v>
      </c>
      <c r="S642">
        <v>177</v>
      </c>
      <c r="T642">
        <v>66</v>
      </c>
      <c r="U642" t="str">
        <v xml:space="preserve">Jl. Rungkut Industri No. 0
</v>
      </c>
      <c r="V642" t="str">
        <v>A+</v>
      </c>
    </row>
    <row r="643" spans="1:22" x14ac:dyDescent="0.25">
      <c r="A643">
        <v>642</v>
      </c>
      <c r="B643" t="str">
        <f>LEFT(INDEX(Absen!$F$3:$F$8,MATCH(C643,Absen!$E$3:$E$8,0)),1)&amp;TEXT(A643,"0000")</f>
        <v>F0642</v>
      </c>
      <c r="C643" t="s">
        <v>1011</v>
      </c>
      <c r="D643" s="27" t="str">
        <f>VLOOKUP('Personal Teks 2'!B643,Detail!$G$2:$H$1001,2,FALSE)</f>
        <v>Jaeman Safitri</v>
      </c>
      <c r="E643">
        <v>65</v>
      </c>
      <c r="F643">
        <v>73</v>
      </c>
      <c r="G643">
        <v>85</v>
      </c>
      <c r="H643">
        <v>57</v>
      </c>
      <c r="I643">
        <v>59</v>
      </c>
      <c r="J643">
        <v>53</v>
      </c>
      <c r="K643">
        <v>94</v>
      </c>
      <c r="L643" s="45" t="str">
        <f>_xlfn.IFNA(INDEX(Absen!$B$2:$B$501,MATCH('Personal Teks 2'!B643,Absen!$A$2:$A$501,0)),"NO")</f>
        <v>NO</v>
      </c>
      <c r="M643" s="47">
        <f t="shared" ref="M643:M706" si="30">IF(LEN(TEXT(L643,"DD/MM/YYYY"))=10,10,0)</f>
        <v>0</v>
      </c>
      <c r="N643">
        <f t="shared" ref="N643:N706" si="31">(K643-M643)</f>
        <v>94</v>
      </c>
      <c r="O643">
        <f t="shared" ref="O643:O706" si="32">SUM(E643*12.5/100,F643*12.5/100,H643*12.5/100,G643*20/100,I643*12.5/100,J643*20/100,N643*10/100)</f>
        <v>68.75</v>
      </c>
      <c r="P643" t="str" cm="1">
        <f t="array" ref="P643">_xlfn.IFS(O643&gt;90,"A+",O643&gt;80,"A",O643&gt;70,"B",O643&gt;60,"C",O643&gt;40,"D",O643&gt;=0,"E")</f>
        <v>C</v>
      </c>
      <c r="Q643" s="43" t="str">
        <f>TEXT(VLOOKUP(D643,CHOOSE({1,2},Detail!$H$2:$H$1001,Detail!$A$2:$A$1001),2,FALSE),"DD/MM/YYYY")</f>
        <v>25/02/2002</v>
      </c>
      <c r="R643" t="str" cm="1">
        <f t="array" ref="R643:V643">TRANSPOSE(VLOOKUP(D643,CHOOSE({1,2,3,4,5,6},Detail!$H$2:$H$1001,Detail!$F$2:$F$1001,Detail!$C$2:$C$1001,Detail!$D$2:$D$1001,Detail!$E$2:$E$1001,Detail!$B$2:$B$1001),{2;3;4;5;6},FALSE))</f>
        <v>Palu</v>
      </c>
      <c r="S643">
        <v>171</v>
      </c>
      <c r="T643">
        <v>66</v>
      </c>
      <c r="U643" t="str">
        <v>Gang Medokan Ayu No. 60</v>
      </c>
      <c r="V643" t="str">
        <v>AB+</v>
      </c>
    </row>
    <row r="644" spans="1:22" x14ac:dyDescent="0.25">
      <c r="A644">
        <v>643</v>
      </c>
      <c r="B644" t="str">
        <f>LEFT(INDEX(Absen!$F$3:$F$8,MATCH(C644,Absen!$E$3:$E$8,0)),1)&amp;TEXT(A644,"0000")</f>
        <v>E0643</v>
      </c>
      <c r="C644" t="s">
        <v>1010</v>
      </c>
      <c r="D644" s="27" t="str">
        <f>VLOOKUP('Personal Teks 2'!B644,Detail!$G$2:$H$1001,2,FALSE)</f>
        <v>Tasdik Riyanti</v>
      </c>
      <c r="E644">
        <v>51</v>
      </c>
      <c r="F644">
        <v>53</v>
      </c>
      <c r="G644">
        <v>52</v>
      </c>
      <c r="H644">
        <v>59</v>
      </c>
      <c r="I644">
        <v>85</v>
      </c>
      <c r="J644">
        <v>66</v>
      </c>
      <c r="K644">
        <v>74</v>
      </c>
      <c r="L644" s="45" t="str">
        <f>_xlfn.IFNA(INDEX(Absen!$B$2:$B$501,MATCH('Personal Teks 2'!B644,Absen!$A$2:$A$501,0)),"NO")</f>
        <v>NO</v>
      </c>
      <c r="M644" s="47">
        <f t="shared" si="30"/>
        <v>0</v>
      </c>
      <c r="N644">
        <f t="shared" si="31"/>
        <v>74</v>
      </c>
      <c r="O644">
        <f t="shared" si="32"/>
        <v>61.999999999999993</v>
      </c>
      <c r="P644" t="str" cm="1">
        <f t="array" ref="P644">_xlfn.IFS(O644&gt;90,"A+",O644&gt;80,"A",O644&gt;70,"B",O644&gt;60,"C",O644&gt;40,"D",O644&gt;=0,"E")</f>
        <v>C</v>
      </c>
      <c r="Q644" s="43" t="str">
        <f>TEXT(VLOOKUP(D644,CHOOSE({1,2},Detail!$H$2:$H$1001,Detail!$A$2:$A$1001),2,FALSE),"DD/MM/YYYY")</f>
        <v>30/03/2005</v>
      </c>
      <c r="R644" t="str" cm="1">
        <f t="array" ref="R644:V644">TRANSPOSE(VLOOKUP(D644,CHOOSE({1,2,3,4,5,6},Detail!$H$2:$H$1001,Detail!$F$2:$F$1001,Detail!$C$2:$C$1001,Detail!$D$2:$D$1001,Detail!$E$2:$E$1001,Detail!$B$2:$B$1001),{2;3;4;5;6},FALSE))</f>
        <v>Subulussalam</v>
      </c>
      <c r="S644">
        <v>164</v>
      </c>
      <c r="T644">
        <v>83</v>
      </c>
      <c r="U644" t="str">
        <v>Gg. KH Amin Jasuta No. 08</v>
      </c>
      <c r="V644" t="str">
        <v>O-</v>
      </c>
    </row>
    <row r="645" spans="1:22" x14ac:dyDescent="0.25">
      <c r="A645">
        <v>644</v>
      </c>
      <c r="B645" t="str">
        <f>LEFT(INDEX(Absen!$F$3:$F$8,MATCH(C645,Absen!$E$3:$E$8,0)),1)&amp;TEXT(A645,"0000")</f>
        <v>D0644</v>
      </c>
      <c r="C645" t="s">
        <v>1013</v>
      </c>
      <c r="D645" s="27" t="str">
        <f>VLOOKUP('Personal Teks 2'!B645,Detail!$G$2:$H$1001,2,FALSE)</f>
        <v>Narji Nugroho</v>
      </c>
      <c r="E645">
        <v>85</v>
      </c>
      <c r="F645">
        <v>41</v>
      </c>
      <c r="G645">
        <v>87</v>
      </c>
      <c r="H645">
        <v>70</v>
      </c>
      <c r="I645">
        <v>63</v>
      </c>
      <c r="J645">
        <v>57</v>
      </c>
      <c r="K645">
        <v>64</v>
      </c>
      <c r="L645" s="45">
        <f>_xlfn.IFNA(INDEX(Absen!$B$2:$B$501,MATCH('Personal Teks 2'!B645,Absen!$A$2:$A$501,0)),"NO")</f>
        <v>44767</v>
      </c>
      <c r="M645" s="47">
        <f t="shared" si="30"/>
        <v>10</v>
      </c>
      <c r="N645">
        <f t="shared" si="31"/>
        <v>54</v>
      </c>
      <c r="O645">
        <f t="shared" si="32"/>
        <v>66.575000000000003</v>
      </c>
      <c r="P645" t="str" cm="1">
        <f t="array" ref="P645">_xlfn.IFS(O645&gt;90,"A+",O645&gt;80,"A",O645&gt;70,"B",O645&gt;60,"C",O645&gt;40,"D",O645&gt;=0,"E")</f>
        <v>C</v>
      </c>
      <c r="Q645" s="43" t="str">
        <f>TEXT(VLOOKUP(D645,CHOOSE({1,2},Detail!$H$2:$H$1001,Detail!$A$2:$A$1001),2,FALSE),"DD/MM/YYYY")</f>
        <v>29/09/2002</v>
      </c>
      <c r="R645" t="str" cm="1">
        <f t="array" ref="R645:V645">TRANSPOSE(VLOOKUP(D645,CHOOSE({1,2,3,4,5,6},Detail!$H$2:$H$1001,Detail!$F$2:$F$1001,Detail!$C$2:$C$1001,Detail!$D$2:$D$1001,Detail!$E$2:$E$1001,Detail!$B$2:$B$1001),{2;3;4;5;6},FALSE))</f>
        <v>Balikpapan</v>
      </c>
      <c r="S645">
        <v>160</v>
      </c>
      <c r="T645">
        <v>63</v>
      </c>
      <c r="U645" t="str">
        <v>Jl. H.J Maemunah No. 28</v>
      </c>
      <c r="V645" t="str">
        <v>B+</v>
      </c>
    </row>
    <row r="646" spans="1:22" x14ac:dyDescent="0.25">
      <c r="A646">
        <v>645</v>
      </c>
      <c r="B646" t="str">
        <f>LEFT(INDEX(Absen!$F$3:$F$8,MATCH(C646,Absen!$E$3:$E$8,0)),1)&amp;TEXT(A646,"0000")</f>
        <v>D0645</v>
      </c>
      <c r="C646" t="s">
        <v>1013</v>
      </c>
      <c r="D646" s="27" t="str">
        <f>VLOOKUP('Personal Teks 2'!B646,Detail!$G$2:$H$1001,2,FALSE)</f>
        <v>Devi Wibowo</v>
      </c>
      <c r="E646">
        <v>52</v>
      </c>
      <c r="F646">
        <v>73</v>
      </c>
      <c r="G646">
        <v>81</v>
      </c>
      <c r="H646">
        <v>56</v>
      </c>
      <c r="I646">
        <v>55</v>
      </c>
      <c r="J646">
        <v>89</v>
      </c>
      <c r="K646">
        <v>79</v>
      </c>
      <c r="L646" s="45" t="str">
        <f>_xlfn.IFNA(INDEX(Absen!$B$2:$B$501,MATCH('Personal Teks 2'!B646,Absen!$A$2:$A$501,0)),"NO")</f>
        <v>NO</v>
      </c>
      <c r="M646" s="47">
        <f t="shared" si="30"/>
        <v>0</v>
      </c>
      <c r="N646">
        <f t="shared" si="31"/>
        <v>79</v>
      </c>
      <c r="O646">
        <f t="shared" si="32"/>
        <v>71.400000000000006</v>
      </c>
      <c r="P646" t="str" cm="1">
        <f t="array" ref="P646">_xlfn.IFS(O646&gt;90,"A+",O646&gt;80,"A",O646&gt;70,"B",O646&gt;60,"C",O646&gt;40,"D",O646&gt;=0,"E")</f>
        <v>B</v>
      </c>
      <c r="Q646" s="43" t="str">
        <f>TEXT(VLOOKUP(D646,CHOOSE({1,2},Detail!$H$2:$H$1001,Detail!$A$2:$A$1001),2,FALSE),"DD/MM/YYYY")</f>
        <v>12/06/2001</v>
      </c>
      <c r="R646" t="str" cm="1">
        <f t="array" ref="R646:V646">TRANSPOSE(VLOOKUP(D646,CHOOSE({1,2,3,4,5,6},Detail!$H$2:$H$1001,Detail!$F$2:$F$1001,Detail!$C$2:$C$1001,Detail!$D$2:$D$1001,Detail!$E$2:$E$1001,Detail!$B$2:$B$1001),{2;3;4;5;6},FALSE))</f>
        <v>Kotamobagu</v>
      </c>
      <c r="S646">
        <v>165</v>
      </c>
      <c r="T646">
        <v>89</v>
      </c>
      <c r="U646" t="str">
        <v xml:space="preserve">Gang Astana Anyar No. 3
</v>
      </c>
      <c r="V646" t="str">
        <v>B+</v>
      </c>
    </row>
    <row r="647" spans="1:22" x14ac:dyDescent="0.25">
      <c r="A647">
        <v>646</v>
      </c>
      <c r="B647" t="str">
        <f>LEFT(INDEX(Absen!$F$3:$F$8,MATCH(C647,Absen!$E$3:$E$8,0)),1)&amp;TEXT(A647,"0000")</f>
        <v>C0646</v>
      </c>
      <c r="C647" t="s">
        <v>1012</v>
      </c>
      <c r="D647" s="27" t="str">
        <f>VLOOKUP('Personal Teks 2'!B647,Detail!$G$2:$H$1001,2,FALSE)</f>
        <v>Eva Waluyo</v>
      </c>
      <c r="E647">
        <v>79</v>
      </c>
      <c r="F647">
        <v>58</v>
      </c>
      <c r="G647">
        <v>34</v>
      </c>
      <c r="H647">
        <v>58</v>
      </c>
      <c r="I647">
        <v>63</v>
      </c>
      <c r="J647">
        <v>76</v>
      </c>
      <c r="K647">
        <v>84</v>
      </c>
      <c r="L647" s="45">
        <f>_xlfn.IFNA(INDEX(Absen!$B$2:$B$501,MATCH('Personal Teks 2'!B647,Absen!$A$2:$A$501,0)),"NO")</f>
        <v>44912</v>
      </c>
      <c r="M647" s="47">
        <f t="shared" si="30"/>
        <v>10</v>
      </c>
      <c r="N647">
        <f t="shared" si="31"/>
        <v>74</v>
      </c>
      <c r="O647">
        <f t="shared" si="32"/>
        <v>61.65</v>
      </c>
      <c r="P647" t="str" cm="1">
        <f t="array" ref="P647">_xlfn.IFS(O647&gt;90,"A+",O647&gt;80,"A",O647&gt;70,"B",O647&gt;60,"C",O647&gt;40,"D",O647&gt;=0,"E")</f>
        <v>C</v>
      </c>
      <c r="Q647" s="43" t="str">
        <f>TEXT(VLOOKUP(D647,CHOOSE({1,2},Detail!$H$2:$H$1001,Detail!$A$2:$A$1001),2,FALSE),"DD/MM/YYYY")</f>
        <v>31/10/2004</v>
      </c>
      <c r="R647" t="str" cm="1">
        <f t="array" ref="R647:V647">TRANSPOSE(VLOOKUP(D647,CHOOSE({1,2,3,4,5,6},Detail!$H$2:$H$1001,Detail!$F$2:$F$1001,Detail!$C$2:$C$1001,Detail!$D$2:$D$1001,Detail!$E$2:$E$1001,Detail!$B$2:$B$1001),{2;3;4;5;6},FALSE))</f>
        <v>Padangpanjang</v>
      </c>
      <c r="S647">
        <v>167</v>
      </c>
      <c r="T647">
        <v>60</v>
      </c>
      <c r="U647" t="str">
        <v xml:space="preserve">Jl. Jakarta No. 2
</v>
      </c>
      <c r="V647" t="str">
        <v>AB-</v>
      </c>
    </row>
    <row r="648" spans="1:22" x14ac:dyDescent="0.25">
      <c r="A648">
        <v>647</v>
      </c>
      <c r="B648" t="str">
        <f>LEFT(INDEX(Absen!$F$3:$F$8,MATCH(C648,Absen!$E$3:$E$8,0)),1)&amp;TEXT(A648,"0000")</f>
        <v>C0647</v>
      </c>
      <c r="C648" t="s">
        <v>1012</v>
      </c>
      <c r="D648" s="27" t="str">
        <f>VLOOKUP('Personal Teks 2'!B648,Detail!$G$2:$H$1001,2,FALSE)</f>
        <v>Gandi Nugroho</v>
      </c>
      <c r="E648">
        <v>73</v>
      </c>
      <c r="F648">
        <v>71</v>
      </c>
      <c r="G648">
        <v>55</v>
      </c>
      <c r="H648">
        <v>57</v>
      </c>
      <c r="I648">
        <v>91</v>
      </c>
      <c r="J648">
        <v>98</v>
      </c>
      <c r="K648">
        <v>60</v>
      </c>
      <c r="L648" s="45" t="str">
        <f>_xlfn.IFNA(INDEX(Absen!$B$2:$B$501,MATCH('Personal Teks 2'!B648,Absen!$A$2:$A$501,0)),"NO")</f>
        <v>NO</v>
      </c>
      <c r="M648" s="47">
        <f t="shared" si="30"/>
        <v>0</v>
      </c>
      <c r="N648">
        <f t="shared" si="31"/>
        <v>60</v>
      </c>
      <c r="O648">
        <f t="shared" si="32"/>
        <v>73.099999999999994</v>
      </c>
      <c r="P648" t="str" cm="1">
        <f t="array" ref="P648">_xlfn.IFS(O648&gt;90,"A+",O648&gt;80,"A",O648&gt;70,"B",O648&gt;60,"C",O648&gt;40,"D",O648&gt;=0,"E")</f>
        <v>B</v>
      </c>
      <c r="Q648" s="43" t="str">
        <f>TEXT(VLOOKUP(D648,CHOOSE({1,2},Detail!$H$2:$H$1001,Detail!$A$2:$A$1001),2,FALSE),"DD/MM/YYYY")</f>
        <v>24/01/2004</v>
      </c>
      <c r="R648" t="str" cm="1">
        <f t="array" ref="R648:V648">TRANSPOSE(VLOOKUP(D648,CHOOSE({1,2,3,4,5,6},Detail!$H$2:$H$1001,Detail!$F$2:$F$1001,Detail!$C$2:$C$1001,Detail!$D$2:$D$1001,Detail!$E$2:$E$1001,Detail!$B$2:$B$1001),{2;3;4;5;6},FALSE))</f>
        <v>Bima</v>
      </c>
      <c r="S648">
        <v>153</v>
      </c>
      <c r="T648">
        <v>45</v>
      </c>
      <c r="U648" t="str">
        <v xml:space="preserve">Jl. PHH. Mustofa No. 9
</v>
      </c>
      <c r="V648" t="str">
        <v>AB-</v>
      </c>
    </row>
    <row r="649" spans="1:22" x14ac:dyDescent="0.25">
      <c r="A649">
        <v>648</v>
      </c>
      <c r="B649" t="str">
        <f>LEFT(INDEX(Absen!$F$3:$F$8,MATCH(C649,Absen!$E$3:$E$8,0)),1)&amp;TEXT(A649,"0000")</f>
        <v>C0648</v>
      </c>
      <c r="C649" t="s">
        <v>1012</v>
      </c>
      <c r="D649" s="27" t="str">
        <f>VLOOKUP('Personal Teks 2'!B649,Detail!$G$2:$H$1001,2,FALSE)</f>
        <v>Asirwada Suartini</v>
      </c>
      <c r="E649">
        <v>84</v>
      </c>
      <c r="F649">
        <v>51</v>
      </c>
      <c r="G649">
        <v>45</v>
      </c>
      <c r="H649">
        <v>75</v>
      </c>
      <c r="I649">
        <v>59</v>
      </c>
      <c r="J649">
        <v>90</v>
      </c>
      <c r="K649">
        <v>85</v>
      </c>
      <c r="L649" s="45" t="str">
        <f>_xlfn.IFNA(INDEX(Absen!$B$2:$B$501,MATCH('Personal Teks 2'!B649,Absen!$A$2:$A$501,0)),"NO")</f>
        <v>NO</v>
      </c>
      <c r="M649" s="47">
        <f t="shared" si="30"/>
        <v>0</v>
      </c>
      <c r="N649">
        <f t="shared" si="31"/>
        <v>85</v>
      </c>
      <c r="O649">
        <f t="shared" si="32"/>
        <v>69.125</v>
      </c>
      <c r="P649" t="str" cm="1">
        <f t="array" ref="P649">_xlfn.IFS(O649&gt;90,"A+",O649&gt;80,"A",O649&gt;70,"B",O649&gt;60,"C",O649&gt;40,"D",O649&gt;=0,"E")</f>
        <v>C</v>
      </c>
      <c r="Q649" s="43" t="str">
        <f>TEXT(VLOOKUP(D649,CHOOSE({1,2},Detail!$H$2:$H$1001,Detail!$A$2:$A$1001),2,FALSE),"DD/MM/YYYY")</f>
        <v>16/03/2002</v>
      </c>
      <c r="R649" t="str" cm="1">
        <f t="array" ref="R649:V649">TRANSPOSE(VLOOKUP(D649,CHOOSE({1,2,3,4,5,6},Detail!$H$2:$H$1001,Detail!$F$2:$F$1001,Detail!$C$2:$C$1001,Detail!$D$2:$D$1001,Detail!$E$2:$E$1001,Detail!$B$2:$B$1001),{2;3;4;5;6},FALSE))</f>
        <v>Pematangsiantar</v>
      </c>
      <c r="S649">
        <v>180</v>
      </c>
      <c r="T649">
        <v>90</v>
      </c>
      <c r="U649" t="str">
        <v>Gang Cikapayang No. 65</v>
      </c>
      <c r="V649" t="str">
        <v>B-</v>
      </c>
    </row>
    <row r="650" spans="1:22" x14ac:dyDescent="0.25">
      <c r="A650">
        <v>649</v>
      </c>
      <c r="B650" t="str">
        <f>LEFT(INDEX(Absen!$F$3:$F$8,MATCH(C650,Absen!$E$3:$E$8,0)),1)&amp;TEXT(A650,"0000")</f>
        <v>B0649</v>
      </c>
      <c r="C650" t="s">
        <v>1014</v>
      </c>
      <c r="D650" s="27" t="str">
        <f>VLOOKUP('Personal Teks 2'!B650,Detail!$G$2:$H$1001,2,FALSE)</f>
        <v>Labuh Sudiati</v>
      </c>
      <c r="E650">
        <v>84</v>
      </c>
      <c r="F650">
        <v>58</v>
      </c>
      <c r="G650">
        <v>76</v>
      </c>
      <c r="H650">
        <v>70</v>
      </c>
      <c r="I650">
        <v>50</v>
      </c>
      <c r="J650">
        <v>67</v>
      </c>
      <c r="K650">
        <v>67</v>
      </c>
      <c r="L650" s="45" t="str">
        <f>_xlfn.IFNA(INDEX(Absen!$B$2:$B$501,MATCH('Personal Teks 2'!B650,Absen!$A$2:$A$501,0)),"NO")</f>
        <v>NO</v>
      </c>
      <c r="M650" s="47">
        <f t="shared" si="30"/>
        <v>0</v>
      </c>
      <c r="N650">
        <f t="shared" si="31"/>
        <v>67</v>
      </c>
      <c r="O650">
        <f t="shared" si="32"/>
        <v>68.05</v>
      </c>
      <c r="P650" t="str" cm="1">
        <f t="array" ref="P650">_xlfn.IFS(O650&gt;90,"A+",O650&gt;80,"A",O650&gt;70,"B",O650&gt;60,"C",O650&gt;40,"D",O650&gt;=0,"E")</f>
        <v>C</v>
      </c>
      <c r="Q650" s="43" t="str">
        <f>TEXT(VLOOKUP(D650,CHOOSE({1,2},Detail!$H$2:$H$1001,Detail!$A$2:$A$1001),2,FALSE),"DD/MM/YYYY")</f>
        <v>01/05/2001</v>
      </c>
      <c r="R650" t="str" cm="1">
        <f t="array" ref="R650:V650">TRANSPOSE(VLOOKUP(D650,CHOOSE({1,2,3,4,5,6},Detail!$H$2:$H$1001,Detail!$F$2:$F$1001,Detail!$C$2:$C$1001,Detail!$D$2:$D$1001,Detail!$E$2:$E$1001,Detail!$B$2:$B$1001),{2;3;4;5;6},FALSE))</f>
        <v>Kota Administrasi Jakarta Selatan</v>
      </c>
      <c r="S650">
        <v>180</v>
      </c>
      <c r="T650">
        <v>61</v>
      </c>
      <c r="U650" t="str">
        <v xml:space="preserve">Jl. Moch. Toha No. 4
</v>
      </c>
      <c r="V650" t="str">
        <v>B-</v>
      </c>
    </row>
    <row r="651" spans="1:22" x14ac:dyDescent="0.25">
      <c r="A651">
        <v>650</v>
      </c>
      <c r="B651" t="str">
        <f>LEFT(INDEX(Absen!$F$3:$F$8,MATCH(C651,Absen!$E$3:$E$8,0)),1)&amp;TEXT(A651,"0000")</f>
        <v>B0650</v>
      </c>
      <c r="C651" t="s">
        <v>1014</v>
      </c>
      <c r="D651" s="27" t="str">
        <f>VLOOKUP('Personal Teks 2'!B651,Detail!$G$2:$H$1001,2,FALSE)</f>
        <v>Cakrawala Namaga</v>
      </c>
      <c r="E651">
        <v>73</v>
      </c>
      <c r="F651">
        <v>70</v>
      </c>
      <c r="G651">
        <v>71</v>
      </c>
      <c r="H651">
        <v>64</v>
      </c>
      <c r="I651">
        <v>83</v>
      </c>
      <c r="J651">
        <v>91</v>
      </c>
      <c r="K651">
        <v>71</v>
      </c>
      <c r="L651" s="45" t="str">
        <f>_xlfn.IFNA(INDEX(Absen!$B$2:$B$501,MATCH('Personal Teks 2'!B651,Absen!$A$2:$A$501,0)),"NO")</f>
        <v>NO</v>
      </c>
      <c r="M651" s="47">
        <f t="shared" si="30"/>
        <v>0</v>
      </c>
      <c r="N651">
        <f t="shared" si="31"/>
        <v>71</v>
      </c>
      <c r="O651">
        <f t="shared" si="32"/>
        <v>75.75</v>
      </c>
      <c r="P651" t="str" cm="1">
        <f t="array" ref="P651">_xlfn.IFS(O651&gt;90,"A+",O651&gt;80,"A",O651&gt;70,"B",O651&gt;60,"C",O651&gt;40,"D",O651&gt;=0,"E")</f>
        <v>B</v>
      </c>
      <c r="Q651" s="43" t="str">
        <f>TEXT(VLOOKUP(D651,CHOOSE({1,2},Detail!$H$2:$H$1001,Detail!$A$2:$A$1001),2,FALSE),"DD/MM/YYYY")</f>
        <v>19/02/2003</v>
      </c>
      <c r="R651" t="str" cm="1">
        <f t="array" ref="R651:V651">TRANSPOSE(VLOOKUP(D651,CHOOSE({1,2,3,4,5,6},Detail!$H$2:$H$1001,Detail!$F$2:$F$1001,Detail!$C$2:$C$1001,Detail!$D$2:$D$1001,Detail!$E$2:$E$1001,Detail!$B$2:$B$1001),{2;3;4;5;6},FALSE))</f>
        <v>Jayapura</v>
      </c>
      <c r="S651">
        <v>163</v>
      </c>
      <c r="T651">
        <v>87</v>
      </c>
      <c r="U651" t="str">
        <v xml:space="preserve">Jalan Sentot Alibasa No. 4
</v>
      </c>
      <c r="V651" t="str">
        <v>AB+</v>
      </c>
    </row>
    <row r="652" spans="1:22" x14ac:dyDescent="0.25">
      <c r="A652">
        <v>651</v>
      </c>
      <c r="B652" t="str">
        <f>LEFT(INDEX(Absen!$F$3:$F$8,MATCH(C652,Absen!$E$3:$E$8,0)),1)&amp;TEXT(A652,"0000")</f>
        <v>D0651</v>
      </c>
      <c r="C652" t="s">
        <v>1013</v>
      </c>
      <c r="D652" s="27" t="str">
        <f>VLOOKUP('Personal Teks 2'!B652,Detail!$G$2:$H$1001,2,FALSE)</f>
        <v>Laksana Purwanti</v>
      </c>
      <c r="E652">
        <v>74</v>
      </c>
      <c r="F652">
        <v>44</v>
      </c>
      <c r="G652">
        <v>36</v>
      </c>
      <c r="H652">
        <v>52</v>
      </c>
      <c r="I652">
        <v>88</v>
      </c>
      <c r="J652">
        <v>62</v>
      </c>
      <c r="K652">
        <v>94</v>
      </c>
      <c r="L652" s="45">
        <f>_xlfn.IFNA(INDEX(Absen!$B$2:$B$501,MATCH('Personal Teks 2'!B652,Absen!$A$2:$A$501,0)),"NO")</f>
        <v>44861</v>
      </c>
      <c r="M652" s="47">
        <f t="shared" si="30"/>
        <v>10</v>
      </c>
      <c r="N652">
        <f t="shared" si="31"/>
        <v>84</v>
      </c>
      <c r="O652">
        <f t="shared" si="32"/>
        <v>60.25</v>
      </c>
      <c r="P652" t="str" cm="1">
        <f t="array" ref="P652">_xlfn.IFS(O652&gt;90,"A+",O652&gt;80,"A",O652&gt;70,"B",O652&gt;60,"C",O652&gt;40,"D",O652&gt;=0,"E")</f>
        <v>C</v>
      </c>
      <c r="Q652" s="43" t="str">
        <f>TEXT(VLOOKUP(D652,CHOOSE({1,2},Detail!$H$2:$H$1001,Detail!$A$2:$A$1001),2,FALSE),"DD/MM/YYYY")</f>
        <v>29/04/2004</v>
      </c>
      <c r="R652" t="str" cm="1">
        <f t="array" ref="R652:V652">TRANSPOSE(VLOOKUP(D652,CHOOSE({1,2,3,4,5,6},Detail!$H$2:$H$1001,Detail!$F$2:$F$1001,Detail!$C$2:$C$1001,Detail!$D$2:$D$1001,Detail!$E$2:$E$1001,Detail!$B$2:$B$1001),{2;3;4;5;6},FALSE))</f>
        <v>Tanjungpinang</v>
      </c>
      <c r="S652">
        <v>160</v>
      </c>
      <c r="T652">
        <v>68</v>
      </c>
      <c r="U652" t="str">
        <v>Gang Moch. Toha No. 30</v>
      </c>
      <c r="V652" t="str">
        <v>A+</v>
      </c>
    </row>
    <row r="653" spans="1:22" x14ac:dyDescent="0.25">
      <c r="A653">
        <v>652</v>
      </c>
      <c r="B653" t="str">
        <f>LEFT(INDEX(Absen!$F$3:$F$8,MATCH(C653,Absen!$E$3:$E$8,0)),1)&amp;TEXT(A653,"0000")</f>
        <v>E0652</v>
      </c>
      <c r="C653" t="s">
        <v>1010</v>
      </c>
      <c r="D653" s="27" t="str">
        <f>VLOOKUP('Personal Teks 2'!B653,Detail!$G$2:$H$1001,2,FALSE)</f>
        <v>Kayun Dongoran</v>
      </c>
      <c r="E653">
        <v>89</v>
      </c>
      <c r="F653">
        <v>49</v>
      </c>
      <c r="G653">
        <v>83</v>
      </c>
      <c r="H653">
        <v>54</v>
      </c>
      <c r="I653">
        <v>90</v>
      </c>
      <c r="J653">
        <v>57</v>
      </c>
      <c r="K653">
        <v>70</v>
      </c>
      <c r="L653" s="45" t="str">
        <f>_xlfn.IFNA(INDEX(Absen!$B$2:$B$501,MATCH('Personal Teks 2'!B653,Absen!$A$2:$A$501,0)),"NO")</f>
        <v>NO</v>
      </c>
      <c r="M653" s="47">
        <f t="shared" si="30"/>
        <v>0</v>
      </c>
      <c r="N653">
        <f t="shared" si="31"/>
        <v>70</v>
      </c>
      <c r="O653">
        <f t="shared" si="32"/>
        <v>70.25</v>
      </c>
      <c r="P653" t="str" cm="1">
        <f t="array" ref="P653">_xlfn.IFS(O653&gt;90,"A+",O653&gt;80,"A",O653&gt;70,"B",O653&gt;60,"C",O653&gt;40,"D",O653&gt;=0,"E")</f>
        <v>B</v>
      </c>
      <c r="Q653" s="43" t="str">
        <f>TEXT(VLOOKUP(D653,CHOOSE({1,2},Detail!$H$2:$H$1001,Detail!$A$2:$A$1001),2,FALSE),"DD/MM/YYYY")</f>
        <v>21/12/2001</v>
      </c>
      <c r="R653" t="str" cm="1">
        <f t="array" ref="R653:V653">TRANSPOSE(VLOOKUP(D653,CHOOSE({1,2,3,4,5,6},Detail!$H$2:$H$1001,Detail!$F$2:$F$1001,Detail!$C$2:$C$1001,Detail!$D$2:$D$1001,Detail!$E$2:$E$1001,Detail!$B$2:$B$1001),{2;3;4;5;6},FALSE))</f>
        <v>Madiun</v>
      </c>
      <c r="S653">
        <v>151</v>
      </c>
      <c r="T653">
        <v>93</v>
      </c>
      <c r="U653" t="str">
        <v>Gg. Kutisari Selatan No. 05</v>
      </c>
      <c r="V653" t="str">
        <v>AB-</v>
      </c>
    </row>
    <row r="654" spans="1:22" x14ac:dyDescent="0.25">
      <c r="A654">
        <v>653</v>
      </c>
      <c r="B654" t="str">
        <f>LEFT(INDEX(Absen!$F$3:$F$8,MATCH(C654,Absen!$E$3:$E$8,0)),1)&amp;TEXT(A654,"0000")</f>
        <v>A0653</v>
      </c>
      <c r="C654" t="s">
        <v>1015</v>
      </c>
      <c r="D654" s="27" t="str">
        <f>VLOOKUP('Personal Teks 2'!B654,Detail!$G$2:$H$1001,2,FALSE)</f>
        <v>Rafi Halimah</v>
      </c>
      <c r="E654">
        <v>69</v>
      </c>
      <c r="F654">
        <v>40</v>
      </c>
      <c r="G654">
        <v>57</v>
      </c>
      <c r="H654">
        <v>75</v>
      </c>
      <c r="I654">
        <v>68</v>
      </c>
      <c r="J654">
        <v>84</v>
      </c>
      <c r="K654">
        <v>85</v>
      </c>
      <c r="L654" s="45" t="str">
        <f>_xlfn.IFNA(INDEX(Absen!$B$2:$B$501,MATCH('Personal Teks 2'!B654,Absen!$A$2:$A$501,0)),"NO")</f>
        <v>NO</v>
      </c>
      <c r="M654" s="47">
        <f t="shared" si="30"/>
        <v>0</v>
      </c>
      <c r="N654">
        <f t="shared" si="31"/>
        <v>85</v>
      </c>
      <c r="O654">
        <f t="shared" si="32"/>
        <v>68.2</v>
      </c>
      <c r="P654" t="str" cm="1">
        <f t="array" ref="P654">_xlfn.IFS(O654&gt;90,"A+",O654&gt;80,"A",O654&gt;70,"B",O654&gt;60,"C",O654&gt;40,"D",O654&gt;=0,"E")</f>
        <v>C</v>
      </c>
      <c r="Q654" s="43" t="str">
        <f>TEXT(VLOOKUP(D654,CHOOSE({1,2},Detail!$H$2:$H$1001,Detail!$A$2:$A$1001),2,FALSE),"DD/MM/YYYY")</f>
        <v>07/01/2002</v>
      </c>
      <c r="R654" t="str" cm="1">
        <f t="array" ref="R654:V654">TRANSPOSE(VLOOKUP(D654,CHOOSE({1,2,3,4,5,6},Detail!$H$2:$H$1001,Detail!$F$2:$F$1001,Detail!$C$2:$C$1001,Detail!$D$2:$D$1001,Detail!$E$2:$E$1001,Detail!$B$2:$B$1001),{2;3;4;5;6},FALSE))</f>
        <v>Purwokerto</v>
      </c>
      <c r="S654">
        <v>180</v>
      </c>
      <c r="T654">
        <v>89</v>
      </c>
      <c r="U654" t="str">
        <v>Gg. Astana Anyar No. 10</v>
      </c>
      <c r="V654" t="str">
        <v>O+</v>
      </c>
    </row>
    <row r="655" spans="1:22" x14ac:dyDescent="0.25">
      <c r="A655">
        <v>654</v>
      </c>
      <c r="B655" t="str">
        <f>LEFT(INDEX(Absen!$F$3:$F$8,MATCH(C655,Absen!$E$3:$E$8,0)),1)&amp;TEXT(A655,"0000")</f>
        <v>C0654</v>
      </c>
      <c r="C655" t="s">
        <v>1012</v>
      </c>
      <c r="D655" s="27" t="str">
        <f>VLOOKUP('Personal Teks 2'!B655,Detail!$G$2:$H$1001,2,FALSE)</f>
        <v>Wasis Melani</v>
      </c>
      <c r="E655">
        <v>75</v>
      </c>
      <c r="F655">
        <v>72</v>
      </c>
      <c r="G655">
        <v>33</v>
      </c>
      <c r="H655">
        <v>74</v>
      </c>
      <c r="I655">
        <v>55</v>
      </c>
      <c r="J655">
        <v>63</v>
      </c>
      <c r="K655">
        <v>95</v>
      </c>
      <c r="L655" s="45">
        <f>_xlfn.IFNA(INDEX(Absen!$B$2:$B$501,MATCH('Personal Teks 2'!B655,Absen!$A$2:$A$501,0)),"NO")</f>
        <v>44808</v>
      </c>
      <c r="M655" s="47">
        <f t="shared" si="30"/>
        <v>10</v>
      </c>
      <c r="N655">
        <f t="shared" si="31"/>
        <v>85</v>
      </c>
      <c r="O655">
        <f t="shared" si="32"/>
        <v>62.2</v>
      </c>
      <c r="P655" t="str" cm="1">
        <f t="array" ref="P655">_xlfn.IFS(O655&gt;90,"A+",O655&gt;80,"A",O655&gt;70,"B",O655&gt;60,"C",O655&gt;40,"D",O655&gt;=0,"E")</f>
        <v>C</v>
      </c>
      <c r="Q655" s="43" t="str">
        <f>TEXT(VLOOKUP(D655,CHOOSE({1,2},Detail!$H$2:$H$1001,Detail!$A$2:$A$1001),2,FALSE),"DD/MM/YYYY")</f>
        <v>06/07/2002</v>
      </c>
      <c r="R655" t="str" cm="1">
        <f t="array" ref="R655:V655">TRANSPOSE(VLOOKUP(D655,CHOOSE({1,2,3,4,5,6},Detail!$H$2:$H$1001,Detail!$F$2:$F$1001,Detail!$C$2:$C$1001,Detail!$D$2:$D$1001,Detail!$E$2:$E$1001,Detail!$B$2:$B$1001),{2;3;4;5;6},FALSE))</f>
        <v>Bengkulu</v>
      </c>
      <c r="S655">
        <v>160</v>
      </c>
      <c r="T655">
        <v>93</v>
      </c>
      <c r="U655" t="str">
        <v xml:space="preserve">Gang PHH. Mustofa No. 2
</v>
      </c>
      <c r="V655" t="str">
        <v>AB+</v>
      </c>
    </row>
    <row r="656" spans="1:22" x14ac:dyDescent="0.25">
      <c r="A656">
        <v>655</v>
      </c>
      <c r="B656" t="str">
        <f>LEFT(INDEX(Absen!$F$3:$F$8,MATCH(C656,Absen!$E$3:$E$8,0)),1)&amp;TEXT(A656,"0000")</f>
        <v>C0655</v>
      </c>
      <c r="C656" t="s">
        <v>1012</v>
      </c>
      <c r="D656" s="27" t="str">
        <f>VLOOKUP('Personal Teks 2'!B656,Detail!$G$2:$H$1001,2,FALSE)</f>
        <v>Daliman Sitorus</v>
      </c>
      <c r="E656">
        <v>92</v>
      </c>
      <c r="F656">
        <v>68</v>
      </c>
      <c r="G656">
        <v>30</v>
      </c>
      <c r="H656">
        <v>53</v>
      </c>
      <c r="I656">
        <v>91</v>
      </c>
      <c r="J656">
        <v>61</v>
      </c>
      <c r="K656">
        <v>100</v>
      </c>
      <c r="L656" s="45">
        <f>_xlfn.IFNA(INDEX(Absen!$B$2:$B$501,MATCH('Personal Teks 2'!B656,Absen!$A$2:$A$501,0)),"NO")</f>
        <v>44839</v>
      </c>
      <c r="M656" s="47">
        <f t="shared" si="30"/>
        <v>10</v>
      </c>
      <c r="N656">
        <f t="shared" si="31"/>
        <v>90</v>
      </c>
      <c r="O656">
        <f t="shared" si="32"/>
        <v>65.2</v>
      </c>
      <c r="P656" t="str" cm="1">
        <f t="array" ref="P656">_xlfn.IFS(O656&gt;90,"A+",O656&gt;80,"A",O656&gt;70,"B",O656&gt;60,"C",O656&gt;40,"D",O656&gt;=0,"E")</f>
        <v>C</v>
      </c>
      <c r="Q656" s="43" t="str">
        <f>TEXT(VLOOKUP(D656,CHOOSE({1,2},Detail!$H$2:$H$1001,Detail!$A$2:$A$1001),2,FALSE),"DD/MM/YYYY")</f>
        <v>27/08/2004</v>
      </c>
      <c r="R656" t="str" cm="1">
        <f t="array" ref="R656:V656">TRANSPOSE(VLOOKUP(D656,CHOOSE({1,2,3,4,5,6},Detail!$H$2:$H$1001,Detail!$F$2:$F$1001,Detail!$C$2:$C$1001,Detail!$D$2:$D$1001,Detail!$E$2:$E$1001,Detail!$B$2:$B$1001),{2;3;4;5;6},FALSE))</f>
        <v>Magelang</v>
      </c>
      <c r="S656">
        <v>158</v>
      </c>
      <c r="T656">
        <v>65</v>
      </c>
      <c r="U656" t="str">
        <v>Jl. Jend. A. Yani No. 08</v>
      </c>
      <c r="V656" t="str">
        <v>B-</v>
      </c>
    </row>
    <row r="657" spans="1:22" x14ac:dyDescent="0.25">
      <c r="A657">
        <v>656</v>
      </c>
      <c r="B657" t="str">
        <f>LEFT(INDEX(Absen!$F$3:$F$8,MATCH(C657,Absen!$E$3:$E$8,0)),1)&amp;TEXT(A657,"0000")</f>
        <v>B0656</v>
      </c>
      <c r="C657" t="s">
        <v>1014</v>
      </c>
      <c r="D657" s="27" t="str">
        <f>VLOOKUP('Personal Teks 2'!B657,Detail!$G$2:$H$1001,2,FALSE)</f>
        <v>Salman Widiastuti</v>
      </c>
      <c r="E657">
        <v>54</v>
      </c>
      <c r="F657">
        <v>53</v>
      </c>
      <c r="G657">
        <v>37</v>
      </c>
      <c r="H657">
        <v>58</v>
      </c>
      <c r="I657">
        <v>92</v>
      </c>
      <c r="J657">
        <v>40</v>
      </c>
      <c r="K657">
        <v>68</v>
      </c>
      <c r="L657" s="45">
        <f>_xlfn.IFNA(INDEX(Absen!$B$2:$B$501,MATCH('Personal Teks 2'!B657,Absen!$A$2:$A$501,0)),"NO")</f>
        <v>44784</v>
      </c>
      <c r="M657" s="47">
        <f t="shared" si="30"/>
        <v>10</v>
      </c>
      <c r="N657">
        <f t="shared" si="31"/>
        <v>58</v>
      </c>
      <c r="O657">
        <f t="shared" si="32"/>
        <v>53.324999999999996</v>
      </c>
      <c r="P657" t="str" cm="1">
        <f t="array" ref="P657">_xlfn.IFS(O657&gt;90,"A+",O657&gt;80,"A",O657&gt;70,"B",O657&gt;60,"C",O657&gt;40,"D",O657&gt;=0,"E")</f>
        <v>D</v>
      </c>
      <c r="Q657" s="43" t="str">
        <f>TEXT(VLOOKUP(D657,CHOOSE({1,2},Detail!$H$2:$H$1001,Detail!$A$2:$A$1001),2,FALSE),"DD/MM/YYYY")</f>
        <v>02/01/2003</v>
      </c>
      <c r="R657" t="str" cm="1">
        <f t="array" ref="R657:V657">TRANSPOSE(VLOOKUP(D657,CHOOSE({1,2,3,4,5,6},Detail!$H$2:$H$1001,Detail!$F$2:$F$1001,Detail!$C$2:$C$1001,Detail!$D$2:$D$1001,Detail!$E$2:$E$1001,Detail!$B$2:$B$1001),{2;3;4;5;6},FALSE))</f>
        <v>Langsa</v>
      </c>
      <c r="S657">
        <v>159</v>
      </c>
      <c r="T657">
        <v>87</v>
      </c>
      <c r="U657" t="str">
        <v>Gg. Bangka Raya No. 76</v>
      </c>
      <c r="V657" t="str">
        <v>B+</v>
      </c>
    </row>
    <row r="658" spans="1:22" x14ac:dyDescent="0.25">
      <c r="A658">
        <v>657</v>
      </c>
      <c r="B658" t="str">
        <f>LEFT(INDEX(Absen!$F$3:$F$8,MATCH(C658,Absen!$E$3:$E$8,0)),1)&amp;TEXT(A658,"0000")</f>
        <v>F0657</v>
      </c>
      <c r="C658" t="s">
        <v>1011</v>
      </c>
      <c r="D658" s="27" t="str">
        <f>VLOOKUP('Personal Teks 2'!B658,Detail!$G$2:$H$1001,2,FALSE)</f>
        <v>Asmianto Farida</v>
      </c>
      <c r="E658">
        <v>94</v>
      </c>
      <c r="F658">
        <v>75</v>
      </c>
      <c r="G658">
        <v>65</v>
      </c>
      <c r="H658">
        <v>52</v>
      </c>
      <c r="I658">
        <v>88</v>
      </c>
      <c r="J658">
        <v>51</v>
      </c>
      <c r="K658">
        <v>85</v>
      </c>
      <c r="L658" s="45" t="str">
        <f>_xlfn.IFNA(INDEX(Absen!$B$2:$B$501,MATCH('Personal Teks 2'!B658,Absen!$A$2:$A$501,0)),"NO")</f>
        <v>NO</v>
      </c>
      <c r="M658" s="47">
        <f t="shared" si="30"/>
        <v>0</v>
      </c>
      <c r="N658">
        <f t="shared" si="31"/>
        <v>85</v>
      </c>
      <c r="O658">
        <f t="shared" si="32"/>
        <v>70.325000000000003</v>
      </c>
      <c r="P658" t="str" cm="1">
        <f t="array" ref="P658">_xlfn.IFS(O658&gt;90,"A+",O658&gt;80,"A",O658&gt;70,"B",O658&gt;60,"C",O658&gt;40,"D",O658&gt;=0,"E")</f>
        <v>B</v>
      </c>
      <c r="Q658" s="43" t="str">
        <f>TEXT(VLOOKUP(D658,CHOOSE({1,2},Detail!$H$2:$H$1001,Detail!$A$2:$A$1001),2,FALSE),"DD/MM/YYYY")</f>
        <v>03/07/2004</v>
      </c>
      <c r="R658" t="str" cm="1">
        <f t="array" ref="R658:V658">TRANSPOSE(VLOOKUP(D658,CHOOSE({1,2,3,4,5,6},Detail!$H$2:$H$1001,Detail!$F$2:$F$1001,Detail!$C$2:$C$1001,Detail!$D$2:$D$1001,Detail!$E$2:$E$1001,Detail!$B$2:$B$1001),{2;3;4;5;6},FALSE))</f>
        <v>Banjarbaru</v>
      </c>
      <c r="S658">
        <v>177</v>
      </c>
      <c r="T658">
        <v>74</v>
      </c>
      <c r="U658" t="str">
        <v xml:space="preserve">Gg. Rajiman No. 2
</v>
      </c>
      <c r="V658" t="str">
        <v>B-</v>
      </c>
    </row>
    <row r="659" spans="1:22" x14ac:dyDescent="0.25">
      <c r="A659">
        <v>658</v>
      </c>
      <c r="B659" t="str">
        <f>LEFT(INDEX(Absen!$F$3:$F$8,MATCH(C659,Absen!$E$3:$E$8,0)),1)&amp;TEXT(A659,"0000")</f>
        <v>C0658</v>
      </c>
      <c r="C659" t="s">
        <v>1012</v>
      </c>
      <c r="D659" s="27" t="str">
        <f>VLOOKUP('Personal Teks 2'!B659,Detail!$G$2:$H$1001,2,FALSE)</f>
        <v>Cengkal Wastuti</v>
      </c>
      <c r="E659">
        <v>93</v>
      </c>
      <c r="F659">
        <v>73</v>
      </c>
      <c r="G659">
        <v>79</v>
      </c>
      <c r="H659">
        <v>57</v>
      </c>
      <c r="I659">
        <v>64</v>
      </c>
      <c r="J659">
        <v>54</v>
      </c>
      <c r="K659">
        <v>79</v>
      </c>
      <c r="L659" s="45" t="str">
        <f>_xlfn.IFNA(INDEX(Absen!$B$2:$B$501,MATCH('Personal Teks 2'!B659,Absen!$A$2:$A$501,0)),"NO")</f>
        <v>NO</v>
      </c>
      <c r="M659" s="47">
        <f t="shared" si="30"/>
        <v>0</v>
      </c>
      <c r="N659">
        <f t="shared" si="31"/>
        <v>79</v>
      </c>
      <c r="O659">
        <f t="shared" si="32"/>
        <v>70.375</v>
      </c>
      <c r="P659" t="str" cm="1">
        <f t="array" ref="P659">_xlfn.IFS(O659&gt;90,"A+",O659&gt;80,"A",O659&gt;70,"B",O659&gt;60,"C",O659&gt;40,"D",O659&gt;=0,"E")</f>
        <v>B</v>
      </c>
      <c r="Q659" s="43" t="str">
        <f>TEXT(VLOOKUP(D659,CHOOSE({1,2},Detail!$H$2:$H$1001,Detail!$A$2:$A$1001),2,FALSE),"DD/MM/YYYY")</f>
        <v>25/11/2003</v>
      </c>
      <c r="R659" t="str" cm="1">
        <f t="array" ref="R659:V659">TRANSPOSE(VLOOKUP(D659,CHOOSE({1,2,3,4,5,6},Detail!$H$2:$H$1001,Detail!$F$2:$F$1001,Detail!$C$2:$C$1001,Detail!$D$2:$D$1001,Detail!$E$2:$E$1001,Detail!$B$2:$B$1001),{2;3;4;5;6},FALSE))</f>
        <v>Pariaman</v>
      </c>
      <c r="S659">
        <v>161</v>
      </c>
      <c r="T659">
        <v>72</v>
      </c>
      <c r="U659" t="str">
        <v>Gang Bangka Raya No. 72</v>
      </c>
      <c r="V659" t="str">
        <v>O+</v>
      </c>
    </row>
    <row r="660" spans="1:22" x14ac:dyDescent="0.25">
      <c r="A660">
        <v>659</v>
      </c>
      <c r="B660" t="str">
        <f>LEFT(INDEX(Absen!$F$3:$F$8,MATCH(C660,Absen!$E$3:$E$8,0)),1)&amp;TEXT(A660,"0000")</f>
        <v>A0659</v>
      </c>
      <c r="C660" t="s">
        <v>1015</v>
      </c>
      <c r="D660" s="27" t="str">
        <f>VLOOKUP('Personal Teks 2'!B660,Detail!$G$2:$H$1001,2,FALSE)</f>
        <v>Jarwadi Lailasari</v>
      </c>
      <c r="E660">
        <v>67</v>
      </c>
      <c r="F660">
        <v>51</v>
      </c>
      <c r="G660">
        <v>75</v>
      </c>
      <c r="H660">
        <v>56</v>
      </c>
      <c r="I660">
        <v>82</v>
      </c>
      <c r="J660">
        <v>70</v>
      </c>
      <c r="K660">
        <v>100</v>
      </c>
      <c r="L660" s="45" t="str">
        <f>_xlfn.IFNA(INDEX(Absen!$B$2:$B$501,MATCH('Personal Teks 2'!B660,Absen!$A$2:$A$501,0)),"NO")</f>
        <v>NO</v>
      </c>
      <c r="M660" s="47">
        <f t="shared" si="30"/>
        <v>0</v>
      </c>
      <c r="N660">
        <f t="shared" si="31"/>
        <v>100</v>
      </c>
      <c r="O660">
        <f t="shared" si="32"/>
        <v>71</v>
      </c>
      <c r="P660" t="str" cm="1">
        <f t="array" ref="P660">_xlfn.IFS(O660&gt;90,"A+",O660&gt;80,"A",O660&gt;70,"B",O660&gt;60,"C",O660&gt;40,"D",O660&gt;=0,"E")</f>
        <v>B</v>
      </c>
      <c r="Q660" s="43" t="str">
        <f>TEXT(VLOOKUP(D660,CHOOSE({1,2},Detail!$H$2:$H$1001,Detail!$A$2:$A$1001),2,FALSE),"DD/MM/YYYY")</f>
        <v>30/01/2005</v>
      </c>
      <c r="R660" t="str" cm="1">
        <f t="array" ref="R660:V660">TRANSPOSE(VLOOKUP(D660,CHOOSE({1,2,3,4,5,6},Detail!$H$2:$H$1001,Detail!$F$2:$F$1001,Detail!$C$2:$C$1001,Detail!$D$2:$D$1001,Detail!$E$2:$E$1001,Detail!$B$2:$B$1001),{2;3;4;5;6},FALSE))</f>
        <v>Banjar</v>
      </c>
      <c r="S660">
        <v>174</v>
      </c>
      <c r="T660">
        <v>72</v>
      </c>
      <c r="U660" t="str">
        <v>Gang H.J Maemunah No. 43</v>
      </c>
      <c r="V660" t="str">
        <v>AB+</v>
      </c>
    </row>
    <row r="661" spans="1:22" x14ac:dyDescent="0.25">
      <c r="A661">
        <v>660</v>
      </c>
      <c r="B661" t="str">
        <f>LEFT(INDEX(Absen!$F$3:$F$8,MATCH(C661,Absen!$E$3:$E$8,0)),1)&amp;TEXT(A661,"0000")</f>
        <v>B0660</v>
      </c>
      <c r="C661" t="s">
        <v>1014</v>
      </c>
      <c r="D661" s="27" t="str">
        <f>VLOOKUP('Personal Teks 2'!B661,Detail!$G$2:$H$1001,2,FALSE)</f>
        <v>Amalia Putra</v>
      </c>
      <c r="E661">
        <v>65</v>
      </c>
      <c r="F661">
        <v>41</v>
      </c>
      <c r="G661">
        <v>93</v>
      </c>
      <c r="H661">
        <v>50</v>
      </c>
      <c r="I661">
        <v>81</v>
      </c>
      <c r="J661">
        <v>96</v>
      </c>
      <c r="K661">
        <v>98</v>
      </c>
      <c r="L661" s="45">
        <f>_xlfn.IFNA(INDEX(Absen!$B$2:$B$501,MATCH('Personal Teks 2'!B661,Absen!$A$2:$A$501,0)),"NO")</f>
        <v>44784</v>
      </c>
      <c r="M661" s="47">
        <f t="shared" si="30"/>
        <v>10</v>
      </c>
      <c r="N661">
        <f t="shared" si="31"/>
        <v>88</v>
      </c>
      <c r="O661">
        <f t="shared" si="32"/>
        <v>76.224999999999994</v>
      </c>
      <c r="P661" t="str" cm="1">
        <f t="array" ref="P661">_xlfn.IFS(O661&gt;90,"A+",O661&gt;80,"A",O661&gt;70,"B",O661&gt;60,"C",O661&gt;40,"D",O661&gt;=0,"E")</f>
        <v>B</v>
      </c>
      <c r="Q661" s="43" t="str">
        <f>TEXT(VLOOKUP(D661,CHOOSE({1,2},Detail!$H$2:$H$1001,Detail!$A$2:$A$1001),2,FALSE),"DD/MM/YYYY")</f>
        <v>12/06/2003</v>
      </c>
      <c r="R661" t="str" cm="1">
        <f t="array" ref="R661:V661">TRANSPOSE(VLOOKUP(D661,CHOOSE({1,2,3,4,5,6},Detail!$H$2:$H$1001,Detail!$F$2:$F$1001,Detail!$C$2:$C$1001,Detail!$D$2:$D$1001,Detail!$E$2:$E$1001,Detail!$B$2:$B$1001),{2;3;4;5;6},FALSE))</f>
        <v>Banjar</v>
      </c>
      <c r="S661">
        <v>150</v>
      </c>
      <c r="T661">
        <v>75</v>
      </c>
      <c r="U661" t="str">
        <v xml:space="preserve">Jl. Kendalsari No. 6
</v>
      </c>
      <c r="V661" t="str">
        <v>AB-</v>
      </c>
    </row>
    <row r="662" spans="1:22" x14ac:dyDescent="0.25">
      <c r="A662">
        <v>661</v>
      </c>
      <c r="B662" t="str">
        <f>LEFT(INDEX(Absen!$F$3:$F$8,MATCH(C662,Absen!$E$3:$E$8,0)),1)&amp;TEXT(A662,"0000")</f>
        <v>C0661</v>
      </c>
      <c r="C662" t="s">
        <v>1012</v>
      </c>
      <c r="D662" s="27" t="str">
        <f>VLOOKUP('Personal Teks 2'!B662,Detail!$G$2:$H$1001,2,FALSE)</f>
        <v>Teguh Astuti</v>
      </c>
      <c r="E662">
        <v>94</v>
      </c>
      <c r="F662">
        <v>53</v>
      </c>
      <c r="G662">
        <v>36</v>
      </c>
      <c r="H662">
        <v>66</v>
      </c>
      <c r="I662">
        <v>74</v>
      </c>
      <c r="J662">
        <v>93</v>
      </c>
      <c r="K662">
        <v>78</v>
      </c>
      <c r="L662" s="45">
        <f>_xlfn.IFNA(INDEX(Absen!$B$2:$B$501,MATCH('Personal Teks 2'!B662,Absen!$A$2:$A$501,0)),"NO")</f>
        <v>44778</v>
      </c>
      <c r="M662" s="47">
        <f t="shared" si="30"/>
        <v>10</v>
      </c>
      <c r="N662">
        <f t="shared" si="31"/>
        <v>68</v>
      </c>
      <c r="O662">
        <f t="shared" si="32"/>
        <v>68.475000000000009</v>
      </c>
      <c r="P662" t="str" cm="1">
        <f t="array" ref="P662">_xlfn.IFS(O662&gt;90,"A+",O662&gt;80,"A",O662&gt;70,"B",O662&gt;60,"C",O662&gt;40,"D",O662&gt;=0,"E")</f>
        <v>C</v>
      </c>
      <c r="Q662" s="43" t="str">
        <f>TEXT(VLOOKUP(D662,CHOOSE({1,2},Detail!$H$2:$H$1001,Detail!$A$2:$A$1001),2,FALSE),"DD/MM/YYYY")</f>
        <v>05/03/2005</v>
      </c>
      <c r="R662" t="str" cm="1">
        <f t="array" ref="R662:V662">TRANSPOSE(VLOOKUP(D662,CHOOSE({1,2,3,4,5,6},Detail!$H$2:$H$1001,Detail!$F$2:$F$1001,Detail!$C$2:$C$1001,Detail!$D$2:$D$1001,Detail!$E$2:$E$1001,Detail!$B$2:$B$1001),{2;3;4;5;6},FALSE))</f>
        <v>Lhokseumawe</v>
      </c>
      <c r="S662">
        <v>155</v>
      </c>
      <c r="T662">
        <v>71</v>
      </c>
      <c r="U662" t="str">
        <v>Jalan Pasir Koja No. 85</v>
      </c>
      <c r="V662" t="str">
        <v>B+</v>
      </c>
    </row>
    <row r="663" spans="1:22" x14ac:dyDescent="0.25">
      <c r="A663">
        <v>662</v>
      </c>
      <c r="B663" t="str">
        <f>LEFT(INDEX(Absen!$F$3:$F$8,MATCH(C663,Absen!$E$3:$E$8,0)),1)&amp;TEXT(A663,"0000")</f>
        <v>B0662</v>
      </c>
      <c r="C663" t="s">
        <v>1014</v>
      </c>
      <c r="D663" s="27" t="str">
        <f>VLOOKUP('Personal Teks 2'!B663,Detail!$G$2:$H$1001,2,FALSE)</f>
        <v>Eka Gunawan</v>
      </c>
      <c r="E663">
        <v>70</v>
      </c>
      <c r="F663">
        <v>46</v>
      </c>
      <c r="G663">
        <v>82</v>
      </c>
      <c r="H663">
        <v>65</v>
      </c>
      <c r="I663">
        <v>68</v>
      </c>
      <c r="J663">
        <v>89</v>
      </c>
      <c r="K663">
        <v>60</v>
      </c>
      <c r="L663" s="45" t="str">
        <f>_xlfn.IFNA(INDEX(Absen!$B$2:$B$501,MATCH('Personal Teks 2'!B663,Absen!$A$2:$A$501,0)),"NO")</f>
        <v>NO</v>
      </c>
      <c r="M663" s="47">
        <f t="shared" si="30"/>
        <v>0</v>
      </c>
      <c r="N663">
        <f t="shared" si="31"/>
        <v>60</v>
      </c>
      <c r="O663">
        <f t="shared" si="32"/>
        <v>71.325000000000003</v>
      </c>
      <c r="P663" t="str" cm="1">
        <f t="array" ref="P663">_xlfn.IFS(O663&gt;90,"A+",O663&gt;80,"A",O663&gt;70,"B",O663&gt;60,"C",O663&gt;40,"D",O663&gt;=0,"E")</f>
        <v>B</v>
      </c>
      <c r="Q663" s="43" t="str">
        <f>TEXT(VLOOKUP(D663,CHOOSE({1,2},Detail!$H$2:$H$1001,Detail!$A$2:$A$1001),2,FALSE),"DD/MM/YYYY")</f>
        <v>08/07/2003</v>
      </c>
      <c r="R663" t="str" cm="1">
        <f t="array" ref="R663:V663">TRANSPOSE(VLOOKUP(D663,CHOOSE({1,2,3,4,5,6},Detail!$H$2:$H$1001,Detail!$F$2:$F$1001,Detail!$C$2:$C$1001,Detail!$D$2:$D$1001,Detail!$E$2:$E$1001,Detail!$B$2:$B$1001),{2;3;4;5;6},FALSE))</f>
        <v>Kota Administrasi Jakarta Barat</v>
      </c>
      <c r="S663">
        <v>162</v>
      </c>
      <c r="T663">
        <v>46</v>
      </c>
      <c r="U663" t="str">
        <v>Gg. HOS. Cokroaminoto No. 95</v>
      </c>
      <c r="V663" t="str">
        <v>A-</v>
      </c>
    </row>
    <row r="664" spans="1:22" x14ac:dyDescent="0.25">
      <c r="A664">
        <v>663</v>
      </c>
      <c r="B664" t="str">
        <f>LEFT(INDEX(Absen!$F$3:$F$8,MATCH(C664,Absen!$E$3:$E$8,0)),1)&amp;TEXT(A664,"0000")</f>
        <v>C0663</v>
      </c>
      <c r="C664" t="s">
        <v>1012</v>
      </c>
      <c r="D664" s="27" t="str">
        <f>VLOOKUP('Personal Teks 2'!B664,Detail!$G$2:$H$1001,2,FALSE)</f>
        <v>Bakda Sihotang</v>
      </c>
      <c r="E664">
        <v>60</v>
      </c>
      <c r="F664">
        <v>51</v>
      </c>
      <c r="G664">
        <v>40</v>
      </c>
      <c r="H664">
        <v>70</v>
      </c>
      <c r="I664">
        <v>55</v>
      </c>
      <c r="J664">
        <v>88</v>
      </c>
      <c r="K664">
        <v>68</v>
      </c>
      <c r="L664" s="45">
        <f>_xlfn.IFNA(INDEX(Absen!$B$2:$B$501,MATCH('Personal Teks 2'!B664,Absen!$A$2:$A$501,0)),"NO")</f>
        <v>44859</v>
      </c>
      <c r="M664" s="47">
        <f t="shared" si="30"/>
        <v>10</v>
      </c>
      <c r="N664">
        <f t="shared" si="31"/>
        <v>58</v>
      </c>
      <c r="O664">
        <f t="shared" si="32"/>
        <v>60.9</v>
      </c>
      <c r="P664" t="str" cm="1">
        <f t="array" ref="P664">_xlfn.IFS(O664&gt;90,"A+",O664&gt;80,"A",O664&gt;70,"B",O664&gt;60,"C",O664&gt;40,"D",O664&gt;=0,"E")</f>
        <v>C</v>
      </c>
      <c r="Q664" s="43" t="str">
        <f>TEXT(VLOOKUP(D664,CHOOSE({1,2},Detail!$H$2:$H$1001,Detail!$A$2:$A$1001),2,FALSE),"DD/MM/YYYY")</f>
        <v>22/06/2001</v>
      </c>
      <c r="R664" t="str" cm="1">
        <f t="array" ref="R664:V664">TRANSPOSE(VLOOKUP(D664,CHOOSE({1,2,3,4,5,6},Detail!$H$2:$H$1001,Detail!$F$2:$F$1001,Detail!$C$2:$C$1001,Detail!$D$2:$D$1001,Detail!$E$2:$E$1001,Detail!$B$2:$B$1001),{2;3;4;5;6},FALSE))</f>
        <v>Bitung</v>
      </c>
      <c r="S664">
        <v>172</v>
      </c>
      <c r="T664">
        <v>72</v>
      </c>
      <c r="U664" t="str">
        <v xml:space="preserve">Gang Indragiri No. 8
</v>
      </c>
      <c r="V664" t="str">
        <v>A+</v>
      </c>
    </row>
    <row r="665" spans="1:22" x14ac:dyDescent="0.25">
      <c r="A665">
        <v>664</v>
      </c>
      <c r="B665" t="str">
        <f>LEFT(INDEX(Absen!$F$3:$F$8,MATCH(C665,Absen!$E$3:$E$8,0)),1)&amp;TEXT(A665,"0000")</f>
        <v>A0664</v>
      </c>
      <c r="C665" t="s">
        <v>1015</v>
      </c>
      <c r="D665" s="27" t="str">
        <f>VLOOKUP('Personal Teks 2'!B665,Detail!$G$2:$H$1001,2,FALSE)</f>
        <v>Maryadi Nainggolan</v>
      </c>
      <c r="E665">
        <v>64</v>
      </c>
      <c r="F665">
        <v>65</v>
      </c>
      <c r="G665">
        <v>48</v>
      </c>
      <c r="H665">
        <v>60</v>
      </c>
      <c r="I665">
        <v>56</v>
      </c>
      <c r="J665">
        <v>96</v>
      </c>
      <c r="K665">
        <v>65</v>
      </c>
      <c r="L665" s="45">
        <f>_xlfn.IFNA(INDEX(Absen!$B$2:$B$501,MATCH('Personal Teks 2'!B665,Absen!$A$2:$A$501,0)),"NO")</f>
        <v>44795</v>
      </c>
      <c r="M665" s="47">
        <f t="shared" si="30"/>
        <v>10</v>
      </c>
      <c r="N665">
        <f t="shared" si="31"/>
        <v>55</v>
      </c>
      <c r="O665">
        <f t="shared" si="32"/>
        <v>64.924999999999997</v>
      </c>
      <c r="P665" t="str" cm="1">
        <f t="array" ref="P665">_xlfn.IFS(O665&gt;90,"A+",O665&gt;80,"A",O665&gt;70,"B",O665&gt;60,"C",O665&gt;40,"D",O665&gt;=0,"E")</f>
        <v>C</v>
      </c>
      <c r="Q665" s="43" t="str">
        <f>TEXT(VLOOKUP(D665,CHOOSE({1,2},Detail!$H$2:$H$1001,Detail!$A$2:$A$1001),2,FALSE),"DD/MM/YYYY")</f>
        <v>14/09/2003</v>
      </c>
      <c r="R665" t="str" cm="1">
        <f t="array" ref="R665:V665">TRANSPOSE(VLOOKUP(D665,CHOOSE({1,2,3,4,5,6},Detail!$H$2:$H$1001,Detail!$F$2:$F$1001,Detail!$C$2:$C$1001,Detail!$D$2:$D$1001,Detail!$E$2:$E$1001,Detail!$B$2:$B$1001),{2;3;4;5;6},FALSE))</f>
        <v>Kotamobagu</v>
      </c>
      <c r="S665">
        <v>179</v>
      </c>
      <c r="T665">
        <v>55</v>
      </c>
      <c r="U665" t="str">
        <v xml:space="preserve">Jl. Rajawali Timur No. 7
</v>
      </c>
      <c r="V665" t="str">
        <v>B-</v>
      </c>
    </row>
    <row r="666" spans="1:22" x14ac:dyDescent="0.25">
      <c r="A666">
        <v>665</v>
      </c>
      <c r="B666" t="str">
        <f>LEFT(INDEX(Absen!$F$3:$F$8,MATCH(C666,Absen!$E$3:$E$8,0)),1)&amp;TEXT(A666,"0000")</f>
        <v>C0665</v>
      </c>
      <c r="C666" t="s">
        <v>1012</v>
      </c>
      <c r="D666" s="27" t="str">
        <f>VLOOKUP('Personal Teks 2'!B666,Detail!$G$2:$H$1001,2,FALSE)</f>
        <v>Talia Purnawati</v>
      </c>
      <c r="E666">
        <v>57</v>
      </c>
      <c r="F666">
        <v>49</v>
      </c>
      <c r="G666">
        <v>32</v>
      </c>
      <c r="H666">
        <v>60</v>
      </c>
      <c r="I666">
        <v>51</v>
      </c>
      <c r="J666">
        <v>50</v>
      </c>
      <c r="K666">
        <v>98</v>
      </c>
      <c r="L666" s="45">
        <f>_xlfn.IFNA(INDEX(Absen!$B$2:$B$501,MATCH('Personal Teks 2'!B666,Absen!$A$2:$A$501,0)),"NO")</f>
        <v>44855</v>
      </c>
      <c r="M666" s="47">
        <f t="shared" si="30"/>
        <v>10</v>
      </c>
      <c r="N666">
        <f t="shared" si="31"/>
        <v>88</v>
      </c>
      <c r="O666">
        <f t="shared" si="32"/>
        <v>52.325000000000003</v>
      </c>
      <c r="P666" t="str" cm="1">
        <f t="array" ref="P666">_xlfn.IFS(O666&gt;90,"A+",O666&gt;80,"A",O666&gt;70,"B",O666&gt;60,"C",O666&gt;40,"D",O666&gt;=0,"E")</f>
        <v>D</v>
      </c>
      <c r="Q666" s="43" t="str">
        <f>TEXT(VLOOKUP(D666,CHOOSE({1,2},Detail!$H$2:$H$1001,Detail!$A$2:$A$1001),2,FALSE),"DD/MM/YYYY")</f>
        <v>13/10/2002</v>
      </c>
      <c r="R666" t="str" cm="1">
        <f t="array" ref="R666:V666">TRANSPOSE(VLOOKUP(D666,CHOOSE({1,2,3,4,5,6},Detail!$H$2:$H$1001,Detail!$F$2:$F$1001,Detail!$C$2:$C$1001,Detail!$D$2:$D$1001,Detail!$E$2:$E$1001,Detail!$B$2:$B$1001),{2;3;4;5;6},FALSE))</f>
        <v>Meulaboh</v>
      </c>
      <c r="S666">
        <v>167</v>
      </c>
      <c r="T666">
        <v>72</v>
      </c>
      <c r="U666" t="str">
        <v>Jl. Peta No. 31</v>
      </c>
      <c r="V666" t="str">
        <v>B-</v>
      </c>
    </row>
    <row r="667" spans="1:22" x14ac:dyDescent="0.25">
      <c r="A667">
        <v>666</v>
      </c>
      <c r="B667" t="str">
        <f>LEFT(INDEX(Absen!$F$3:$F$8,MATCH(C667,Absen!$E$3:$E$8,0)),1)&amp;TEXT(A667,"0000")</f>
        <v>D0666</v>
      </c>
      <c r="C667" t="s">
        <v>1013</v>
      </c>
      <c r="D667" s="27" t="str">
        <f>VLOOKUP('Personal Teks 2'!B667,Detail!$G$2:$H$1001,2,FALSE)</f>
        <v>Jayeng Mandasari</v>
      </c>
      <c r="E667">
        <v>77</v>
      </c>
      <c r="F667">
        <v>50</v>
      </c>
      <c r="G667">
        <v>76</v>
      </c>
      <c r="H667">
        <v>70</v>
      </c>
      <c r="I667">
        <v>63</v>
      </c>
      <c r="J667">
        <v>43</v>
      </c>
      <c r="K667">
        <v>74</v>
      </c>
      <c r="L667" s="45">
        <f>_xlfn.IFNA(INDEX(Absen!$B$2:$B$501,MATCH('Personal Teks 2'!B667,Absen!$A$2:$A$501,0)),"NO")</f>
        <v>44824</v>
      </c>
      <c r="M667" s="47">
        <f t="shared" si="30"/>
        <v>10</v>
      </c>
      <c r="N667">
        <f t="shared" si="31"/>
        <v>64</v>
      </c>
      <c r="O667">
        <f t="shared" si="32"/>
        <v>62.7</v>
      </c>
      <c r="P667" t="str" cm="1">
        <f t="array" ref="P667">_xlfn.IFS(O667&gt;90,"A+",O667&gt;80,"A",O667&gt;70,"B",O667&gt;60,"C",O667&gt;40,"D",O667&gt;=0,"E")</f>
        <v>C</v>
      </c>
      <c r="Q667" s="43" t="str">
        <f>TEXT(VLOOKUP(D667,CHOOSE({1,2},Detail!$H$2:$H$1001,Detail!$A$2:$A$1001),2,FALSE),"DD/MM/YYYY")</f>
        <v>07/09/2003</v>
      </c>
      <c r="R667" t="str" cm="1">
        <f t="array" ref="R667:V667">TRANSPOSE(VLOOKUP(D667,CHOOSE({1,2,3,4,5,6},Detail!$H$2:$H$1001,Detail!$F$2:$F$1001,Detail!$C$2:$C$1001,Detail!$D$2:$D$1001,Detail!$E$2:$E$1001,Detail!$B$2:$B$1001),{2;3;4;5;6},FALSE))</f>
        <v>Madiun</v>
      </c>
      <c r="S667">
        <v>168</v>
      </c>
      <c r="T667">
        <v>69</v>
      </c>
      <c r="U667" t="str">
        <v xml:space="preserve">Jl. Raya Ujungberung No. 0
</v>
      </c>
      <c r="V667" t="str">
        <v>A+</v>
      </c>
    </row>
    <row r="668" spans="1:22" x14ac:dyDescent="0.25">
      <c r="A668">
        <v>667</v>
      </c>
      <c r="B668" t="str">
        <f>LEFT(INDEX(Absen!$F$3:$F$8,MATCH(C668,Absen!$E$3:$E$8,0)),1)&amp;TEXT(A668,"0000")</f>
        <v>D0667</v>
      </c>
      <c r="C668" t="s">
        <v>1013</v>
      </c>
      <c r="D668" s="27" t="str">
        <f>VLOOKUP('Personal Teks 2'!B668,Detail!$G$2:$H$1001,2,FALSE)</f>
        <v>Laswi Hastuti</v>
      </c>
      <c r="E668">
        <v>67</v>
      </c>
      <c r="F668">
        <v>56</v>
      </c>
      <c r="G668">
        <v>53</v>
      </c>
      <c r="H668">
        <v>57</v>
      </c>
      <c r="I668">
        <v>65</v>
      </c>
      <c r="J668">
        <v>45</v>
      </c>
      <c r="K668">
        <v>94</v>
      </c>
      <c r="L668" s="45" t="str">
        <f>_xlfn.IFNA(INDEX(Absen!$B$2:$B$501,MATCH('Personal Teks 2'!B668,Absen!$A$2:$A$501,0)),"NO")</f>
        <v>NO</v>
      </c>
      <c r="M668" s="47">
        <f t="shared" si="30"/>
        <v>0</v>
      </c>
      <c r="N668">
        <f t="shared" si="31"/>
        <v>94</v>
      </c>
      <c r="O668">
        <f t="shared" si="32"/>
        <v>59.625</v>
      </c>
      <c r="P668" t="str" cm="1">
        <f t="array" ref="P668">_xlfn.IFS(O668&gt;90,"A+",O668&gt;80,"A",O668&gt;70,"B",O668&gt;60,"C",O668&gt;40,"D",O668&gt;=0,"E")</f>
        <v>D</v>
      </c>
      <c r="Q668" s="43" t="str">
        <f>TEXT(VLOOKUP(D668,CHOOSE({1,2},Detail!$H$2:$H$1001,Detail!$A$2:$A$1001),2,FALSE),"DD/MM/YYYY")</f>
        <v>13/08/2002</v>
      </c>
      <c r="R668" t="str" cm="1">
        <f t="array" ref="R668:V668">TRANSPOSE(VLOOKUP(D668,CHOOSE({1,2,3,4,5,6},Detail!$H$2:$H$1001,Detail!$F$2:$F$1001,Detail!$C$2:$C$1001,Detail!$D$2:$D$1001,Detail!$E$2:$E$1001,Detail!$B$2:$B$1001),{2;3;4;5;6},FALSE))</f>
        <v>Pontianak</v>
      </c>
      <c r="S668">
        <v>161</v>
      </c>
      <c r="T668">
        <v>57</v>
      </c>
      <c r="U668" t="str">
        <v>Jl. Jakarta No. 92</v>
      </c>
      <c r="V668" t="str">
        <v>B+</v>
      </c>
    </row>
    <row r="669" spans="1:22" x14ac:dyDescent="0.25">
      <c r="A669">
        <v>668</v>
      </c>
      <c r="B669" t="str">
        <f>LEFT(INDEX(Absen!$F$3:$F$8,MATCH(C669,Absen!$E$3:$E$8,0)),1)&amp;TEXT(A669,"0000")</f>
        <v>D0668</v>
      </c>
      <c r="C669" t="s">
        <v>1013</v>
      </c>
      <c r="D669" s="27" t="str">
        <f>VLOOKUP('Personal Teks 2'!B669,Detail!$G$2:$H$1001,2,FALSE)</f>
        <v>Bajragin Najmudin</v>
      </c>
      <c r="E669">
        <v>63</v>
      </c>
      <c r="F669">
        <v>48</v>
      </c>
      <c r="G669">
        <v>61</v>
      </c>
      <c r="H669">
        <v>58</v>
      </c>
      <c r="I669">
        <v>71</v>
      </c>
      <c r="J669">
        <v>58</v>
      </c>
      <c r="K669">
        <v>73</v>
      </c>
      <c r="L669" s="45" t="str">
        <f>_xlfn.IFNA(INDEX(Absen!$B$2:$B$501,MATCH('Personal Teks 2'!B669,Absen!$A$2:$A$501,0)),"NO")</f>
        <v>NO</v>
      </c>
      <c r="M669" s="47">
        <f t="shared" si="30"/>
        <v>0</v>
      </c>
      <c r="N669">
        <f t="shared" si="31"/>
        <v>73</v>
      </c>
      <c r="O669">
        <f t="shared" si="32"/>
        <v>61.1</v>
      </c>
      <c r="P669" t="str" cm="1">
        <f t="array" ref="P669">_xlfn.IFS(O669&gt;90,"A+",O669&gt;80,"A",O669&gt;70,"B",O669&gt;60,"C",O669&gt;40,"D",O669&gt;=0,"E")</f>
        <v>C</v>
      </c>
      <c r="Q669" s="43" t="str">
        <f>TEXT(VLOOKUP(D669,CHOOSE({1,2},Detail!$H$2:$H$1001,Detail!$A$2:$A$1001),2,FALSE),"DD/MM/YYYY")</f>
        <v>05/04/2002</v>
      </c>
      <c r="R669" t="str" cm="1">
        <f t="array" ref="R669:V669">TRANSPOSE(VLOOKUP(D669,CHOOSE({1,2,3,4,5,6},Detail!$H$2:$H$1001,Detail!$F$2:$F$1001,Detail!$C$2:$C$1001,Detail!$D$2:$D$1001,Detail!$E$2:$E$1001,Detail!$B$2:$B$1001),{2;3;4;5;6},FALSE))</f>
        <v>Palu</v>
      </c>
      <c r="S669">
        <v>174</v>
      </c>
      <c r="T669">
        <v>92</v>
      </c>
      <c r="U669" t="str">
        <v>Gang Rungkut Industri No. 01</v>
      </c>
      <c r="V669" t="str">
        <v>B+</v>
      </c>
    </row>
    <row r="670" spans="1:22" x14ac:dyDescent="0.25">
      <c r="A670">
        <v>669</v>
      </c>
      <c r="B670" t="str">
        <f>LEFT(INDEX(Absen!$F$3:$F$8,MATCH(C670,Absen!$E$3:$E$8,0)),1)&amp;TEXT(A670,"0000")</f>
        <v>E0669</v>
      </c>
      <c r="C670" t="s">
        <v>1010</v>
      </c>
      <c r="D670" s="27" t="str">
        <f>VLOOKUP('Personal Teks 2'!B670,Detail!$G$2:$H$1001,2,FALSE)</f>
        <v>Galiono Waluyo</v>
      </c>
      <c r="E670">
        <v>79</v>
      </c>
      <c r="F670">
        <v>46</v>
      </c>
      <c r="G670">
        <v>60</v>
      </c>
      <c r="H670">
        <v>61</v>
      </c>
      <c r="I670">
        <v>50</v>
      </c>
      <c r="J670">
        <v>51</v>
      </c>
      <c r="K670">
        <v>65</v>
      </c>
      <c r="L670" s="45">
        <f>_xlfn.IFNA(INDEX(Absen!$B$2:$B$501,MATCH('Personal Teks 2'!B670,Absen!$A$2:$A$501,0)),"NO")</f>
        <v>44886</v>
      </c>
      <c r="M670" s="47">
        <f t="shared" si="30"/>
        <v>10</v>
      </c>
      <c r="N670">
        <f t="shared" si="31"/>
        <v>55</v>
      </c>
      <c r="O670">
        <f t="shared" si="32"/>
        <v>57.2</v>
      </c>
      <c r="P670" t="str" cm="1">
        <f t="array" ref="P670">_xlfn.IFS(O670&gt;90,"A+",O670&gt;80,"A",O670&gt;70,"B",O670&gt;60,"C",O670&gt;40,"D",O670&gt;=0,"E")</f>
        <v>D</v>
      </c>
      <c r="Q670" s="43" t="str">
        <f>TEXT(VLOOKUP(D670,CHOOSE({1,2},Detail!$H$2:$H$1001,Detail!$A$2:$A$1001),2,FALSE),"DD/MM/YYYY")</f>
        <v>11/10/2002</v>
      </c>
      <c r="R670" t="str" cm="1">
        <f t="array" ref="R670:V670">TRANSPOSE(VLOOKUP(D670,CHOOSE({1,2,3,4,5,6},Detail!$H$2:$H$1001,Detail!$F$2:$F$1001,Detail!$C$2:$C$1001,Detail!$D$2:$D$1001,Detail!$E$2:$E$1001,Detail!$B$2:$B$1001),{2;3;4;5;6},FALSE))</f>
        <v>Salatiga</v>
      </c>
      <c r="S670">
        <v>158</v>
      </c>
      <c r="T670">
        <v>60</v>
      </c>
      <c r="U670" t="str">
        <v>Gg. Asia Afrika No. 12</v>
      </c>
      <c r="V670" t="str">
        <v>AB-</v>
      </c>
    </row>
    <row r="671" spans="1:22" x14ac:dyDescent="0.25">
      <c r="A671">
        <v>670</v>
      </c>
      <c r="B671" t="str">
        <f>LEFT(INDEX(Absen!$F$3:$F$8,MATCH(C671,Absen!$E$3:$E$8,0)),1)&amp;TEXT(A671,"0000")</f>
        <v>F0670</v>
      </c>
      <c r="C671" t="s">
        <v>1011</v>
      </c>
      <c r="D671" s="27" t="str">
        <f>VLOOKUP('Personal Teks 2'!B671,Detail!$G$2:$H$1001,2,FALSE)</f>
        <v>Irnanto Irawan</v>
      </c>
      <c r="E671">
        <v>81</v>
      </c>
      <c r="F671">
        <v>40</v>
      </c>
      <c r="G671">
        <v>85</v>
      </c>
      <c r="H671">
        <v>71</v>
      </c>
      <c r="I671">
        <v>65</v>
      </c>
      <c r="J671">
        <v>44</v>
      </c>
      <c r="K671">
        <v>90</v>
      </c>
      <c r="L671" s="45">
        <f>_xlfn.IFNA(INDEX(Absen!$B$2:$B$501,MATCH('Personal Teks 2'!B671,Absen!$A$2:$A$501,0)),"NO")</f>
        <v>44835</v>
      </c>
      <c r="M671" s="47">
        <f t="shared" si="30"/>
        <v>10</v>
      </c>
      <c r="N671">
        <f t="shared" si="31"/>
        <v>80</v>
      </c>
      <c r="O671">
        <f t="shared" si="32"/>
        <v>65.924999999999997</v>
      </c>
      <c r="P671" t="str" cm="1">
        <f t="array" ref="P671">_xlfn.IFS(O671&gt;90,"A+",O671&gt;80,"A",O671&gt;70,"B",O671&gt;60,"C",O671&gt;40,"D",O671&gt;=0,"E")</f>
        <v>C</v>
      </c>
      <c r="Q671" s="43" t="str">
        <f>TEXT(VLOOKUP(D671,CHOOSE({1,2},Detail!$H$2:$H$1001,Detail!$A$2:$A$1001),2,FALSE),"DD/MM/YYYY")</f>
        <v>07/05/2001</v>
      </c>
      <c r="R671" t="str" cm="1">
        <f t="array" ref="R671:V671">TRANSPOSE(VLOOKUP(D671,CHOOSE({1,2,3,4,5,6},Detail!$H$2:$H$1001,Detail!$F$2:$F$1001,Detail!$C$2:$C$1001,Detail!$D$2:$D$1001,Detail!$E$2:$E$1001,Detail!$B$2:$B$1001),{2;3;4;5;6},FALSE))</f>
        <v>Ambon</v>
      </c>
      <c r="S671">
        <v>178</v>
      </c>
      <c r="T671">
        <v>82</v>
      </c>
      <c r="U671" t="str">
        <v xml:space="preserve">Jl. Sukajadi No. 6
</v>
      </c>
      <c r="V671" t="str">
        <v>O-</v>
      </c>
    </row>
    <row r="672" spans="1:22" x14ac:dyDescent="0.25">
      <c r="A672">
        <v>671</v>
      </c>
      <c r="B672" t="str">
        <f>LEFT(INDEX(Absen!$F$3:$F$8,MATCH(C672,Absen!$E$3:$E$8,0)),1)&amp;TEXT(A672,"0000")</f>
        <v>A0671</v>
      </c>
      <c r="C672" t="s">
        <v>1015</v>
      </c>
      <c r="D672" s="27" t="str">
        <f>VLOOKUP('Personal Teks 2'!B672,Detail!$G$2:$H$1001,2,FALSE)</f>
        <v>Hartana Dongoran</v>
      </c>
      <c r="E672">
        <v>55</v>
      </c>
      <c r="F672">
        <v>49</v>
      </c>
      <c r="G672">
        <v>75</v>
      </c>
      <c r="H672">
        <v>70</v>
      </c>
      <c r="I672">
        <v>77</v>
      </c>
      <c r="J672">
        <v>85</v>
      </c>
      <c r="K672">
        <v>97</v>
      </c>
      <c r="L672" s="45" t="str">
        <f>_xlfn.IFNA(INDEX(Absen!$B$2:$B$501,MATCH('Personal Teks 2'!B672,Absen!$A$2:$A$501,0)),"NO")</f>
        <v>NO</v>
      </c>
      <c r="M672" s="47">
        <f t="shared" si="30"/>
        <v>0</v>
      </c>
      <c r="N672">
        <f t="shared" si="31"/>
        <v>97</v>
      </c>
      <c r="O672">
        <f t="shared" si="32"/>
        <v>73.075000000000003</v>
      </c>
      <c r="P672" t="str" cm="1">
        <f t="array" ref="P672">_xlfn.IFS(O672&gt;90,"A+",O672&gt;80,"A",O672&gt;70,"B",O672&gt;60,"C",O672&gt;40,"D",O672&gt;=0,"E")</f>
        <v>B</v>
      </c>
      <c r="Q672" s="43" t="str">
        <f>TEXT(VLOOKUP(D672,CHOOSE({1,2},Detail!$H$2:$H$1001,Detail!$A$2:$A$1001),2,FALSE),"DD/MM/YYYY")</f>
        <v>10/07/2001</v>
      </c>
      <c r="R672" t="str" cm="1">
        <f t="array" ref="R672:V672">TRANSPOSE(VLOOKUP(D672,CHOOSE({1,2,3,4,5,6},Detail!$H$2:$H$1001,Detail!$F$2:$F$1001,Detail!$C$2:$C$1001,Detail!$D$2:$D$1001,Detail!$E$2:$E$1001,Detail!$B$2:$B$1001),{2;3;4;5;6},FALSE))</f>
        <v>Palembang</v>
      </c>
      <c r="S672">
        <v>168</v>
      </c>
      <c r="T672">
        <v>64</v>
      </c>
      <c r="U672" t="str">
        <v xml:space="preserve">Gg. Joyoboyo No. 5
</v>
      </c>
      <c r="V672" t="str">
        <v>A-</v>
      </c>
    </row>
    <row r="673" spans="1:22" x14ac:dyDescent="0.25">
      <c r="A673">
        <v>672</v>
      </c>
      <c r="B673" t="str">
        <f>LEFT(INDEX(Absen!$F$3:$F$8,MATCH(C673,Absen!$E$3:$E$8,0)),1)&amp;TEXT(A673,"0000")</f>
        <v>B0672</v>
      </c>
      <c r="C673" t="s">
        <v>1014</v>
      </c>
      <c r="D673" s="27" t="str">
        <f>VLOOKUP('Personal Teks 2'!B673,Detail!$G$2:$H$1001,2,FALSE)</f>
        <v>Agnes Siregar</v>
      </c>
      <c r="E673">
        <v>50</v>
      </c>
      <c r="F673">
        <v>41</v>
      </c>
      <c r="G673">
        <v>35</v>
      </c>
      <c r="H673">
        <v>68</v>
      </c>
      <c r="I673">
        <v>89</v>
      </c>
      <c r="J673">
        <v>40</v>
      </c>
      <c r="K673">
        <v>95</v>
      </c>
      <c r="L673" s="45" t="str">
        <f>_xlfn.IFNA(INDEX(Absen!$B$2:$B$501,MATCH('Personal Teks 2'!B673,Absen!$A$2:$A$501,0)),"NO")</f>
        <v>NO</v>
      </c>
      <c r="M673" s="47">
        <f t="shared" si="30"/>
        <v>0</v>
      </c>
      <c r="N673">
        <f t="shared" si="31"/>
        <v>95</v>
      </c>
      <c r="O673">
        <f t="shared" si="32"/>
        <v>55.5</v>
      </c>
      <c r="P673" t="str" cm="1">
        <f t="array" ref="P673">_xlfn.IFS(O673&gt;90,"A+",O673&gt;80,"A",O673&gt;70,"B",O673&gt;60,"C",O673&gt;40,"D",O673&gt;=0,"E")</f>
        <v>D</v>
      </c>
      <c r="Q673" s="43" t="str">
        <f>TEXT(VLOOKUP(D673,CHOOSE({1,2},Detail!$H$2:$H$1001,Detail!$A$2:$A$1001),2,FALSE),"DD/MM/YYYY")</f>
        <v>04/02/2005</v>
      </c>
      <c r="R673" t="str" cm="1">
        <f t="array" ref="R673:V673">TRANSPOSE(VLOOKUP(D673,CHOOSE({1,2,3,4,5,6},Detail!$H$2:$H$1001,Detail!$F$2:$F$1001,Detail!$C$2:$C$1001,Detail!$D$2:$D$1001,Detail!$E$2:$E$1001,Detail!$B$2:$B$1001),{2;3;4;5;6},FALSE))</f>
        <v>Tebingtinggi</v>
      </c>
      <c r="S673">
        <v>166</v>
      </c>
      <c r="T673">
        <v>61</v>
      </c>
      <c r="U673" t="str">
        <v>Gang Pasirkoja No. 48</v>
      </c>
      <c r="V673" t="str">
        <v>AB+</v>
      </c>
    </row>
    <row r="674" spans="1:22" x14ac:dyDescent="0.25">
      <c r="A674">
        <v>673</v>
      </c>
      <c r="B674" t="str">
        <f>LEFT(INDEX(Absen!$F$3:$F$8,MATCH(C674,Absen!$E$3:$E$8,0)),1)&amp;TEXT(A674,"0000")</f>
        <v>F0673</v>
      </c>
      <c r="C674" t="s">
        <v>1011</v>
      </c>
      <c r="D674" s="27" t="str">
        <f>VLOOKUP('Personal Teks 2'!B674,Detail!$G$2:$H$1001,2,FALSE)</f>
        <v>Lantar Puspita</v>
      </c>
      <c r="E674">
        <v>52</v>
      </c>
      <c r="F674">
        <v>44</v>
      </c>
      <c r="G674">
        <v>31</v>
      </c>
      <c r="H674">
        <v>55</v>
      </c>
      <c r="I674">
        <v>63</v>
      </c>
      <c r="J674">
        <v>54</v>
      </c>
      <c r="K674">
        <v>84</v>
      </c>
      <c r="L674" s="45" t="str">
        <f>_xlfn.IFNA(INDEX(Absen!$B$2:$B$501,MATCH('Personal Teks 2'!B674,Absen!$A$2:$A$501,0)),"NO")</f>
        <v>NO</v>
      </c>
      <c r="M674" s="47">
        <f t="shared" si="30"/>
        <v>0</v>
      </c>
      <c r="N674">
        <f t="shared" si="31"/>
        <v>84</v>
      </c>
      <c r="O674">
        <f t="shared" si="32"/>
        <v>52.15</v>
      </c>
      <c r="P674" t="str" cm="1">
        <f t="array" ref="P674">_xlfn.IFS(O674&gt;90,"A+",O674&gt;80,"A",O674&gt;70,"B",O674&gt;60,"C",O674&gt;40,"D",O674&gt;=0,"E")</f>
        <v>D</v>
      </c>
      <c r="Q674" s="43" t="str">
        <f>TEXT(VLOOKUP(D674,CHOOSE({1,2},Detail!$H$2:$H$1001,Detail!$A$2:$A$1001),2,FALSE),"DD/MM/YYYY")</f>
        <v>15/04/2003</v>
      </c>
      <c r="R674" t="str" cm="1">
        <f t="array" ref="R674:V674">TRANSPOSE(VLOOKUP(D674,CHOOSE({1,2,3,4,5,6},Detail!$H$2:$H$1001,Detail!$F$2:$F$1001,Detail!$C$2:$C$1001,Detail!$D$2:$D$1001,Detail!$E$2:$E$1001,Detail!$B$2:$B$1001),{2;3;4;5;6},FALSE))</f>
        <v>Lubuklinggau</v>
      </c>
      <c r="S674">
        <v>179</v>
      </c>
      <c r="T674">
        <v>45</v>
      </c>
      <c r="U674" t="str">
        <v>Jl. Rajiman No. 46</v>
      </c>
      <c r="V674" t="str">
        <v>O+</v>
      </c>
    </row>
    <row r="675" spans="1:22" x14ac:dyDescent="0.25">
      <c r="A675">
        <v>674</v>
      </c>
      <c r="B675" t="str">
        <f>LEFT(INDEX(Absen!$F$3:$F$8,MATCH(C675,Absen!$E$3:$E$8,0)),1)&amp;TEXT(A675,"0000")</f>
        <v>A0674</v>
      </c>
      <c r="C675" t="s">
        <v>1015</v>
      </c>
      <c r="D675" s="27" t="str">
        <f>VLOOKUP('Personal Teks 2'!B675,Detail!$G$2:$H$1001,2,FALSE)</f>
        <v>Zalindra Widodo</v>
      </c>
      <c r="E675">
        <v>71</v>
      </c>
      <c r="F675">
        <v>43</v>
      </c>
      <c r="G675">
        <v>59</v>
      </c>
      <c r="H675">
        <v>51</v>
      </c>
      <c r="I675">
        <v>73</v>
      </c>
      <c r="J675">
        <v>87</v>
      </c>
      <c r="K675">
        <v>94</v>
      </c>
      <c r="L675" s="45" t="str">
        <f>_xlfn.IFNA(INDEX(Absen!$B$2:$B$501,MATCH('Personal Teks 2'!B675,Absen!$A$2:$A$501,0)),"NO")</f>
        <v>NO</v>
      </c>
      <c r="M675" s="47">
        <f t="shared" si="30"/>
        <v>0</v>
      </c>
      <c r="N675">
        <f t="shared" si="31"/>
        <v>94</v>
      </c>
      <c r="O675">
        <f t="shared" si="32"/>
        <v>68.349999999999994</v>
      </c>
      <c r="P675" t="str" cm="1">
        <f t="array" ref="P675">_xlfn.IFS(O675&gt;90,"A+",O675&gt;80,"A",O675&gt;70,"B",O675&gt;60,"C",O675&gt;40,"D",O675&gt;=0,"E")</f>
        <v>C</v>
      </c>
      <c r="Q675" s="43" t="str">
        <f>TEXT(VLOOKUP(D675,CHOOSE({1,2},Detail!$H$2:$H$1001,Detail!$A$2:$A$1001),2,FALSE),"DD/MM/YYYY")</f>
        <v>28/12/2003</v>
      </c>
      <c r="R675" t="str" cm="1">
        <f t="array" ref="R675:V675">TRANSPOSE(VLOOKUP(D675,CHOOSE({1,2,3,4,5,6},Detail!$H$2:$H$1001,Detail!$F$2:$F$1001,Detail!$C$2:$C$1001,Detail!$D$2:$D$1001,Detail!$E$2:$E$1001,Detail!$B$2:$B$1001),{2;3;4;5;6},FALSE))</f>
        <v>Surabaya</v>
      </c>
      <c r="S675">
        <v>152</v>
      </c>
      <c r="T675">
        <v>89</v>
      </c>
      <c r="U675" t="str">
        <v>Jl. H.J Maemunah No. 28</v>
      </c>
      <c r="V675" t="str">
        <v>O-</v>
      </c>
    </row>
    <row r="676" spans="1:22" x14ac:dyDescent="0.25">
      <c r="A676">
        <v>675</v>
      </c>
      <c r="B676" t="str">
        <f>LEFT(INDEX(Absen!$F$3:$F$8,MATCH(C676,Absen!$E$3:$E$8,0)),1)&amp;TEXT(A676,"0000")</f>
        <v>B0675</v>
      </c>
      <c r="C676" t="s">
        <v>1014</v>
      </c>
      <c r="D676" s="27" t="str">
        <f>VLOOKUP('Personal Teks 2'!B676,Detail!$G$2:$H$1001,2,FALSE)</f>
        <v>Balangga Prasetyo</v>
      </c>
      <c r="E676">
        <v>83</v>
      </c>
      <c r="F676">
        <v>42</v>
      </c>
      <c r="G676">
        <v>79</v>
      </c>
      <c r="H676">
        <v>55</v>
      </c>
      <c r="I676">
        <v>72</v>
      </c>
      <c r="J676">
        <v>58</v>
      </c>
      <c r="K676">
        <v>73</v>
      </c>
      <c r="L676" s="45" t="str">
        <f>_xlfn.IFNA(INDEX(Absen!$B$2:$B$501,MATCH('Personal Teks 2'!B676,Absen!$A$2:$A$501,0)),"NO")</f>
        <v>NO</v>
      </c>
      <c r="M676" s="47">
        <f t="shared" si="30"/>
        <v>0</v>
      </c>
      <c r="N676">
        <f t="shared" si="31"/>
        <v>73</v>
      </c>
      <c r="O676">
        <f t="shared" si="32"/>
        <v>66.2</v>
      </c>
      <c r="P676" t="str" cm="1">
        <f t="array" ref="P676">_xlfn.IFS(O676&gt;90,"A+",O676&gt;80,"A",O676&gt;70,"B",O676&gt;60,"C",O676&gt;40,"D",O676&gt;=0,"E")</f>
        <v>C</v>
      </c>
      <c r="Q676" s="43" t="str">
        <f>TEXT(VLOOKUP(D676,CHOOSE({1,2},Detail!$H$2:$H$1001,Detail!$A$2:$A$1001),2,FALSE),"DD/MM/YYYY")</f>
        <v>13/01/2003</v>
      </c>
      <c r="R676" t="str" cm="1">
        <f t="array" ref="R676:V676">TRANSPOSE(VLOOKUP(D676,CHOOSE({1,2,3,4,5,6},Detail!$H$2:$H$1001,Detail!$F$2:$F$1001,Detail!$C$2:$C$1001,Detail!$D$2:$D$1001,Detail!$E$2:$E$1001,Detail!$B$2:$B$1001),{2;3;4;5;6},FALSE))</f>
        <v>Meulaboh</v>
      </c>
      <c r="S676">
        <v>153</v>
      </c>
      <c r="T676">
        <v>76</v>
      </c>
      <c r="U676" t="str">
        <v>Jl. Laswi No. 62</v>
      </c>
      <c r="V676" t="str">
        <v>A+</v>
      </c>
    </row>
    <row r="677" spans="1:22" x14ac:dyDescent="0.25">
      <c r="A677">
        <v>676</v>
      </c>
      <c r="B677" t="str">
        <f>LEFT(INDEX(Absen!$F$3:$F$8,MATCH(C677,Absen!$E$3:$E$8,0)),1)&amp;TEXT(A677,"0000")</f>
        <v>B0676</v>
      </c>
      <c r="C677" t="s">
        <v>1014</v>
      </c>
      <c r="D677" s="27" t="str">
        <f>VLOOKUP('Personal Teks 2'!B677,Detail!$G$2:$H$1001,2,FALSE)</f>
        <v>Darimin Adriansyah</v>
      </c>
      <c r="E677">
        <v>83</v>
      </c>
      <c r="F677">
        <v>41</v>
      </c>
      <c r="G677">
        <v>47</v>
      </c>
      <c r="H677">
        <v>75</v>
      </c>
      <c r="I677">
        <v>71</v>
      </c>
      <c r="J677">
        <v>73</v>
      </c>
      <c r="K677">
        <v>72</v>
      </c>
      <c r="L677" s="45">
        <f>_xlfn.IFNA(INDEX(Absen!$B$2:$B$501,MATCH('Personal Teks 2'!B677,Absen!$A$2:$A$501,0)),"NO")</f>
        <v>44839</v>
      </c>
      <c r="M677" s="47">
        <f t="shared" si="30"/>
        <v>10</v>
      </c>
      <c r="N677">
        <f t="shared" si="31"/>
        <v>62</v>
      </c>
      <c r="O677">
        <f t="shared" si="32"/>
        <v>63.95</v>
      </c>
      <c r="P677" t="str" cm="1">
        <f t="array" ref="P677">_xlfn.IFS(O677&gt;90,"A+",O677&gt;80,"A",O677&gt;70,"B",O677&gt;60,"C",O677&gt;40,"D",O677&gt;=0,"E")</f>
        <v>C</v>
      </c>
      <c r="Q677" s="43" t="str">
        <f>TEXT(VLOOKUP(D677,CHOOSE({1,2},Detail!$H$2:$H$1001,Detail!$A$2:$A$1001),2,FALSE),"DD/MM/YYYY")</f>
        <v>15/10/2001</v>
      </c>
      <c r="R677" t="str" cm="1">
        <f t="array" ref="R677:V677">TRANSPOSE(VLOOKUP(D677,CHOOSE({1,2,3,4,5,6},Detail!$H$2:$H$1001,Detail!$F$2:$F$1001,Detail!$C$2:$C$1001,Detail!$D$2:$D$1001,Detail!$E$2:$E$1001,Detail!$B$2:$B$1001),{2;3;4;5;6},FALSE))</f>
        <v>Jambi</v>
      </c>
      <c r="S677">
        <v>158</v>
      </c>
      <c r="T677">
        <v>53</v>
      </c>
      <c r="U677" t="str">
        <v>Jl. Gardujati No. 57</v>
      </c>
      <c r="V677" t="str">
        <v>O-</v>
      </c>
    </row>
    <row r="678" spans="1:22" x14ac:dyDescent="0.25">
      <c r="A678">
        <v>677</v>
      </c>
      <c r="B678" t="str">
        <f>LEFT(INDEX(Absen!$F$3:$F$8,MATCH(C678,Absen!$E$3:$E$8,0)),1)&amp;TEXT(A678,"0000")</f>
        <v>B0677</v>
      </c>
      <c r="C678" t="s">
        <v>1014</v>
      </c>
      <c r="D678" s="27" t="str">
        <f>VLOOKUP('Personal Teks 2'!B678,Detail!$G$2:$H$1001,2,FALSE)</f>
        <v>Bakda Handayani</v>
      </c>
      <c r="E678">
        <v>64</v>
      </c>
      <c r="F678">
        <v>60</v>
      </c>
      <c r="G678">
        <v>84</v>
      </c>
      <c r="H678">
        <v>56</v>
      </c>
      <c r="I678">
        <v>86</v>
      </c>
      <c r="J678">
        <v>43</v>
      </c>
      <c r="K678">
        <v>70</v>
      </c>
      <c r="L678" s="45">
        <f>_xlfn.IFNA(INDEX(Absen!$B$2:$B$501,MATCH('Personal Teks 2'!B678,Absen!$A$2:$A$501,0)),"NO")</f>
        <v>44902</v>
      </c>
      <c r="M678" s="47">
        <f t="shared" si="30"/>
        <v>10</v>
      </c>
      <c r="N678">
        <f t="shared" si="31"/>
        <v>60</v>
      </c>
      <c r="O678">
        <f t="shared" si="32"/>
        <v>64.650000000000006</v>
      </c>
      <c r="P678" t="str" cm="1">
        <f t="array" ref="P678">_xlfn.IFS(O678&gt;90,"A+",O678&gt;80,"A",O678&gt;70,"B",O678&gt;60,"C",O678&gt;40,"D",O678&gt;=0,"E")</f>
        <v>C</v>
      </c>
      <c r="Q678" s="43" t="str">
        <f>TEXT(VLOOKUP(D678,CHOOSE({1,2},Detail!$H$2:$H$1001,Detail!$A$2:$A$1001),2,FALSE),"DD/MM/YYYY")</f>
        <v>13/02/2004</v>
      </c>
      <c r="R678" t="str" cm="1">
        <f t="array" ref="R678:V678">TRANSPOSE(VLOOKUP(D678,CHOOSE({1,2,3,4,5,6},Detail!$H$2:$H$1001,Detail!$F$2:$F$1001,Detail!$C$2:$C$1001,Detail!$D$2:$D$1001,Detail!$E$2:$E$1001,Detail!$B$2:$B$1001),{2;3;4;5;6},FALSE))</f>
        <v>Mataram</v>
      </c>
      <c r="S678">
        <v>161</v>
      </c>
      <c r="T678">
        <v>54</v>
      </c>
      <c r="U678" t="str">
        <v>Gg. W.R. Supratman No. 89</v>
      </c>
      <c r="V678" t="str">
        <v>AB-</v>
      </c>
    </row>
    <row r="679" spans="1:22" x14ac:dyDescent="0.25">
      <c r="A679">
        <v>678</v>
      </c>
      <c r="B679" t="str">
        <f>LEFT(INDEX(Absen!$F$3:$F$8,MATCH(C679,Absen!$E$3:$E$8,0)),1)&amp;TEXT(A679,"0000")</f>
        <v>A0678</v>
      </c>
      <c r="C679" t="s">
        <v>1015</v>
      </c>
      <c r="D679" s="27" t="str">
        <f>VLOOKUP('Personal Teks 2'!B679,Detail!$G$2:$H$1001,2,FALSE)</f>
        <v>Darsirah Gunarto</v>
      </c>
      <c r="E679">
        <v>65</v>
      </c>
      <c r="F679">
        <v>64</v>
      </c>
      <c r="G679">
        <v>68</v>
      </c>
      <c r="H679">
        <v>64</v>
      </c>
      <c r="I679">
        <v>91</v>
      </c>
      <c r="J679">
        <v>58</v>
      </c>
      <c r="K679">
        <v>72</v>
      </c>
      <c r="L679" s="45" t="str">
        <f>_xlfn.IFNA(INDEX(Absen!$B$2:$B$501,MATCH('Personal Teks 2'!B679,Absen!$A$2:$A$501,0)),"NO")</f>
        <v>NO</v>
      </c>
      <c r="M679" s="47">
        <f t="shared" si="30"/>
        <v>0</v>
      </c>
      <c r="N679">
        <f t="shared" si="31"/>
        <v>72</v>
      </c>
      <c r="O679">
        <f t="shared" si="32"/>
        <v>67.900000000000006</v>
      </c>
      <c r="P679" t="str" cm="1">
        <f t="array" ref="P679">_xlfn.IFS(O679&gt;90,"A+",O679&gt;80,"A",O679&gt;70,"B",O679&gt;60,"C",O679&gt;40,"D",O679&gt;=0,"E")</f>
        <v>C</v>
      </c>
      <c r="Q679" s="43" t="str">
        <f>TEXT(VLOOKUP(D679,CHOOSE({1,2},Detail!$H$2:$H$1001,Detail!$A$2:$A$1001),2,FALSE),"DD/MM/YYYY")</f>
        <v>08/05/2004</v>
      </c>
      <c r="R679" t="str" cm="1">
        <f t="array" ref="R679:V679">TRANSPOSE(VLOOKUP(D679,CHOOSE({1,2,3,4,5,6},Detail!$H$2:$H$1001,Detail!$F$2:$F$1001,Detail!$C$2:$C$1001,Detail!$D$2:$D$1001,Detail!$E$2:$E$1001,Detail!$B$2:$B$1001),{2;3;4;5;6},FALSE))</f>
        <v>Ternate</v>
      </c>
      <c r="S679">
        <v>161</v>
      </c>
      <c r="T679">
        <v>78</v>
      </c>
      <c r="U679" t="str">
        <v xml:space="preserve">Gang Jamika No. 2
</v>
      </c>
      <c r="V679" t="str">
        <v>B+</v>
      </c>
    </row>
    <row r="680" spans="1:22" x14ac:dyDescent="0.25">
      <c r="A680">
        <v>679</v>
      </c>
      <c r="B680" t="str">
        <f>LEFT(INDEX(Absen!$F$3:$F$8,MATCH(C680,Absen!$E$3:$E$8,0)),1)&amp;TEXT(A680,"0000")</f>
        <v>F0679</v>
      </c>
      <c r="C680" t="s">
        <v>1011</v>
      </c>
      <c r="D680" s="27" t="str">
        <f>VLOOKUP('Personal Teks 2'!B680,Detail!$G$2:$H$1001,2,FALSE)</f>
        <v>Raisa Situmorang</v>
      </c>
      <c r="E680">
        <v>72</v>
      </c>
      <c r="F680">
        <v>53</v>
      </c>
      <c r="G680">
        <v>88</v>
      </c>
      <c r="H680">
        <v>51</v>
      </c>
      <c r="I680">
        <v>75</v>
      </c>
      <c r="J680">
        <v>95</v>
      </c>
      <c r="K680">
        <v>82</v>
      </c>
      <c r="L680" s="45">
        <f>_xlfn.IFNA(INDEX(Absen!$B$2:$B$501,MATCH('Personal Teks 2'!B680,Absen!$A$2:$A$501,0)),"NO")</f>
        <v>44780</v>
      </c>
      <c r="M680" s="47">
        <f t="shared" si="30"/>
        <v>10</v>
      </c>
      <c r="N680">
        <f t="shared" si="31"/>
        <v>72</v>
      </c>
      <c r="O680">
        <f t="shared" si="32"/>
        <v>75.174999999999997</v>
      </c>
      <c r="P680" t="str" cm="1">
        <f t="array" ref="P680">_xlfn.IFS(O680&gt;90,"A+",O680&gt;80,"A",O680&gt;70,"B",O680&gt;60,"C",O680&gt;40,"D",O680&gt;=0,"E")</f>
        <v>B</v>
      </c>
      <c r="Q680" s="43" t="str">
        <f>TEXT(VLOOKUP(D680,CHOOSE({1,2},Detail!$H$2:$H$1001,Detail!$A$2:$A$1001),2,FALSE),"DD/MM/YYYY")</f>
        <v>31/12/2003</v>
      </c>
      <c r="R680" t="str" cm="1">
        <f t="array" ref="R680:V680">TRANSPOSE(VLOOKUP(D680,CHOOSE({1,2,3,4,5,6},Detail!$H$2:$H$1001,Detail!$F$2:$F$1001,Detail!$C$2:$C$1001,Detail!$D$2:$D$1001,Detail!$E$2:$E$1001,Detail!$B$2:$B$1001),{2;3;4;5;6},FALSE))</f>
        <v>Malang</v>
      </c>
      <c r="S680">
        <v>176</v>
      </c>
      <c r="T680">
        <v>49</v>
      </c>
      <c r="U680" t="str">
        <v>Jl. Raya Setiabudhi No. 98</v>
      </c>
      <c r="V680" t="str">
        <v>O+</v>
      </c>
    </row>
    <row r="681" spans="1:22" x14ac:dyDescent="0.25">
      <c r="A681">
        <v>680</v>
      </c>
      <c r="B681" t="str">
        <f>LEFT(INDEX(Absen!$F$3:$F$8,MATCH(C681,Absen!$E$3:$E$8,0)),1)&amp;TEXT(A681,"0000")</f>
        <v>A0680</v>
      </c>
      <c r="C681" t="s">
        <v>1015</v>
      </c>
      <c r="D681" s="27" t="str">
        <f>VLOOKUP('Personal Teks 2'!B681,Detail!$G$2:$H$1001,2,FALSE)</f>
        <v>Gangsar Widiastuti</v>
      </c>
      <c r="E681">
        <v>65</v>
      </c>
      <c r="F681">
        <v>47</v>
      </c>
      <c r="G681">
        <v>61</v>
      </c>
      <c r="H681">
        <v>66</v>
      </c>
      <c r="I681">
        <v>65</v>
      </c>
      <c r="J681">
        <v>52</v>
      </c>
      <c r="K681">
        <v>65</v>
      </c>
      <c r="L681" s="45">
        <f>_xlfn.IFNA(INDEX(Absen!$B$2:$B$501,MATCH('Personal Teks 2'!B681,Absen!$A$2:$A$501,0)),"NO")</f>
        <v>44768</v>
      </c>
      <c r="M681" s="47">
        <f t="shared" si="30"/>
        <v>10</v>
      </c>
      <c r="N681">
        <f t="shared" si="31"/>
        <v>55</v>
      </c>
      <c r="O681">
        <f t="shared" si="32"/>
        <v>58.475000000000001</v>
      </c>
      <c r="P681" t="str" cm="1">
        <f t="array" ref="P681">_xlfn.IFS(O681&gt;90,"A+",O681&gt;80,"A",O681&gt;70,"B",O681&gt;60,"C",O681&gt;40,"D",O681&gt;=0,"E")</f>
        <v>D</v>
      </c>
      <c r="Q681" s="43" t="str">
        <f>TEXT(VLOOKUP(D681,CHOOSE({1,2},Detail!$H$2:$H$1001,Detail!$A$2:$A$1001),2,FALSE),"DD/MM/YYYY")</f>
        <v>13/07/2003</v>
      </c>
      <c r="R681" t="str" cm="1">
        <f t="array" ref="R681:V681">TRANSPOSE(VLOOKUP(D681,CHOOSE({1,2,3,4,5,6},Detail!$H$2:$H$1001,Detail!$F$2:$F$1001,Detail!$C$2:$C$1001,Detail!$D$2:$D$1001,Detail!$E$2:$E$1001,Detail!$B$2:$B$1001),{2;3;4;5;6},FALSE))</f>
        <v>Banjarmasin</v>
      </c>
      <c r="S681">
        <v>165</v>
      </c>
      <c r="T681">
        <v>82</v>
      </c>
      <c r="U681" t="str">
        <v>Jl. Rajiman No. 51</v>
      </c>
      <c r="V681" t="str">
        <v>AB-</v>
      </c>
    </row>
    <row r="682" spans="1:22" x14ac:dyDescent="0.25">
      <c r="A682">
        <v>681</v>
      </c>
      <c r="B682" t="str">
        <f>LEFT(INDEX(Absen!$F$3:$F$8,MATCH(C682,Absen!$E$3:$E$8,0)),1)&amp;TEXT(A682,"0000")</f>
        <v>A0681</v>
      </c>
      <c r="C682" t="s">
        <v>1015</v>
      </c>
      <c r="D682" s="27" t="str">
        <f>VLOOKUP('Personal Teks 2'!B682,Detail!$G$2:$H$1001,2,FALSE)</f>
        <v>Salsabila Utama</v>
      </c>
      <c r="E682">
        <v>53</v>
      </c>
      <c r="F682">
        <v>45</v>
      </c>
      <c r="G682">
        <v>71</v>
      </c>
      <c r="H682">
        <v>60</v>
      </c>
      <c r="I682">
        <v>58</v>
      </c>
      <c r="J682">
        <v>65</v>
      </c>
      <c r="K682">
        <v>91</v>
      </c>
      <c r="L682" s="45">
        <f>_xlfn.IFNA(INDEX(Absen!$B$2:$B$501,MATCH('Personal Teks 2'!B682,Absen!$A$2:$A$501,0)),"NO")</f>
        <v>44831</v>
      </c>
      <c r="M682" s="47">
        <f t="shared" si="30"/>
        <v>10</v>
      </c>
      <c r="N682">
        <f t="shared" si="31"/>
        <v>81</v>
      </c>
      <c r="O682">
        <f t="shared" si="32"/>
        <v>62.300000000000004</v>
      </c>
      <c r="P682" t="str" cm="1">
        <f t="array" ref="P682">_xlfn.IFS(O682&gt;90,"A+",O682&gt;80,"A",O682&gt;70,"B",O682&gt;60,"C",O682&gt;40,"D",O682&gt;=0,"E")</f>
        <v>C</v>
      </c>
      <c r="Q682" s="43" t="str">
        <f>TEXT(VLOOKUP(D682,CHOOSE({1,2},Detail!$H$2:$H$1001,Detail!$A$2:$A$1001),2,FALSE),"DD/MM/YYYY")</f>
        <v>03/11/2004</v>
      </c>
      <c r="R682" t="str" cm="1">
        <f t="array" ref="R682:V682">TRANSPOSE(VLOOKUP(D682,CHOOSE({1,2,3,4,5,6},Detail!$H$2:$H$1001,Detail!$F$2:$F$1001,Detail!$C$2:$C$1001,Detail!$D$2:$D$1001,Detail!$E$2:$E$1001,Detail!$B$2:$B$1001),{2;3;4;5;6},FALSE))</f>
        <v>Kota Administrasi Jakarta Utara</v>
      </c>
      <c r="S682">
        <v>174</v>
      </c>
      <c r="T682">
        <v>94</v>
      </c>
      <c r="U682" t="str">
        <v xml:space="preserve">Gg. Pacuan Kuda No. 1
</v>
      </c>
      <c r="V682" t="str">
        <v>AB+</v>
      </c>
    </row>
    <row r="683" spans="1:22" x14ac:dyDescent="0.25">
      <c r="A683">
        <v>682</v>
      </c>
      <c r="B683" t="str">
        <f>LEFT(INDEX(Absen!$F$3:$F$8,MATCH(C683,Absen!$E$3:$E$8,0)),1)&amp;TEXT(A683,"0000")</f>
        <v>A0682</v>
      </c>
      <c r="C683" t="s">
        <v>1015</v>
      </c>
      <c r="D683" s="27" t="str">
        <f>VLOOKUP('Personal Teks 2'!B683,Detail!$G$2:$H$1001,2,FALSE)</f>
        <v>Wira Novitasari</v>
      </c>
      <c r="E683">
        <v>75</v>
      </c>
      <c r="F683">
        <v>40</v>
      </c>
      <c r="G683">
        <v>57</v>
      </c>
      <c r="H683">
        <v>63</v>
      </c>
      <c r="I683">
        <v>63</v>
      </c>
      <c r="J683">
        <v>86</v>
      </c>
      <c r="K683">
        <v>87</v>
      </c>
      <c r="L683" s="45">
        <f>_xlfn.IFNA(INDEX(Absen!$B$2:$B$501,MATCH('Personal Teks 2'!B683,Absen!$A$2:$A$501,0)),"NO")</f>
        <v>44917</v>
      </c>
      <c r="M683" s="47">
        <f t="shared" si="30"/>
        <v>10</v>
      </c>
      <c r="N683">
        <f t="shared" si="31"/>
        <v>77</v>
      </c>
      <c r="O683">
        <f t="shared" si="32"/>
        <v>66.424999999999997</v>
      </c>
      <c r="P683" t="str" cm="1">
        <f t="array" ref="P683">_xlfn.IFS(O683&gt;90,"A+",O683&gt;80,"A",O683&gt;70,"B",O683&gt;60,"C",O683&gt;40,"D",O683&gt;=0,"E")</f>
        <v>C</v>
      </c>
      <c r="Q683" s="43" t="str">
        <f>TEXT(VLOOKUP(D683,CHOOSE({1,2},Detail!$H$2:$H$1001,Detail!$A$2:$A$1001),2,FALSE),"DD/MM/YYYY")</f>
        <v>20/12/2001</v>
      </c>
      <c r="R683" t="str" cm="1">
        <f t="array" ref="R683:V683">TRANSPOSE(VLOOKUP(D683,CHOOSE({1,2,3,4,5,6},Detail!$H$2:$H$1001,Detail!$F$2:$F$1001,Detail!$C$2:$C$1001,Detail!$D$2:$D$1001,Detail!$E$2:$E$1001,Detail!$B$2:$B$1001),{2;3;4;5;6},FALSE))</f>
        <v>Surakarta</v>
      </c>
      <c r="S683">
        <v>161</v>
      </c>
      <c r="T683">
        <v>53</v>
      </c>
      <c r="U683" t="str">
        <v>Gg. Cikutra Barat No. 24</v>
      </c>
      <c r="V683" t="str">
        <v>B+</v>
      </c>
    </row>
    <row r="684" spans="1:22" x14ac:dyDescent="0.25">
      <c r="A684">
        <v>683</v>
      </c>
      <c r="B684" t="str">
        <f>LEFT(INDEX(Absen!$F$3:$F$8,MATCH(C684,Absen!$E$3:$E$8,0)),1)&amp;TEXT(A684,"0000")</f>
        <v>C0683</v>
      </c>
      <c r="C684" t="s">
        <v>1012</v>
      </c>
      <c r="D684" s="27" t="str">
        <f>VLOOKUP('Personal Teks 2'!B684,Detail!$G$2:$H$1001,2,FALSE)</f>
        <v>Bala Sitorus</v>
      </c>
      <c r="E684">
        <v>94</v>
      </c>
      <c r="F684">
        <v>49</v>
      </c>
      <c r="G684">
        <v>76</v>
      </c>
      <c r="H684">
        <v>58</v>
      </c>
      <c r="I684">
        <v>93</v>
      </c>
      <c r="J684">
        <v>63</v>
      </c>
      <c r="K684">
        <v>100</v>
      </c>
      <c r="L684" s="45">
        <f>_xlfn.IFNA(INDEX(Absen!$B$2:$B$501,MATCH('Personal Teks 2'!B684,Absen!$A$2:$A$501,0)),"NO")</f>
        <v>44876</v>
      </c>
      <c r="M684" s="47">
        <f t="shared" si="30"/>
        <v>10</v>
      </c>
      <c r="N684">
        <f t="shared" si="31"/>
        <v>90</v>
      </c>
      <c r="O684">
        <f t="shared" si="32"/>
        <v>73.55</v>
      </c>
      <c r="P684" t="str" cm="1">
        <f t="array" ref="P684">_xlfn.IFS(O684&gt;90,"A+",O684&gt;80,"A",O684&gt;70,"B",O684&gt;60,"C",O684&gt;40,"D",O684&gt;=0,"E")</f>
        <v>B</v>
      </c>
      <c r="Q684" s="43" t="str">
        <f>TEXT(VLOOKUP(D684,CHOOSE({1,2},Detail!$H$2:$H$1001,Detail!$A$2:$A$1001),2,FALSE),"DD/MM/YYYY")</f>
        <v>13/09/2001</v>
      </c>
      <c r="R684" t="str" cm="1">
        <f t="array" ref="R684:V684">TRANSPOSE(VLOOKUP(D684,CHOOSE({1,2,3,4,5,6},Detail!$H$2:$H$1001,Detail!$F$2:$F$1001,Detail!$C$2:$C$1001,Detail!$D$2:$D$1001,Detail!$E$2:$E$1001,Detail!$B$2:$B$1001),{2;3;4;5;6},FALSE))</f>
        <v>Bontang</v>
      </c>
      <c r="S684">
        <v>178</v>
      </c>
      <c r="T684">
        <v>59</v>
      </c>
      <c r="U684" t="str">
        <v xml:space="preserve">Jl. Ahmad Yani No. 7
</v>
      </c>
      <c r="V684" t="str">
        <v>O-</v>
      </c>
    </row>
    <row r="685" spans="1:22" x14ac:dyDescent="0.25">
      <c r="A685">
        <v>684</v>
      </c>
      <c r="B685" t="str">
        <f>LEFT(INDEX(Absen!$F$3:$F$8,MATCH(C685,Absen!$E$3:$E$8,0)),1)&amp;TEXT(A685,"0000")</f>
        <v>B0684</v>
      </c>
      <c r="C685" t="s">
        <v>1014</v>
      </c>
      <c r="D685" s="27" t="str">
        <f>VLOOKUP('Personal Teks 2'!B685,Detail!$G$2:$H$1001,2,FALSE)</f>
        <v>Gandi Purnawati</v>
      </c>
      <c r="E685">
        <v>93</v>
      </c>
      <c r="F685">
        <v>51</v>
      </c>
      <c r="G685">
        <v>89</v>
      </c>
      <c r="H685">
        <v>75</v>
      </c>
      <c r="I685">
        <v>77</v>
      </c>
      <c r="J685">
        <v>94</v>
      </c>
      <c r="K685">
        <v>100</v>
      </c>
      <c r="L685" s="45">
        <f>_xlfn.IFNA(INDEX(Absen!$B$2:$B$501,MATCH('Personal Teks 2'!B685,Absen!$A$2:$A$501,0)),"NO")</f>
        <v>44798</v>
      </c>
      <c r="M685" s="47">
        <f t="shared" si="30"/>
        <v>10</v>
      </c>
      <c r="N685">
        <f t="shared" si="31"/>
        <v>90</v>
      </c>
      <c r="O685">
        <f t="shared" si="32"/>
        <v>82.6</v>
      </c>
      <c r="P685" t="str" cm="1">
        <f t="array" ref="P685">_xlfn.IFS(O685&gt;90,"A+",O685&gt;80,"A",O685&gt;70,"B",O685&gt;60,"C",O685&gt;40,"D",O685&gt;=0,"E")</f>
        <v>A</v>
      </c>
      <c r="Q685" s="43" t="str">
        <f>TEXT(VLOOKUP(D685,CHOOSE({1,2},Detail!$H$2:$H$1001,Detail!$A$2:$A$1001),2,FALSE),"DD/MM/YYYY")</f>
        <v>07/05/2003</v>
      </c>
      <c r="R685" t="str" cm="1">
        <f t="array" ref="R685:V685">TRANSPOSE(VLOOKUP(D685,CHOOSE({1,2,3,4,5,6},Detail!$H$2:$H$1001,Detail!$F$2:$F$1001,Detail!$C$2:$C$1001,Detail!$D$2:$D$1001,Detail!$E$2:$E$1001,Detail!$B$2:$B$1001),{2;3;4;5;6},FALSE))</f>
        <v>Lhokseumawe</v>
      </c>
      <c r="S685">
        <v>157</v>
      </c>
      <c r="T685">
        <v>87</v>
      </c>
      <c r="U685" t="str">
        <v>Gang Dipatiukur No. 95</v>
      </c>
      <c r="V685" t="str">
        <v>O+</v>
      </c>
    </row>
    <row r="686" spans="1:22" x14ac:dyDescent="0.25">
      <c r="A686">
        <v>685</v>
      </c>
      <c r="B686" t="str">
        <f>LEFT(INDEX(Absen!$F$3:$F$8,MATCH(C686,Absen!$E$3:$E$8,0)),1)&amp;TEXT(A686,"0000")</f>
        <v>E0685</v>
      </c>
      <c r="C686" t="s">
        <v>1010</v>
      </c>
      <c r="D686" s="27" t="str">
        <f>VLOOKUP('Personal Teks 2'!B686,Detail!$G$2:$H$1001,2,FALSE)</f>
        <v>Tira Natsir</v>
      </c>
      <c r="E686">
        <v>61</v>
      </c>
      <c r="F686">
        <v>43</v>
      </c>
      <c r="G686">
        <v>85</v>
      </c>
      <c r="H686">
        <v>62</v>
      </c>
      <c r="I686">
        <v>65</v>
      </c>
      <c r="J686">
        <v>97</v>
      </c>
      <c r="K686">
        <v>91</v>
      </c>
      <c r="L686" s="45">
        <f>_xlfn.IFNA(INDEX(Absen!$B$2:$B$501,MATCH('Personal Teks 2'!B686,Absen!$A$2:$A$501,0)),"NO")</f>
        <v>44850</v>
      </c>
      <c r="M686" s="47">
        <f t="shared" si="30"/>
        <v>10</v>
      </c>
      <c r="N686">
        <f t="shared" si="31"/>
        <v>81</v>
      </c>
      <c r="O686">
        <f t="shared" si="32"/>
        <v>73.375</v>
      </c>
      <c r="P686" t="str" cm="1">
        <f t="array" ref="P686">_xlfn.IFS(O686&gt;90,"A+",O686&gt;80,"A",O686&gt;70,"B",O686&gt;60,"C",O686&gt;40,"D",O686&gt;=0,"E")</f>
        <v>B</v>
      </c>
      <c r="Q686" s="43" t="str">
        <f>TEXT(VLOOKUP(D686,CHOOSE({1,2},Detail!$H$2:$H$1001,Detail!$A$2:$A$1001),2,FALSE),"DD/MM/YYYY")</f>
        <v>28/02/2003</v>
      </c>
      <c r="R686" t="str" cm="1">
        <f t="array" ref="R686:V686">TRANSPOSE(VLOOKUP(D686,CHOOSE({1,2,3,4,5,6},Detail!$H$2:$H$1001,Detail!$F$2:$F$1001,Detail!$C$2:$C$1001,Detail!$D$2:$D$1001,Detail!$E$2:$E$1001,Detail!$B$2:$B$1001),{2;3;4;5;6},FALSE))</f>
        <v>Singkawang</v>
      </c>
      <c r="S686">
        <v>175</v>
      </c>
      <c r="T686">
        <v>57</v>
      </c>
      <c r="U686" t="str">
        <v>Gg. Stasiun Wonokromo No. 18</v>
      </c>
      <c r="V686" t="str">
        <v>B+</v>
      </c>
    </row>
    <row r="687" spans="1:22" x14ac:dyDescent="0.25">
      <c r="A687">
        <v>686</v>
      </c>
      <c r="B687" t="str">
        <f>LEFT(INDEX(Absen!$F$3:$F$8,MATCH(C687,Absen!$E$3:$E$8,0)),1)&amp;TEXT(A687,"0000")</f>
        <v>D0686</v>
      </c>
      <c r="C687" t="s">
        <v>1013</v>
      </c>
      <c r="D687" s="27" t="str">
        <f>VLOOKUP('Personal Teks 2'!B687,Detail!$G$2:$H$1001,2,FALSE)</f>
        <v>Wira Haryanto</v>
      </c>
      <c r="E687">
        <v>76</v>
      </c>
      <c r="F687">
        <v>75</v>
      </c>
      <c r="G687">
        <v>74</v>
      </c>
      <c r="H687">
        <v>72</v>
      </c>
      <c r="I687">
        <v>76</v>
      </c>
      <c r="J687">
        <v>77</v>
      </c>
      <c r="K687">
        <v>62</v>
      </c>
      <c r="L687" s="45" t="str">
        <f>_xlfn.IFNA(INDEX(Absen!$B$2:$B$501,MATCH('Personal Teks 2'!B687,Absen!$A$2:$A$501,0)),"NO")</f>
        <v>NO</v>
      </c>
      <c r="M687" s="47">
        <f t="shared" si="30"/>
        <v>0</v>
      </c>
      <c r="N687">
        <f t="shared" si="31"/>
        <v>62</v>
      </c>
      <c r="O687">
        <f t="shared" si="32"/>
        <v>73.775000000000006</v>
      </c>
      <c r="P687" t="str" cm="1">
        <f t="array" ref="P687">_xlfn.IFS(O687&gt;90,"A+",O687&gt;80,"A",O687&gt;70,"B",O687&gt;60,"C",O687&gt;40,"D",O687&gt;=0,"E")</f>
        <v>B</v>
      </c>
      <c r="Q687" s="43" t="str">
        <f>TEXT(VLOOKUP(D687,CHOOSE({1,2},Detail!$H$2:$H$1001,Detail!$A$2:$A$1001),2,FALSE),"DD/MM/YYYY")</f>
        <v>04/01/2003</v>
      </c>
      <c r="R687" t="str" cm="1">
        <f t="array" ref="R687:V687">TRANSPOSE(VLOOKUP(D687,CHOOSE({1,2,3,4,5,6},Detail!$H$2:$H$1001,Detail!$F$2:$F$1001,Detail!$C$2:$C$1001,Detail!$D$2:$D$1001,Detail!$E$2:$E$1001,Detail!$B$2:$B$1001),{2;3;4;5;6},FALSE))</f>
        <v>Bandar Lampung</v>
      </c>
      <c r="S687">
        <v>154</v>
      </c>
      <c r="T687">
        <v>91</v>
      </c>
      <c r="U687" t="str">
        <v>Gang Merdeka No. 34</v>
      </c>
      <c r="V687" t="str">
        <v>O-</v>
      </c>
    </row>
    <row r="688" spans="1:22" x14ac:dyDescent="0.25">
      <c r="A688">
        <v>687</v>
      </c>
      <c r="B688" t="str">
        <f>LEFT(INDEX(Absen!$F$3:$F$8,MATCH(C688,Absen!$E$3:$E$8,0)),1)&amp;TEXT(A688,"0000")</f>
        <v>C0687</v>
      </c>
      <c r="C688" t="s">
        <v>1012</v>
      </c>
      <c r="D688" s="27" t="str">
        <f>VLOOKUP('Personal Teks 2'!B688,Detail!$G$2:$H$1001,2,FALSE)</f>
        <v>Jasmin Padmasari</v>
      </c>
      <c r="E688">
        <v>83</v>
      </c>
      <c r="F688">
        <v>69</v>
      </c>
      <c r="G688">
        <v>76</v>
      </c>
      <c r="H688">
        <v>70</v>
      </c>
      <c r="I688">
        <v>94</v>
      </c>
      <c r="J688">
        <v>88</v>
      </c>
      <c r="K688">
        <v>74</v>
      </c>
      <c r="L688" s="45" t="str">
        <f>_xlfn.IFNA(INDEX(Absen!$B$2:$B$501,MATCH('Personal Teks 2'!B688,Absen!$A$2:$A$501,0)),"NO")</f>
        <v>NO</v>
      </c>
      <c r="M688" s="47">
        <f t="shared" si="30"/>
        <v>0</v>
      </c>
      <c r="N688">
        <f t="shared" si="31"/>
        <v>74</v>
      </c>
      <c r="O688">
        <f t="shared" si="32"/>
        <v>79.700000000000017</v>
      </c>
      <c r="P688" t="str" cm="1">
        <f t="array" ref="P688">_xlfn.IFS(O688&gt;90,"A+",O688&gt;80,"A",O688&gt;70,"B",O688&gt;60,"C",O688&gt;40,"D",O688&gt;=0,"E")</f>
        <v>B</v>
      </c>
      <c r="Q688" s="43" t="str">
        <f>TEXT(VLOOKUP(D688,CHOOSE({1,2},Detail!$H$2:$H$1001,Detail!$A$2:$A$1001),2,FALSE),"DD/MM/YYYY")</f>
        <v>01/09/2003</v>
      </c>
      <c r="R688" t="str" cm="1">
        <f t="array" ref="R688:V688">TRANSPOSE(VLOOKUP(D688,CHOOSE({1,2,3,4,5,6},Detail!$H$2:$H$1001,Detail!$F$2:$F$1001,Detail!$C$2:$C$1001,Detail!$D$2:$D$1001,Detail!$E$2:$E$1001,Detail!$B$2:$B$1001),{2;3;4;5;6},FALSE))</f>
        <v>Tangerang</v>
      </c>
      <c r="S688">
        <v>178</v>
      </c>
      <c r="T688">
        <v>55</v>
      </c>
      <c r="U688" t="str">
        <v>Jl. Peta No. 41</v>
      </c>
      <c r="V688" t="str">
        <v>B-</v>
      </c>
    </row>
    <row r="689" spans="1:25" x14ac:dyDescent="0.25">
      <c r="A689">
        <v>688</v>
      </c>
      <c r="B689" t="str">
        <f>LEFT(INDEX(Absen!$F$3:$F$8,MATCH(C689,Absen!$E$3:$E$8,0)),1)&amp;TEXT(A689,"0000")</f>
        <v>A0688</v>
      </c>
      <c r="C689" t="s">
        <v>1015</v>
      </c>
      <c r="D689" s="27" t="str">
        <f>VLOOKUP('Personal Teks 2'!B689,Detail!$G$2:$H$1001,2,FALSE)</f>
        <v>Kenzie Wibowo</v>
      </c>
      <c r="E689">
        <v>88</v>
      </c>
      <c r="F689">
        <v>55</v>
      </c>
      <c r="G689">
        <v>76</v>
      </c>
      <c r="H689">
        <v>61</v>
      </c>
      <c r="I689">
        <v>55</v>
      </c>
      <c r="J689">
        <v>46</v>
      </c>
      <c r="K689">
        <v>92</v>
      </c>
      <c r="L689" s="45" t="str">
        <f>_xlfn.IFNA(INDEX(Absen!$B$2:$B$501,MATCH('Personal Teks 2'!B689,Absen!$A$2:$A$501,0)),"NO")</f>
        <v>NO</v>
      </c>
      <c r="M689" s="47">
        <f t="shared" si="30"/>
        <v>0</v>
      </c>
      <c r="N689">
        <f t="shared" si="31"/>
        <v>92</v>
      </c>
      <c r="O689">
        <f t="shared" si="32"/>
        <v>65.975000000000009</v>
      </c>
      <c r="P689" t="str" cm="1">
        <f t="array" ref="P689">_xlfn.IFS(O689&gt;90,"A+",O689&gt;80,"A",O689&gt;70,"B",O689&gt;60,"C",O689&gt;40,"D",O689&gt;=0,"E")</f>
        <v>C</v>
      </c>
      <c r="Q689" s="43" t="str">
        <f>TEXT(VLOOKUP(D689,CHOOSE({1,2},Detail!$H$2:$H$1001,Detail!$A$2:$A$1001),2,FALSE),"DD/MM/YYYY")</f>
        <v>12/07/2002</v>
      </c>
      <c r="R689" t="str" cm="1">
        <f t="array" ref="R689:V689">TRANSPOSE(VLOOKUP(D689,CHOOSE({1,2,3,4,5,6},Detail!$H$2:$H$1001,Detail!$F$2:$F$1001,Detail!$C$2:$C$1001,Detail!$D$2:$D$1001,Detail!$E$2:$E$1001,Detail!$B$2:$B$1001),{2;3;4;5;6},FALSE))</f>
        <v>Solok</v>
      </c>
      <c r="S689">
        <v>179</v>
      </c>
      <c r="T689">
        <v>91</v>
      </c>
      <c r="U689" t="str">
        <v xml:space="preserve">Jalan Kiaracondong No. 9
</v>
      </c>
      <c r="V689" t="str">
        <v>AB+</v>
      </c>
    </row>
    <row r="690" spans="1:25" x14ac:dyDescent="0.25">
      <c r="A690">
        <v>689</v>
      </c>
      <c r="B690" t="str">
        <f>LEFT(INDEX(Absen!$F$3:$F$8,MATCH(C690,Absen!$E$3:$E$8,0)),1)&amp;TEXT(A690,"0000")</f>
        <v>F0689</v>
      </c>
      <c r="C690" t="s">
        <v>1011</v>
      </c>
      <c r="D690" s="27" t="str">
        <f>VLOOKUP('Personal Teks 2'!B690,Detail!$G$2:$H$1001,2,FALSE)</f>
        <v>Dadi Manullang</v>
      </c>
      <c r="E690">
        <v>72</v>
      </c>
      <c r="F690">
        <v>67</v>
      </c>
      <c r="G690">
        <v>48</v>
      </c>
      <c r="H690">
        <v>52</v>
      </c>
      <c r="I690">
        <v>57</v>
      </c>
      <c r="J690">
        <v>52</v>
      </c>
      <c r="K690">
        <v>60</v>
      </c>
      <c r="L690" s="45">
        <f>_xlfn.IFNA(INDEX(Absen!$B$2:$B$501,MATCH('Personal Teks 2'!B690,Absen!$A$2:$A$501,0)),"NO")</f>
        <v>44822</v>
      </c>
      <c r="M690" s="47">
        <f t="shared" si="30"/>
        <v>10</v>
      </c>
      <c r="N690">
        <f t="shared" si="31"/>
        <v>50</v>
      </c>
      <c r="O690">
        <f t="shared" si="32"/>
        <v>56</v>
      </c>
      <c r="P690" t="str" cm="1">
        <f t="array" ref="P690">_xlfn.IFS(O690&gt;90,"A+",O690&gt;80,"A",O690&gt;70,"B",O690&gt;60,"C",O690&gt;40,"D",O690&gt;=0,"E")</f>
        <v>D</v>
      </c>
      <c r="Q690" s="43" t="str">
        <f>TEXT(VLOOKUP(D690,CHOOSE({1,2},Detail!$H$2:$H$1001,Detail!$A$2:$A$1001),2,FALSE),"DD/MM/YYYY")</f>
        <v>06/02/2005</v>
      </c>
      <c r="R690" t="str" cm="1">
        <f t="array" ref="R690:V690">TRANSPOSE(VLOOKUP(D690,CHOOSE({1,2,3,4,5,6},Detail!$H$2:$H$1001,Detail!$F$2:$F$1001,Detail!$C$2:$C$1001,Detail!$D$2:$D$1001,Detail!$E$2:$E$1001,Detail!$B$2:$B$1001),{2;3;4;5;6},FALSE))</f>
        <v>Langsa</v>
      </c>
      <c r="S690">
        <v>154</v>
      </c>
      <c r="T690">
        <v>69</v>
      </c>
      <c r="U690" t="str">
        <v>Gang Moch. Toha No. 86</v>
      </c>
      <c r="V690" t="str">
        <v>A+</v>
      </c>
    </row>
    <row r="691" spans="1:25" x14ac:dyDescent="0.25">
      <c r="A691">
        <v>690</v>
      </c>
      <c r="B691" t="str">
        <f>LEFT(INDEX(Absen!$F$3:$F$8,MATCH(C691,Absen!$E$3:$E$8,0)),1)&amp;TEXT(A691,"0000")</f>
        <v>B0690</v>
      </c>
      <c r="C691" t="s">
        <v>1014</v>
      </c>
      <c r="D691" s="27" t="str">
        <f>VLOOKUP('Personal Teks 2'!B691,Detail!$G$2:$H$1001,2,FALSE)</f>
        <v>Warsita Pudjiastuti</v>
      </c>
      <c r="E691">
        <v>85</v>
      </c>
      <c r="F691">
        <v>68</v>
      </c>
      <c r="G691">
        <v>53</v>
      </c>
      <c r="H691">
        <v>59</v>
      </c>
      <c r="I691">
        <v>65</v>
      </c>
      <c r="J691">
        <v>97</v>
      </c>
      <c r="K691">
        <v>88</v>
      </c>
      <c r="L691" s="45" t="str">
        <f>_xlfn.IFNA(INDEX(Absen!$B$2:$B$501,MATCH('Personal Teks 2'!B691,Absen!$A$2:$A$501,0)),"NO")</f>
        <v>NO</v>
      </c>
      <c r="M691" s="47">
        <f t="shared" si="30"/>
        <v>0</v>
      </c>
      <c r="N691">
        <f t="shared" si="31"/>
        <v>88</v>
      </c>
      <c r="O691">
        <f t="shared" si="32"/>
        <v>73.424999999999997</v>
      </c>
      <c r="P691" t="str" cm="1">
        <f t="array" ref="P691">_xlfn.IFS(O691&gt;90,"A+",O691&gt;80,"A",O691&gt;70,"B",O691&gt;60,"C",O691&gt;40,"D",O691&gt;=0,"E")</f>
        <v>B</v>
      </c>
      <c r="Q691" s="43" t="str">
        <f>TEXT(VLOOKUP(D691,CHOOSE({1,2},Detail!$H$2:$H$1001,Detail!$A$2:$A$1001),2,FALSE),"DD/MM/YYYY")</f>
        <v>27/06/2001</v>
      </c>
      <c r="R691" t="str" cm="1">
        <f t="array" ref="R691:V691">TRANSPOSE(VLOOKUP(D691,CHOOSE({1,2,3,4,5,6},Detail!$H$2:$H$1001,Detail!$F$2:$F$1001,Detail!$C$2:$C$1001,Detail!$D$2:$D$1001,Detail!$E$2:$E$1001,Detail!$B$2:$B$1001),{2;3;4;5;6},FALSE))</f>
        <v>Solok</v>
      </c>
      <c r="S691">
        <v>165</v>
      </c>
      <c r="T691">
        <v>71</v>
      </c>
      <c r="U691" t="str">
        <v>Jl. Suryakencana No. 18</v>
      </c>
      <c r="V691" t="str">
        <v>A-</v>
      </c>
    </row>
    <row r="692" spans="1:25" x14ac:dyDescent="0.25">
      <c r="A692">
        <v>691</v>
      </c>
      <c r="B692" t="str">
        <f>LEFT(INDEX(Absen!$F$3:$F$8,MATCH(C692,Absen!$E$3:$E$8,0)),1)&amp;TEXT(A692,"0000")</f>
        <v>A0691</v>
      </c>
      <c r="C692" t="s">
        <v>1015</v>
      </c>
      <c r="D692" s="27" t="str">
        <f>VLOOKUP('Personal Teks 2'!B692,Detail!$G$2:$H$1001,2,FALSE)</f>
        <v>Zulaikha Permadi</v>
      </c>
      <c r="E692">
        <v>59</v>
      </c>
      <c r="F692">
        <v>70</v>
      </c>
      <c r="G692">
        <v>60</v>
      </c>
      <c r="H692">
        <v>55</v>
      </c>
      <c r="I692">
        <v>76</v>
      </c>
      <c r="J692">
        <v>95</v>
      </c>
      <c r="K692">
        <v>96</v>
      </c>
      <c r="L692" s="45" t="str">
        <f>_xlfn.IFNA(INDEX(Absen!$B$2:$B$501,MATCH('Personal Teks 2'!B692,Absen!$A$2:$A$501,0)),"NO")</f>
        <v>NO</v>
      </c>
      <c r="M692" s="47">
        <f t="shared" si="30"/>
        <v>0</v>
      </c>
      <c r="N692">
        <f t="shared" si="31"/>
        <v>96</v>
      </c>
      <c r="O692">
        <f t="shared" si="32"/>
        <v>73.099999999999994</v>
      </c>
      <c r="P692" t="str" cm="1">
        <f t="array" ref="P692">_xlfn.IFS(O692&gt;90,"A+",O692&gt;80,"A",O692&gt;70,"B",O692&gt;60,"C",O692&gt;40,"D",O692&gt;=0,"E")</f>
        <v>B</v>
      </c>
      <c r="Q692" s="43" t="str">
        <f>TEXT(VLOOKUP(D692,CHOOSE({1,2},Detail!$H$2:$H$1001,Detail!$A$2:$A$1001),2,FALSE),"DD/MM/YYYY")</f>
        <v>29/12/2001</v>
      </c>
      <c r="R692" t="str" cm="1">
        <f t="array" ref="R692:V692">TRANSPOSE(VLOOKUP(D692,CHOOSE({1,2,3,4,5,6},Detail!$H$2:$H$1001,Detail!$F$2:$F$1001,Detail!$C$2:$C$1001,Detail!$D$2:$D$1001,Detail!$E$2:$E$1001,Detail!$B$2:$B$1001),{2;3;4;5;6},FALSE))</f>
        <v>Bekasi</v>
      </c>
      <c r="S692">
        <v>166</v>
      </c>
      <c r="T692">
        <v>82</v>
      </c>
      <c r="U692" t="str">
        <v xml:space="preserve">Gg. Cikutra Barat No. 1
</v>
      </c>
      <c r="V692" t="str">
        <v>AB+</v>
      </c>
    </row>
    <row r="693" spans="1:25" x14ac:dyDescent="0.25">
      <c r="A693">
        <v>692</v>
      </c>
      <c r="B693" t="str">
        <f>LEFT(INDEX(Absen!$F$3:$F$8,MATCH(C693,Absen!$E$3:$E$8,0)),1)&amp;TEXT(A693,"0000")</f>
        <v>A0692</v>
      </c>
      <c r="C693" t="s">
        <v>1015</v>
      </c>
      <c r="D693" s="27" t="str">
        <f>VLOOKUP('Personal Teks 2'!B693,Detail!$G$2:$H$1001,2,FALSE)</f>
        <v>Taufik Oktaviani</v>
      </c>
      <c r="E693">
        <v>67</v>
      </c>
      <c r="F693">
        <v>51</v>
      </c>
      <c r="G693">
        <v>78</v>
      </c>
      <c r="H693">
        <v>70</v>
      </c>
      <c r="I693">
        <v>54</v>
      </c>
      <c r="J693">
        <v>72</v>
      </c>
      <c r="K693">
        <v>73</v>
      </c>
      <c r="L693" s="45" t="str">
        <f>_xlfn.IFNA(INDEX(Absen!$B$2:$B$501,MATCH('Personal Teks 2'!B693,Absen!$A$2:$A$501,0)),"NO")</f>
        <v>NO</v>
      </c>
      <c r="M693" s="47">
        <f t="shared" si="30"/>
        <v>0</v>
      </c>
      <c r="N693">
        <f t="shared" si="31"/>
        <v>73</v>
      </c>
      <c r="O693">
        <f t="shared" si="32"/>
        <v>67.55</v>
      </c>
      <c r="P693" t="str" cm="1">
        <f t="array" ref="P693">_xlfn.IFS(O693&gt;90,"A+",O693&gt;80,"A",O693&gt;70,"B",O693&gt;60,"C",O693&gt;40,"D",O693&gt;=0,"E")</f>
        <v>C</v>
      </c>
      <c r="Q693" s="43" t="str">
        <f>TEXT(VLOOKUP(D693,CHOOSE({1,2},Detail!$H$2:$H$1001,Detail!$A$2:$A$1001),2,FALSE),"DD/MM/YYYY")</f>
        <v>04/09/2004</v>
      </c>
      <c r="R693" t="str" cm="1">
        <f t="array" ref="R693:V693">TRANSPOSE(VLOOKUP(D693,CHOOSE({1,2,3,4,5,6},Detail!$H$2:$H$1001,Detail!$F$2:$F$1001,Detail!$C$2:$C$1001,Detail!$D$2:$D$1001,Detail!$E$2:$E$1001,Detail!$B$2:$B$1001),{2;3;4;5;6},FALSE))</f>
        <v>Kota Administrasi Jakarta Timur</v>
      </c>
      <c r="S693">
        <v>177</v>
      </c>
      <c r="T693">
        <v>63</v>
      </c>
      <c r="U693" t="str">
        <v>Jalan Erlangga No. 87</v>
      </c>
      <c r="V693" t="str">
        <v>A+</v>
      </c>
    </row>
    <row r="694" spans="1:25" x14ac:dyDescent="0.25">
      <c r="A694">
        <v>693</v>
      </c>
      <c r="B694" t="str">
        <f>LEFT(INDEX(Absen!$F$3:$F$8,MATCH(C694,Absen!$E$3:$E$8,0)),1)&amp;TEXT(A694,"0000")</f>
        <v>A0693</v>
      </c>
      <c r="C694" t="s">
        <v>1015</v>
      </c>
      <c r="D694" s="27" t="str">
        <f>VLOOKUP('Personal Teks 2'!B694,Detail!$G$2:$H$1001,2,FALSE)</f>
        <v>Jais Iswahyudi</v>
      </c>
      <c r="E694">
        <v>63</v>
      </c>
      <c r="F694">
        <v>46</v>
      </c>
      <c r="G694">
        <v>84</v>
      </c>
      <c r="H694">
        <v>75</v>
      </c>
      <c r="I694">
        <v>95</v>
      </c>
      <c r="J694">
        <v>51</v>
      </c>
      <c r="K694">
        <v>85</v>
      </c>
      <c r="L694" s="45">
        <f>_xlfn.IFNA(INDEX(Absen!$B$2:$B$501,MATCH('Personal Teks 2'!B694,Absen!$A$2:$A$501,0)),"NO")</f>
        <v>44789</v>
      </c>
      <c r="M694" s="47">
        <f t="shared" si="30"/>
        <v>10</v>
      </c>
      <c r="N694">
        <f t="shared" si="31"/>
        <v>75</v>
      </c>
      <c r="O694">
        <f t="shared" si="32"/>
        <v>69.375</v>
      </c>
      <c r="P694" t="str" cm="1">
        <f t="array" ref="P694">_xlfn.IFS(O694&gt;90,"A+",O694&gt;80,"A",O694&gt;70,"B",O694&gt;60,"C",O694&gt;40,"D",O694&gt;=0,"E")</f>
        <v>C</v>
      </c>
      <c r="Q694" s="43" t="str">
        <f>TEXT(VLOOKUP(D694,CHOOSE({1,2},Detail!$H$2:$H$1001,Detail!$A$2:$A$1001),2,FALSE),"DD/MM/YYYY")</f>
        <v>01/03/2002</v>
      </c>
      <c r="R694" t="str" cm="1">
        <f t="array" ref="R694:V694">TRANSPOSE(VLOOKUP(D694,CHOOSE({1,2,3,4,5,6},Detail!$H$2:$H$1001,Detail!$F$2:$F$1001,Detail!$C$2:$C$1001,Detail!$D$2:$D$1001,Detail!$E$2:$E$1001,Detail!$B$2:$B$1001),{2;3;4;5;6},FALSE))</f>
        <v>Ambon</v>
      </c>
      <c r="S694">
        <v>179</v>
      </c>
      <c r="T694">
        <v>66</v>
      </c>
      <c r="U694" t="str">
        <v xml:space="preserve">Gg. Sukabumi No. 4
</v>
      </c>
      <c r="V694" t="str">
        <v>B-</v>
      </c>
    </row>
    <row r="695" spans="1:25" x14ac:dyDescent="0.25">
      <c r="A695">
        <v>694</v>
      </c>
      <c r="B695" t="str">
        <f>LEFT(INDEX(Absen!$F$3:$F$8,MATCH(C695,Absen!$E$3:$E$8,0)),1)&amp;TEXT(A695,"0000")</f>
        <v>A0694</v>
      </c>
      <c r="C695" t="s">
        <v>1015</v>
      </c>
      <c r="D695" s="27" t="str">
        <f>VLOOKUP('Personal Teks 2'!B695,Detail!$G$2:$H$1001,2,FALSE)</f>
        <v>Kajen Narpati</v>
      </c>
      <c r="E695">
        <v>94</v>
      </c>
      <c r="F695">
        <v>69</v>
      </c>
      <c r="G695">
        <v>88</v>
      </c>
      <c r="H695">
        <v>73</v>
      </c>
      <c r="I695">
        <v>88</v>
      </c>
      <c r="J695">
        <v>93</v>
      </c>
      <c r="K695">
        <v>64</v>
      </c>
      <c r="L695" s="45" t="str">
        <f>_xlfn.IFNA(INDEX(Absen!$B$2:$B$501,MATCH('Personal Teks 2'!B695,Absen!$A$2:$A$501,0)),"NO")</f>
        <v>NO</v>
      </c>
      <c r="M695" s="47">
        <f t="shared" si="30"/>
        <v>0</v>
      </c>
      <c r="N695">
        <f t="shared" si="31"/>
        <v>64</v>
      </c>
      <c r="O695">
        <f t="shared" si="32"/>
        <v>83.100000000000009</v>
      </c>
      <c r="P695" t="str" cm="1">
        <f t="array" ref="P695">_xlfn.IFS(O695&gt;90,"A+",O695&gt;80,"A",O695&gt;70,"B",O695&gt;60,"C",O695&gt;40,"D",O695&gt;=0,"E")</f>
        <v>A</v>
      </c>
      <c r="Q695" s="43" t="str">
        <f>TEXT(VLOOKUP(D695,CHOOSE({1,2},Detail!$H$2:$H$1001,Detail!$A$2:$A$1001),2,FALSE),"DD/MM/YYYY")</f>
        <v>19/06/2004</v>
      </c>
      <c r="R695" t="str" cm="1">
        <f t="array" ref="R695:V695">TRANSPOSE(VLOOKUP(D695,CHOOSE({1,2,3,4,5,6},Detail!$H$2:$H$1001,Detail!$F$2:$F$1001,Detail!$C$2:$C$1001,Detail!$D$2:$D$1001,Detail!$E$2:$E$1001,Detail!$B$2:$B$1001),{2;3;4;5;6},FALSE))</f>
        <v>Lhokseumawe</v>
      </c>
      <c r="S695">
        <v>173</v>
      </c>
      <c r="T695">
        <v>63</v>
      </c>
      <c r="U695" t="str">
        <v xml:space="preserve">Gg. S. Parman No. 5
</v>
      </c>
      <c r="V695" t="str">
        <v>O-</v>
      </c>
    </row>
    <row r="696" spans="1:25" x14ac:dyDescent="0.25">
      <c r="A696">
        <v>695</v>
      </c>
      <c r="B696" t="str">
        <f>LEFT(INDEX(Absen!$F$3:$F$8,MATCH(C696,Absen!$E$3:$E$8,0)),1)&amp;TEXT(A696,"0000")</f>
        <v>A0695</v>
      </c>
      <c r="C696" t="s">
        <v>1015</v>
      </c>
      <c r="D696" s="27" t="str">
        <f>VLOOKUP('Personal Teks 2'!B696,Detail!$G$2:$H$1001,2,FALSE)</f>
        <v>Jamalia Wastuti</v>
      </c>
      <c r="E696">
        <v>74</v>
      </c>
      <c r="F696">
        <v>72</v>
      </c>
      <c r="G696">
        <v>66</v>
      </c>
      <c r="H696">
        <v>52</v>
      </c>
      <c r="I696">
        <v>93</v>
      </c>
      <c r="J696">
        <v>91</v>
      </c>
      <c r="K696">
        <v>88</v>
      </c>
      <c r="L696" s="45" t="str">
        <f>_xlfn.IFNA(INDEX(Absen!$B$2:$B$501,MATCH('Personal Teks 2'!B696,Absen!$A$2:$A$501,0)),"NO")</f>
        <v>NO</v>
      </c>
      <c r="M696" s="47">
        <f t="shared" si="30"/>
        <v>0</v>
      </c>
      <c r="N696">
        <f t="shared" si="31"/>
        <v>88</v>
      </c>
      <c r="O696">
        <f t="shared" si="32"/>
        <v>76.575000000000003</v>
      </c>
      <c r="P696" t="str" cm="1">
        <f t="array" ref="P696">_xlfn.IFS(O696&gt;90,"A+",O696&gt;80,"A",O696&gt;70,"B",O696&gt;60,"C",O696&gt;40,"D",O696&gt;=0,"E")</f>
        <v>B</v>
      </c>
      <c r="Q696" s="43" t="str">
        <f>TEXT(VLOOKUP(D696,CHOOSE({1,2},Detail!$H$2:$H$1001,Detail!$A$2:$A$1001),2,FALSE),"DD/MM/YYYY")</f>
        <v>29/12/2001</v>
      </c>
      <c r="R696" t="str" cm="1">
        <f t="array" ref="R696:V696">TRANSPOSE(VLOOKUP(D696,CHOOSE({1,2,3,4,5,6},Detail!$H$2:$H$1001,Detail!$F$2:$F$1001,Detail!$C$2:$C$1001,Detail!$D$2:$D$1001,Detail!$E$2:$E$1001,Detail!$B$2:$B$1001),{2;3;4;5;6},FALSE))</f>
        <v>Sibolga</v>
      </c>
      <c r="S696">
        <v>180</v>
      </c>
      <c r="T696">
        <v>76</v>
      </c>
      <c r="U696" t="str">
        <v>Jalan Dipenogoro No. 63</v>
      </c>
      <c r="V696" t="str">
        <v>A+</v>
      </c>
    </row>
    <row r="697" spans="1:25" x14ac:dyDescent="0.25">
      <c r="A697">
        <v>696</v>
      </c>
      <c r="B697" t="str">
        <f>LEFT(INDEX(Absen!$F$3:$F$8,MATCH(C697,Absen!$E$3:$E$8,0)),1)&amp;TEXT(A697,"0000")</f>
        <v>A0696</v>
      </c>
      <c r="C697" t="s">
        <v>1015</v>
      </c>
      <c r="D697" s="27" t="str">
        <f>VLOOKUP('Personal Teks 2'!B697,Detail!$G$2:$H$1001,2,FALSE)</f>
        <v>Saadat Iswahyudi</v>
      </c>
      <c r="E697">
        <v>81</v>
      </c>
      <c r="F697">
        <v>63</v>
      </c>
      <c r="G697">
        <v>37</v>
      </c>
      <c r="H697">
        <v>60</v>
      </c>
      <c r="I697">
        <v>95</v>
      </c>
      <c r="J697">
        <v>93</v>
      </c>
      <c r="K697">
        <v>75</v>
      </c>
      <c r="L697" s="45" t="str">
        <f>_xlfn.IFNA(INDEX(Absen!$B$2:$B$501,MATCH('Personal Teks 2'!B697,Absen!$A$2:$A$501,0)),"NO")</f>
        <v>NO</v>
      </c>
      <c r="M697" s="47">
        <f t="shared" si="30"/>
        <v>0</v>
      </c>
      <c r="N697">
        <f t="shared" si="31"/>
        <v>75</v>
      </c>
      <c r="O697">
        <f t="shared" si="32"/>
        <v>70.875</v>
      </c>
      <c r="P697" t="str" cm="1">
        <f t="array" ref="P697">_xlfn.IFS(O697&gt;90,"A+",O697&gt;80,"A",O697&gt;70,"B",O697&gt;60,"C",O697&gt;40,"D",O697&gt;=0,"E")</f>
        <v>B</v>
      </c>
      <c r="Q697" s="43" t="str">
        <f>TEXT(VLOOKUP(D697,CHOOSE({1,2},Detail!$H$2:$H$1001,Detail!$A$2:$A$1001),2,FALSE),"DD/MM/YYYY")</f>
        <v>26/05/2002</v>
      </c>
      <c r="R697" t="str" cm="1">
        <f t="array" ref="R697:V697">TRANSPOSE(VLOOKUP(D697,CHOOSE({1,2,3,4,5,6},Detail!$H$2:$H$1001,Detail!$F$2:$F$1001,Detail!$C$2:$C$1001,Detail!$D$2:$D$1001,Detail!$E$2:$E$1001,Detail!$B$2:$B$1001),{2;3;4;5;6},FALSE))</f>
        <v>Padang</v>
      </c>
      <c r="S697">
        <v>175</v>
      </c>
      <c r="T697">
        <v>81</v>
      </c>
      <c r="U697" t="str">
        <v xml:space="preserve">Gg. BKR No. 3
</v>
      </c>
      <c r="V697" t="str">
        <v>A-</v>
      </c>
    </row>
    <row r="698" spans="1:25" x14ac:dyDescent="0.25">
      <c r="A698">
        <v>697</v>
      </c>
      <c r="B698" t="str">
        <f>LEFT(INDEX(Absen!$F$3:$F$8,MATCH(C698,Absen!$E$3:$E$8,0)),1)&amp;TEXT(A698,"0000")</f>
        <v>B0697</v>
      </c>
      <c r="C698" t="s">
        <v>1014</v>
      </c>
      <c r="D698" s="27" t="str">
        <f>VLOOKUP('Personal Teks 2'!B698,Detail!$G$2:$H$1001,2,FALSE)</f>
        <v>Makara Mulyani</v>
      </c>
      <c r="E698">
        <v>71</v>
      </c>
      <c r="F698">
        <v>55</v>
      </c>
      <c r="G698">
        <v>91</v>
      </c>
      <c r="H698">
        <v>59</v>
      </c>
      <c r="I698">
        <v>80</v>
      </c>
      <c r="J698">
        <v>80</v>
      </c>
      <c r="K698">
        <v>87</v>
      </c>
      <c r="L698" s="45">
        <f>_xlfn.IFNA(INDEX(Absen!$B$2:$B$501,MATCH('Personal Teks 2'!B698,Absen!$A$2:$A$501,0)),"NO")</f>
        <v>44829</v>
      </c>
      <c r="M698" s="47">
        <f t="shared" si="30"/>
        <v>10</v>
      </c>
      <c r="N698">
        <f t="shared" si="31"/>
        <v>77</v>
      </c>
      <c r="O698">
        <f t="shared" si="32"/>
        <v>75.025000000000006</v>
      </c>
      <c r="P698" t="str" cm="1">
        <f t="array" ref="P698">_xlfn.IFS(O698&gt;90,"A+",O698&gt;80,"A",O698&gt;70,"B",O698&gt;60,"C",O698&gt;40,"D",O698&gt;=0,"E")</f>
        <v>B</v>
      </c>
      <c r="Q698" s="43" t="str">
        <f>TEXT(VLOOKUP(D698,CHOOSE({1,2},Detail!$H$2:$H$1001,Detail!$A$2:$A$1001),2,FALSE),"DD/MM/YYYY")</f>
        <v>23/06/2001</v>
      </c>
      <c r="R698" t="str" cm="1">
        <f t="array" ref="R698:V698">TRANSPOSE(VLOOKUP(D698,CHOOSE({1,2,3,4,5,6},Detail!$H$2:$H$1001,Detail!$F$2:$F$1001,Detail!$C$2:$C$1001,Detail!$D$2:$D$1001,Detail!$E$2:$E$1001,Detail!$B$2:$B$1001),{2;3;4;5;6},FALSE))</f>
        <v>Binjai</v>
      </c>
      <c r="S698">
        <v>172</v>
      </c>
      <c r="T698">
        <v>94</v>
      </c>
      <c r="U698" t="str">
        <v>Gg. Raya Setiabudhi No. 69</v>
      </c>
      <c r="V698" t="str">
        <v>AB+</v>
      </c>
      <c r="Y698">
        <f>ROUND(O698,1)</f>
        <v>75</v>
      </c>
    </row>
    <row r="699" spans="1:25" x14ac:dyDescent="0.25">
      <c r="A699">
        <v>698</v>
      </c>
      <c r="B699" t="str">
        <f>LEFT(INDEX(Absen!$F$3:$F$8,MATCH(C699,Absen!$E$3:$E$8,0)),1)&amp;TEXT(A699,"0000")</f>
        <v>C0698</v>
      </c>
      <c r="C699" t="s">
        <v>1012</v>
      </c>
      <c r="D699" s="27" t="str">
        <f>VLOOKUP('Personal Teks 2'!B699,Detail!$G$2:$H$1001,2,FALSE)</f>
        <v>Viman Uyainah</v>
      </c>
      <c r="E699">
        <v>53</v>
      </c>
      <c r="F699">
        <v>71</v>
      </c>
      <c r="G699">
        <v>53</v>
      </c>
      <c r="H699">
        <v>70</v>
      </c>
      <c r="I699">
        <v>65</v>
      </c>
      <c r="J699">
        <v>91</v>
      </c>
      <c r="K699">
        <v>81</v>
      </c>
      <c r="L699" s="45" t="str">
        <f>_xlfn.IFNA(INDEX(Absen!$B$2:$B$501,MATCH('Personal Teks 2'!B699,Absen!$A$2:$A$501,0)),"NO")</f>
        <v>NO</v>
      </c>
      <c r="M699" s="47">
        <f t="shared" si="30"/>
        <v>0</v>
      </c>
      <c r="N699">
        <f t="shared" si="31"/>
        <v>81</v>
      </c>
      <c r="O699">
        <f t="shared" si="32"/>
        <v>69.274999999999991</v>
      </c>
      <c r="P699" t="str" cm="1">
        <f t="array" ref="P699">_xlfn.IFS(O699&gt;90,"A+",O699&gt;80,"A",O699&gt;70,"B",O699&gt;60,"C",O699&gt;40,"D",O699&gt;=0,"E")</f>
        <v>C</v>
      </c>
      <c r="Q699" s="43" t="str">
        <f>TEXT(VLOOKUP(D699,CHOOSE({1,2},Detail!$H$2:$H$1001,Detail!$A$2:$A$1001),2,FALSE),"DD/MM/YYYY")</f>
        <v>19/03/2003</v>
      </c>
      <c r="R699" t="str" cm="1">
        <f t="array" ref="R699:V699">TRANSPOSE(VLOOKUP(D699,CHOOSE({1,2,3,4,5,6},Detail!$H$2:$H$1001,Detail!$F$2:$F$1001,Detail!$C$2:$C$1001,Detail!$D$2:$D$1001,Detail!$E$2:$E$1001,Detail!$B$2:$B$1001),{2;3;4;5;6},FALSE))</f>
        <v>Bima</v>
      </c>
      <c r="S699">
        <v>164</v>
      </c>
      <c r="T699">
        <v>52</v>
      </c>
      <c r="U699" t="str">
        <v xml:space="preserve">Gang Dipenogoro No. 0
</v>
      </c>
      <c r="V699" t="str">
        <v>O-</v>
      </c>
    </row>
    <row r="700" spans="1:25" x14ac:dyDescent="0.25">
      <c r="A700">
        <v>699</v>
      </c>
      <c r="B700" t="str">
        <f>LEFT(INDEX(Absen!$F$3:$F$8,MATCH(C700,Absen!$E$3:$E$8,0)),1)&amp;TEXT(A700,"0000")</f>
        <v>F0699</v>
      </c>
      <c r="C700" t="s">
        <v>1011</v>
      </c>
      <c r="D700" s="27" t="str">
        <f>VLOOKUP('Personal Teks 2'!B700,Detail!$G$2:$H$1001,2,FALSE)</f>
        <v>Abyasa Hastuti</v>
      </c>
      <c r="E700">
        <v>92</v>
      </c>
      <c r="F700">
        <v>60</v>
      </c>
      <c r="G700">
        <v>42</v>
      </c>
      <c r="H700">
        <v>69</v>
      </c>
      <c r="I700">
        <v>91</v>
      </c>
      <c r="J700">
        <v>67</v>
      </c>
      <c r="K700">
        <v>68</v>
      </c>
      <c r="L700" s="45">
        <f>_xlfn.IFNA(INDEX(Absen!$B$2:$B$501,MATCH('Personal Teks 2'!B700,Absen!$A$2:$A$501,0)),"NO")</f>
        <v>44782</v>
      </c>
      <c r="M700" s="47">
        <f t="shared" si="30"/>
        <v>10</v>
      </c>
      <c r="N700">
        <f t="shared" si="31"/>
        <v>58</v>
      </c>
      <c r="O700">
        <f t="shared" si="32"/>
        <v>66.599999999999994</v>
      </c>
      <c r="P700" t="str" cm="1">
        <f t="array" ref="P700">_xlfn.IFS(O700&gt;90,"A+",O700&gt;80,"A",O700&gt;70,"B",O700&gt;60,"C",O700&gt;40,"D",O700&gt;=0,"E")</f>
        <v>C</v>
      </c>
      <c r="Q700" s="43" t="str">
        <f>TEXT(VLOOKUP(D700,CHOOSE({1,2},Detail!$H$2:$H$1001,Detail!$A$2:$A$1001),2,FALSE),"DD/MM/YYYY")</f>
        <v>25/08/2002</v>
      </c>
      <c r="R700" t="str" cm="1">
        <f t="array" ref="R700:V700">TRANSPOSE(VLOOKUP(D700,CHOOSE({1,2,3,4,5,6},Detail!$H$2:$H$1001,Detail!$F$2:$F$1001,Detail!$C$2:$C$1001,Detail!$D$2:$D$1001,Detail!$E$2:$E$1001,Detail!$B$2:$B$1001),{2;3;4;5;6},FALSE))</f>
        <v>Tarakan</v>
      </c>
      <c r="S700">
        <v>155</v>
      </c>
      <c r="T700">
        <v>45</v>
      </c>
      <c r="U700" t="str">
        <v>Gg. Erlangga No. 43</v>
      </c>
      <c r="V700" t="str">
        <v>A+</v>
      </c>
    </row>
    <row r="701" spans="1:25" x14ac:dyDescent="0.25">
      <c r="A701">
        <v>700</v>
      </c>
      <c r="B701" t="str">
        <f>LEFT(INDEX(Absen!$F$3:$F$8,MATCH(C701,Absen!$E$3:$E$8,0)),1)&amp;TEXT(A701,"0000")</f>
        <v>E0700</v>
      </c>
      <c r="C701" t="s">
        <v>1010</v>
      </c>
      <c r="D701" s="27" t="str">
        <f>VLOOKUP('Personal Teks 2'!B701,Detail!$G$2:$H$1001,2,FALSE)</f>
        <v>Jessica Hakim</v>
      </c>
      <c r="E701">
        <v>93</v>
      </c>
      <c r="F701">
        <v>63</v>
      </c>
      <c r="G701">
        <v>71</v>
      </c>
      <c r="H701">
        <v>50</v>
      </c>
      <c r="I701">
        <v>79</v>
      </c>
      <c r="J701">
        <v>62</v>
      </c>
      <c r="K701">
        <v>86</v>
      </c>
      <c r="L701" s="45" t="str">
        <f>_xlfn.IFNA(INDEX(Absen!$B$2:$B$501,MATCH('Personal Teks 2'!B701,Absen!$A$2:$A$501,0)),"NO")</f>
        <v>NO</v>
      </c>
      <c r="M701" s="47">
        <f t="shared" si="30"/>
        <v>0</v>
      </c>
      <c r="N701">
        <f t="shared" si="31"/>
        <v>86</v>
      </c>
      <c r="O701">
        <f t="shared" si="32"/>
        <v>70.825000000000003</v>
      </c>
      <c r="P701" t="str" cm="1">
        <f t="array" ref="P701">_xlfn.IFS(O701&gt;90,"A+",O701&gt;80,"A",O701&gt;70,"B",O701&gt;60,"C",O701&gt;40,"D",O701&gt;=0,"E")</f>
        <v>B</v>
      </c>
      <c r="Q701" s="43" t="str">
        <f>TEXT(VLOOKUP(D701,CHOOSE({1,2},Detail!$H$2:$H$1001,Detail!$A$2:$A$1001),2,FALSE),"DD/MM/YYYY")</f>
        <v>06/08/2001</v>
      </c>
      <c r="R701" t="str" cm="1">
        <f t="array" ref="R701:V701">TRANSPOSE(VLOOKUP(D701,CHOOSE({1,2,3,4,5,6},Detail!$H$2:$H$1001,Detail!$F$2:$F$1001,Detail!$C$2:$C$1001,Detail!$D$2:$D$1001,Detail!$E$2:$E$1001,Detail!$B$2:$B$1001),{2;3;4;5;6},FALSE))</f>
        <v>Parepare</v>
      </c>
      <c r="S701">
        <v>178</v>
      </c>
      <c r="T701">
        <v>73</v>
      </c>
      <c r="U701" t="str">
        <v>Jl. Siliwangi No. 84</v>
      </c>
      <c r="V701" t="str">
        <v>A-</v>
      </c>
    </row>
    <row r="702" spans="1:25" x14ac:dyDescent="0.25">
      <c r="A702">
        <v>701</v>
      </c>
      <c r="B702" t="str">
        <f>LEFT(INDEX(Absen!$F$3:$F$8,MATCH(C702,Absen!$E$3:$E$8,0)),1)&amp;TEXT(A702,"0000")</f>
        <v>F0701</v>
      </c>
      <c r="C702" t="s">
        <v>1011</v>
      </c>
      <c r="D702" s="27" t="str">
        <f>VLOOKUP('Personal Teks 2'!B702,Detail!$G$2:$H$1001,2,FALSE)</f>
        <v>Emas Tampubolon</v>
      </c>
      <c r="E702">
        <v>66</v>
      </c>
      <c r="F702">
        <v>49</v>
      </c>
      <c r="G702">
        <v>86</v>
      </c>
      <c r="H702">
        <v>60</v>
      </c>
      <c r="I702">
        <v>72</v>
      </c>
      <c r="J702">
        <v>87</v>
      </c>
      <c r="K702">
        <v>90</v>
      </c>
      <c r="L702" s="45">
        <f>_xlfn.IFNA(INDEX(Absen!$B$2:$B$501,MATCH('Personal Teks 2'!B702,Absen!$A$2:$A$501,0)),"NO")</f>
        <v>44873</v>
      </c>
      <c r="M702" s="47">
        <f t="shared" si="30"/>
        <v>10</v>
      </c>
      <c r="N702">
        <f t="shared" si="31"/>
        <v>80</v>
      </c>
      <c r="O702">
        <f t="shared" si="32"/>
        <v>73.474999999999994</v>
      </c>
      <c r="P702" t="str" cm="1">
        <f t="array" ref="P702">_xlfn.IFS(O702&gt;90,"A+",O702&gt;80,"A",O702&gt;70,"B",O702&gt;60,"C",O702&gt;40,"D",O702&gt;=0,"E")</f>
        <v>B</v>
      </c>
      <c r="Q702" s="43" t="str">
        <f>TEXT(VLOOKUP(D702,CHOOSE({1,2},Detail!$H$2:$H$1001,Detail!$A$2:$A$1001),2,FALSE),"DD/MM/YYYY")</f>
        <v>30/07/2001</v>
      </c>
      <c r="R702" t="str" cm="1">
        <f t="array" ref="R702:V702">TRANSPOSE(VLOOKUP(D702,CHOOSE({1,2,3,4,5,6},Detail!$H$2:$H$1001,Detail!$F$2:$F$1001,Detail!$C$2:$C$1001,Detail!$D$2:$D$1001,Detail!$E$2:$E$1001,Detail!$B$2:$B$1001),{2;3;4;5;6},FALSE))</f>
        <v>Denpasar</v>
      </c>
      <c r="S702">
        <v>157</v>
      </c>
      <c r="T702">
        <v>90</v>
      </c>
      <c r="U702" t="str">
        <v xml:space="preserve">Gang Sentot Alibasa No. 4
</v>
      </c>
      <c r="V702" t="str">
        <v>AB-</v>
      </c>
    </row>
    <row r="703" spans="1:25" x14ac:dyDescent="0.25">
      <c r="A703">
        <v>702</v>
      </c>
      <c r="B703" t="str">
        <f>LEFT(INDEX(Absen!$F$3:$F$8,MATCH(C703,Absen!$E$3:$E$8,0)),1)&amp;TEXT(A703,"0000")</f>
        <v>B0702</v>
      </c>
      <c r="C703" t="s">
        <v>1014</v>
      </c>
      <c r="D703" s="27" t="str">
        <f>VLOOKUP('Personal Teks 2'!B703,Detail!$G$2:$H$1001,2,FALSE)</f>
        <v>Cayadi Maryati</v>
      </c>
      <c r="E703">
        <v>78</v>
      </c>
      <c r="F703">
        <v>69</v>
      </c>
      <c r="G703">
        <v>64</v>
      </c>
      <c r="H703">
        <v>74</v>
      </c>
      <c r="I703">
        <v>60</v>
      </c>
      <c r="J703">
        <v>97</v>
      </c>
      <c r="K703">
        <v>66</v>
      </c>
      <c r="L703" s="45">
        <f>_xlfn.IFNA(INDEX(Absen!$B$2:$B$501,MATCH('Personal Teks 2'!B703,Absen!$A$2:$A$501,0)),"NO")</f>
        <v>44832</v>
      </c>
      <c r="M703" s="47">
        <f t="shared" si="30"/>
        <v>10</v>
      </c>
      <c r="N703">
        <f t="shared" si="31"/>
        <v>56</v>
      </c>
      <c r="O703">
        <f t="shared" si="32"/>
        <v>72.924999999999983</v>
      </c>
      <c r="P703" t="str" cm="1">
        <f t="array" ref="P703">_xlfn.IFS(O703&gt;90,"A+",O703&gt;80,"A",O703&gt;70,"B",O703&gt;60,"C",O703&gt;40,"D",O703&gt;=0,"E")</f>
        <v>B</v>
      </c>
      <c r="Q703" s="43" t="str">
        <f>TEXT(VLOOKUP(D703,CHOOSE({1,2},Detail!$H$2:$H$1001,Detail!$A$2:$A$1001),2,FALSE),"DD/MM/YYYY")</f>
        <v>18/07/2001</v>
      </c>
      <c r="R703" t="str" cm="1">
        <f t="array" ref="R703:V703">TRANSPOSE(VLOOKUP(D703,CHOOSE({1,2,3,4,5,6},Detail!$H$2:$H$1001,Detail!$F$2:$F$1001,Detail!$C$2:$C$1001,Detail!$D$2:$D$1001,Detail!$E$2:$E$1001,Detail!$B$2:$B$1001),{2;3;4;5;6},FALSE))</f>
        <v>Blitar</v>
      </c>
      <c r="S703">
        <v>159</v>
      </c>
      <c r="T703">
        <v>89</v>
      </c>
      <c r="U703" t="str">
        <v xml:space="preserve">Jl. Monginsidi No. 3
</v>
      </c>
      <c r="V703" t="str">
        <v>B+</v>
      </c>
    </row>
    <row r="704" spans="1:25" x14ac:dyDescent="0.25">
      <c r="A704">
        <v>703</v>
      </c>
      <c r="B704" t="str">
        <f>LEFT(INDEX(Absen!$F$3:$F$8,MATCH(C704,Absen!$E$3:$E$8,0)),1)&amp;TEXT(A704,"0000")</f>
        <v>E0703</v>
      </c>
      <c r="C704" t="s">
        <v>1010</v>
      </c>
      <c r="D704" s="27" t="str">
        <f>VLOOKUP('Personal Teks 2'!B704,Detail!$G$2:$H$1001,2,FALSE)</f>
        <v>Hadi Yuliarti</v>
      </c>
      <c r="E704">
        <v>69</v>
      </c>
      <c r="F704">
        <v>50</v>
      </c>
      <c r="G704">
        <v>42</v>
      </c>
      <c r="H704">
        <v>64</v>
      </c>
      <c r="I704">
        <v>68</v>
      </c>
      <c r="J704">
        <v>56</v>
      </c>
      <c r="K704">
        <v>93</v>
      </c>
      <c r="L704" s="45" t="str">
        <f>_xlfn.IFNA(INDEX(Absen!$B$2:$B$501,MATCH('Personal Teks 2'!B704,Absen!$A$2:$A$501,0)),"NO")</f>
        <v>NO</v>
      </c>
      <c r="M704" s="47">
        <f t="shared" si="30"/>
        <v>0</v>
      </c>
      <c r="N704">
        <f t="shared" si="31"/>
        <v>93</v>
      </c>
      <c r="O704">
        <f t="shared" si="32"/>
        <v>60.274999999999991</v>
      </c>
      <c r="P704" t="str" cm="1">
        <f t="array" ref="P704">_xlfn.IFS(O704&gt;90,"A+",O704&gt;80,"A",O704&gt;70,"B",O704&gt;60,"C",O704&gt;40,"D",O704&gt;=0,"E")</f>
        <v>C</v>
      </c>
      <c r="Q704" s="43" t="str">
        <f>TEXT(VLOOKUP(D704,CHOOSE({1,2},Detail!$H$2:$H$1001,Detail!$A$2:$A$1001),2,FALSE),"DD/MM/YYYY")</f>
        <v>31/08/2004</v>
      </c>
      <c r="R704" t="str" cm="1">
        <f t="array" ref="R704:V704">TRANSPOSE(VLOOKUP(D704,CHOOSE({1,2,3,4,5,6},Detail!$H$2:$H$1001,Detail!$F$2:$F$1001,Detail!$C$2:$C$1001,Detail!$D$2:$D$1001,Detail!$E$2:$E$1001,Detail!$B$2:$B$1001),{2;3;4;5;6},FALSE))</f>
        <v>Bandar Lampung</v>
      </c>
      <c r="S704">
        <v>153</v>
      </c>
      <c r="T704">
        <v>82</v>
      </c>
      <c r="U704" t="str">
        <v xml:space="preserve">Gang Pasir Koja No. 1
</v>
      </c>
      <c r="V704" t="str">
        <v>B+</v>
      </c>
    </row>
    <row r="705" spans="1:22" x14ac:dyDescent="0.25">
      <c r="A705">
        <v>704</v>
      </c>
      <c r="B705" t="str">
        <f>LEFT(INDEX(Absen!$F$3:$F$8,MATCH(C705,Absen!$E$3:$E$8,0)),1)&amp;TEXT(A705,"0000")</f>
        <v>D0704</v>
      </c>
      <c r="C705" t="s">
        <v>1013</v>
      </c>
      <c r="D705" s="27" t="str">
        <f>VLOOKUP('Personal Teks 2'!B705,Detail!$G$2:$H$1001,2,FALSE)</f>
        <v>Banara Ardianto</v>
      </c>
      <c r="E705">
        <v>67</v>
      </c>
      <c r="F705">
        <v>49</v>
      </c>
      <c r="G705">
        <v>45</v>
      </c>
      <c r="H705">
        <v>61</v>
      </c>
      <c r="I705">
        <v>85</v>
      </c>
      <c r="J705">
        <v>52</v>
      </c>
      <c r="K705">
        <v>99</v>
      </c>
      <c r="L705" s="45" t="str">
        <f>_xlfn.IFNA(INDEX(Absen!$B$2:$B$501,MATCH('Personal Teks 2'!B705,Absen!$A$2:$A$501,0)),"NO")</f>
        <v>NO</v>
      </c>
      <c r="M705" s="47">
        <f t="shared" si="30"/>
        <v>0</v>
      </c>
      <c r="N705">
        <f t="shared" si="31"/>
        <v>99</v>
      </c>
      <c r="O705">
        <f t="shared" si="32"/>
        <v>62.05</v>
      </c>
      <c r="P705" t="str" cm="1">
        <f t="array" ref="P705">_xlfn.IFS(O705&gt;90,"A+",O705&gt;80,"A",O705&gt;70,"B",O705&gt;60,"C",O705&gt;40,"D",O705&gt;=0,"E")</f>
        <v>C</v>
      </c>
      <c r="Q705" s="43" t="str">
        <f>TEXT(VLOOKUP(D705,CHOOSE({1,2},Detail!$H$2:$H$1001,Detail!$A$2:$A$1001),2,FALSE),"DD/MM/YYYY")</f>
        <v>01/04/2005</v>
      </c>
      <c r="R705" t="str" cm="1">
        <f t="array" ref="R705:V705">TRANSPOSE(VLOOKUP(D705,CHOOSE({1,2,3,4,5,6},Detail!$H$2:$H$1001,Detail!$F$2:$F$1001,Detail!$C$2:$C$1001,Detail!$D$2:$D$1001,Detail!$E$2:$E$1001,Detail!$B$2:$B$1001),{2;3;4;5;6},FALSE))</f>
        <v>Palu</v>
      </c>
      <c r="S705">
        <v>174</v>
      </c>
      <c r="T705">
        <v>51</v>
      </c>
      <c r="U705" t="str">
        <v>Jl. Jayawijaya No. 73</v>
      </c>
      <c r="V705" t="str">
        <v>A+</v>
      </c>
    </row>
    <row r="706" spans="1:22" x14ac:dyDescent="0.25">
      <c r="A706">
        <v>705</v>
      </c>
      <c r="B706" t="str">
        <f>LEFT(INDEX(Absen!$F$3:$F$8,MATCH(C706,Absen!$E$3:$E$8,0)),1)&amp;TEXT(A706,"0000")</f>
        <v>B0705</v>
      </c>
      <c r="C706" t="s">
        <v>1014</v>
      </c>
      <c r="D706" s="27" t="str">
        <f>VLOOKUP('Personal Teks 2'!B706,Detail!$G$2:$H$1001,2,FALSE)</f>
        <v>Elvin Saragih</v>
      </c>
      <c r="E706">
        <v>65</v>
      </c>
      <c r="F706">
        <v>49</v>
      </c>
      <c r="G706">
        <v>69</v>
      </c>
      <c r="H706">
        <v>70</v>
      </c>
      <c r="I706">
        <v>62</v>
      </c>
      <c r="J706">
        <v>96</v>
      </c>
      <c r="K706">
        <v>60</v>
      </c>
      <c r="L706" s="45" t="str">
        <f>_xlfn.IFNA(INDEX(Absen!$B$2:$B$501,MATCH('Personal Teks 2'!B706,Absen!$A$2:$A$501,0)),"NO")</f>
        <v>NO</v>
      </c>
      <c r="M706" s="47">
        <f t="shared" si="30"/>
        <v>0</v>
      </c>
      <c r="N706">
        <f t="shared" si="31"/>
        <v>60</v>
      </c>
      <c r="O706">
        <f t="shared" si="32"/>
        <v>69.75</v>
      </c>
      <c r="P706" t="str" cm="1">
        <f t="array" ref="P706">_xlfn.IFS(O706&gt;90,"A+",O706&gt;80,"A",O706&gt;70,"B",O706&gt;60,"C",O706&gt;40,"D",O706&gt;=0,"E")</f>
        <v>C</v>
      </c>
      <c r="Q706" s="43" t="str">
        <f>TEXT(VLOOKUP(D706,CHOOSE({1,2},Detail!$H$2:$H$1001,Detail!$A$2:$A$1001),2,FALSE),"DD/MM/YYYY")</f>
        <v>23/03/2003</v>
      </c>
      <c r="R706" t="str" cm="1">
        <f t="array" ref="R706:V706">TRANSPOSE(VLOOKUP(D706,CHOOSE({1,2,3,4,5,6},Detail!$H$2:$H$1001,Detail!$F$2:$F$1001,Detail!$C$2:$C$1001,Detail!$D$2:$D$1001,Detail!$E$2:$E$1001,Detail!$B$2:$B$1001),{2;3;4;5;6},FALSE))</f>
        <v>Blitar</v>
      </c>
      <c r="S706">
        <v>159</v>
      </c>
      <c r="T706">
        <v>82</v>
      </c>
      <c r="U706" t="str">
        <v>Gang Dr. Djunjunan No. 37</v>
      </c>
      <c r="V706" t="str">
        <v>B+</v>
      </c>
    </row>
    <row r="707" spans="1:22" x14ac:dyDescent="0.25">
      <c r="A707">
        <v>706</v>
      </c>
      <c r="B707" t="str">
        <f>LEFT(INDEX(Absen!$F$3:$F$8,MATCH(C707,Absen!$E$3:$E$8,0)),1)&amp;TEXT(A707,"0000")</f>
        <v>C0706</v>
      </c>
      <c r="C707" t="s">
        <v>1012</v>
      </c>
      <c r="D707" s="27" t="str">
        <f>VLOOKUP('Personal Teks 2'!B707,Detail!$G$2:$H$1001,2,FALSE)</f>
        <v>Olga Handayani</v>
      </c>
      <c r="E707">
        <v>63</v>
      </c>
      <c r="F707">
        <v>72</v>
      </c>
      <c r="G707">
        <v>56</v>
      </c>
      <c r="H707">
        <v>62</v>
      </c>
      <c r="I707">
        <v>82</v>
      </c>
      <c r="J707">
        <v>95</v>
      </c>
      <c r="K707">
        <v>82</v>
      </c>
      <c r="L707" s="45">
        <f>_xlfn.IFNA(INDEX(Absen!$B$2:$B$501,MATCH('Personal Teks 2'!B707,Absen!$A$2:$A$501,0)),"NO")</f>
        <v>44782</v>
      </c>
      <c r="M707" s="47">
        <f t="shared" ref="M707:M770" si="33">IF(LEN(TEXT(L707,"DD/MM/YYYY"))=10,10,0)</f>
        <v>10</v>
      </c>
      <c r="N707">
        <f t="shared" ref="N707:N770" si="34">(K707-M707)</f>
        <v>72</v>
      </c>
      <c r="O707">
        <f t="shared" ref="O707:O770" si="35">SUM(E707*12.5/100,F707*12.5/100,H707*12.5/100,G707*20/100,I707*12.5/100,J707*20/100,N707*10/100)</f>
        <v>72.275000000000006</v>
      </c>
      <c r="P707" t="str" cm="1">
        <f t="array" ref="P707">_xlfn.IFS(O707&gt;90,"A+",O707&gt;80,"A",O707&gt;70,"B",O707&gt;60,"C",O707&gt;40,"D",O707&gt;=0,"E")</f>
        <v>B</v>
      </c>
      <c r="Q707" s="43" t="str">
        <f>TEXT(VLOOKUP(D707,CHOOSE({1,2},Detail!$H$2:$H$1001,Detail!$A$2:$A$1001),2,FALSE),"DD/MM/YYYY")</f>
        <v>01/02/2002</v>
      </c>
      <c r="R707" t="str" cm="1">
        <f t="array" ref="R707:V707">TRANSPOSE(VLOOKUP(D707,CHOOSE({1,2,3,4,5,6},Detail!$H$2:$H$1001,Detail!$F$2:$F$1001,Detail!$C$2:$C$1001,Detail!$D$2:$D$1001,Detail!$E$2:$E$1001,Detail!$B$2:$B$1001),{2;3;4;5;6},FALSE))</f>
        <v>Kendari</v>
      </c>
      <c r="S707">
        <v>166</v>
      </c>
      <c r="T707">
        <v>69</v>
      </c>
      <c r="U707" t="str">
        <v xml:space="preserve">Jl. Veteran No. 9
</v>
      </c>
      <c r="V707" t="str">
        <v>A+</v>
      </c>
    </row>
    <row r="708" spans="1:22" x14ac:dyDescent="0.25">
      <c r="A708">
        <v>707</v>
      </c>
      <c r="B708" t="str">
        <f>LEFT(INDEX(Absen!$F$3:$F$8,MATCH(C708,Absen!$E$3:$E$8,0)),1)&amp;TEXT(A708,"0000")</f>
        <v>D0707</v>
      </c>
      <c r="C708" t="s">
        <v>1013</v>
      </c>
      <c r="D708" s="27" t="str">
        <f>VLOOKUP('Personal Teks 2'!B708,Detail!$G$2:$H$1001,2,FALSE)</f>
        <v>Ridwan Puspasari</v>
      </c>
      <c r="E708">
        <v>50</v>
      </c>
      <c r="F708">
        <v>75</v>
      </c>
      <c r="G708">
        <v>35</v>
      </c>
      <c r="H708">
        <v>73</v>
      </c>
      <c r="I708">
        <v>77</v>
      </c>
      <c r="J708">
        <v>66</v>
      </c>
      <c r="K708">
        <v>70</v>
      </c>
      <c r="L708" s="45" t="str">
        <f>_xlfn.IFNA(INDEX(Absen!$B$2:$B$501,MATCH('Personal Teks 2'!B708,Absen!$A$2:$A$501,0)),"NO")</f>
        <v>NO</v>
      </c>
      <c r="M708" s="47">
        <f t="shared" si="33"/>
        <v>0</v>
      </c>
      <c r="N708">
        <f t="shared" si="34"/>
        <v>70</v>
      </c>
      <c r="O708">
        <f t="shared" si="35"/>
        <v>61.575000000000003</v>
      </c>
      <c r="P708" t="str" cm="1">
        <f t="array" ref="P708">_xlfn.IFS(O708&gt;90,"A+",O708&gt;80,"A",O708&gt;70,"B",O708&gt;60,"C",O708&gt;40,"D",O708&gt;=0,"E")</f>
        <v>C</v>
      </c>
      <c r="Q708" s="43" t="str">
        <f>TEXT(VLOOKUP(D708,CHOOSE({1,2},Detail!$H$2:$H$1001,Detail!$A$2:$A$1001),2,FALSE),"DD/MM/YYYY")</f>
        <v>04/02/2002</v>
      </c>
      <c r="R708" t="str" cm="1">
        <f t="array" ref="R708:V708">TRANSPOSE(VLOOKUP(D708,CHOOSE({1,2,3,4,5,6},Detail!$H$2:$H$1001,Detail!$F$2:$F$1001,Detail!$C$2:$C$1001,Detail!$D$2:$D$1001,Detail!$E$2:$E$1001,Detail!$B$2:$B$1001),{2;3;4;5;6},FALSE))</f>
        <v>Sabang</v>
      </c>
      <c r="S708">
        <v>174</v>
      </c>
      <c r="T708">
        <v>83</v>
      </c>
      <c r="U708" t="str">
        <v>Gg. Cihampelas No. 96</v>
      </c>
      <c r="V708" t="str">
        <v>O+</v>
      </c>
    </row>
    <row r="709" spans="1:22" x14ac:dyDescent="0.25">
      <c r="A709">
        <v>708</v>
      </c>
      <c r="B709" t="str">
        <f>LEFT(INDEX(Absen!$F$3:$F$8,MATCH(C709,Absen!$E$3:$E$8,0)),1)&amp;TEXT(A709,"0000")</f>
        <v>E0708</v>
      </c>
      <c r="C709" t="s">
        <v>1010</v>
      </c>
      <c r="D709" s="27" t="str">
        <f>VLOOKUP('Personal Teks 2'!B709,Detail!$G$2:$H$1001,2,FALSE)</f>
        <v>Sadina Prabowo</v>
      </c>
      <c r="E709">
        <v>95</v>
      </c>
      <c r="F709">
        <v>70</v>
      </c>
      <c r="G709">
        <v>67</v>
      </c>
      <c r="H709">
        <v>71</v>
      </c>
      <c r="I709">
        <v>54</v>
      </c>
      <c r="J709">
        <v>90</v>
      </c>
      <c r="K709">
        <v>73</v>
      </c>
      <c r="L709" s="45">
        <f>_xlfn.IFNA(INDEX(Absen!$B$2:$B$501,MATCH('Personal Teks 2'!B709,Absen!$A$2:$A$501,0)),"NO")</f>
        <v>44808</v>
      </c>
      <c r="M709" s="47">
        <f t="shared" si="33"/>
        <v>10</v>
      </c>
      <c r="N709">
        <f t="shared" si="34"/>
        <v>63</v>
      </c>
      <c r="O709">
        <f t="shared" si="35"/>
        <v>73.95</v>
      </c>
      <c r="P709" t="str" cm="1">
        <f t="array" ref="P709">_xlfn.IFS(O709&gt;90,"A+",O709&gt;80,"A",O709&gt;70,"B",O709&gt;60,"C",O709&gt;40,"D",O709&gt;=0,"E")</f>
        <v>B</v>
      </c>
      <c r="Q709" s="43" t="str">
        <f>TEXT(VLOOKUP(D709,CHOOSE({1,2},Detail!$H$2:$H$1001,Detail!$A$2:$A$1001),2,FALSE),"DD/MM/YYYY")</f>
        <v>10/01/2004</v>
      </c>
      <c r="R709" t="str" cm="1">
        <f t="array" ref="R709:V709">TRANSPOSE(VLOOKUP(D709,CHOOSE({1,2,3,4,5,6},Detail!$H$2:$H$1001,Detail!$F$2:$F$1001,Detail!$C$2:$C$1001,Detail!$D$2:$D$1001,Detail!$E$2:$E$1001,Detail!$B$2:$B$1001),{2;3;4;5;6},FALSE))</f>
        <v>Kota Administrasi Jakarta Timur</v>
      </c>
      <c r="S709">
        <v>176</v>
      </c>
      <c r="T709">
        <v>75</v>
      </c>
      <c r="U709" t="str">
        <v xml:space="preserve">Gang Kutai No. 3
</v>
      </c>
      <c r="V709" t="str">
        <v>AB+</v>
      </c>
    </row>
    <row r="710" spans="1:22" x14ac:dyDescent="0.25">
      <c r="A710">
        <v>709</v>
      </c>
      <c r="B710" t="str">
        <f>LEFT(INDEX(Absen!$F$3:$F$8,MATCH(C710,Absen!$E$3:$E$8,0)),1)&amp;TEXT(A710,"0000")</f>
        <v>D0709</v>
      </c>
      <c r="C710" t="s">
        <v>1013</v>
      </c>
      <c r="D710" s="27" t="str">
        <f>VLOOKUP('Personal Teks 2'!B710,Detail!$G$2:$H$1001,2,FALSE)</f>
        <v>Najwa Palastri</v>
      </c>
      <c r="E710">
        <v>70</v>
      </c>
      <c r="F710">
        <v>55</v>
      </c>
      <c r="G710">
        <v>63</v>
      </c>
      <c r="H710">
        <v>73</v>
      </c>
      <c r="I710">
        <v>71</v>
      </c>
      <c r="J710">
        <v>48</v>
      </c>
      <c r="K710">
        <v>92</v>
      </c>
      <c r="L710" s="45">
        <f>_xlfn.IFNA(INDEX(Absen!$B$2:$B$501,MATCH('Personal Teks 2'!B710,Absen!$A$2:$A$501,0)),"NO")</f>
        <v>44900</v>
      </c>
      <c r="M710" s="47">
        <f t="shared" si="33"/>
        <v>10</v>
      </c>
      <c r="N710">
        <f t="shared" si="34"/>
        <v>82</v>
      </c>
      <c r="O710">
        <f t="shared" si="35"/>
        <v>64.025000000000006</v>
      </c>
      <c r="P710" t="str" cm="1">
        <f t="array" ref="P710">_xlfn.IFS(O710&gt;90,"A+",O710&gt;80,"A",O710&gt;70,"B",O710&gt;60,"C",O710&gt;40,"D",O710&gt;=0,"E")</f>
        <v>C</v>
      </c>
      <c r="Q710" s="43" t="str">
        <f>TEXT(VLOOKUP(D710,CHOOSE({1,2},Detail!$H$2:$H$1001,Detail!$A$2:$A$1001),2,FALSE),"DD/MM/YYYY")</f>
        <v>29/09/2001</v>
      </c>
      <c r="R710" t="str" cm="1">
        <f t="array" ref="R710:V710">TRANSPOSE(VLOOKUP(D710,CHOOSE({1,2,3,4,5,6},Detail!$H$2:$H$1001,Detail!$F$2:$F$1001,Detail!$C$2:$C$1001,Detail!$D$2:$D$1001,Detail!$E$2:$E$1001,Detail!$B$2:$B$1001),{2;3;4;5;6},FALSE))</f>
        <v>Mataram</v>
      </c>
      <c r="S710">
        <v>179</v>
      </c>
      <c r="T710">
        <v>92</v>
      </c>
      <c r="U710" t="str">
        <v>Gg. Wonoayu No. 90</v>
      </c>
      <c r="V710" t="str">
        <v>O-</v>
      </c>
    </row>
    <row r="711" spans="1:22" x14ac:dyDescent="0.25">
      <c r="A711">
        <v>710</v>
      </c>
      <c r="B711" t="str">
        <f>LEFT(INDEX(Absen!$F$3:$F$8,MATCH(C711,Absen!$E$3:$E$8,0)),1)&amp;TEXT(A711,"0000")</f>
        <v>A0710</v>
      </c>
      <c r="C711" t="s">
        <v>1015</v>
      </c>
      <c r="D711" s="27" t="str">
        <f>VLOOKUP('Personal Teks 2'!B711,Detail!$G$2:$H$1001,2,FALSE)</f>
        <v>Dalimin Pranowo</v>
      </c>
      <c r="E711">
        <v>65</v>
      </c>
      <c r="F711">
        <v>64</v>
      </c>
      <c r="G711">
        <v>91</v>
      </c>
      <c r="H711">
        <v>53</v>
      </c>
      <c r="I711">
        <v>65</v>
      </c>
      <c r="J711">
        <v>89</v>
      </c>
      <c r="K711">
        <v>65</v>
      </c>
      <c r="L711" s="45" t="str">
        <f>_xlfn.IFNA(INDEX(Absen!$B$2:$B$501,MATCH('Personal Teks 2'!B711,Absen!$A$2:$A$501,0)),"NO")</f>
        <v>NO</v>
      </c>
      <c r="M711" s="47">
        <f t="shared" si="33"/>
        <v>0</v>
      </c>
      <c r="N711">
        <f t="shared" si="34"/>
        <v>65</v>
      </c>
      <c r="O711">
        <f t="shared" si="35"/>
        <v>73.375</v>
      </c>
      <c r="P711" t="str" cm="1">
        <f t="array" ref="P711">_xlfn.IFS(O711&gt;90,"A+",O711&gt;80,"A",O711&gt;70,"B",O711&gt;60,"C",O711&gt;40,"D",O711&gt;=0,"E")</f>
        <v>B</v>
      </c>
      <c r="Q711" s="43" t="str">
        <f>TEXT(VLOOKUP(D711,CHOOSE({1,2},Detail!$H$2:$H$1001,Detail!$A$2:$A$1001),2,FALSE),"DD/MM/YYYY")</f>
        <v>08/11/2001</v>
      </c>
      <c r="R711" t="str" cm="1">
        <f t="array" ref="R711:V711">TRANSPOSE(VLOOKUP(D711,CHOOSE({1,2,3,4,5,6},Detail!$H$2:$H$1001,Detail!$F$2:$F$1001,Detail!$C$2:$C$1001,Detail!$D$2:$D$1001,Detail!$E$2:$E$1001,Detail!$B$2:$B$1001),{2;3;4;5;6},FALSE))</f>
        <v>Kota Administrasi Jakarta Timur</v>
      </c>
      <c r="S711">
        <v>168</v>
      </c>
      <c r="T711">
        <v>58</v>
      </c>
      <c r="U711" t="str">
        <v>Gg. Moch. Toha No. 99</v>
      </c>
      <c r="V711" t="str">
        <v>AB+</v>
      </c>
    </row>
    <row r="712" spans="1:22" x14ac:dyDescent="0.25">
      <c r="A712">
        <v>711</v>
      </c>
      <c r="B712" t="str">
        <f>LEFT(INDEX(Absen!$F$3:$F$8,MATCH(C712,Absen!$E$3:$E$8,0)),1)&amp;TEXT(A712,"0000")</f>
        <v>B0711</v>
      </c>
      <c r="C712" t="s">
        <v>1014</v>
      </c>
      <c r="D712" s="27" t="str">
        <f>VLOOKUP('Personal Teks 2'!B712,Detail!$G$2:$H$1001,2,FALSE)</f>
        <v>Indah Kurniawan</v>
      </c>
      <c r="E712">
        <v>50</v>
      </c>
      <c r="F712">
        <v>65</v>
      </c>
      <c r="G712">
        <v>63</v>
      </c>
      <c r="H712">
        <v>53</v>
      </c>
      <c r="I712">
        <v>81</v>
      </c>
      <c r="J712">
        <v>48</v>
      </c>
      <c r="K712">
        <v>97</v>
      </c>
      <c r="L712" s="45">
        <f>_xlfn.IFNA(INDEX(Absen!$B$2:$B$501,MATCH('Personal Teks 2'!B712,Absen!$A$2:$A$501,0)),"NO")</f>
        <v>44786</v>
      </c>
      <c r="M712" s="47">
        <f t="shared" si="33"/>
        <v>10</v>
      </c>
      <c r="N712">
        <f t="shared" si="34"/>
        <v>87</v>
      </c>
      <c r="O712">
        <f t="shared" si="35"/>
        <v>62.025000000000006</v>
      </c>
      <c r="P712" t="str" cm="1">
        <f t="array" ref="P712">_xlfn.IFS(O712&gt;90,"A+",O712&gt;80,"A",O712&gt;70,"B",O712&gt;60,"C",O712&gt;40,"D",O712&gt;=0,"E")</f>
        <v>C</v>
      </c>
      <c r="Q712" s="43" t="str">
        <f>TEXT(VLOOKUP(D712,CHOOSE({1,2},Detail!$H$2:$H$1001,Detail!$A$2:$A$1001),2,FALSE),"DD/MM/YYYY")</f>
        <v>10/07/2001</v>
      </c>
      <c r="R712" t="str" cm="1">
        <f t="array" ref="R712:V712">TRANSPOSE(VLOOKUP(D712,CHOOSE({1,2,3,4,5,6},Detail!$H$2:$H$1001,Detail!$F$2:$F$1001,Detail!$C$2:$C$1001,Detail!$D$2:$D$1001,Detail!$E$2:$E$1001,Detail!$B$2:$B$1001),{2;3;4;5;6},FALSE))</f>
        <v>Padang Sidempuan</v>
      </c>
      <c r="S712">
        <v>154</v>
      </c>
      <c r="T712">
        <v>67</v>
      </c>
      <c r="U712" t="str">
        <v>Gang Cikapayang No. 22</v>
      </c>
      <c r="V712" t="str">
        <v>A-</v>
      </c>
    </row>
    <row r="713" spans="1:22" x14ac:dyDescent="0.25">
      <c r="A713">
        <v>712</v>
      </c>
      <c r="B713" t="str">
        <f>LEFT(INDEX(Absen!$F$3:$F$8,MATCH(C713,Absen!$E$3:$E$8,0)),1)&amp;TEXT(A713,"0000")</f>
        <v>A0712</v>
      </c>
      <c r="C713" t="s">
        <v>1015</v>
      </c>
      <c r="D713" s="27" t="str">
        <f>VLOOKUP('Personal Teks 2'!B713,Detail!$G$2:$H$1001,2,FALSE)</f>
        <v>Laksana Irawan</v>
      </c>
      <c r="E713">
        <v>77</v>
      </c>
      <c r="F713">
        <v>55</v>
      </c>
      <c r="G713">
        <v>46</v>
      </c>
      <c r="H713">
        <v>68</v>
      </c>
      <c r="I713">
        <v>85</v>
      </c>
      <c r="J713">
        <v>65</v>
      </c>
      <c r="K713">
        <v>75</v>
      </c>
      <c r="L713" s="45">
        <f>_xlfn.IFNA(INDEX(Absen!$B$2:$B$501,MATCH('Personal Teks 2'!B713,Absen!$A$2:$A$501,0)),"NO")</f>
        <v>44906</v>
      </c>
      <c r="M713" s="47">
        <f t="shared" si="33"/>
        <v>10</v>
      </c>
      <c r="N713">
        <f t="shared" si="34"/>
        <v>65</v>
      </c>
      <c r="O713">
        <f t="shared" si="35"/>
        <v>64.325000000000003</v>
      </c>
      <c r="P713" t="str" cm="1">
        <f t="array" ref="P713">_xlfn.IFS(O713&gt;90,"A+",O713&gt;80,"A",O713&gt;70,"B",O713&gt;60,"C",O713&gt;40,"D",O713&gt;=0,"E")</f>
        <v>C</v>
      </c>
      <c r="Q713" s="43" t="str">
        <f>TEXT(VLOOKUP(D713,CHOOSE({1,2},Detail!$H$2:$H$1001,Detail!$A$2:$A$1001),2,FALSE),"DD/MM/YYYY")</f>
        <v>23/01/2005</v>
      </c>
      <c r="R713" t="str" cm="1">
        <f t="array" ref="R713:V713">TRANSPOSE(VLOOKUP(D713,CHOOSE({1,2,3,4,5,6},Detail!$H$2:$H$1001,Detail!$F$2:$F$1001,Detail!$C$2:$C$1001,Detail!$D$2:$D$1001,Detail!$E$2:$E$1001,Detail!$B$2:$B$1001),{2;3;4;5;6},FALSE))</f>
        <v>Palu</v>
      </c>
      <c r="S713">
        <v>177</v>
      </c>
      <c r="T713">
        <v>69</v>
      </c>
      <c r="U713" t="str">
        <v xml:space="preserve">Jl. Ahmad Dahlan No. 1
</v>
      </c>
      <c r="V713" t="str">
        <v>AB-</v>
      </c>
    </row>
    <row r="714" spans="1:22" x14ac:dyDescent="0.25">
      <c r="A714">
        <v>713</v>
      </c>
      <c r="B714" t="str">
        <f>LEFT(INDEX(Absen!$F$3:$F$8,MATCH(C714,Absen!$E$3:$E$8,0)),1)&amp;TEXT(A714,"0000")</f>
        <v>B0713</v>
      </c>
      <c r="C714" t="s">
        <v>1014</v>
      </c>
      <c r="D714" s="27" t="str">
        <f>VLOOKUP('Personal Teks 2'!B714,Detail!$G$2:$H$1001,2,FALSE)</f>
        <v>Lanjar Napitupulu</v>
      </c>
      <c r="E714">
        <v>60</v>
      </c>
      <c r="F714">
        <v>41</v>
      </c>
      <c r="G714">
        <v>65</v>
      </c>
      <c r="H714">
        <v>69</v>
      </c>
      <c r="I714">
        <v>63</v>
      </c>
      <c r="J714">
        <v>65</v>
      </c>
      <c r="K714">
        <v>98</v>
      </c>
      <c r="L714" s="45" t="str">
        <f>_xlfn.IFNA(INDEX(Absen!$B$2:$B$501,MATCH('Personal Teks 2'!B714,Absen!$A$2:$A$501,0)),"NO")</f>
        <v>NO</v>
      </c>
      <c r="M714" s="47">
        <f t="shared" si="33"/>
        <v>0</v>
      </c>
      <c r="N714">
        <f t="shared" si="34"/>
        <v>98</v>
      </c>
      <c r="O714">
        <f t="shared" si="35"/>
        <v>64.924999999999997</v>
      </c>
      <c r="P714" t="str" cm="1">
        <f t="array" ref="P714">_xlfn.IFS(O714&gt;90,"A+",O714&gt;80,"A",O714&gt;70,"B",O714&gt;60,"C",O714&gt;40,"D",O714&gt;=0,"E")</f>
        <v>C</v>
      </c>
      <c r="Q714" s="43" t="str">
        <f>TEXT(VLOOKUP(D714,CHOOSE({1,2},Detail!$H$2:$H$1001,Detail!$A$2:$A$1001),2,FALSE),"DD/MM/YYYY")</f>
        <v>23/10/2003</v>
      </c>
      <c r="R714" t="str" cm="1">
        <f t="array" ref="R714:V714">TRANSPOSE(VLOOKUP(D714,CHOOSE({1,2,3,4,5,6},Detail!$H$2:$H$1001,Detail!$F$2:$F$1001,Detail!$C$2:$C$1001,Detail!$D$2:$D$1001,Detail!$E$2:$E$1001,Detail!$B$2:$B$1001),{2;3;4;5;6},FALSE))</f>
        <v>Pontianak</v>
      </c>
      <c r="S714">
        <v>175</v>
      </c>
      <c r="T714">
        <v>45</v>
      </c>
      <c r="U714" t="str">
        <v>Jl. Antapani Lama No. 09</v>
      </c>
      <c r="V714" t="str">
        <v>AB+</v>
      </c>
    </row>
    <row r="715" spans="1:22" x14ac:dyDescent="0.25">
      <c r="A715">
        <v>714</v>
      </c>
      <c r="B715" t="str">
        <f>LEFT(INDEX(Absen!$F$3:$F$8,MATCH(C715,Absen!$E$3:$E$8,0)),1)&amp;TEXT(A715,"0000")</f>
        <v>B0714</v>
      </c>
      <c r="C715" t="s">
        <v>1014</v>
      </c>
      <c r="D715" s="27" t="str">
        <f>VLOOKUP('Personal Teks 2'!B715,Detail!$G$2:$H$1001,2,FALSE)</f>
        <v>Jelita Suwarno</v>
      </c>
      <c r="E715">
        <v>79</v>
      </c>
      <c r="F715">
        <v>75</v>
      </c>
      <c r="G715">
        <v>64</v>
      </c>
      <c r="H715">
        <v>57</v>
      </c>
      <c r="I715">
        <v>79</v>
      </c>
      <c r="J715">
        <v>100</v>
      </c>
      <c r="K715">
        <v>76</v>
      </c>
      <c r="L715" s="45">
        <f>_xlfn.IFNA(INDEX(Absen!$B$2:$B$501,MATCH('Personal Teks 2'!B715,Absen!$A$2:$A$501,0)),"NO")</f>
        <v>44900</v>
      </c>
      <c r="M715" s="47">
        <f t="shared" si="33"/>
        <v>10</v>
      </c>
      <c r="N715">
        <f t="shared" si="34"/>
        <v>66</v>
      </c>
      <c r="O715">
        <f t="shared" si="35"/>
        <v>75.649999999999991</v>
      </c>
      <c r="P715" t="str" cm="1">
        <f t="array" ref="P715">_xlfn.IFS(O715&gt;90,"A+",O715&gt;80,"A",O715&gt;70,"B",O715&gt;60,"C",O715&gt;40,"D",O715&gt;=0,"E")</f>
        <v>B</v>
      </c>
      <c r="Q715" s="43" t="str">
        <f>TEXT(VLOOKUP(D715,CHOOSE({1,2},Detail!$H$2:$H$1001,Detail!$A$2:$A$1001),2,FALSE),"DD/MM/YYYY")</f>
        <v>08/02/2002</v>
      </c>
      <c r="R715" t="str" cm="1">
        <f t="array" ref="R715:V715">TRANSPOSE(VLOOKUP(D715,CHOOSE({1,2,3,4,5,6},Detail!$H$2:$H$1001,Detail!$F$2:$F$1001,Detail!$C$2:$C$1001,Detail!$D$2:$D$1001,Detail!$E$2:$E$1001,Detail!$B$2:$B$1001),{2;3;4;5;6},FALSE))</f>
        <v>Kediri</v>
      </c>
      <c r="S715">
        <v>155</v>
      </c>
      <c r="T715">
        <v>85</v>
      </c>
      <c r="U715" t="str">
        <v xml:space="preserve">Jl. Kapten Muslihat No. 1
</v>
      </c>
      <c r="V715" t="str">
        <v>A-</v>
      </c>
    </row>
    <row r="716" spans="1:22" x14ac:dyDescent="0.25">
      <c r="A716">
        <v>715</v>
      </c>
      <c r="B716" t="str">
        <f>LEFT(INDEX(Absen!$F$3:$F$8,MATCH(C716,Absen!$E$3:$E$8,0)),1)&amp;TEXT(A716,"0000")</f>
        <v>B0715</v>
      </c>
      <c r="C716" t="s">
        <v>1014</v>
      </c>
      <c r="D716" s="27" t="str">
        <f>VLOOKUP('Personal Teks 2'!B716,Detail!$G$2:$H$1001,2,FALSE)</f>
        <v>Lanjar Hidayanto</v>
      </c>
      <c r="E716">
        <v>76</v>
      </c>
      <c r="F716">
        <v>52</v>
      </c>
      <c r="G716">
        <v>63</v>
      </c>
      <c r="H716">
        <v>56</v>
      </c>
      <c r="I716">
        <v>83</v>
      </c>
      <c r="J716">
        <v>48</v>
      </c>
      <c r="K716">
        <v>81</v>
      </c>
      <c r="L716" s="45">
        <f>_xlfn.IFNA(INDEX(Absen!$B$2:$B$501,MATCH('Personal Teks 2'!B716,Absen!$A$2:$A$501,0)),"NO")</f>
        <v>44917</v>
      </c>
      <c r="M716" s="47">
        <f t="shared" si="33"/>
        <v>10</v>
      </c>
      <c r="N716">
        <f t="shared" si="34"/>
        <v>71</v>
      </c>
      <c r="O716">
        <f t="shared" si="35"/>
        <v>62.675000000000004</v>
      </c>
      <c r="P716" t="str" cm="1">
        <f t="array" ref="P716">_xlfn.IFS(O716&gt;90,"A+",O716&gt;80,"A",O716&gt;70,"B",O716&gt;60,"C",O716&gt;40,"D",O716&gt;=0,"E")</f>
        <v>C</v>
      </c>
      <c r="Q716" s="43" t="str">
        <f>TEXT(VLOOKUP(D716,CHOOSE({1,2},Detail!$H$2:$H$1001,Detail!$A$2:$A$1001),2,FALSE),"DD/MM/YYYY")</f>
        <v>07/09/2002</v>
      </c>
      <c r="R716" t="str" cm="1">
        <f t="array" ref="R716:V716">TRANSPOSE(VLOOKUP(D716,CHOOSE({1,2,3,4,5,6},Detail!$H$2:$H$1001,Detail!$F$2:$F$1001,Detail!$C$2:$C$1001,Detail!$D$2:$D$1001,Detail!$E$2:$E$1001,Detail!$B$2:$B$1001),{2;3;4;5;6},FALSE))</f>
        <v>Pangkalpinang</v>
      </c>
      <c r="S716">
        <v>155</v>
      </c>
      <c r="T716">
        <v>69</v>
      </c>
      <c r="U716" t="str">
        <v>Jl. KH Amin Jasuta No. 26</v>
      </c>
      <c r="V716" t="str">
        <v>O-</v>
      </c>
    </row>
    <row r="717" spans="1:22" x14ac:dyDescent="0.25">
      <c r="A717">
        <v>716</v>
      </c>
      <c r="B717" t="str">
        <f>LEFT(INDEX(Absen!$F$3:$F$8,MATCH(C717,Absen!$E$3:$E$8,0)),1)&amp;TEXT(A717,"0000")</f>
        <v>D0716</v>
      </c>
      <c r="C717" t="s">
        <v>1013</v>
      </c>
      <c r="D717" s="27" t="str">
        <f>VLOOKUP('Personal Teks 2'!B717,Detail!$G$2:$H$1001,2,FALSE)</f>
        <v>Radit Lestari</v>
      </c>
      <c r="E717">
        <v>74</v>
      </c>
      <c r="F717">
        <v>57</v>
      </c>
      <c r="G717">
        <v>94</v>
      </c>
      <c r="H717">
        <v>62</v>
      </c>
      <c r="I717">
        <v>55</v>
      </c>
      <c r="J717">
        <v>81</v>
      </c>
      <c r="K717">
        <v>73</v>
      </c>
      <c r="L717" s="45" t="str">
        <f>_xlfn.IFNA(INDEX(Absen!$B$2:$B$501,MATCH('Personal Teks 2'!B717,Absen!$A$2:$A$501,0)),"NO")</f>
        <v>NO</v>
      </c>
      <c r="M717" s="47">
        <f t="shared" si="33"/>
        <v>0</v>
      </c>
      <c r="N717">
        <f t="shared" si="34"/>
        <v>73</v>
      </c>
      <c r="O717">
        <f t="shared" si="35"/>
        <v>73.3</v>
      </c>
      <c r="P717" t="str" cm="1">
        <f t="array" ref="P717">_xlfn.IFS(O717&gt;90,"A+",O717&gt;80,"A",O717&gt;70,"B",O717&gt;60,"C",O717&gt;40,"D",O717&gt;=0,"E")</f>
        <v>B</v>
      </c>
      <c r="Q717" s="43" t="str">
        <f>TEXT(VLOOKUP(D717,CHOOSE({1,2},Detail!$H$2:$H$1001,Detail!$A$2:$A$1001),2,FALSE),"DD/MM/YYYY")</f>
        <v>30/09/2002</v>
      </c>
      <c r="R717" t="str" cm="1">
        <f t="array" ref="R717:V717">TRANSPOSE(VLOOKUP(D717,CHOOSE({1,2,3,4,5,6},Detail!$H$2:$H$1001,Detail!$F$2:$F$1001,Detail!$C$2:$C$1001,Detail!$D$2:$D$1001,Detail!$E$2:$E$1001,Detail!$B$2:$B$1001),{2;3;4;5;6},FALSE))</f>
        <v>Salatiga</v>
      </c>
      <c r="S717">
        <v>173</v>
      </c>
      <c r="T717">
        <v>67</v>
      </c>
      <c r="U717" t="str">
        <v xml:space="preserve">Jl. Asia Afrika No. 1
</v>
      </c>
      <c r="V717" t="str">
        <v>AB-</v>
      </c>
    </row>
    <row r="718" spans="1:22" x14ac:dyDescent="0.25">
      <c r="A718">
        <v>717</v>
      </c>
      <c r="B718" t="str">
        <f>LEFT(INDEX(Absen!$F$3:$F$8,MATCH(C718,Absen!$E$3:$E$8,0)),1)&amp;TEXT(A718,"0000")</f>
        <v>B0717</v>
      </c>
      <c r="C718" t="s">
        <v>1014</v>
      </c>
      <c r="D718" s="27" t="str">
        <f>VLOOKUP('Personal Teks 2'!B718,Detail!$G$2:$H$1001,2,FALSE)</f>
        <v>Umay Siregar</v>
      </c>
      <c r="E718">
        <v>73</v>
      </c>
      <c r="F718">
        <v>45</v>
      </c>
      <c r="G718">
        <v>61</v>
      </c>
      <c r="H718">
        <v>70</v>
      </c>
      <c r="I718">
        <v>62</v>
      </c>
      <c r="J718">
        <v>90</v>
      </c>
      <c r="K718">
        <v>83</v>
      </c>
      <c r="L718" s="45" t="str">
        <f>_xlfn.IFNA(INDEX(Absen!$B$2:$B$501,MATCH('Personal Teks 2'!B718,Absen!$A$2:$A$501,0)),"NO")</f>
        <v>NO</v>
      </c>
      <c r="M718" s="47">
        <f t="shared" si="33"/>
        <v>0</v>
      </c>
      <c r="N718">
        <f t="shared" si="34"/>
        <v>83</v>
      </c>
      <c r="O718">
        <f t="shared" si="35"/>
        <v>69.75</v>
      </c>
      <c r="P718" t="str" cm="1">
        <f t="array" ref="P718">_xlfn.IFS(O718&gt;90,"A+",O718&gt;80,"A",O718&gt;70,"B",O718&gt;60,"C",O718&gt;40,"D",O718&gt;=0,"E")</f>
        <v>C</v>
      </c>
      <c r="Q718" s="43" t="str">
        <f>TEXT(VLOOKUP(D718,CHOOSE({1,2},Detail!$H$2:$H$1001,Detail!$A$2:$A$1001),2,FALSE),"DD/MM/YYYY")</f>
        <v>23/01/2005</v>
      </c>
      <c r="R718" t="str" cm="1">
        <f t="array" ref="R718:V718">TRANSPOSE(VLOOKUP(D718,CHOOSE({1,2,3,4,5,6},Detail!$H$2:$H$1001,Detail!$F$2:$F$1001,Detail!$C$2:$C$1001,Detail!$D$2:$D$1001,Detail!$E$2:$E$1001,Detail!$B$2:$B$1001),{2;3;4;5;6},FALSE))</f>
        <v>Sibolga</v>
      </c>
      <c r="S718">
        <v>167</v>
      </c>
      <c r="T718">
        <v>73</v>
      </c>
      <c r="U718" t="str">
        <v>Gg. PHH. Mustofa No. 89</v>
      </c>
      <c r="V718" t="str">
        <v>AB-</v>
      </c>
    </row>
    <row r="719" spans="1:22" x14ac:dyDescent="0.25">
      <c r="A719">
        <v>718</v>
      </c>
      <c r="B719" t="str">
        <f>LEFT(INDEX(Absen!$F$3:$F$8,MATCH(C719,Absen!$E$3:$E$8,0)),1)&amp;TEXT(A719,"0000")</f>
        <v>B0718</v>
      </c>
      <c r="C719" t="s">
        <v>1014</v>
      </c>
      <c r="D719" s="27" t="str">
        <f>VLOOKUP('Personal Teks 2'!B719,Detail!$G$2:$H$1001,2,FALSE)</f>
        <v>Natalia Rahimah</v>
      </c>
      <c r="E719">
        <v>92</v>
      </c>
      <c r="F719">
        <v>63</v>
      </c>
      <c r="G719">
        <v>95</v>
      </c>
      <c r="H719">
        <v>58</v>
      </c>
      <c r="I719">
        <v>54</v>
      </c>
      <c r="J719">
        <v>60</v>
      </c>
      <c r="K719">
        <v>71</v>
      </c>
      <c r="L719" s="45">
        <f>_xlfn.IFNA(INDEX(Absen!$B$2:$B$501,MATCH('Personal Teks 2'!B719,Absen!$A$2:$A$501,0)),"NO")</f>
        <v>44756</v>
      </c>
      <c r="M719" s="47">
        <f t="shared" si="33"/>
        <v>10</v>
      </c>
      <c r="N719">
        <f t="shared" si="34"/>
        <v>61</v>
      </c>
      <c r="O719">
        <f t="shared" si="35"/>
        <v>70.474999999999994</v>
      </c>
      <c r="P719" t="str" cm="1">
        <f t="array" ref="P719">_xlfn.IFS(O719&gt;90,"A+",O719&gt;80,"A",O719&gt;70,"B",O719&gt;60,"C",O719&gt;40,"D",O719&gt;=0,"E")</f>
        <v>B</v>
      </c>
      <c r="Q719" s="43" t="str">
        <f>TEXT(VLOOKUP(D719,CHOOSE({1,2},Detail!$H$2:$H$1001,Detail!$A$2:$A$1001),2,FALSE),"DD/MM/YYYY")</f>
        <v>29/04/2002</v>
      </c>
      <c r="R719" t="str" cm="1">
        <f t="array" ref="R719:V719">TRANSPOSE(VLOOKUP(D719,CHOOSE({1,2,3,4,5,6},Detail!$H$2:$H$1001,Detail!$F$2:$F$1001,Detail!$C$2:$C$1001,Detail!$D$2:$D$1001,Detail!$E$2:$E$1001,Detail!$B$2:$B$1001),{2;3;4;5;6},FALSE))</f>
        <v>Blitar</v>
      </c>
      <c r="S719">
        <v>150</v>
      </c>
      <c r="T719">
        <v>82</v>
      </c>
      <c r="U719" t="str">
        <v>Gang Moch. Ramdan No. 87</v>
      </c>
      <c r="V719" t="str">
        <v>A-</v>
      </c>
    </row>
    <row r="720" spans="1:22" x14ac:dyDescent="0.25">
      <c r="A720">
        <v>719</v>
      </c>
      <c r="B720" t="str">
        <f>LEFT(INDEX(Absen!$F$3:$F$8,MATCH(C720,Absen!$E$3:$E$8,0)),1)&amp;TEXT(A720,"0000")</f>
        <v>F0719</v>
      </c>
      <c r="C720" t="s">
        <v>1011</v>
      </c>
      <c r="D720" s="27" t="str">
        <f>VLOOKUP('Personal Teks 2'!B720,Detail!$G$2:$H$1001,2,FALSE)</f>
        <v>Warsa Sudiati</v>
      </c>
      <c r="E720">
        <v>68</v>
      </c>
      <c r="F720">
        <v>58</v>
      </c>
      <c r="G720">
        <v>52</v>
      </c>
      <c r="H720">
        <v>64</v>
      </c>
      <c r="I720">
        <v>87</v>
      </c>
      <c r="J720">
        <v>53</v>
      </c>
      <c r="K720">
        <v>63</v>
      </c>
      <c r="L720" s="45">
        <f>_xlfn.IFNA(INDEX(Absen!$B$2:$B$501,MATCH('Personal Teks 2'!B720,Absen!$A$2:$A$501,0)),"NO")</f>
        <v>44842</v>
      </c>
      <c r="M720" s="47">
        <f t="shared" si="33"/>
        <v>10</v>
      </c>
      <c r="N720">
        <f t="shared" si="34"/>
        <v>53</v>
      </c>
      <c r="O720">
        <f t="shared" si="35"/>
        <v>60.924999999999997</v>
      </c>
      <c r="P720" t="str" cm="1">
        <f t="array" ref="P720">_xlfn.IFS(O720&gt;90,"A+",O720&gt;80,"A",O720&gt;70,"B",O720&gt;60,"C",O720&gt;40,"D",O720&gt;=0,"E")</f>
        <v>C</v>
      </c>
      <c r="Q720" s="43" t="str">
        <f>TEXT(VLOOKUP(D720,CHOOSE({1,2},Detail!$H$2:$H$1001,Detail!$A$2:$A$1001),2,FALSE),"DD/MM/YYYY")</f>
        <v>01/02/2003</v>
      </c>
      <c r="R720" t="str" cm="1">
        <f t="array" ref="R720:V720">TRANSPOSE(VLOOKUP(D720,CHOOSE({1,2,3,4,5,6},Detail!$H$2:$H$1001,Detail!$F$2:$F$1001,Detail!$C$2:$C$1001,Detail!$D$2:$D$1001,Detail!$E$2:$E$1001,Detail!$B$2:$B$1001),{2;3;4;5;6},FALSE))</f>
        <v>Bau-Bau</v>
      </c>
      <c r="S720">
        <v>163</v>
      </c>
      <c r="T720">
        <v>56</v>
      </c>
      <c r="U720" t="str">
        <v>Jalan Moch. Ramdan No. 07</v>
      </c>
      <c r="V720" t="str">
        <v>O-</v>
      </c>
    </row>
    <row r="721" spans="1:22" x14ac:dyDescent="0.25">
      <c r="A721">
        <v>720</v>
      </c>
      <c r="B721" t="str">
        <f>LEFT(INDEX(Absen!$F$3:$F$8,MATCH(C721,Absen!$E$3:$E$8,0)),1)&amp;TEXT(A721,"0000")</f>
        <v>B0720</v>
      </c>
      <c r="C721" t="s">
        <v>1014</v>
      </c>
      <c r="D721" s="27" t="str">
        <f>VLOOKUP('Personal Teks 2'!B721,Detail!$G$2:$H$1001,2,FALSE)</f>
        <v>Cengkal Anggraini</v>
      </c>
      <c r="E721">
        <v>60</v>
      </c>
      <c r="F721">
        <v>45</v>
      </c>
      <c r="G721">
        <v>37</v>
      </c>
      <c r="H721">
        <v>58</v>
      </c>
      <c r="I721">
        <v>65</v>
      </c>
      <c r="J721">
        <v>74</v>
      </c>
      <c r="K721">
        <v>65</v>
      </c>
      <c r="L721" s="45">
        <f>_xlfn.IFNA(INDEX(Absen!$B$2:$B$501,MATCH('Personal Teks 2'!B721,Absen!$A$2:$A$501,0)),"NO")</f>
        <v>44767</v>
      </c>
      <c r="M721" s="47">
        <f t="shared" si="33"/>
        <v>10</v>
      </c>
      <c r="N721">
        <f t="shared" si="34"/>
        <v>55</v>
      </c>
      <c r="O721">
        <f t="shared" si="35"/>
        <v>56.2</v>
      </c>
      <c r="P721" t="str" cm="1">
        <f t="array" ref="P721">_xlfn.IFS(O721&gt;90,"A+",O721&gt;80,"A",O721&gt;70,"B",O721&gt;60,"C",O721&gt;40,"D",O721&gt;=0,"E")</f>
        <v>D</v>
      </c>
      <c r="Q721" s="43" t="str">
        <f>TEXT(VLOOKUP(D721,CHOOSE({1,2},Detail!$H$2:$H$1001,Detail!$A$2:$A$1001),2,FALSE),"DD/MM/YYYY")</f>
        <v>27/12/2003</v>
      </c>
      <c r="R721" t="str" cm="1">
        <f t="array" ref="R721:V721">TRANSPOSE(VLOOKUP(D721,CHOOSE({1,2,3,4,5,6},Detail!$H$2:$H$1001,Detail!$F$2:$F$1001,Detail!$C$2:$C$1001,Detail!$D$2:$D$1001,Detail!$E$2:$E$1001,Detail!$B$2:$B$1001),{2;3;4;5;6},FALSE))</f>
        <v>Lubuklinggau</v>
      </c>
      <c r="S721">
        <v>167</v>
      </c>
      <c r="T721">
        <v>59</v>
      </c>
      <c r="U721" t="str">
        <v>Gang Peta No. 79</v>
      </c>
      <c r="V721" t="str">
        <v>A-</v>
      </c>
    </row>
    <row r="722" spans="1:22" x14ac:dyDescent="0.25">
      <c r="A722">
        <v>721</v>
      </c>
      <c r="B722" t="str">
        <f>LEFT(INDEX(Absen!$F$3:$F$8,MATCH(C722,Absen!$E$3:$E$8,0)),1)&amp;TEXT(A722,"0000")</f>
        <v>E0721</v>
      </c>
      <c r="C722" t="s">
        <v>1010</v>
      </c>
      <c r="D722" s="27" t="str">
        <f>VLOOKUP('Personal Teks 2'!B722,Detail!$G$2:$H$1001,2,FALSE)</f>
        <v>Kamaria Wijayanti</v>
      </c>
      <c r="E722">
        <v>73</v>
      </c>
      <c r="F722">
        <v>75</v>
      </c>
      <c r="G722">
        <v>71</v>
      </c>
      <c r="H722">
        <v>64</v>
      </c>
      <c r="I722">
        <v>66</v>
      </c>
      <c r="J722">
        <v>66</v>
      </c>
      <c r="K722">
        <v>80</v>
      </c>
      <c r="L722" s="45">
        <f>_xlfn.IFNA(INDEX(Absen!$B$2:$B$501,MATCH('Personal Teks 2'!B722,Absen!$A$2:$A$501,0)),"NO")</f>
        <v>44813</v>
      </c>
      <c r="M722" s="47">
        <f t="shared" si="33"/>
        <v>10</v>
      </c>
      <c r="N722">
        <f t="shared" si="34"/>
        <v>70</v>
      </c>
      <c r="O722">
        <f t="shared" si="35"/>
        <v>69.150000000000006</v>
      </c>
      <c r="P722" t="str" cm="1">
        <f t="array" ref="P722">_xlfn.IFS(O722&gt;90,"A+",O722&gt;80,"A",O722&gt;70,"B",O722&gt;60,"C",O722&gt;40,"D",O722&gt;=0,"E")</f>
        <v>C</v>
      </c>
      <c r="Q722" s="43" t="str">
        <f>TEXT(VLOOKUP(D722,CHOOSE({1,2},Detail!$H$2:$H$1001,Detail!$A$2:$A$1001),2,FALSE),"DD/MM/YYYY")</f>
        <v>26/03/2005</v>
      </c>
      <c r="R722" t="str" cm="1">
        <f t="array" ref="R722:V722">TRANSPOSE(VLOOKUP(D722,CHOOSE({1,2,3,4,5,6},Detail!$H$2:$H$1001,Detail!$F$2:$F$1001,Detail!$C$2:$C$1001,Detail!$D$2:$D$1001,Detail!$E$2:$E$1001,Detail!$B$2:$B$1001),{2;3;4;5;6},FALSE))</f>
        <v>Kota Administrasi Jakarta Barat</v>
      </c>
      <c r="S722">
        <v>159</v>
      </c>
      <c r="T722">
        <v>76</v>
      </c>
      <c r="U722" t="str">
        <v>Jalan Antapani Lama No. 17</v>
      </c>
      <c r="V722" t="str">
        <v>A+</v>
      </c>
    </row>
    <row r="723" spans="1:22" x14ac:dyDescent="0.25">
      <c r="A723">
        <v>722</v>
      </c>
      <c r="B723" t="str">
        <f>LEFT(INDEX(Absen!$F$3:$F$8,MATCH(C723,Absen!$E$3:$E$8,0)),1)&amp;TEXT(A723,"0000")</f>
        <v>A0722</v>
      </c>
      <c r="C723" t="s">
        <v>1015</v>
      </c>
      <c r="D723" s="27" t="str">
        <f>VLOOKUP('Personal Teks 2'!B723,Detail!$G$2:$H$1001,2,FALSE)</f>
        <v>Kanda Nugroho</v>
      </c>
      <c r="E723">
        <v>87</v>
      </c>
      <c r="F723">
        <v>57</v>
      </c>
      <c r="G723">
        <v>41</v>
      </c>
      <c r="H723">
        <v>67</v>
      </c>
      <c r="I723">
        <v>76</v>
      </c>
      <c r="J723">
        <v>58</v>
      </c>
      <c r="K723">
        <v>88</v>
      </c>
      <c r="L723" s="45" t="str">
        <f>_xlfn.IFNA(INDEX(Absen!$B$2:$B$501,MATCH('Personal Teks 2'!B723,Absen!$A$2:$A$501,0)),"NO")</f>
        <v>NO</v>
      </c>
      <c r="M723" s="47">
        <f t="shared" si="33"/>
        <v>0</v>
      </c>
      <c r="N723">
        <f t="shared" si="34"/>
        <v>88</v>
      </c>
      <c r="O723">
        <f t="shared" si="35"/>
        <v>64.475000000000009</v>
      </c>
      <c r="P723" t="str" cm="1">
        <f t="array" ref="P723">_xlfn.IFS(O723&gt;90,"A+",O723&gt;80,"A",O723&gt;70,"B",O723&gt;60,"C",O723&gt;40,"D",O723&gt;=0,"E")</f>
        <v>C</v>
      </c>
      <c r="Q723" s="43" t="str">
        <f>TEXT(VLOOKUP(D723,CHOOSE({1,2},Detail!$H$2:$H$1001,Detail!$A$2:$A$1001),2,FALSE),"DD/MM/YYYY")</f>
        <v>08/06/2002</v>
      </c>
      <c r="R723" t="str" cm="1">
        <f t="array" ref="R723:V723">TRANSPOSE(VLOOKUP(D723,CHOOSE({1,2,3,4,5,6},Detail!$H$2:$H$1001,Detail!$F$2:$F$1001,Detail!$C$2:$C$1001,Detail!$D$2:$D$1001,Detail!$E$2:$E$1001,Detail!$B$2:$B$1001),{2;3;4;5;6},FALSE))</f>
        <v>Salatiga</v>
      </c>
      <c r="S723">
        <v>156</v>
      </c>
      <c r="T723">
        <v>68</v>
      </c>
      <c r="U723" t="str">
        <v>Jalan Ir. H. Djuanda No. 25</v>
      </c>
      <c r="V723" t="str">
        <v>A-</v>
      </c>
    </row>
    <row r="724" spans="1:22" x14ac:dyDescent="0.25">
      <c r="A724">
        <v>723</v>
      </c>
      <c r="B724" t="str">
        <f>LEFT(INDEX(Absen!$F$3:$F$8,MATCH(C724,Absen!$E$3:$E$8,0)),1)&amp;TEXT(A724,"0000")</f>
        <v>F0723</v>
      </c>
      <c r="C724" t="s">
        <v>1011</v>
      </c>
      <c r="D724" s="27" t="str">
        <f>VLOOKUP('Personal Teks 2'!B724,Detail!$G$2:$H$1001,2,FALSE)</f>
        <v>Kajen Prabowo</v>
      </c>
      <c r="E724">
        <v>85</v>
      </c>
      <c r="F724">
        <v>56</v>
      </c>
      <c r="G724">
        <v>51</v>
      </c>
      <c r="H724">
        <v>56</v>
      </c>
      <c r="I724">
        <v>88</v>
      </c>
      <c r="J724">
        <v>94</v>
      </c>
      <c r="K724">
        <v>97</v>
      </c>
      <c r="L724" s="45" t="str">
        <f>_xlfn.IFNA(INDEX(Absen!$B$2:$B$501,MATCH('Personal Teks 2'!B724,Absen!$A$2:$A$501,0)),"NO")</f>
        <v>NO</v>
      </c>
      <c r="M724" s="47">
        <f t="shared" si="33"/>
        <v>0</v>
      </c>
      <c r="N724">
        <f t="shared" si="34"/>
        <v>97</v>
      </c>
      <c r="O724">
        <f t="shared" si="35"/>
        <v>74.325000000000003</v>
      </c>
      <c r="P724" t="str" cm="1">
        <f t="array" ref="P724">_xlfn.IFS(O724&gt;90,"A+",O724&gt;80,"A",O724&gt;70,"B",O724&gt;60,"C",O724&gt;40,"D",O724&gt;=0,"E")</f>
        <v>B</v>
      </c>
      <c r="Q724" s="43" t="str">
        <f>TEXT(VLOOKUP(D724,CHOOSE({1,2},Detail!$H$2:$H$1001,Detail!$A$2:$A$1001),2,FALSE),"DD/MM/YYYY")</f>
        <v>11/11/2004</v>
      </c>
      <c r="R724" t="str" cm="1">
        <f t="array" ref="R724:V724">TRANSPOSE(VLOOKUP(D724,CHOOSE({1,2,3,4,5,6},Detail!$H$2:$H$1001,Detail!$F$2:$F$1001,Detail!$C$2:$C$1001,Detail!$D$2:$D$1001,Detail!$E$2:$E$1001,Detail!$B$2:$B$1001),{2;3;4;5;6},FALSE))</f>
        <v>Mojokerto</v>
      </c>
      <c r="S724">
        <v>179</v>
      </c>
      <c r="T724">
        <v>66</v>
      </c>
      <c r="U724" t="str">
        <v>Jalan Sukajadi No. 92</v>
      </c>
      <c r="V724" t="str">
        <v>B-</v>
      </c>
    </row>
    <row r="725" spans="1:22" x14ac:dyDescent="0.25">
      <c r="A725">
        <v>724</v>
      </c>
      <c r="B725" t="str">
        <f>LEFT(INDEX(Absen!$F$3:$F$8,MATCH(C725,Absen!$E$3:$E$8,0)),1)&amp;TEXT(A725,"0000")</f>
        <v>E0724</v>
      </c>
      <c r="C725" t="s">
        <v>1010</v>
      </c>
      <c r="D725" s="27" t="str">
        <f>VLOOKUP('Personal Teks 2'!B725,Detail!$G$2:$H$1001,2,FALSE)</f>
        <v>Cindy Sitompul</v>
      </c>
      <c r="E725">
        <v>72</v>
      </c>
      <c r="F725">
        <v>67</v>
      </c>
      <c r="G725">
        <v>66</v>
      </c>
      <c r="H725">
        <v>55</v>
      </c>
      <c r="I725">
        <v>52</v>
      </c>
      <c r="J725">
        <v>48</v>
      </c>
      <c r="K725">
        <v>94</v>
      </c>
      <c r="L725" s="45">
        <f>_xlfn.IFNA(INDEX(Absen!$B$2:$B$501,MATCH('Personal Teks 2'!B725,Absen!$A$2:$A$501,0)),"NO")</f>
        <v>44832</v>
      </c>
      <c r="M725" s="47">
        <f t="shared" si="33"/>
        <v>10</v>
      </c>
      <c r="N725">
        <f t="shared" si="34"/>
        <v>84</v>
      </c>
      <c r="O725">
        <f t="shared" si="35"/>
        <v>61.95</v>
      </c>
      <c r="P725" t="str" cm="1">
        <f t="array" ref="P725">_xlfn.IFS(O725&gt;90,"A+",O725&gt;80,"A",O725&gt;70,"B",O725&gt;60,"C",O725&gt;40,"D",O725&gt;=0,"E")</f>
        <v>C</v>
      </c>
      <c r="Q725" s="43" t="str">
        <f>TEXT(VLOOKUP(D725,CHOOSE({1,2},Detail!$H$2:$H$1001,Detail!$A$2:$A$1001),2,FALSE),"DD/MM/YYYY")</f>
        <v>26/01/2004</v>
      </c>
      <c r="R725" t="str" cm="1">
        <f t="array" ref="R725:V725">TRANSPOSE(VLOOKUP(D725,CHOOSE({1,2,3,4,5,6},Detail!$H$2:$H$1001,Detail!$F$2:$F$1001,Detail!$C$2:$C$1001,Detail!$D$2:$D$1001,Detail!$E$2:$E$1001,Detail!$B$2:$B$1001),{2;3;4;5;6},FALSE))</f>
        <v>Banjarbaru</v>
      </c>
      <c r="S725">
        <v>155</v>
      </c>
      <c r="T725">
        <v>53</v>
      </c>
      <c r="U725" t="str">
        <v>Jl. Asia Afrika No. 30</v>
      </c>
      <c r="V725" t="str">
        <v>AB-</v>
      </c>
    </row>
    <row r="726" spans="1:22" x14ac:dyDescent="0.25">
      <c r="A726">
        <v>725</v>
      </c>
      <c r="B726" t="str">
        <f>LEFT(INDEX(Absen!$F$3:$F$8,MATCH(C726,Absen!$E$3:$E$8,0)),1)&amp;TEXT(A726,"0000")</f>
        <v>A0725</v>
      </c>
      <c r="C726" t="s">
        <v>1015</v>
      </c>
      <c r="D726" s="27" t="str">
        <f>VLOOKUP('Personal Teks 2'!B726,Detail!$G$2:$H$1001,2,FALSE)</f>
        <v>Labuh Permadi</v>
      </c>
      <c r="E726">
        <v>87</v>
      </c>
      <c r="F726">
        <v>49</v>
      </c>
      <c r="G726">
        <v>82</v>
      </c>
      <c r="H726">
        <v>62</v>
      </c>
      <c r="I726">
        <v>93</v>
      </c>
      <c r="J726">
        <v>58</v>
      </c>
      <c r="K726">
        <v>71</v>
      </c>
      <c r="L726" s="45" t="str">
        <f>_xlfn.IFNA(INDEX(Absen!$B$2:$B$501,MATCH('Personal Teks 2'!B726,Absen!$A$2:$A$501,0)),"NO")</f>
        <v>NO</v>
      </c>
      <c r="M726" s="47">
        <f t="shared" si="33"/>
        <v>0</v>
      </c>
      <c r="N726">
        <f t="shared" si="34"/>
        <v>71</v>
      </c>
      <c r="O726">
        <f t="shared" si="35"/>
        <v>71.474999999999994</v>
      </c>
      <c r="P726" t="str" cm="1">
        <f t="array" ref="P726">_xlfn.IFS(O726&gt;90,"A+",O726&gt;80,"A",O726&gt;70,"B",O726&gt;60,"C",O726&gt;40,"D",O726&gt;=0,"E")</f>
        <v>B</v>
      </c>
      <c r="Q726" s="43" t="str">
        <f>TEXT(VLOOKUP(D726,CHOOSE({1,2},Detail!$H$2:$H$1001,Detail!$A$2:$A$1001),2,FALSE),"DD/MM/YYYY")</f>
        <v>28/11/2004</v>
      </c>
      <c r="R726" t="str" cm="1">
        <f t="array" ref="R726:V726">TRANSPOSE(VLOOKUP(D726,CHOOSE({1,2,3,4,5,6},Detail!$H$2:$H$1001,Detail!$F$2:$F$1001,Detail!$C$2:$C$1001,Detail!$D$2:$D$1001,Detail!$E$2:$E$1001,Detail!$B$2:$B$1001),{2;3;4;5;6},FALSE))</f>
        <v>Pangkalpinang</v>
      </c>
      <c r="S726">
        <v>150</v>
      </c>
      <c r="T726">
        <v>85</v>
      </c>
      <c r="U726" t="str">
        <v xml:space="preserve">Jalan Jend. A. Yani No. 2
</v>
      </c>
      <c r="V726" t="str">
        <v>B-</v>
      </c>
    </row>
    <row r="727" spans="1:22" x14ac:dyDescent="0.25">
      <c r="A727">
        <v>726</v>
      </c>
      <c r="B727" t="str">
        <f>LEFT(INDEX(Absen!$F$3:$F$8,MATCH(C727,Absen!$E$3:$E$8,0)),1)&amp;TEXT(A727,"0000")</f>
        <v>D0726</v>
      </c>
      <c r="C727" t="s">
        <v>1013</v>
      </c>
      <c r="D727" s="27" t="str">
        <f>VLOOKUP('Personal Teks 2'!B727,Detail!$G$2:$H$1001,2,FALSE)</f>
        <v>Natalia Hasanah</v>
      </c>
      <c r="E727">
        <v>84</v>
      </c>
      <c r="F727">
        <v>63</v>
      </c>
      <c r="G727">
        <v>48</v>
      </c>
      <c r="H727">
        <v>54</v>
      </c>
      <c r="I727">
        <v>72</v>
      </c>
      <c r="J727">
        <v>48</v>
      </c>
      <c r="K727">
        <v>99</v>
      </c>
      <c r="L727" s="45">
        <f>_xlfn.IFNA(INDEX(Absen!$B$2:$B$501,MATCH('Personal Teks 2'!B727,Absen!$A$2:$A$501,0)),"NO")</f>
        <v>44828</v>
      </c>
      <c r="M727" s="47">
        <f t="shared" si="33"/>
        <v>10</v>
      </c>
      <c r="N727">
        <f t="shared" si="34"/>
        <v>89</v>
      </c>
      <c r="O727">
        <f t="shared" si="35"/>
        <v>62.225000000000001</v>
      </c>
      <c r="P727" t="str" cm="1">
        <f t="array" ref="P727">_xlfn.IFS(O727&gt;90,"A+",O727&gt;80,"A",O727&gt;70,"B",O727&gt;60,"C",O727&gt;40,"D",O727&gt;=0,"E")</f>
        <v>C</v>
      </c>
      <c r="Q727" s="43" t="str">
        <f>TEXT(VLOOKUP(D727,CHOOSE({1,2},Detail!$H$2:$H$1001,Detail!$A$2:$A$1001),2,FALSE),"DD/MM/YYYY")</f>
        <v>03/02/2005</v>
      </c>
      <c r="R727" t="str" cm="1">
        <f t="array" ref="R727:V727">TRANSPOSE(VLOOKUP(D727,CHOOSE({1,2,3,4,5,6},Detail!$H$2:$H$1001,Detail!$F$2:$F$1001,Detail!$C$2:$C$1001,Detail!$D$2:$D$1001,Detail!$E$2:$E$1001,Detail!$B$2:$B$1001),{2;3;4;5;6},FALSE))</f>
        <v>Denpasar</v>
      </c>
      <c r="S727">
        <v>152</v>
      </c>
      <c r="T727">
        <v>69</v>
      </c>
      <c r="U727" t="str">
        <v xml:space="preserve">Gang Rumah Sakit No. 9
</v>
      </c>
      <c r="V727" t="str">
        <v>A-</v>
      </c>
    </row>
    <row r="728" spans="1:22" x14ac:dyDescent="0.25">
      <c r="A728">
        <v>727</v>
      </c>
      <c r="B728" t="str">
        <f>LEFT(INDEX(Absen!$F$3:$F$8,MATCH(C728,Absen!$E$3:$E$8,0)),1)&amp;TEXT(A728,"0000")</f>
        <v>F0727</v>
      </c>
      <c r="C728" t="s">
        <v>1011</v>
      </c>
      <c r="D728" s="27" t="str">
        <f>VLOOKUP('Personal Teks 2'!B728,Detail!$G$2:$H$1001,2,FALSE)</f>
        <v>Yoga Hartati</v>
      </c>
      <c r="E728">
        <v>91</v>
      </c>
      <c r="F728">
        <v>71</v>
      </c>
      <c r="G728">
        <v>50</v>
      </c>
      <c r="H728">
        <v>53</v>
      </c>
      <c r="I728">
        <v>79</v>
      </c>
      <c r="J728">
        <v>96</v>
      </c>
      <c r="K728">
        <v>85</v>
      </c>
      <c r="L728" s="45" t="str">
        <f>_xlfn.IFNA(INDEX(Absen!$B$2:$B$501,MATCH('Personal Teks 2'!B728,Absen!$A$2:$A$501,0)),"NO")</f>
        <v>NO</v>
      </c>
      <c r="M728" s="47">
        <f t="shared" si="33"/>
        <v>0</v>
      </c>
      <c r="N728">
        <f t="shared" si="34"/>
        <v>85</v>
      </c>
      <c r="O728">
        <f t="shared" si="35"/>
        <v>74.45</v>
      </c>
      <c r="P728" t="str" cm="1">
        <f t="array" ref="P728">_xlfn.IFS(O728&gt;90,"A+",O728&gt;80,"A",O728&gt;70,"B",O728&gt;60,"C",O728&gt;40,"D",O728&gt;=0,"E")</f>
        <v>B</v>
      </c>
      <c r="Q728" s="43" t="str">
        <f>TEXT(VLOOKUP(D728,CHOOSE({1,2},Detail!$H$2:$H$1001,Detail!$A$2:$A$1001),2,FALSE),"DD/MM/YYYY")</f>
        <v>20/01/2003</v>
      </c>
      <c r="R728" t="str" cm="1">
        <f t="array" ref="R728:V728">TRANSPOSE(VLOOKUP(D728,CHOOSE({1,2,3,4,5,6},Detail!$H$2:$H$1001,Detail!$F$2:$F$1001,Detail!$C$2:$C$1001,Detail!$D$2:$D$1001,Detail!$E$2:$E$1001,Detail!$B$2:$B$1001),{2;3;4;5;6},FALSE))</f>
        <v>Sorong</v>
      </c>
      <c r="S728">
        <v>159</v>
      </c>
      <c r="T728">
        <v>73</v>
      </c>
      <c r="U728" t="str">
        <v>Jl. Monginsidi No. 07</v>
      </c>
      <c r="V728" t="str">
        <v>AB+</v>
      </c>
    </row>
    <row r="729" spans="1:22" x14ac:dyDescent="0.25">
      <c r="A729">
        <v>728</v>
      </c>
      <c r="B729" t="str">
        <f>LEFT(INDEX(Absen!$F$3:$F$8,MATCH(C729,Absen!$E$3:$E$8,0)),1)&amp;TEXT(A729,"0000")</f>
        <v>A0728</v>
      </c>
      <c r="C729" t="s">
        <v>1015</v>
      </c>
      <c r="D729" s="27" t="str">
        <f>VLOOKUP('Personal Teks 2'!B729,Detail!$G$2:$H$1001,2,FALSE)</f>
        <v>Kenzie Pratama</v>
      </c>
      <c r="E729">
        <v>67</v>
      </c>
      <c r="F729">
        <v>47</v>
      </c>
      <c r="G729">
        <v>36</v>
      </c>
      <c r="H729">
        <v>68</v>
      </c>
      <c r="I729">
        <v>80</v>
      </c>
      <c r="J729">
        <v>99</v>
      </c>
      <c r="K729">
        <v>60</v>
      </c>
      <c r="L729" s="45" t="str">
        <f>_xlfn.IFNA(INDEX(Absen!$B$2:$B$501,MATCH('Personal Teks 2'!B729,Absen!$A$2:$A$501,0)),"NO")</f>
        <v>NO</v>
      </c>
      <c r="M729" s="47">
        <f t="shared" si="33"/>
        <v>0</v>
      </c>
      <c r="N729">
        <f t="shared" si="34"/>
        <v>60</v>
      </c>
      <c r="O729">
        <f t="shared" si="35"/>
        <v>65.75</v>
      </c>
      <c r="P729" t="str" cm="1">
        <f t="array" ref="P729">_xlfn.IFS(O729&gt;90,"A+",O729&gt;80,"A",O729&gt;70,"B",O729&gt;60,"C",O729&gt;40,"D",O729&gt;=0,"E")</f>
        <v>C</v>
      </c>
      <c r="Q729" s="43" t="str">
        <f>TEXT(VLOOKUP(D729,CHOOSE({1,2},Detail!$H$2:$H$1001,Detail!$A$2:$A$1001),2,FALSE),"DD/MM/YYYY")</f>
        <v>30/09/2004</v>
      </c>
      <c r="R729" t="str" cm="1">
        <f t="array" ref="R729:V729">TRANSPOSE(VLOOKUP(D729,CHOOSE({1,2,3,4,5,6},Detail!$H$2:$H$1001,Detail!$F$2:$F$1001,Detail!$C$2:$C$1001,Detail!$D$2:$D$1001,Detail!$E$2:$E$1001,Detail!$B$2:$B$1001),{2;3;4;5;6},FALSE))</f>
        <v>Kupang</v>
      </c>
      <c r="S729">
        <v>167</v>
      </c>
      <c r="T729">
        <v>72</v>
      </c>
      <c r="U729" t="str">
        <v xml:space="preserve">Jl. Gegerkalong Hilir No. 8
</v>
      </c>
      <c r="V729" t="str">
        <v>AB+</v>
      </c>
    </row>
    <row r="730" spans="1:22" x14ac:dyDescent="0.25">
      <c r="A730">
        <v>729</v>
      </c>
      <c r="B730" t="str">
        <f>LEFT(INDEX(Absen!$F$3:$F$8,MATCH(C730,Absen!$E$3:$E$8,0)),1)&amp;TEXT(A730,"0000")</f>
        <v>B0729</v>
      </c>
      <c r="C730" t="s">
        <v>1014</v>
      </c>
      <c r="D730" s="27" t="str">
        <f>VLOOKUP('Personal Teks 2'!B730,Detail!$G$2:$H$1001,2,FALSE)</f>
        <v>Vivi Nuraini</v>
      </c>
      <c r="E730">
        <v>55</v>
      </c>
      <c r="F730">
        <v>75</v>
      </c>
      <c r="G730">
        <v>91</v>
      </c>
      <c r="H730">
        <v>62</v>
      </c>
      <c r="I730">
        <v>71</v>
      </c>
      <c r="J730">
        <v>53</v>
      </c>
      <c r="K730">
        <v>67</v>
      </c>
      <c r="L730" s="45" t="str">
        <f>_xlfn.IFNA(INDEX(Absen!$B$2:$B$501,MATCH('Personal Teks 2'!B730,Absen!$A$2:$A$501,0)),"NO")</f>
        <v>NO</v>
      </c>
      <c r="M730" s="47">
        <f t="shared" si="33"/>
        <v>0</v>
      </c>
      <c r="N730">
        <f t="shared" si="34"/>
        <v>67</v>
      </c>
      <c r="O730">
        <f t="shared" si="35"/>
        <v>68.375</v>
      </c>
      <c r="P730" t="str" cm="1">
        <f t="array" ref="P730">_xlfn.IFS(O730&gt;90,"A+",O730&gt;80,"A",O730&gt;70,"B",O730&gt;60,"C",O730&gt;40,"D",O730&gt;=0,"E")</f>
        <v>C</v>
      </c>
      <c r="Q730" s="43" t="str">
        <f>TEXT(VLOOKUP(D730,CHOOSE({1,2},Detail!$H$2:$H$1001,Detail!$A$2:$A$1001),2,FALSE),"DD/MM/YYYY")</f>
        <v>20/05/2001</v>
      </c>
      <c r="R730" t="str" cm="1">
        <f t="array" ref="R730:V730">TRANSPOSE(VLOOKUP(D730,CHOOSE({1,2,3,4,5,6},Detail!$H$2:$H$1001,Detail!$F$2:$F$1001,Detail!$C$2:$C$1001,Detail!$D$2:$D$1001,Detail!$E$2:$E$1001,Detail!$B$2:$B$1001),{2;3;4;5;6},FALSE))</f>
        <v>Sungai Penuh</v>
      </c>
      <c r="S730">
        <v>172</v>
      </c>
      <c r="T730">
        <v>46</v>
      </c>
      <c r="U730" t="str">
        <v>Gang Kendalsari No. 67</v>
      </c>
      <c r="V730" t="str">
        <v>A+</v>
      </c>
    </row>
    <row r="731" spans="1:22" x14ac:dyDescent="0.25">
      <c r="A731">
        <v>730</v>
      </c>
      <c r="B731" t="str">
        <f>LEFT(INDEX(Absen!$F$3:$F$8,MATCH(C731,Absen!$E$3:$E$8,0)),1)&amp;TEXT(A731,"0000")</f>
        <v>D0730</v>
      </c>
      <c r="C731" t="s">
        <v>1013</v>
      </c>
      <c r="D731" s="27" t="str">
        <f>VLOOKUP('Personal Teks 2'!B731,Detail!$G$2:$H$1001,2,FALSE)</f>
        <v>Wardaya Kusumo</v>
      </c>
      <c r="E731">
        <v>57</v>
      </c>
      <c r="F731">
        <v>45</v>
      </c>
      <c r="G731">
        <v>75</v>
      </c>
      <c r="H731">
        <v>66</v>
      </c>
      <c r="I731">
        <v>65</v>
      </c>
      <c r="J731">
        <v>54</v>
      </c>
      <c r="K731">
        <v>75</v>
      </c>
      <c r="L731" s="45">
        <f>_xlfn.IFNA(INDEX(Absen!$B$2:$B$501,MATCH('Personal Teks 2'!B731,Absen!$A$2:$A$501,0)),"NO")</f>
        <v>44821</v>
      </c>
      <c r="M731" s="47">
        <f t="shared" si="33"/>
        <v>10</v>
      </c>
      <c r="N731">
        <f t="shared" si="34"/>
        <v>65</v>
      </c>
      <c r="O731">
        <f t="shared" si="35"/>
        <v>61.424999999999997</v>
      </c>
      <c r="P731" t="str" cm="1">
        <f t="array" ref="P731">_xlfn.IFS(O731&gt;90,"A+",O731&gt;80,"A",O731&gt;70,"B",O731&gt;60,"C",O731&gt;40,"D",O731&gt;=0,"E")</f>
        <v>C</v>
      </c>
      <c r="Q731" s="43" t="str">
        <f>TEXT(VLOOKUP(D731,CHOOSE({1,2},Detail!$H$2:$H$1001,Detail!$A$2:$A$1001),2,FALSE),"DD/MM/YYYY")</f>
        <v>19/01/2004</v>
      </c>
      <c r="R731" t="str" cm="1">
        <f t="array" ref="R731:V731">TRANSPOSE(VLOOKUP(D731,CHOOSE({1,2,3,4,5,6},Detail!$H$2:$H$1001,Detail!$F$2:$F$1001,Detail!$C$2:$C$1001,Detail!$D$2:$D$1001,Detail!$E$2:$E$1001,Detail!$B$2:$B$1001),{2;3;4;5;6},FALSE))</f>
        <v>Yogyakarta</v>
      </c>
      <c r="S731">
        <v>168</v>
      </c>
      <c r="T731">
        <v>64</v>
      </c>
      <c r="U731" t="str">
        <v>Gang Rajawali Timur No. 42</v>
      </c>
      <c r="V731" t="str">
        <v>B+</v>
      </c>
    </row>
    <row r="732" spans="1:22" x14ac:dyDescent="0.25">
      <c r="A732">
        <v>731</v>
      </c>
      <c r="B732" t="str">
        <f>LEFT(INDEX(Absen!$F$3:$F$8,MATCH(C732,Absen!$E$3:$E$8,0)),1)&amp;TEXT(A732,"0000")</f>
        <v>D0731</v>
      </c>
      <c r="C732" t="s">
        <v>1013</v>
      </c>
      <c r="D732" s="27" t="str">
        <f>VLOOKUP('Personal Teks 2'!B732,Detail!$G$2:$H$1001,2,FALSE)</f>
        <v>Muhammad Suryono</v>
      </c>
      <c r="E732">
        <v>79</v>
      </c>
      <c r="F732">
        <v>69</v>
      </c>
      <c r="G732">
        <v>52</v>
      </c>
      <c r="H732">
        <v>61</v>
      </c>
      <c r="I732">
        <v>86</v>
      </c>
      <c r="J732">
        <v>73</v>
      </c>
      <c r="K732">
        <v>72</v>
      </c>
      <c r="L732" s="45">
        <f>_xlfn.IFNA(INDEX(Absen!$B$2:$B$501,MATCH('Personal Teks 2'!B732,Absen!$A$2:$A$501,0)),"NO")</f>
        <v>44850</v>
      </c>
      <c r="M732" s="47">
        <f t="shared" si="33"/>
        <v>10</v>
      </c>
      <c r="N732">
        <f t="shared" si="34"/>
        <v>62</v>
      </c>
      <c r="O732">
        <f t="shared" si="35"/>
        <v>68.075000000000003</v>
      </c>
      <c r="P732" t="str" cm="1">
        <f t="array" ref="P732">_xlfn.IFS(O732&gt;90,"A+",O732&gt;80,"A",O732&gt;70,"B",O732&gt;60,"C",O732&gt;40,"D",O732&gt;=0,"E")</f>
        <v>C</v>
      </c>
      <c r="Q732" s="43" t="str">
        <f>TEXT(VLOOKUP(D732,CHOOSE({1,2},Detail!$H$2:$H$1001,Detail!$A$2:$A$1001),2,FALSE),"DD/MM/YYYY")</f>
        <v>17/07/2004</v>
      </c>
      <c r="R732" t="str" cm="1">
        <f t="array" ref="R732:V732">TRANSPOSE(VLOOKUP(D732,CHOOSE({1,2,3,4,5,6},Detail!$H$2:$H$1001,Detail!$F$2:$F$1001,Detail!$C$2:$C$1001,Detail!$D$2:$D$1001,Detail!$E$2:$E$1001,Detail!$B$2:$B$1001),{2;3;4;5;6},FALSE))</f>
        <v>Bau-Bau</v>
      </c>
      <c r="S732">
        <v>179</v>
      </c>
      <c r="T732">
        <v>57</v>
      </c>
      <c r="U732" t="str">
        <v>Gg. Astana Anyar No. 74</v>
      </c>
      <c r="V732" t="str">
        <v>AB-</v>
      </c>
    </row>
    <row r="733" spans="1:22" x14ac:dyDescent="0.25">
      <c r="A733">
        <v>732</v>
      </c>
      <c r="B733" t="str">
        <f>LEFT(INDEX(Absen!$F$3:$F$8,MATCH(C733,Absen!$E$3:$E$8,0)),1)&amp;TEXT(A733,"0000")</f>
        <v>F0732</v>
      </c>
      <c r="C733" t="s">
        <v>1011</v>
      </c>
      <c r="D733" s="27" t="str">
        <f>VLOOKUP('Personal Teks 2'!B733,Detail!$G$2:$H$1001,2,FALSE)</f>
        <v>Aris Anggraini</v>
      </c>
      <c r="E733">
        <v>66</v>
      </c>
      <c r="F733">
        <v>59</v>
      </c>
      <c r="G733">
        <v>46</v>
      </c>
      <c r="H733">
        <v>63</v>
      </c>
      <c r="I733">
        <v>85</v>
      </c>
      <c r="J733">
        <v>44</v>
      </c>
      <c r="K733">
        <v>90</v>
      </c>
      <c r="L733" s="45">
        <f>_xlfn.IFNA(INDEX(Absen!$B$2:$B$501,MATCH('Personal Teks 2'!B733,Absen!$A$2:$A$501,0)),"NO")</f>
        <v>44832</v>
      </c>
      <c r="M733" s="47">
        <f t="shared" si="33"/>
        <v>10</v>
      </c>
      <c r="N733">
        <f t="shared" si="34"/>
        <v>80</v>
      </c>
      <c r="O733">
        <f t="shared" si="35"/>
        <v>60.125</v>
      </c>
      <c r="P733" t="str" cm="1">
        <f t="array" ref="P733">_xlfn.IFS(O733&gt;90,"A+",O733&gt;80,"A",O733&gt;70,"B",O733&gt;60,"C",O733&gt;40,"D",O733&gt;=0,"E")</f>
        <v>C</v>
      </c>
      <c r="Q733" s="43" t="str">
        <f>TEXT(VLOOKUP(D733,CHOOSE({1,2},Detail!$H$2:$H$1001,Detail!$A$2:$A$1001),2,FALSE),"DD/MM/YYYY")</f>
        <v>17/04/2003</v>
      </c>
      <c r="R733" t="str" cm="1">
        <f t="array" ref="R733:V733">TRANSPOSE(VLOOKUP(D733,CHOOSE({1,2,3,4,5,6},Detail!$H$2:$H$1001,Detail!$F$2:$F$1001,Detail!$C$2:$C$1001,Detail!$D$2:$D$1001,Detail!$E$2:$E$1001,Detail!$B$2:$B$1001),{2;3;4;5;6},FALSE))</f>
        <v>Surakarta</v>
      </c>
      <c r="S733">
        <v>175</v>
      </c>
      <c r="T733">
        <v>77</v>
      </c>
      <c r="U733" t="str">
        <v xml:space="preserve">Jalan Wonoayu No. 2
</v>
      </c>
      <c r="V733" t="str">
        <v>B+</v>
      </c>
    </row>
    <row r="734" spans="1:22" x14ac:dyDescent="0.25">
      <c r="A734">
        <v>733</v>
      </c>
      <c r="B734" t="str">
        <f>LEFT(INDEX(Absen!$F$3:$F$8,MATCH(C734,Absen!$E$3:$E$8,0)),1)&amp;TEXT(A734,"0000")</f>
        <v>D0733</v>
      </c>
      <c r="C734" t="s">
        <v>1013</v>
      </c>
      <c r="D734" s="27" t="str">
        <f>VLOOKUP('Personal Teks 2'!B734,Detail!$G$2:$H$1001,2,FALSE)</f>
        <v>Rizki Suartini</v>
      </c>
      <c r="E734">
        <v>67</v>
      </c>
      <c r="F734">
        <v>65</v>
      </c>
      <c r="G734">
        <v>88</v>
      </c>
      <c r="H734">
        <v>58</v>
      </c>
      <c r="I734">
        <v>75</v>
      </c>
      <c r="J734">
        <v>91</v>
      </c>
      <c r="K734">
        <v>94</v>
      </c>
      <c r="L734" s="45" t="str">
        <f>_xlfn.IFNA(INDEX(Absen!$B$2:$B$501,MATCH('Personal Teks 2'!B734,Absen!$A$2:$A$501,0)),"NO")</f>
        <v>NO</v>
      </c>
      <c r="M734" s="47">
        <f t="shared" si="33"/>
        <v>0</v>
      </c>
      <c r="N734">
        <f t="shared" si="34"/>
        <v>94</v>
      </c>
      <c r="O734">
        <f t="shared" si="35"/>
        <v>78.325000000000003</v>
      </c>
      <c r="P734" t="str" cm="1">
        <f t="array" ref="P734">_xlfn.IFS(O734&gt;90,"A+",O734&gt;80,"A",O734&gt;70,"B",O734&gt;60,"C",O734&gt;40,"D",O734&gt;=0,"E")</f>
        <v>B</v>
      </c>
      <c r="Q734" s="43" t="str">
        <f>TEXT(VLOOKUP(D734,CHOOSE({1,2},Detail!$H$2:$H$1001,Detail!$A$2:$A$1001),2,FALSE),"DD/MM/YYYY")</f>
        <v>05/03/2003</v>
      </c>
      <c r="R734" t="str" cm="1">
        <f t="array" ref="R734:V734">TRANSPOSE(VLOOKUP(D734,CHOOSE({1,2,3,4,5,6},Detail!$H$2:$H$1001,Detail!$F$2:$F$1001,Detail!$C$2:$C$1001,Detail!$D$2:$D$1001,Detail!$E$2:$E$1001,Detail!$B$2:$B$1001),{2;3;4;5;6},FALSE))</f>
        <v>Binjai</v>
      </c>
      <c r="S734">
        <v>157</v>
      </c>
      <c r="T734">
        <v>89</v>
      </c>
      <c r="U734" t="str">
        <v xml:space="preserve">Gg. Tubagus Ismail No. 9
</v>
      </c>
      <c r="V734" t="str">
        <v>B+</v>
      </c>
    </row>
    <row r="735" spans="1:22" x14ac:dyDescent="0.25">
      <c r="A735">
        <v>734</v>
      </c>
      <c r="B735" t="str">
        <f>LEFT(INDEX(Absen!$F$3:$F$8,MATCH(C735,Absen!$E$3:$E$8,0)),1)&amp;TEXT(A735,"0000")</f>
        <v>E0734</v>
      </c>
      <c r="C735" t="s">
        <v>1010</v>
      </c>
      <c r="D735" s="27" t="str">
        <f>VLOOKUP('Personal Teks 2'!B735,Detail!$G$2:$H$1001,2,FALSE)</f>
        <v>Perkasa Lailasari</v>
      </c>
      <c r="E735">
        <v>89</v>
      </c>
      <c r="F735">
        <v>42</v>
      </c>
      <c r="G735">
        <v>36</v>
      </c>
      <c r="H735">
        <v>74</v>
      </c>
      <c r="I735">
        <v>88</v>
      </c>
      <c r="J735">
        <v>47</v>
      </c>
      <c r="K735">
        <v>76</v>
      </c>
      <c r="L735" s="45" t="str">
        <f>_xlfn.IFNA(INDEX(Absen!$B$2:$B$501,MATCH('Personal Teks 2'!B735,Absen!$A$2:$A$501,0)),"NO")</f>
        <v>NO</v>
      </c>
      <c r="M735" s="47">
        <f t="shared" si="33"/>
        <v>0</v>
      </c>
      <c r="N735">
        <f t="shared" si="34"/>
        <v>76</v>
      </c>
      <c r="O735">
        <f t="shared" si="35"/>
        <v>60.825000000000003</v>
      </c>
      <c r="P735" t="str" cm="1">
        <f t="array" ref="P735">_xlfn.IFS(O735&gt;90,"A+",O735&gt;80,"A",O735&gt;70,"B",O735&gt;60,"C",O735&gt;40,"D",O735&gt;=0,"E")</f>
        <v>C</v>
      </c>
      <c r="Q735" s="43" t="str">
        <f>TEXT(VLOOKUP(D735,CHOOSE({1,2},Detail!$H$2:$H$1001,Detail!$A$2:$A$1001),2,FALSE),"DD/MM/YYYY")</f>
        <v>29/06/2002</v>
      </c>
      <c r="R735" t="str" cm="1">
        <f t="array" ref="R735:V735">TRANSPOSE(VLOOKUP(D735,CHOOSE({1,2,3,4,5,6},Detail!$H$2:$H$1001,Detail!$F$2:$F$1001,Detail!$C$2:$C$1001,Detail!$D$2:$D$1001,Detail!$E$2:$E$1001,Detail!$B$2:$B$1001),{2;3;4;5;6},FALSE))</f>
        <v>Jayapura</v>
      </c>
      <c r="S735">
        <v>155</v>
      </c>
      <c r="T735">
        <v>58</v>
      </c>
      <c r="U735" t="str">
        <v xml:space="preserve">Jalan Antapani Lama No. 7
</v>
      </c>
      <c r="V735" t="str">
        <v>O-</v>
      </c>
    </row>
    <row r="736" spans="1:22" x14ac:dyDescent="0.25">
      <c r="A736">
        <v>735</v>
      </c>
      <c r="B736" t="str">
        <f>LEFT(INDEX(Absen!$F$3:$F$8,MATCH(C736,Absen!$E$3:$E$8,0)),1)&amp;TEXT(A736,"0000")</f>
        <v>F0735</v>
      </c>
      <c r="C736" t="s">
        <v>1011</v>
      </c>
      <c r="D736" s="27" t="str">
        <f>VLOOKUP('Personal Teks 2'!B736,Detail!$G$2:$H$1001,2,FALSE)</f>
        <v>Rafi Namaga</v>
      </c>
      <c r="E736">
        <v>55</v>
      </c>
      <c r="F736">
        <v>56</v>
      </c>
      <c r="G736">
        <v>85</v>
      </c>
      <c r="H736">
        <v>50</v>
      </c>
      <c r="I736">
        <v>57</v>
      </c>
      <c r="J736">
        <v>70</v>
      </c>
      <c r="K736">
        <v>80</v>
      </c>
      <c r="L736" s="45">
        <f>_xlfn.IFNA(INDEX(Absen!$B$2:$B$501,MATCH('Personal Teks 2'!B736,Absen!$A$2:$A$501,0)),"NO")</f>
        <v>44750</v>
      </c>
      <c r="M736" s="47">
        <f t="shared" si="33"/>
        <v>10</v>
      </c>
      <c r="N736">
        <f t="shared" si="34"/>
        <v>70</v>
      </c>
      <c r="O736">
        <f t="shared" si="35"/>
        <v>65.25</v>
      </c>
      <c r="P736" t="str" cm="1">
        <f t="array" ref="P736">_xlfn.IFS(O736&gt;90,"A+",O736&gt;80,"A",O736&gt;70,"B",O736&gt;60,"C",O736&gt;40,"D",O736&gt;=0,"E")</f>
        <v>C</v>
      </c>
      <c r="Q736" s="43" t="str">
        <f>TEXT(VLOOKUP(D736,CHOOSE({1,2},Detail!$H$2:$H$1001,Detail!$A$2:$A$1001),2,FALSE),"DD/MM/YYYY")</f>
        <v>11/11/2003</v>
      </c>
      <c r="R736" t="str" cm="1">
        <f t="array" ref="R736:V736">TRANSPOSE(VLOOKUP(D736,CHOOSE({1,2,3,4,5,6},Detail!$H$2:$H$1001,Detail!$F$2:$F$1001,Detail!$C$2:$C$1001,Detail!$D$2:$D$1001,Detail!$E$2:$E$1001,Detail!$B$2:$B$1001),{2;3;4;5;6},FALSE))</f>
        <v>Batu</v>
      </c>
      <c r="S736">
        <v>174</v>
      </c>
      <c r="T736">
        <v>89</v>
      </c>
      <c r="U736" t="str">
        <v>Gang Cikutra Timur No. 64</v>
      </c>
      <c r="V736" t="str">
        <v>AB+</v>
      </c>
    </row>
    <row r="737" spans="1:22" x14ac:dyDescent="0.25">
      <c r="A737">
        <v>736</v>
      </c>
      <c r="B737" t="str">
        <f>LEFT(INDEX(Absen!$F$3:$F$8,MATCH(C737,Absen!$E$3:$E$8,0)),1)&amp;TEXT(A737,"0000")</f>
        <v>F0736</v>
      </c>
      <c r="C737" t="s">
        <v>1011</v>
      </c>
      <c r="D737" s="27" t="str">
        <f>VLOOKUP('Personal Teks 2'!B737,Detail!$G$2:$H$1001,2,FALSE)</f>
        <v>Martani Pudjiastuti</v>
      </c>
      <c r="E737">
        <v>59</v>
      </c>
      <c r="F737">
        <v>53</v>
      </c>
      <c r="G737">
        <v>95</v>
      </c>
      <c r="H737">
        <v>64</v>
      </c>
      <c r="I737">
        <v>81</v>
      </c>
      <c r="J737">
        <v>55</v>
      </c>
      <c r="K737">
        <v>79</v>
      </c>
      <c r="L737" s="45">
        <f>_xlfn.IFNA(INDEX(Absen!$B$2:$B$501,MATCH('Personal Teks 2'!B737,Absen!$A$2:$A$501,0)),"NO")</f>
        <v>44897</v>
      </c>
      <c r="M737" s="47">
        <f t="shared" si="33"/>
        <v>10</v>
      </c>
      <c r="N737">
        <f t="shared" si="34"/>
        <v>69</v>
      </c>
      <c r="O737">
        <f t="shared" si="35"/>
        <v>69.025000000000006</v>
      </c>
      <c r="P737" t="str" cm="1">
        <f t="array" ref="P737">_xlfn.IFS(O737&gt;90,"A+",O737&gt;80,"A",O737&gt;70,"B",O737&gt;60,"C",O737&gt;40,"D",O737&gt;=0,"E")</f>
        <v>C</v>
      </c>
      <c r="Q737" s="43" t="str">
        <f>TEXT(VLOOKUP(D737,CHOOSE({1,2},Detail!$H$2:$H$1001,Detail!$A$2:$A$1001),2,FALSE),"DD/MM/YYYY")</f>
        <v>08/04/2003</v>
      </c>
      <c r="R737" t="str" cm="1">
        <f t="array" ref="R737:V737">TRANSPOSE(VLOOKUP(D737,CHOOSE({1,2,3,4,5,6},Detail!$H$2:$H$1001,Detail!$F$2:$F$1001,Detail!$C$2:$C$1001,Detail!$D$2:$D$1001,Detail!$E$2:$E$1001,Detail!$B$2:$B$1001),{2;3;4;5;6},FALSE))</f>
        <v>Prabumulih</v>
      </c>
      <c r="S737">
        <v>179</v>
      </c>
      <c r="T737">
        <v>47</v>
      </c>
      <c r="U737" t="str">
        <v>Gang Rawamangun No. 30</v>
      </c>
      <c r="V737" t="str">
        <v>A+</v>
      </c>
    </row>
    <row r="738" spans="1:22" x14ac:dyDescent="0.25">
      <c r="A738">
        <v>737</v>
      </c>
      <c r="B738" t="str">
        <f>LEFT(INDEX(Absen!$F$3:$F$8,MATCH(C738,Absen!$E$3:$E$8,0)),1)&amp;TEXT(A738,"0000")</f>
        <v>A0737</v>
      </c>
      <c r="C738" t="s">
        <v>1015</v>
      </c>
      <c r="D738" s="27" t="str">
        <f>VLOOKUP('Personal Teks 2'!B738,Detail!$G$2:$H$1001,2,FALSE)</f>
        <v>Himawan Ardianto</v>
      </c>
      <c r="E738">
        <v>80</v>
      </c>
      <c r="F738">
        <v>66</v>
      </c>
      <c r="G738">
        <v>89</v>
      </c>
      <c r="H738">
        <v>60</v>
      </c>
      <c r="I738">
        <v>86</v>
      </c>
      <c r="J738">
        <v>75</v>
      </c>
      <c r="K738">
        <v>89</v>
      </c>
      <c r="L738" s="45" t="str">
        <f>_xlfn.IFNA(INDEX(Absen!$B$2:$B$501,MATCH('Personal Teks 2'!B738,Absen!$A$2:$A$501,0)),"NO")</f>
        <v>NO</v>
      </c>
      <c r="M738" s="47">
        <f t="shared" si="33"/>
        <v>0</v>
      </c>
      <c r="N738">
        <f t="shared" si="34"/>
        <v>89</v>
      </c>
      <c r="O738">
        <f t="shared" si="35"/>
        <v>78.2</v>
      </c>
      <c r="P738" t="str" cm="1">
        <f t="array" ref="P738">_xlfn.IFS(O738&gt;90,"A+",O738&gt;80,"A",O738&gt;70,"B",O738&gt;60,"C",O738&gt;40,"D",O738&gt;=0,"E")</f>
        <v>B</v>
      </c>
      <c r="Q738" s="43" t="str">
        <f>TEXT(VLOOKUP(D738,CHOOSE({1,2},Detail!$H$2:$H$1001,Detail!$A$2:$A$1001),2,FALSE),"DD/MM/YYYY")</f>
        <v>31/08/2001</v>
      </c>
      <c r="R738" t="str" cm="1">
        <f t="array" ref="R738:V738">TRANSPOSE(VLOOKUP(D738,CHOOSE({1,2,3,4,5,6},Detail!$H$2:$H$1001,Detail!$F$2:$F$1001,Detail!$C$2:$C$1001,Detail!$D$2:$D$1001,Detail!$E$2:$E$1001,Detail!$B$2:$B$1001),{2;3;4;5;6},FALSE))</f>
        <v>Kota Administrasi Jakarta Pusat</v>
      </c>
      <c r="S738">
        <v>154</v>
      </c>
      <c r="T738">
        <v>52</v>
      </c>
      <c r="U738" t="str">
        <v xml:space="preserve">Gang Medokan Ayu No. 4
</v>
      </c>
      <c r="V738" t="str">
        <v>AB-</v>
      </c>
    </row>
    <row r="739" spans="1:22" x14ac:dyDescent="0.25">
      <c r="A739">
        <v>738</v>
      </c>
      <c r="B739" t="str">
        <f>LEFT(INDEX(Absen!$F$3:$F$8,MATCH(C739,Absen!$E$3:$E$8,0)),1)&amp;TEXT(A739,"0000")</f>
        <v>F0738</v>
      </c>
      <c r="C739" t="s">
        <v>1011</v>
      </c>
      <c r="D739" s="27" t="str">
        <f>VLOOKUP('Personal Teks 2'!B739,Detail!$G$2:$H$1001,2,FALSE)</f>
        <v>Ciaobella Wibisono</v>
      </c>
      <c r="E739">
        <v>69</v>
      </c>
      <c r="F739">
        <v>68</v>
      </c>
      <c r="G739">
        <v>73</v>
      </c>
      <c r="H739">
        <v>72</v>
      </c>
      <c r="I739">
        <v>78</v>
      </c>
      <c r="J739">
        <v>99</v>
      </c>
      <c r="K739">
        <v>72</v>
      </c>
      <c r="L739" s="45" t="str">
        <f>_xlfn.IFNA(INDEX(Absen!$B$2:$B$501,MATCH('Personal Teks 2'!B739,Absen!$A$2:$A$501,0)),"NO")</f>
        <v>NO</v>
      </c>
      <c r="M739" s="47">
        <f t="shared" si="33"/>
        <v>0</v>
      </c>
      <c r="N739">
        <f t="shared" si="34"/>
        <v>72</v>
      </c>
      <c r="O739">
        <f t="shared" si="35"/>
        <v>77.475000000000009</v>
      </c>
      <c r="P739" t="str" cm="1">
        <f t="array" ref="P739">_xlfn.IFS(O739&gt;90,"A+",O739&gt;80,"A",O739&gt;70,"B",O739&gt;60,"C",O739&gt;40,"D",O739&gt;=0,"E")</f>
        <v>B</v>
      </c>
      <c r="Q739" s="43" t="str">
        <f>TEXT(VLOOKUP(D739,CHOOSE({1,2},Detail!$H$2:$H$1001,Detail!$A$2:$A$1001),2,FALSE),"DD/MM/YYYY")</f>
        <v>03/09/2003</v>
      </c>
      <c r="R739" t="str" cm="1">
        <f t="array" ref="R739:V739">TRANSPOSE(VLOOKUP(D739,CHOOSE({1,2,3,4,5,6},Detail!$H$2:$H$1001,Detail!$F$2:$F$1001,Detail!$C$2:$C$1001,Detail!$D$2:$D$1001,Detail!$E$2:$E$1001,Detail!$B$2:$B$1001),{2;3;4;5;6},FALSE))</f>
        <v>Pariaman</v>
      </c>
      <c r="S739">
        <v>174</v>
      </c>
      <c r="T739">
        <v>86</v>
      </c>
      <c r="U739" t="str">
        <v>Gang Wonoayu No. 62</v>
      </c>
      <c r="V739" t="str">
        <v>AB+</v>
      </c>
    </row>
    <row r="740" spans="1:22" x14ac:dyDescent="0.25">
      <c r="A740">
        <v>739</v>
      </c>
      <c r="B740" t="str">
        <f>LEFT(INDEX(Absen!$F$3:$F$8,MATCH(C740,Absen!$E$3:$E$8,0)),1)&amp;TEXT(A740,"0000")</f>
        <v>D0739</v>
      </c>
      <c r="C740" t="s">
        <v>1013</v>
      </c>
      <c r="D740" s="27" t="str">
        <f>VLOOKUP('Personal Teks 2'!B740,Detail!$G$2:$H$1001,2,FALSE)</f>
        <v>Nilam Widodo</v>
      </c>
      <c r="E740">
        <v>59</v>
      </c>
      <c r="F740">
        <v>64</v>
      </c>
      <c r="G740">
        <v>43</v>
      </c>
      <c r="H740">
        <v>73</v>
      </c>
      <c r="I740">
        <v>79</v>
      </c>
      <c r="J740">
        <v>44</v>
      </c>
      <c r="K740">
        <v>94</v>
      </c>
      <c r="L740" s="45">
        <f>_xlfn.IFNA(INDEX(Absen!$B$2:$B$501,MATCH('Personal Teks 2'!B740,Absen!$A$2:$A$501,0)),"NO")</f>
        <v>44831</v>
      </c>
      <c r="M740" s="47">
        <f t="shared" si="33"/>
        <v>10</v>
      </c>
      <c r="N740">
        <f t="shared" si="34"/>
        <v>84</v>
      </c>
      <c r="O740">
        <f t="shared" si="35"/>
        <v>60.175000000000004</v>
      </c>
      <c r="P740" t="str" cm="1">
        <f t="array" ref="P740">_xlfn.IFS(O740&gt;90,"A+",O740&gt;80,"A",O740&gt;70,"B",O740&gt;60,"C",O740&gt;40,"D",O740&gt;=0,"E")</f>
        <v>C</v>
      </c>
      <c r="Q740" s="43" t="str">
        <f>TEXT(VLOOKUP(D740,CHOOSE({1,2},Detail!$H$2:$H$1001,Detail!$A$2:$A$1001),2,FALSE),"DD/MM/YYYY")</f>
        <v>18/02/2002</v>
      </c>
      <c r="R740" t="str" cm="1">
        <f t="array" ref="R740:V740">TRANSPOSE(VLOOKUP(D740,CHOOSE({1,2,3,4,5,6},Detail!$H$2:$H$1001,Detail!$F$2:$F$1001,Detail!$C$2:$C$1001,Detail!$D$2:$D$1001,Detail!$E$2:$E$1001,Detail!$B$2:$B$1001),{2;3;4;5;6},FALSE))</f>
        <v>Parepare</v>
      </c>
      <c r="S740">
        <v>166</v>
      </c>
      <c r="T740">
        <v>62</v>
      </c>
      <c r="U740" t="str">
        <v>Jalan Dipatiukur No. 11</v>
      </c>
      <c r="V740" t="str">
        <v>AB-</v>
      </c>
    </row>
    <row r="741" spans="1:22" x14ac:dyDescent="0.25">
      <c r="A741">
        <v>740</v>
      </c>
      <c r="B741" t="str">
        <f>LEFT(INDEX(Absen!$F$3:$F$8,MATCH(C741,Absen!$E$3:$E$8,0)),1)&amp;TEXT(A741,"0000")</f>
        <v>B0740</v>
      </c>
      <c r="C741" t="s">
        <v>1014</v>
      </c>
      <c r="D741" s="27" t="str">
        <f>VLOOKUP('Personal Teks 2'!B741,Detail!$G$2:$H$1001,2,FALSE)</f>
        <v>Maria Palastri</v>
      </c>
      <c r="E741">
        <v>85</v>
      </c>
      <c r="F741">
        <v>67</v>
      </c>
      <c r="G741">
        <v>84</v>
      </c>
      <c r="H741">
        <v>58</v>
      </c>
      <c r="I741">
        <v>85</v>
      </c>
      <c r="J741">
        <v>47</v>
      </c>
      <c r="K741">
        <v>96</v>
      </c>
      <c r="L741" s="45">
        <f>_xlfn.IFNA(INDEX(Absen!$B$2:$B$501,MATCH('Personal Teks 2'!B741,Absen!$A$2:$A$501,0)),"NO")</f>
        <v>44751</v>
      </c>
      <c r="M741" s="47">
        <f t="shared" si="33"/>
        <v>10</v>
      </c>
      <c r="N741">
        <f t="shared" si="34"/>
        <v>86</v>
      </c>
      <c r="O741">
        <f t="shared" si="35"/>
        <v>71.674999999999997</v>
      </c>
      <c r="P741" t="str" cm="1">
        <f t="array" ref="P741">_xlfn.IFS(O741&gt;90,"A+",O741&gt;80,"A",O741&gt;70,"B",O741&gt;60,"C",O741&gt;40,"D",O741&gt;=0,"E")</f>
        <v>B</v>
      </c>
      <c r="Q741" s="43" t="str">
        <f>TEXT(VLOOKUP(D741,CHOOSE({1,2},Detail!$H$2:$H$1001,Detail!$A$2:$A$1001),2,FALSE),"DD/MM/YYYY")</f>
        <v>14/02/2002</v>
      </c>
      <c r="R741" t="str" cm="1">
        <f t="array" ref="R741:V741">TRANSPOSE(VLOOKUP(D741,CHOOSE({1,2,3,4,5,6},Detail!$H$2:$H$1001,Detail!$F$2:$F$1001,Detail!$C$2:$C$1001,Detail!$D$2:$D$1001,Detail!$E$2:$E$1001,Detail!$B$2:$B$1001),{2;3;4;5;6},FALSE))</f>
        <v>Prabumulih</v>
      </c>
      <c r="S741">
        <v>174</v>
      </c>
      <c r="T741">
        <v>91</v>
      </c>
      <c r="U741" t="str">
        <v>Jalan Gedebage Selatan No. 31</v>
      </c>
      <c r="V741" t="str">
        <v>B+</v>
      </c>
    </row>
    <row r="742" spans="1:22" x14ac:dyDescent="0.25">
      <c r="A742">
        <v>741</v>
      </c>
      <c r="B742" t="str">
        <f>LEFT(INDEX(Absen!$F$3:$F$8,MATCH(C742,Absen!$E$3:$E$8,0)),1)&amp;TEXT(A742,"0000")</f>
        <v>A0741</v>
      </c>
      <c r="C742" t="s">
        <v>1015</v>
      </c>
      <c r="D742" s="27" t="str">
        <f>VLOOKUP('Personal Teks 2'!B742,Detail!$G$2:$H$1001,2,FALSE)</f>
        <v>Kawaya Firgantoro</v>
      </c>
      <c r="E742">
        <v>60</v>
      </c>
      <c r="F742">
        <v>44</v>
      </c>
      <c r="G742">
        <v>85</v>
      </c>
      <c r="H742">
        <v>56</v>
      </c>
      <c r="I742">
        <v>76</v>
      </c>
      <c r="J742">
        <v>92</v>
      </c>
      <c r="K742">
        <v>70</v>
      </c>
      <c r="L742" s="45" t="str">
        <f>_xlfn.IFNA(INDEX(Absen!$B$2:$B$501,MATCH('Personal Teks 2'!B742,Absen!$A$2:$A$501,0)),"NO")</f>
        <v>NO</v>
      </c>
      <c r="M742" s="47">
        <f t="shared" si="33"/>
        <v>0</v>
      </c>
      <c r="N742">
        <f t="shared" si="34"/>
        <v>70</v>
      </c>
      <c r="O742">
        <f t="shared" si="35"/>
        <v>71.900000000000006</v>
      </c>
      <c r="P742" t="str" cm="1">
        <f t="array" ref="P742">_xlfn.IFS(O742&gt;90,"A+",O742&gt;80,"A",O742&gt;70,"B",O742&gt;60,"C",O742&gt;40,"D",O742&gt;=0,"E")</f>
        <v>B</v>
      </c>
      <c r="Q742" s="43" t="str">
        <f>TEXT(VLOOKUP(D742,CHOOSE({1,2},Detail!$H$2:$H$1001,Detail!$A$2:$A$1001),2,FALSE),"DD/MM/YYYY")</f>
        <v>18/02/2004</v>
      </c>
      <c r="R742" t="str" cm="1">
        <f t="array" ref="R742:V742">TRANSPOSE(VLOOKUP(D742,CHOOSE({1,2,3,4,5,6},Detail!$H$2:$H$1001,Detail!$F$2:$F$1001,Detail!$C$2:$C$1001,Detail!$D$2:$D$1001,Detail!$E$2:$E$1001,Detail!$B$2:$B$1001),{2;3;4;5;6},FALSE))</f>
        <v>Palangkaraya</v>
      </c>
      <c r="S742">
        <v>152</v>
      </c>
      <c r="T742">
        <v>82</v>
      </c>
      <c r="U742" t="str">
        <v>Jl. Bangka Raya No. 76</v>
      </c>
      <c r="V742" t="str">
        <v>AB-</v>
      </c>
    </row>
    <row r="743" spans="1:22" x14ac:dyDescent="0.25">
      <c r="A743">
        <v>742</v>
      </c>
      <c r="B743" t="str">
        <f>LEFT(INDEX(Absen!$F$3:$F$8,MATCH(C743,Absen!$E$3:$E$8,0)),1)&amp;TEXT(A743,"0000")</f>
        <v>F0742</v>
      </c>
      <c r="C743" t="s">
        <v>1011</v>
      </c>
      <c r="D743" s="27" t="str">
        <f>VLOOKUP('Personal Teks 2'!B743,Detail!$G$2:$H$1001,2,FALSE)</f>
        <v>Salman Irawan</v>
      </c>
      <c r="E743">
        <v>75</v>
      </c>
      <c r="F743">
        <v>44</v>
      </c>
      <c r="G743">
        <v>40</v>
      </c>
      <c r="H743">
        <v>52</v>
      </c>
      <c r="I743">
        <v>59</v>
      </c>
      <c r="J743">
        <v>65</v>
      </c>
      <c r="K743">
        <v>86</v>
      </c>
      <c r="L743" s="45">
        <f>_xlfn.IFNA(INDEX(Absen!$B$2:$B$501,MATCH('Personal Teks 2'!B743,Absen!$A$2:$A$501,0)),"NO")</f>
        <v>44902</v>
      </c>
      <c r="M743" s="47">
        <f t="shared" si="33"/>
        <v>10</v>
      </c>
      <c r="N743">
        <f t="shared" si="34"/>
        <v>76</v>
      </c>
      <c r="O743">
        <f t="shared" si="35"/>
        <v>57.35</v>
      </c>
      <c r="P743" t="str" cm="1">
        <f t="array" ref="P743">_xlfn.IFS(O743&gt;90,"A+",O743&gt;80,"A",O743&gt;70,"B",O743&gt;60,"C",O743&gt;40,"D",O743&gt;=0,"E")</f>
        <v>D</v>
      </c>
      <c r="Q743" s="43" t="str">
        <f>TEXT(VLOOKUP(D743,CHOOSE({1,2},Detail!$H$2:$H$1001,Detail!$A$2:$A$1001),2,FALSE),"DD/MM/YYYY")</f>
        <v>31/03/2003</v>
      </c>
      <c r="R743" t="str" cm="1">
        <f t="array" ref="R743:V743">TRANSPOSE(VLOOKUP(D743,CHOOSE({1,2,3,4,5,6},Detail!$H$2:$H$1001,Detail!$F$2:$F$1001,Detail!$C$2:$C$1001,Detail!$D$2:$D$1001,Detail!$E$2:$E$1001,Detail!$B$2:$B$1001),{2;3;4;5;6},FALSE))</f>
        <v>Langsa</v>
      </c>
      <c r="S743">
        <v>175</v>
      </c>
      <c r="T743">
        <v>84</v>
      </c>
      <c r="U743" t="str">
        <v xml:space="preserve">Jl. KH Amin Jasuta No. 9
</v>
      </c>
      <c r="V743" t="str">
        <v>O-</v>
      </c>
    </row>
    <row r="744" spans="1:22" x14ac:dyDescent="0.25">
      <c r="A744">
        <v>743</v>
      </c>
      <c r="B744" t="str">
        <f>LEFT(INDEX(Absen!$F$3:$F$8,MATCH(C744,Absen!$E$3:$E$8,0)),1)&amp;TEXT(A744,"0000")</f>
        <v>E0743</v>
      </c>
      <c r="C744" t="s">
        <v>1010</v>
      </c>
      <c r="D744" s="27" t="str">
        <f>VLOOKUP('Personal Teks 2'!B744,Detail!$G$2:$H$1001,2,FALSE)</f>
        <v>Adinata Saefullah</v>
      </c>
      <c r="E744">
        <v>56</v>
      </c>
      <c r="F744">
        <v>60</v>
      </c>
      <c r="G744">
        <v>45</v>
      </c>
      <c r="H744">
        <v>58</v>
      </c>
      <c r="I744">
        <v>74</v>
      </c>
      <c r="J744">
        <v>60</v>
      </c>
      <c r="K744">
        <v>95</v>
      </c>
      <c r="L744" s="45">
        <f>_xlfn.IFNA(INDEX(Absen!$B$2:$B$501,MATCH('Personal Teks 2'!B744,Absen!$A$2:$A$501,0)),"NO")</f>
        <v>44780</v>
      </c>
      <c r="M744" s="47">
        <f t="shared" si="33"/>
        <v>10</v>
      </c>
      <c r="N744">
        <f t="shared" si="34"/>
        <v>85</v>
      </c>
      <c r="O744">
        <f t="shared" si="35"/>
        <v>60.5</v>
      </c>
      <c r="P744" t="str" cm="1">
        <f t="array" ref="P744">_xlfn.IFS(O744&gt;90,"A+",O744&gt;80,"A",O744&gt;70,"B",O744&gt;60,"C",O744&gt;40,"D",O744&gt;=0,"E")</f>
        <v>C</v>
      </c>
      <c r="Q744" s="43" t="str">
        <f>TEXT(VLOOKUP(D744,CHOOSE({1,2},Detail!$H$2:$H$1001,Detail!$A$2:$A$1001),2,FALSE),"DD/MM/YYYY")</f>
        <v>25/05/2004</v>
      </c>
      <c r="R744" t="str" cm="1">
        <f t="array" ref="R744:V744">TRANSPOSE(VLOOKUP(D744,CHOOSE({1,2,3,4,5,6},Detail!$H$2:$H$1001,Detail!$F$2:$F$1001,Detail!$C$2:$C$1001,Detail!$D$2:$D$1001,Detail!$E$2:$E$1001,Detail!$B$2:$B$1001),{2;3;4;5;6},FALSE))</f>
        <v>Samarinda</v>
      </c>
      <c r="S744">
        <v>151</v>
      </c>
      <c r="T744">
        <v>59</v>
      </c>
      <c r="U744" t="str">
        <v>Gang Gegerkalong Hilir No. 08</v>
      </c>
      <c r="V744" t="str">
        <v>B+</v>
      </c>
    </row>
    <row r="745" spans="1:22" x14ac:dyDescent="0.25">
      <c r="A745">
        <v>744</v>
      </c>
      <c r="B745" t="str">
        <f>LEFT(INDEX(Absen!$F$3:$F$8,MATCH(C745,Absen!$E$3:$E$8,0)),1)&amp;TEXT(A745,"0000")</f>
        <v>B0744</v>
      </c>
      <c r="C745" t="s">
        <v>1014</v>
      </c>
      <c r="D745" s="27" t="str">
        <f>VLOOKUP('Personal Teks 2'!B745,Detail!$G$2:$H$1001,2,FALSE)</f>
        <v>Carla Hasanah</v>
      </c>
      <c r="E745">
        <v>83</v>
      </c>
      <c r="F745">
        <v>56</v>
      </c>
      <c r="G745">
        <v>33</v>
      </c>
      <c r="H745">
        <v>52</v>
      </c>
      <c r="I745">
        <v>62</v>
      </c>
      <c r="J745">
        <v>80</v>
      </c>
      <c r="K745">
        <v>71</v>
      </c>
      <c r="L745" s="45" t="str">
        <f>_xlfn.IFNA(INDEX(Absen!$B$2:$B$501,MATCH('Personal Teks 2'!B745,Absen!$A$2:$A$501,0)),"NO")</f>
        <v>NO</v>
      </c>
      <c r="M745" s="47">
        <f t="shared" si="33"/>
        <v>0</v>
      </c>
      <c r="N745">
        <f t="shared" si="34"/>
        <v>71</v>
      </c>
      <c r="O745">
        <f t="shared" si="35"/>
        <v>61.325000000000003</v>
      </c>
      <c r="P745" t="str" cm="1">
        <f t="array" ref="P745">_xlfn.IFS(O745&gt;90,"A+",O745&gt;80,"A",O745&gt;70,"B",O745&gt;60,"C",O745&gt;40,"D",O745&gt;=0,"E")</f>
        <v>C</v>
      </c>
      <c r="Q745" s="43" t="str">
        <f>TEXT(VLOOKUP(D745,CHOOSE({1,2},Detail!$H$2:$H$1001,Detail!$A$2:$A$1001),2,FALSE),"DD/MM/YYYY")</f>
        <v>26/07/2002</v>
      </c>
      <c r="R745" t="str" cm="1">
        <f t="array" ref="R745:V745">TRANSPOSE(VLOOKUP(D745,CHOOSE({1,2,3,4,5,6},Detail!$H$2:$H$1001,Detail!$F$2:$F$1001,Detail!$C$2:$C$1001,Detail!$D$2:$D$1001,Detail!$E$2:$E$1001,Detail!$B$2:$B$1001),{2;3;4;5;6},FALSE))</f>
        <v>Manado</v>
      </c>
      <c r="S745">
        <v>171</v>
      </c>
      <c r="T745">
        <v>76</v>
      </c>
      <c r="U745" t="str">
        <v>Jalan Asia Afrika No. 15</v>
      </c>
      <c r="V745" t="str">
        <v>O-</v>
      </c>
    </row>
    <row r="746" spans="1:22" x14ac:dyDescent="0.25">
      <c r="A746">
        <v>745</v>
      </c>
      <c r="B746" t="str">
        <f>LEFT(INDEX(Absen!$F$3:$F$8,MATCH(C746,Absen!$E$3:$E$8,0)),1)&amp;TEXT(A746,"0000")</f>
        <v>B0745</v>
      </c>
      <c r="C746" t="s">
        <v>1014</v>
      </c>
      <c r="D746" s="27" t="str">
        <f>VLOOKUP('Personal Teks 2'!B746,Detail!$G$2:$H$1001,2,FALSE)</f>
        <v>Betania Namaga</v>
      </c>
      <c r="E746">
        <v>70</v>
      </c>
      <c r="F746">
        <v>42</v>
      </c>
      <c r="G746">
        <v>59</v>
      </c>
      <c r="H746">
        <v>55</v>
      </c>
      <c r="I746">
        <v>74</v>
      </c>
      <c r="J746">
        <v>98</v>
      </c>
      <c r="K746">
        <v>78</v>
      </c>
      <c r="L746" s="45" t="str">
        <f>_xlfn.IFNA(INDEX(Absen!$B$2:$B$501,MATCH('Personal Teks 2'!B746,Absen!$A$2:$A$501,0)),"NO")</f>
        <v>NO</v>
      </c>
      <c r="M746" s="47">
        <f t="shared" si="33"/>
        <v>0</v>
      </c>
      <c r="N746">
        <f t="shared" si="34"/>
        <v>78</v>
      </c>
      <c r="O746">
        <f t="shared" si="35"/>
        <v>69.325000000000003</v>
      </c>
      <c r="P746" t="str" cm="1">
        <f t="array" ref="P746">_xlfn.IFS(O746&gt;90,"A+",O746&gt;80,"A",O746&gt;70,"B",O746&gt;60,"C",O746&gt;40,"D",O746&gt;=0,"E")</f>
        <v>C</v>
      </c>
      <c r="Q746" s="43" t="str">
        <f>TEXT(VLOOKUP(D746,CHOOSE({1,2},Detail!$H$2:$H$1001,Detail!$A$2:$A$1001),2,FALSE),"DD/MM/YYYY")</f>
        <v>02/02/2004</v>
      </c>
      <c r="R746" t="str" cm="1">
        <f t="array" ref="R746:V746">TRANSPOSE(VLOOKUP(D746,CHOOSE({1,2,3,4,5,6},Detail!$H$2:$H$1001,Detail!$F$2:$F$1001,Detail!$C$2:$C$1001,Detail!$D$2:$D$1001,Detail!$E$2:$E$1001,Detail!$B$2:$B$1001),{2;3;4;5;6},FALSE))</f>
        <v>Tidore Kepulauan</v>
      </c>
      <c r="S746">
        <v>170</v>
      </c>
      <c r="T746">
        <v>76</v>
      </c>
      <c r="U746" t="str">
        <v>Gg. Cikutra Barat No. 82</v>
      </c>
      <c r="V746" t="str">
        <v>B-</v>
      </c>
    </row>
    <row r="747" spans="1:22" x14ac:dyDescent="0.25">
      <c r="A747">
        <v>746</v>
      </c>
      <c r="B747" t="str">
        <f>LEFT(INDEX(Absen!$F$3:$F$8,MATCH(C747,Absen!$E$3:$E$8,0)),1)&amp;TEXT(A747,"0000")</f>
        <v>A0746</v>
      </c>
      <c r="C747" t="s">
        <v>1015</v>
      </c>
      <c r="D747" s="27" t="str">
        <f>VLOOKUP('Personal Teks 2'!B747,Detail!$G$2:$H$1001,2,FALSE)</f>
        <v>Citra Sudiati</v>
      </c>
      <c r="E747">
        <v>94</v>
      </c>
      <c r="F747">
        <v>62</v>
      </c>
      <c r="G747">
        <v>55</v>
      </c>
      <c r="H747">
        <v>54</v>
      </c>
      <c r="I747">
        <v>66</v>
      </c>
      <c r="J747">
        <v>45</v>
      </c>
      <c r="K747">
        <v>86</v>
      </c>
      <c r="L747" s="45">
        <f>_xlfn.IFNA(INDEX(Absen!$B$2:$B$501,MATCH('Personal Teks 2'!B747,Absen!$A$2:$A$501,0)),"NO")</f>
        <v>44748</v>
      </c>
      <c r="M747" s="47">
        <f t="shared" si="33"/>
        <v>10</v>
      </c>
      <c r="N747">
        <f t="shared" si="34"/>
        <v>76</v>
      </c>
      <c r="O747">
        <f t="shared" si="35"/>
        <v>62.1</v>
      </c>
      <c r="P747" t="str" cm="1">
        <f t="array" ref="P747">_xlfn.IFS(O747&gt;90,"A+",O747&gt;80,"A",O747&gt;70,"B",O747&gt;60,"C",O747&gt;40,"D",O747&gt;=0,"E")</f>
        <v>C</v>
      </c>
      <c r="Q747" s="43" t="str">
        <f>TEXT(VLOOKUP(D747,CHOOSE({1,2},Detail!$H$2:$H$1001,Detail!$A$2:$A$1001),2,FALSE),"DD/MM/YYYY")</f>
        <v>29/07/2001</v>
      </c>
      <c r="R747" t="str" cm="1">
        <f t="array" ref="R747:V747">TRANSPOSE(VLOOKUP(D747,CHOOSE({1,2,3,4,5,6},Detail!$H$2:$H$1001,Detail!$F$2:$F$1001,Detail!$C$2:$C$1001,Detail!$D$2:$D$1001,Detail!$E$2:$E$1001,Detail!$B$2:$B$1001),{2;3;4;5;6},FALSE))</f>
        <v>Tomohon</v>
      </c>
      <c r="S747">
        <v>150</v>
      </c>
      <c r="T747">
        <v>84</v>
      </c>
      <c r="U747" t="str">
        <v>Jl. Soekarno Hatta No. 42</v>
      </c>
      <c r="V747" t="str">
        <v>B-</v>
      </c>
    </row>
    <row r="748" spans="1:22" x14ac:dyDescent="0.25">
      <c r="A748">
        <v>747</v>
      </c>
      <c r="B748" t="str">
        <f>LEFT(INDEX(Absen!$F$3:$F$8,MATCH(C748,Absen!$E$3:$E$8,0)),1)&amp;TEXT(A748,"0000")</f>
        <v>D0747</v>
      </c>
      <c r="C748" t="s">
        <v>1013</v>
      </c>
      <c r="D748" s="27" t="str">
        <f>VLOOKUP('Personal Teks 2'!B748,Detail!$G$2:$H$1001,2,FALSE)</f>
        <v>Aris Sinaga</v>
      </c>
      <c r="E748">
        <v>88</v>
      </c>
      <c r="F748">
        <v>48</v>
      </c>
      <c r="G748">
        <v>43</v>
      </c>
      <c r="H748">
        <v>62</v>
      </c>
      <c r="I748">
        <v>55</v>
      </c>
      <c r="J748">
        <v>71</v>
      </c>
      <c r="K748">
        <v>94</v>
      </c>
      <c r="L748" s="45">
        <f>_xlfn.IFNA(INDEX(Absen!$B$2:$B$501,MATCH('Personal Teks 2'!B748,Absen!$A$2:$A$501,0)),"NO")</f>
        <v>44890</v>
      </c>
      <c r="M748" s="47">
        <f t="shared" si="33"/>
        <v>10</v>
      </c>
      <c r="N748">
        <f t="shared" si="34"/>
        <v>84</v>
      </c>
      <c r="O748">
        <f t="shared" si="35"/>
        <v>62.824999999999996</v>
      </c>
      <c r="P748" t="str" cm="1">
        <f t="array" ref="P748">_xlfn.IFS(O748&gt;90,"A+",O748&gt;80,"A",O748&gt;70,"B",O748&gt;60,"C",O748&gt;40,"D",O748&gt;=0,"E")</f>
        <v>C</v>
      </c>
      <c r="Q748" s="43" t="str">
        <f>TEXT(VLOOKUP(D748,CHOOSE({1,2},Detail!$H$2:$H$1001,Detail!$A$2:$A$1001),2,FALSE),"DD/MM/YYYY")</f>
        <v>20/05/2004</v>
      </c>
      <c r="R748" t="str" cm="1">
        <f t="array" ref="R748:V748">TRANSPOSE(VLOOKUP(D748,CHOOSE({1,2,3,4,5,6},Detail!$H$2:$H$1001,Detail!$F$2:$F$1001,Detail!$C$2:$C$1001,Detail!$D$2:$D$1001,Detail!$E$2:$E$1001,Detail!$B$2:$B$1001),{2;3;4;5;6},FALSE))</f>
        <v>Mataram</v>
      </c>
      <c r="S748">
        <v>155</v>
      </c>
      <c r="T748">
        <v>56</v>
      </c>
      <c r="U748" t="str">
        <v xml:space="preserve">Jl. Kutisari Selatan No. 0
</v>
      </c>
      <c r="V748" t="str">
        <v>A+</v>
      </c>
    </row>
    <row r="749" spans="1:22" x14ac:dyDescent="0.25">
      <c r="A749">
        <v>748</v>
      </c>
      <c r="B749" t="str">
        <f>LEFT(INDEX(Absen!$F$3:$F$8,MATCH(C749,Absen!$E$3:$E$8,0)),1)&amp;TEXT(A749,"0000")</f>
        <v>B0748</v>
      </c>
      <c r="C749" t="s">
        <v>1014</v>
      </c>
      <c r="D749" s="27" t="str">
        <f>VLOOKUP('Personal Teks 2'!B749,Detail!$G$2:$H$1001,2,FALSE)</f>
        <v>Mursita Safitri</v>
      </c>
      <c r="E749">
        <v>83</v>
      </c>
      <c r="F749">
        <v>61</v>
      </c>
      <c r="G749">
        <v>43</v>
      </c>
      <c r="H749">
        <v>57</v>
      </c>
      <c r="I749">
        <v>71</v>
      </c>
      <c r="J749">
        <v>98</v>
      </c>
      <c r="K749">
        <v>100</v>
      </c>
      <c r="L749" s="45">
        <f>_xlfn.IFNA(INDEX(Absen!$B$2:$B$501,MATCH('Personal Teks 2'!B749,Absen!$A$2:$A$501,0)),"NO")</f>
        <v>44795</v>
      </c>
      <c r="M749" s="47">
        <f t="shared" si="33"/>
        <v>10</v>
      </c>
      <c r="N749">
        <f t="shared" si="34"/>
        <v>90</v>
      </c>
      <c r="O749">
        <f t="shared" si="35"/>
        <v>71.2</v>
      </c>
      <c r="P749" t="str" cm="1">
        <f t="array" ref="P749">_xlfn.IFS(O749&gt;90,"A+",O749&gt;80,"A",O749&gt;70,"B",O749&gt;60,"C",O749&gt;40,"D",O749&gt;=0,"E")</f>
        <v>B</v>
      </c>
      <c r="Q749" s="43" t="str">
        <f>TEXT(VLOOKUP(D749,CHOOSE({1,2},Detail!$H$2:$H$1001,Detail!$A$2:$A$1001),2,FALSE),"DD/MM/YYYY")</f>
        <v>07/11/2001</v>
      </c>
      <c r="R749" t="str" cm="1">
        <f t="array" ref="R749:V749">TRANSPOSE(VLOOKUP(D749,CHOOSE({1,2,3,4,5,6},Detail!$H$2:$H$1001,Detail!$F$2:$F$1001,Detail!$C$2:$C$1001,Detail!$D$2:$D$1001,Detail!$E$2:$E$1001,Detail!$B$2:$B$1001),{2;3;4;5;6},FALSE))</f>
        <v>Kota Administrasi Jakarta Barat</v>
      </c>
      <c r="S749">
        <v>155</v>
      </c>
      <c r="T749">
        <v>82</v>
      </c>
      <c r="U749" t="str">
        <v>Jl. Pasirkoja No. 44</v>
      </c>
      <c r="V749" t="str">
        <v>A-</v>
      </c>
    </row>
    <row r="750" spans="1:22" x14ac:dyDescent="0.25">
      <c r="A750">
        <v>749</v>
      </c>
      <c r="B750" t="str">
        <f>LEFT(INDEX(Absen!$F$3:$F$8,MATCH(C750,Absen!$E$3:$E$8,0)),1)&amp;TEXT(A750,"0000")</f>
        <v>B0749</v>
      </c>
      <c r="C750" t="s">
        <v>1014</v>
      </c>
      <c r="D750" s="27" t="str">
        <f>VLOOKUP('Personal Teks 2'!B750,Detail!$G$2:$H$1001,2,FALSE)</f>
        <v>Marwata Sudiati</v>
      </c>
      <c r="E750">
        <v>85</v>
      </c>
      <c r="F750">
        <v>60</v>
      </c>
      <c r="G750">
        <v>48</v>
      </c>
      <c r="H750">
        <v>74</v>
      </c>
      <c r="I750">
        <v>58</v>
      </c>
      <c r="J750">
        <v>94</v>
      </c>
      <c r="K750">
        <v>85</v>
      </c>
      <c r="L750" s="45">
        <f>_xlfn.IFNA(INDEX(Absen!$B$2:$B$501,MATCH('Personal Teks 2'!B750,Absen!$A$2:$A$501,0)),"NO")</f>
        <v>44840</v>
      </c>
      <c r="M750" s="47">
        <f t="shared" si="33"/>
        <v>10</v>
      </c>
      <c r="N750">
        <f t="shared" si="34"/>
        <v>75</v>
      </c>
      <c r="O750">
        <f t="shared" si="35"/>
        <v>70.525000000000006</v>
      </c>
      <c r="P750" t="str" cm="1">
        <f t="array" ref="P750">_xlfn.IFS(O750&gt;90,"A+",O750&gt;80,"A",O750&gt;70,"B",O750&gt;60,"C",O750&gt;40,"D",O750&gt;=0,"E")</f>
        <v>B</v>
      </c>
      <c r="Q750" s="43" t="str">
        <f>TEXT(VLOOKUP(D750,CHOOSE({1,2},Detail!$H$2:$H$1001,Detail!$A$2:$A$1001),2,FALSE),"DD/MM/YYYY")</f>
        <v>02/05/2004</v>
      </c>
      <c r="R750" t="str" cm="1">
        <f t="array" ref="R750:V750">TRANSPOSE(VLOOKUP(D750,CHOOSE({1,2,3,4,5,6},Detail!$H$2:$H$1001,Detail!$F$2:$F$1001,Detail!$C$2:$C$1001,Detail!$D$2:$D$1001,Detail!$E$2:$E$1001,Detail!$B$2:$B$1001),{2;3;4;5;6},FALSE))</f>
        <v>Surakarta</v>
      </c>
      <c r="S750">
        <v>167</v>
      </c>
      <c r="T750">
        <v>92</v>
      </c>
      <c r="U750" t="str">
        <v xml:space="preserve">Jl. Joyoboyo No. 0
</v>
      </c>
      <c r="V750" t="str">
        <v>A-</v>
      </c>
    </row>
    <row r="751" spans="1:22" x14ac:dyDescent="0.25">
      <c r="A751">
        <v>750</v>
      </c>
      <c r="B751" t="str">
        <f>LEFT(INDEX(Absen!$F$3:$F$8,MATCH(C751,Absen!$E$3:$E$8,0)),1)&amp;TEXT(A751,"0000")</f>
        <v>F0750</v>
      </c>
      <c r="C751" t="s">
        <v>1011</v>
      </c>
      <c r="D751" s="27" t="str">
        <f>VLOOKUP('Personal Teks 2'!B751,Detail!$G$2:$H$1001,2,FALSE)</f>
        <v>Mahdi Permadi</v>
      </c>
      <c r="E751">
        <v>88</v>
      </c>
      <c r="F751">
        <v>68</v>
      </c>
      <c r="G751">
        <v>88</v>
      </c>
      <c r="H751">
        <v>58</v>
      </c>
      <c r="I751">
        <v>94</v>
      </c>
      <c r="J751">
        <v>56</v>
      </c>
      <c r="K751">
        <v>83</v>
      </c>
      <c r="L751" s="45" t="str">
        <f>_xlfn.IFNA(INDEX(Absen!$B$2:$B$501,MATCH('Personal Teks 2'!B751,Absen!$A$2:$A$501,0)),"NO")</f>
        <v>NO</v>
      </c>
      <c r="M751" s="47">
        <f t="shared" si="33"/>
        <v>0</v>
      </c>
      <c r="N751">
        <f t="shared" si="34"/>
        <v>83</v>
      </c>
      <c r="O751">
        <f t="shared" si="35"/>
        <v>75.599999999999994</v>
      </c>
      <c r="P751" t="str" cm="1">
        <f t="array" ref="P751">_xlfn.IFS(O751&gt;90,"A+",O751&gt;80,"A",O751&gt;70,"B",O751&gt;60,"C",O751&gt;40,"D",O751&gt;=0,"E")</f>
        <v>B</v>
      </c>
      <c r="Q751" s="43" t="str">
        <f>TEXT(VLOOKUP(D751,CHOOSE({1,2},Detail!$H$2:$H$1001,Detail!$A$2:$A$1001),2,FALSE),"DD/MM/YYYY")</f>
        <v>01/11/2004</v>
      </c>
      <c r="R751" t="str" cm="1">
        <f t="array" ref="R751:V751">TRANSPOSE(VLOOKUP(D751,CHOOSE({1,2,3,4,5,6},Detail!$H$2:$H$1001,Detail!$F$2:$F$1001,Detail!$C$2:$C$1001,Detail!$D$2:$D$1001,Detail!$E$2:$E$1001,Detail!$B$2:$B$1001),{2;3;4;5;6},FALSE))</f>
        <v>Mojokerto</v>
      </c>
      <c r="S751">
        <v>150</v>
      </c>
      <c r="T751">
        <v>83</v>
      </c>
      <c r="U751" t="str">
        <v>Jalan Abdul Muis No. 75</v>
      </c>
      <c r="V751" t="str">
        <v>AB-</v>
      </c>
    </row>
    <row r="752" spans="1:22" x14ac:dyDescent="0.25">
      <c r="A752">
        <v>751</v>
      </c>
      <c r="B752" t="str">
        <f>LEFT(INDEX(Absen!$F$3:$F$8,MATCH(C752,Absen!$E$3:$E$8,0)),1)&amp;TEXT(A752,"0000")</f>
        <v>B0751</v>
      </c>
      <c r="C752" t="s">
        <v>1014</v>
      </c>
      <c r="D752" s="27" t="str">
        <f>VLOOKUP('Personal Teks 2'!B752,Detail!$G$2:$H$1001,2,FALSE)</f>
        <v>Harja Suryatmi</v>
      </c>
      <c r="E752">
        <v>93</v>
      </c>
      <c r="F752">
        <v>55</v>
      </c>
      <c r="G752">
        <v>31</v>
      </c>
      <c r="H752">
        <v>71</v>
      </c>
      <c r="I752">
        <v>87</v>
      </c>
      <c r="J752">
        <v>59</v>
      </c>
      <c r="K752">
        <v>83</v>
      </c>
      <c r="L752" s="45" t="str">
        <f>_xlfn.IFNA(INDEX(Absen!$B$2:$B$501,MATCH('Personal Teks 2'!B752,Absen!$A$2:$A$501,0)),"NO")</f>
        <v>NO</v>
      </c>
      <c r="M752" s="47">
        <f t="shared" si="33"/>
        <v>0</v>
      </c>
      <c r="N752">
        <f t="shared" si="34"/>
        <v>83</v>
      </c>
      <c r="O752">
        <f t="shared" si="35"/>
        <v>64.55</v>
      </c>
      <c r="P752" t="str" cm="1">
        <f t="array" ref="P752">_xlfn.IFS(O752&gt;90,"A+",O752&gt;80,"A",O752&gt;70,"B",O752&gt;60,"C",O752&gt;40,"D",O752&gt;=0,"E")</f>
        <v>C</v>
      </c>
      <c r="Q752" s="43" t="str">
        <f>TEXT(VLOOKUP(D752,CHOOSE({1,2},Detail!$H$2:$H$1001,Detail!$A$2:$A$1001),2,FALSE),"DD/MM/YYYY")</f>
        <v>09/11/2003</v>
      </c>
      <c r="R752" t="str" cm="1">
        <f t="array" ref="R752:V752">TRANSPOSE(VLOOKUP(D752,CHOOSE({1,2,3,4,5,6},Detail!$H$2:$H$1001,Detail!$F$2:$F$1001,Detail!$C$2:$C$1001,Detail!$D$2:$D$1001,Detail!$E$2:$E$1001,Detail!$B$2:$B$1001),{2;3;4;5;6},FALSE))</f>
        <v>Ambon</v>
      </c>
      <c r="S752">
        <v>157</v>
      </c>
      <c r="T752">
        <v>81</v>
      </c>
      <c r="U752" t="str">
        <v>Gg. Laswi No. 86</v>
      </c>
      <c r="V752" t="str">
        <v>AB+</v>
      </c>
    </row>
    <row r="753" spans="1:22" x14ac:dyDescent="0.25">
      <c r="A753">
        <v>752</v>
      </c>
      <c r="B753" t="str">
        <f>LEFT(INDEX(Absen!$F$3:$F$8,MATCH(C753,Absen!$E$3:$E$8,0)),1)&amp;TEXT(A753,"0000")</f>
        <v>C0752</v>
      </c>
      <c r="C753" t="s">
        <v>1012</v>
      </c>
      <c r="D753" s="27" t="str">
        <f>VLOOKUP('Personal Teks 2'!B753,Detail!$G$2:$H$1001,2,FALSE)</f>
        <v>Galang Firgantoro</v>
      </c>
      <c r="E753">
        <v>85</v>
      </c>
      <c r="F753">
        <v>51</v>
      </c>
      <c r="G753">
        <v>53</v>
      </c>
      <c r="H753">
        <v>62</v>
      </c>
      <c r="I753">
        <v>90</v>
      </c>
      <c r="J753">
        <v>73</v>
      </c>
      <c r="K753">
        <v>92</v>
      </c>
      <c r="L753" s="45">
        <f>_xlfn.IFNA(INDEX(Absen!$B$2:$B$501,MATCH('Personal Teks 2'!B753,Absen!$A$2:$A$501,0)),"NO")</f>
        <v>44815</v>
      </c>
      <c r="M753" s="47">
        <f t="shared" si="33"/>
        <v>10</v>
      </c>
      <c r="N753">
        <f t="shared" si="34"/>
        <v>82</v>
      </c>
      <c r="O753">
        <f t="shared" si="35"/>
        <v>69.400000000000006</v>
      </c>
      <c r="P753" t="str" cm="1">
        <f t="array" ref="P753">_xlfn.IFS(O753&gt;90,"A+",O753&gt;80,"A",O753&gt;70,"B",O753&gt;60,"C",O753&gt;40,"D",O753&gt;=0,"E")</f>
        <v>C</v>
      </c>
      <c r="Q753" s="43" t="str">
        <f>TEXT(VLOOKUP(D753,CHOOSE({1,2},Detail!$H$2:$H$1001,Detail!$A$2:$A$1001),2,FALSE),"DD/MM/YYYY")</f>
        <v>21/06/2004</v>
      </c>
      <c r="R753" t="str" cm="1">
        <f t="array" ref="R753:V753">TRANSPOSE(VLOOKUP(D753,CHOOSE({1,2,3,4,5,6},Detail!$H$2:$H$1001,Detail!$F$2:$F$1001,Detail!$C$2:$C$1001,Detail!$D$2:$D$1001,Detail!$E$2:$E$1001,Detail!$B$2:$B$1001),{2;3;4;5;6},FALSE))</f>
        <v>Kupang</v>
      </c>
      <c r="S753">
        <v>164</v>
      </c>
      <c r="T753">
        <v>45</v>
      </c>
      <c r="U753" t="str">
        <v>Gang Cihampelas No. 05</v>
      </c>
      <c r="V753" t="str">
        <v>AB-</v>
      </c>
    </row>
    <row r="754" spans="1:22" x14ac:dyDescent="0.25">
      <c r="A754">
        <v>753</v>
      </c>
      <c r="B754" t="str">
        <f>LEFT(INDEX(Absen!$F$3:$F$8,MATCH(C754,Absen!$E$3:$E$8,0)),1)&amp;TEXT(A754,"0000")</f>
        <v>A0753</v>
      </c>
      <c r="C754" t="s">
        <v>1015</v>
      </c>
      <c r="D754" s="27" t="str">
        <f>VLOOKUP('Personal Teks 2'!B754,Detail!$G$2:$H$1001,2,FALSE)</f>
        <v>Maras Salahudin</v>
      </c>
      <c r="E754">
        <v>92</v>
      </c>
      <c r="F754">
        <v>71</v>
      </c>
      <c r="G754">
        <v>67</v>
      </c>
      <c r="H754">
        <v>68</v>
      </c>
      <c r="I754">
        <v>58</v>
      </c>
      <c r="J754">
        <v>58</v>
      </c>
      <c r="K754">
        <v>74</v>
      </c>
      <c r="L754" s="45" t="str">
        <f>_xlfn.IFNA(INDEX(Absen!$B$2:$B$501,MATCH('Personal Teks 2'!B754,Absen!$A$2:$A$501,0)),"NO")</f>
        <v>NO</v>
      </c>
      <c r="M754" s="47">
        <f t="shared" si="33"/>
        <v>0</v>
      </c>
      <c r="N754">
        <f t="shared" si="34"/>
        <v>74</v>
      </c>
      <c r="O754">
        <f t="shared" si="35"/>
        <v>68.525000000000006</v>
      </c>
      <c r="P754" t="str" cm="1">
        <f t="array" ref="P754">_xlfn.IFS(O754&gt;90,"A+",O754&gt;80,"A",O754&gt;70,"B",O754&gt;60,"C",O754&gt;40,"D",O754&gt;=0,"E")</f>
        <v>C</v>
      </c>
      <c r="Q754" s="43" t="str">
        <f>TEXT(VLOOKUP(D754,CHOOSE({1,2},Detail!$H$2:$H$1001,Detail!$A$2:$A$1001),2,FALSE),"DD/MM/YYYY")</f>
        <v>02/06/2002</v>
      </c>
      <c r="R754" t="str" cm="1">
        <f t="array" ref="R754:V754">TRANSPOSE(VLOOKUP(D754,CHOOSE({1,2,3,4,5,6},Detail!$H$2:$H$1001,Detail!$F$2:$F$1001,Detail!$C$2:$C$1001,Detail!$D$2:$D$1001,Detail!$E$2:$E$1001,Detail!$B$2:$B$1001),{2;3;4;5;6},FALSE))</f>
        <v>Purwokerto</v>
      </c>
      <c r="S754">
        <v>154</v>
      </c>
      <c r="T754">
        <v>75</v>
      </c>
      <c r="U754" t="str">
        <v>Jl. Dr. Djunjunan No. 75</v>
      </c>
      <c r="V754" t="str">
        <v>A+</v>
      </c>
    </row>
    <row r="755" spans="1:22" x14ac:dyDescent="0.25">
      <c r="A755">
        <v>754</v>
      </c>
      <c r="B755" t="str">
        <f>LEFT(INDEX(Absen!$F$3:$F$8,MATCH(C755,Absen!$E$3:$E$8,0)),1)&amp;TEXT(A755,"0000")</f>
        <v>E0754</v>
      </c>
      <c r="C755" t="s">
        <v>1010</v>
      </c>
      <c r="D755" s="27" t="str">
        <f>VLOOKUP('Personal Teks 2'!B755,Detail!$G$2:$H$1001,2,FALSE)</f>
        <v>Mursinin Dabukke</v>
      </c>
      <c r="E755">
        <v>86</v>
      </c>
      <c r="F755">
        <v>59</v>
      </c>
      <c r="G755">
        <v>90</v>
      </c>
      <c r="H755">
        <v>64</v>
      </c>
      <c r="I755">
        <v>82</v>
      </c>
      <c r="J755">
        <v>88</v>
      </c>
      <c r="K755">
        <v>97</v>
      </c>
      <c r="L755" s="45">
        <f>_xlfn.IFNA(INDEX(Absen!$B$2:$B$501,MATCH('Personal Teks 2'!B755,Absen!$A$2:$A$501,0)),"NO")</f>
        <v>44860</v>
      </c>
      <c r="M755" s="47">
        <f t="shared" si="33"/>
        <v>10</v>
      </c>
      <c r="N755">
        <f t="shared" si="34"/>
        <v>87</v>
      </c>
      <c r="O755">
        <f t="shared" si="35"/>
        <v>80.674999999999997</v>
      </c>
      <c r="P755" t="str" cm="1">
        <f t="array" ref="P755">_xlfn.IFS(O755&gt;90,"A+",O755&gt;80,"A",O755&gt;70,"B",O755&gt;60,"C",O755&gt;40,"D",O755&gt;=0,"E")</f>
        <v>A</v>
      </c>
      <c r="Q755" s="43" t="str">
        <f>TEXT(VLOOKUP(D755,CHOOSE({1,2},Detail!$H$2:$H$1001,Detail!$A$2:$A$1001),2,FALSE),"DD/MM/YYYY")</f>
        <v>15/04/2004</v>
      </c>
      <c r="R755" t="str" cm="1">
        <f t="array" ref="R755:V755">TRANSPOSE(VLOOKUP(D755,CHOOSE({1,2,3,4,5,6},Detail!$H$2:$H$1001,Detail!$F$2:$F$1001,Detail!$C$2:$C$1001,Detail!$D$2:$D$1001,Detail!$E$2:$E$1001,Detail!$B$2:$B$1001),{2;3;4;5;6},FALSE))</f>
        <v>Parepare</v>
      </c>
      <c r="S755">
        <v>160</v>
      </c>
      <c r="T755">
        <v>59</v>
      </c>
      <c r="U755" t="str">
        <v xml:space="preserve">Gang Bangka Raya No. 7
</v>
      </c>
      <c r="V755" t="str">
        <v>B+</v>
      </c>
    </row>
    <row r="756" spans="1:22" x14ac:dyDescent="0.25">
      <c r="A756">
        <v>755</v>
      </c>
      <c r="B756" t="str">
        <f>LEFT(INDEX(Absen!$F$3:$F$8,MATCH(C756,Absen!$E$3:$E$8,0)),1)&amp;TEXT(A756,"0000")</f>
        <v>F0755</v>
      </c>
      <c r="C756" t="s">
        <v>1011</v>
      </c>
      <c r="D756" s="27" t="str">
        <f>VLOOKUP('Personal Teks 2'!B756,Detail!$G$2:$H$1001,2,FALSE)</f>
        <v>Perkasa Wahyuni</v>
      </c>
      <c r="E756">
        <v>81</v>
      </c>
      <c r="F756">
        <v>53</v>
      </c>
      <c r="G756">
        <v>77</v>
      </c>
      <c r="H756">
        <v>54</v>
      </c>
      <c r="I756">
        <v>87</v>
      </c>
      <c r="J756">
        <v>43</v>
      </c>
      <c r="K756">
        <v>69</v>
      </c>
      <c r="L756" s="45">
        <f>_xlfn.IFNA(INDEX(Absen!$B$2:$B$501,MATCH('Personal Teks 2'!B756,Absen!$A$2:$A$501,0)),"NO")</f>
        <v>44789</v>
      </c>
      <c r="M756" s="47">
        <f t="shared" si="33"/>
        <v>10</v>
      </c>
      <c r="N756">
        <f t="shared" si="34"/>
        <v>59</v>
      </c>
      <c r="O756">
        <f t="shared" si="35"/>
        <v>64.275000000000006</v>
      </c>
      <c r="P756" t="str" cm="1">
        <f t="array" ref="P756">_xlfn.IFS(O756&gt;90,"A+",O756&gt;80,"A",O756&gt;70,"B",O756&gt;60,"C",O756&gt;40,"D",O756&gt;=0,"E")</f>
        <v>C</v>
      </c>
      <c r="Q756" s="43" t="str">
        <f>TEXT(VLOOKUP(D756,CHOOSE({1,2},Detail!$H$2:$H$1001,Detail!$A$2:$A$1001),2,FALSE),"DD/MM/YYYY")</f>
        <v>12/04/2005</v>
      </c>
      <c r="R756" t="str" cm="1">
        <f t="array" ref="R756:V756">TRANSPOSE(VLOOKUP(D756,CHOOSE({1,2,3,4,5,6},Detail!$H$2:$H$1001,Detail!$F$2:$F$1001,Detail!$C$2:$C$1001,Detail!$D$2:$D$1001,Detail!$E$2:$E$1001,Detail!$B$2:$B$1001),{2;3;4;5;6},FALSE))</f>
        <v>Ambon</v>
      </c>
      <c r="S756">
        <v>180</v>
      </c>
      <c r="T756">
        <v>58</v>
      </c>
      <c r="U756" t="str">
        <v>Gg. Antapani Lama No. 68</v>
      </c>
      <c r="V756" t="str">
        <v>AB-</v>
      </c>
    </row>
    <row r="757" spans="1:22" x14ac:dyDescent="0.25">
      <c r="A757">
        <v>756</v>
      </c>
      <c r="B757" t="str">
        <f>LEFT(INDEX(Absen!$F$3:$F$8,MATCH(C757,Absen!$E$3:$E$8,0)),1)&amp;TEXT(A757,"0000")</f>
        <v>E0756</v>
      </c>
      <c r="C757" t="s">
        <v>1010</v>
      </c>
      <c r="D757" s="27" t="str">
        <f>VLOOKUP('Personal Teks 2'!B757,Detail!$G$2:$H$1001,2,FALSE)</f>
        <v>Xanana Nababan</v>
      </c>
      <c r="E757">
        <v>62</v>
      </c>
      <c r="F757">
        <v>51</v>
      </c>
      <c r="G757">
        <v>46</v>
      </c>
      <c r="H757">
        <v>67</v>
      </c>
      <c r="I757">
        <v>83</v>
      </c>
      <c r="J757">
        <v>56</v>
      </c>
      <c r="K757">
        <v>90</v>
      </c>
      <c r="L757" s="45">
        <f>_xlfn.IFNA(INDEX(Absen!$B$2:$B$501,MATCH('Personal Teks 2'!B757,Absen!$A$2:$A$501,0)),"NO")</f>
        <v>44883</v>
      </c>
      <c r="M757" s="47">
        <f t="shared" si="33"/>
        <v>10</v>
      </c>
      <c r="N757">
        <f t="shared" si="34"/>
        <v>80</v>
      </c>
      <c r="O757">
        <f t="shared" si="35"/>
        <v>61.275000000000006</v>
      </c>
      <c r="P757" t="str" cm="1">
        <f t="array" ref="P757">_xlfn.IFS(O757&gt;90,"A+",O757&gt;80,"A",O757&gt;70,"B",O757&gt;60,"C",O757&gt;40,"D",O757&gt;=0,"E")</f>
        <v>C</v>
      </c>
      <c r="Q757" s="43" t="str">
        <f>TEXT(VLOOKUP(D757,CHOOSE({1,2},Detail!$H$2:$H$1001,Detail!$A$2:$A$1001),2,FALSE),"DD/MM/YYYY")</f>
        <v>07/01/2005</v>
      </c>
      <c r="R757" t="str" cm="1">
        <f t="array" ref="R757:V757">TRANSPOSE(VLOOKUP(D757,CHOOSE({1,2,3,4,5,6},Detail!$H$2:$H$1001,Detail!$F$2:$F$1001,Detail!$C$2:$C$1001,Detail!$D$2:$D$1001,Detail!$E$2:$E$1001,Detail!$B$2:$B$1001),{2;3;4;5;6},FALSE))</f>
        <v>Blitar</v>
      </c>
      <c r="S757">
        <v>176</v>
      </c>
      <c r="T757">
        <v>71</v>
      </c>
      <c r="U757" t="str">
        <v>Jl. Dipenogoro No. 36</v>
      </c>
      <c r="V757" t="str">
        <v>AB+</v>
      </c>
    </row>
    <row r="758" spans="1:22" x14ac:dyDescent="0.25">
      <c r="A758">
        <v>757</v>
      </c>
      <c r="B758" t="str">
        <f>LEFT(INDEX(Absen!$F$3:$F$8,MATCH(C758,Absen!$E$3:$E$8,0)),1)&amp;TEXT(A758,"0000")</f>
        <v>D0757</v>
      </c>
      <c r="C758" t="s">
        <v>1013</v>
      </c>
      <c r="D758" s="27" t="str">
        <f>VLOOKUP('Personal Teks 2'!B758,Detail!$G$2:$H$1001,2,FALSE)</f>
        <v>Tri Prasetyo</v>
      </c>
      <c r="E758">
        <v>66</v>
      </c>
      <c r="F758">
        <v>66</v>
      </c>
      <c r="G758">
        <v>76</v>
      </c>
      <c r="H758">
        <v>58</v>
      </c>
      <c r="I758">
        <v>93</v>
      </c>
      <c r="J758">
        <v>54</v>
      </c>
      <c r="K758">
        <v>74</v>
      </c>
      <c r="L758" s="45">
        <f>_xlfn.IFNA(INDEX(Absen!$B$2:$B$501,MATCH('Personal Teks 2'!B758,Absen!$A$2:$A$501,0)),"NO")</f>
        <v>44818</v>
      </c>
      <c r="M758" s="47">
        <f t="shared" si="33"/>
        <v>10</v>
      </c>
      <c r="N758">
        <f t="shared" si="34"/>
        <v>64</v>
      </c>
      <c r="O758">
        <f t="shared" si="35"/>
        <v>67.775000000000006</v>
      </c>
      <c r="P758" t="str" cm="1">
        <f t="array" ref="P758">_xlfn.IFS(O758&gt;90,"A+",O758&gt;80,"A",O758&gt;70,"B",O758&gt;60,"C",O758&gt;40,"D",O758&gt;=0,"E")</f>
        <v>C</v>
      </c>
      <c r="Q758" s="43" t="str">
        <f>TEXT(VLOOKUP(D758,CHOOSE({1,2},Detail!$H$2:$H$1001,Detail!$A$2:$A$1001),2,FALSE),"DD/MM/YYYY")</f>
        <v>28/12/2004</v>
      </c>
      <c r="R758" t="str" cm="1">
        <f t="array" ref="R758:V758">TRANSPOSE(VLOOKUP(D758,CHOOSE({1,2,3,4,5,6},Detail!$H$2:$H$1001,Detail!$F$2:$F$1001,Detail!$C$2:$C$1001,Detail!$D$2:$D$1001,Detail!$E$2:$E$1001,Detail!$B$2:$B$1001),{2;3;4;5;6},FALSE))</f>
        <v>Sawahlunto</v>
      </c>
      <c r="S758">
        <v>176</v>
      </c>
      <c r="T758">
        <v>92</v>
      </c>
      <c r="U758" t="str">
        <v xml:space="preserve">Gg. Indragiri No. 9
</v>
      </c>
      <c r="V758" t="str">
        <v>AB-</v>
      </c>
    </row>
    <row r="759" spans="1:22" x14ac:dyDescent="0.25">
      <c r="A759">
        <v>758</v>
      </c>
      <c r="B759" t="str">
        <f>LEFT(INDEX(Absen!$F$3:$F$8,MATCH(C759,Absen!$E$3:$E$8,0)),1)&amp;TEXT(A759,"0000")</f>
        <v>A0758</v>
      </c>
      <c r="C759" t="s">
        <v>1015</v>
      </c>
      <c r="D759" s="27" t="str">
        <f>VLOOKUP('Personal Teks 2'!B759,Detail!$G$2:$H$1001,2,FALSE)</f>
        <v>Wani Kuswandari</v>
      </c>
      <c r="E759">
        <v>69</v>
      </c>
      <c r="F759">
        <v>67</v>
      </c>
      <c r="G759">
        <v>35</v>
      </c>
      <c r="H759">
        <v>66</v>
      </c>
      <c r="I759">
        <v>83</v>
      </c>
      <c r="J759">
        <v>64</v>
      </c>
      <c r="K759">
        <v>80</v>
      </c>
      <c r="L759" s="45">
        <f>_xlfn.IFNA(INDEX(Absen!$B$2:$B$501,MATCH('Personal Teks 2'!B759,Absen!$A$2:$A$501,0)),"NO")</f>
        <v>44800</v>
      </c>
      <c r="M759" s="47">
        <f t="shared" si="33"/>
        <v>10</v>
      </c>
      <c r="N759">
        <f t="shared" si="34"/>
        <v>70</v>
      </c>
      <c r="O759">
        <f t="shared" si="35"/>
        <v>62.424999999999997</v>
      </c>
      <c r="P759" t="str" cm="1">
        <f t="array" ref="P759">_xlfn.IFS(O759&gt;90,"A+",O759&gt;80,"A",O759&gt;70,"B",O759&gt;60,"C",O759&gt;40,"D",O759&gt;=0,"E")</f>
        <v>C</v>
      </c>
      <c r="Q759" s="43" t="str">
        <f>TEXT(VLOOKUP(D759,CHOOSE({1,2},Detail!$H$2:$H$1001,Detail!$A$2:$A$1001),2,FALSE),"DD/MM/YYYY")</f>
        <v>13/07/2001</v>
      </c>
      <c r="R759" t="str" cm="1">
        <f t="array" ref="R759:V759">TRANSPOSE(VLOOKUP(D759,CHOOSE({1,2,3,4,5,6},Detail!$H$2:$H$1001,Detail!$F$2:$F$1001,Detail!$C$2:$C$1001,Detail!$D$2:$D$1001,Detail!$E$2:$E$1001,Detail!$B$2:$B$1001),{2;3;4;5;6},FALSE))</f>
        <v>Bontang</v>
      </c>
      <c r="S759">
        <v>153</v>
      </c>
      <c r="T759">
        <v>76</v>
      </c>
      <c r="U759" t="str">
        <v>Jl. Rungkut Industri No. 62</v>
      </c>
      <c r="V759" t="str">
        <v>A+</v>
      </c>
    </row>
    <row r="760" spans="1:22" x14ac:dyDescent="0.25">
      <c r="A760">
        <v>759</v>
      </c>
      <c r="B760" t="str">
        <f>LEFT(INDEX(Absen!$F$3:$F$8,MATCH(C760,Absen!$E$3:$E$8,0)),1)&amp;TEXT(A760,"0000")</f>
        <v>A0759</v>
      </c>
      <c r="C760" t="s">
        <v>1015</v>
      </c>
      <c r="D760" s="27" t="str">
        <f>VLOOKUP('Personal Teks 2'!B760,Detail!$G$2:$H$1001,2,FALSE)</f>
        <v>Irfan Handayani</v>
      </c>
      <c r="E760">
        <v>67</v>
      </c>
      <c r="F760">
        <v>65</v>
      </c>
      <c r="G760">
        <v>75</v>
      </c>
      <c r="H760">
        <v>52</v>
      </c>
      <c r="I760">
        <v>83</v>
      </c>
      <c r="J760">
        <v>56</v>
      </c>
      <c r="K760">
        <v>82</v>
      </c>
      <c r="L760" s="45" t="str">
        <f>_xlfn.IFNA(INDEX(Absen!$B$2:$B$501,MATCH('Personal Teks 2'!B760,Absen!$A$2:$A$501,0)),"NO")</f>
        <v>NO</v>
      </c>
      <c r="M760" s="47">
        <f t="shared" si="33"/>
        <v>0</v>
      </c>
      <c r="N760">
        <f t="shared" si="34"/>
        <v>82</v>
      </c>
      <c r="O760">
        <f t="shared" si="35"/>
        <v>67.775000000000006</v>
      </c>
      <c r="P760" t="str" cm="1">
        <f t="array" ref="P760">_xlfn.IFS(O760&gt;90,"A+",O760&gt;80,"A",O760&gt;70,"B",O760&gt;60,"C",O760&gt;40,"D",O760&gt;=0,"E")</f>
        <v>C</v>
      </c>
      <c r="Q760" s="43" t="str">
        <f>TEXT(VLOOKUP(D760,CHOOSE({1,2},Detail!$H$2:$H$1001,Detail!$A$2:$A$1001),2,FALSE),"DD/MM/YYYY")</f>
        <v>24/09/2003</v>
      </c>
      <c r="R760" t="str" cm="1">
        <f t="array" ref="R760:V760">TRANSPOSE(VLOOKUP(D760,CHOOSE({1,2,3,4,5,6},Detail!$H$2:$H$1001,Detail!$F$2:$F$1001,Detail!$C$2:$C$1001,Detail!$D$2:$D$1001,Detail!$E$2:$E$1001,Detail!$B$2:$B$1001),{2;3;4;5;6},FALSE))</f>
        <v>Prabumulih</v>
      </c>
      <c r="S760">
        <v>150</v>
      </c>
      <c r="T760">
        <v>79</v>
      </c>
      <c r="U760" t="str">
        <v>Gg. Surapati No. 68</v>
      </c>
      <c r="V760" t="str">
        <v>AB+</v>
      </c>
    </row>
    <row r="761" spans="1:22" x14ac:dyDescent="0.25">
      <c r="A761">
        <v>760</v>
      </c>
      <c r="B761" t="str">
        <f>LEFT(INDEX(Absen!$F$3:$F$8,MATCH(C761,Absen!$E$3:$E$8,0)),1)&amp;TEXT(A761,"0000")</f>
        <v>F0760</v>
      </c>
      <c r="C761" t="s">
        <v>1011</v>
      </c>
      <c r="D761" s="27" t="str">
        <f>VLOOKUP('Personal Teks 2'!B761,Detail!$G$2:$H$1001,2,FALSE)</f>
        <v>Amelia Nasyiah</v>
      </c>
      <c r="E761">
        <v>89</v>
      </c>
      <c r="F761">
        <v>60</v>
      </c>
      <c r="G761">
        <v>71</v>
      </c>
      <c r="H761">
        <v>58</v>
      </c>
      <c r="I761">
        <v>92</v>
      </c>
      <c r="J761">
        <v>57</v>
      </c>
      <c r="K761">
        <v>90</v>
      </c>
      <c r="L761" s="45" t="str">
        <f>_xlfn.IFNA(INDEX(Absen!$B$2:$B$501,MATCH('Personal Teks 2'!B761,Absen!$A$2:$A$501,0)),"NO")</f>
        <v>NO</v>
      </c>
      <c r="M761" s="47">
        <f t="shared" si="33"/>
        <v>0</v>
      </c>
      <c r="N761">
        <f t="shared" si="34"/>
        <v>90</v>
      </c>
      <c r="O761">
        <f t="shared" si="35"/>
        <v>71.974999999999994</v>
      </c>
      <c r="P761" t="str" cm="1">
        <f t="array" ref="P761">_xlfn.IFS(O761&gt;90,"A+",O761&gt;80,"A",O761&gt;70,"B",O761&gt;60,"C",O761&gt;40,"D",O761&gt;=0,"E")</f>
        <v>B</v>
      </c>
      <c r="Q761" s="43" t="str">
        <f>TEXT(VLOOKUP(D761,CHOOSE({1,2},Detail!$H$2:$H$1001,Detail!$A$2:$A$1001),2,FALSE),"DD/MM/YYYY")</f>
        <v>02/03/2003</v>
      </c>
      <c r="R761" t="str" cm="1">
        <f t="array" ref="R761:V761">TRANSPOSE(VLOOKUP(D761,CHOOSE({1,2,3,4,5,6},Detail!$H$2:$H$1001,Detail!$F$2:$F$1001,Detail!$C$2:$C$1001,Detail!$D$2:$D$1001,Detail!$E$2:$E$1001,Detail!$B$2:$B$1001),{2;3;4;5;6},FALSE))</f>
        <v>Singkawang</v>
      </c>
      <c r="S761">
        <v>180</v>
      </c>
      <c r="T761">
        <v>74</v>
      </c>
      <c r="U761" t="str">
        <v>Gang Ronggowarsito No. 18</v>
      </c>
      <c r="V761" t="str">
        <v>B+</v>
      </c>
    </row>
    <row r="762" spans="1:22" x14ac:dyDescent="0.25">
      <c r="A762">
        <v>761</v>
      </c>
      <c r="B762" t="str">
        <f>LEFT(INDEX(Absen!$F$3:$F$8,MATCH(C762,Absen!$E$3:$E$8,0)),1)&amp;TEXT(A762,"0000")</f>
        <v>B0761</v>
      </c>
      <c r="C762" t="s">
        <v>1014</v>
      </c>
      <c r="D762" s="27" t="str">
        <f>VLOOKUP('Personal Teks 2'!B762,Detail!$G$2:$H$1001,2,FALSE)</f>
        <v>Darijan Wacana</v>
      </c>
      <c r="E762">
        <v>74</v>
      </c>
      <c r="F762">
        <v>64</v>
      </c>
      <c r="G762">
        <v>30</v>
      </c>
      <c r="H762">
        <v>74</v>
      </c>
      <c r="I762">
        <v>54</v>
      </c>
      <c r="J762">
        <v>84</v>
      </c>
      <c r="K762">
        <v>61</v>
      </c>
      <c r="L762" s="45">
        <f>_xlfn.IFNA(INDEX(Absen!$B$2:$B$501,MATCH('Personal Teks 2'!B762,Absen!$A$2:$A$501,0)),"NO")</f>
        <v>44863</v>
      </c>
      <c r="M762" s="47">
        <f t="shared" si="33"/>
        <v>10</v>
      </c>
      <c r="N762">
        <f t="shared" si="34"/>
        <v>51</v>
      </c>
      <c r="O762">
        <f t="shared" si="35"/>
        <v>61.15</v>
      </c>
      <c r="P762" t="str" cm="1">
        <f t="array" ref="P762">_xlfn.IFS(O762&gt;90,"A+",O762&gt;80,"A",O762&gt;70,"B",O762&gt;60,"C",O762&gt;40,"D",O762&gt;=0,"E")</f>
        <v>C</v>
      </c>
      <c r="Q762" s="43" t="str">
        <f>TEXT(VLOOKUP(D762,CHOOSE({1,2},Detail!$H$2:$H$1001,Detail!$A$2:$A$1001),2,FALSE),"DD/MM/YYYY")</f>
        <v>11/12/2002</v>
      </c>
      <c r="R762" t="str" cm="1">
        <f t="array" ref="R762:V762">TRANSPOSE(VLOOKUP(D762,CHOOSE({1,2,3,4,5,6},Detail!$H$2:$H$1001,Detail!$F$2:$F$1001,Detail!$C$2:$C$1001,Detail!$D$2:$D$1001,Detail!$E$2:$E$1001,Detail!$B$2:$B$1001),{2;3;4;5;6},FALSE))</f>
        <v>Singkawang</v>
      </c>
      <c r="S762">
        <v>168</v>
      </c>
      <c r="T762">
        <v>88</v>
      </c>
      <c r="U762" t="str">
        <v>Jl. Jamika No. 21</v>
      </c>
      <c r="V762" t="str">
        <v>AB-</v>
      </c>
    </row>
    <row r="763" spans="1:22" x14ac:dyDescent="0.25">
      <c r="A763">
        <v>762</v>
      </c>
      <c r="B763" t="str">
        <f>LEFT(INDEX(Absen!$F$3:$F$8,MATCH(C763,Absen!$E$3:$E$8,0)),1)&amp;TEXT(A763,"0000")</f>
        <v>A0762</v>
      </c>
      <c r="C763" t="s">
        <v>1015</v>
      </c>
      <c r="D763" s="27" t="str">
        <f>VLOOKUP('Personal Teks 2'!B763,Detail!$G$2:$H$1001,2,FALSE)</f>
        <v>Argono Padmasari</v>
      </c>
      <c r="E763">
        <v>78</v>
      </c>
      <c r="F763">
        <v>73</v>
      </c>
      <c r="G763">
        <v>93</v>
      </c>
      <c r="H763">
        <v>75</v>
      </c>
      <c r="I763">
        <v>54</v>
      </c>
      <c r="J763">
        <v>54</v>
      </c>
      <c r="K763">
        <v>82</v>
      </c>
      <c r="L763" s="45" t="str">
        <f>_xlfn.IFNA(INDEX(Absen!$B$2:$B$501,MATCH('Personal Teks 2'!B763,Absen!$A$2:$A$501,0)),"NO")</f>
        <v>NO</v>
      </c>
      <c r="M763" s="47">
        <f t="shared" si="33"/>
        <v>0</v>
      </c>
      <c r="N763">
        <f t="shared" si="34"/>
        <v>82</v>
      </c>
      <c r="O763">
        <f t="shared" si="35"/>
        <v>72.600000000000009</v>
      </c>
      <c r="P763" t="str" cm="1">
        <f t="array" ref="P763">_xlfn.IFS(O763&gt;90,"A+",O763&gt;80,"A",O763&gt;70,"B",O763&gt;60,"C",O763&gt;40,"D",O763&gt;=0,"E")</f>
        <v>B</v>
      </c>
      <c r="Q763" s="43" t="str">
        <f>TEXT(VLOOKUP(D763,CHOOSE({1,2},Detail!$H$2:$H$1001,Detail!$A$2:$A$1001),2,FALSE),"DD/MM/YYYY")</f>
        <v>13/08/2002</v>
      </c>
      <c r="R763" t="str" cm="1">
        <f t="array" ref="R763:V763">TRANSPOSE(VLOOKUP(D763,CHOOSE({1,2,3,4,5,6},Detail!$H$2:$H$1001,Detail!$F$2:$F$1001,Detail!$C$2:$C$1001,Detail!$D$2:$D$1001,Detail!$E$2:$E$1001,Detail!$B$2:$B$1001),{2;3;4;5;6},FALSE))</f>
        <v>Padang</v>
      </c>
      <c r="S763">
        <v>164</v>
      </c>
      <c r="T763">
        <v>94</v>
      </c>
      <c r="U763" t="str">
        <v>Gg. Ahmad Yani No. 79</v>
      </c>
      <c r="V763" t="str">
        <v>O-</v>
      </c>
    </row>
    <row r="764" spans="1:22" x14ac:dyDescent="0.25">
      <c r="A764">
        <v>763</v>
      </c>
      <c r="B764" t="str">
        <f>LEFT(INDEX(Absen!$F$3:$F$8,MATCH(C764,Absen!$E$3:$E$8,0)),1)&amp;TEXT(A764,"0000")</f>
        <v>A0763</v>
      </c>
      <c r="C764" t="s">
        <v>1015</v>
      </c>
      <c r="D764" s="27" t="str">
        <f>VLOOKUP('Personal Teks 2'!B764,Detail!$G$2:$H$1001,2,FALSE)</f>
        <v>Maryadi Hakim</v>
      </c>
      <c r="E764">
        <v>90</v>
      </c>
      <c r="F764">
        <v>48</v>
      </c>
      <c r="G764">
        <v>54</v>
      </c>
      <c r="H764">
        <v>53</v>
      </c>
      <c r="I764">
        <v>50</v>
      </c>
      <c r="J764">
        <v>57</v>
      </c>
      <c r="K764">
        <v>71</v>
      </c>
      <c r="L764" s="45">
        <f>_xlfn.IFNA(INDEX(Absen!$B$2:$B$501,MATCH('Personal Teks 2'!B764,Absen!$A$2:$A$501,0)),"NO")</f>
        <v>44819</v>
      </c>
      <c r="M764" s="47">
        <f t="shared" si="33"/>
        <v>10</v>
      </c>
      <c r="N764">
        <f t="shared" si="34"/>
        <v>61</v>
      </c>
      <c r="O764">
        <f t="shared" si="35"/>
        <v>58.424999999999997</v>
      </c>
      <c r="P764" t="str" cm="1">
        <f t="array" ref="P764">_xlfn.IFS(O764&gt;90,"A+",O764&gt;80,"A",O764&gt;70,"B",O764&gt;60,"C",O764&gt;40,"D",O764&gt;=0,"E")</f>
        <v>D</v>
      </c>
      <c r="Q764" s="43" t="str">
        <f>TEXT(VLOOKUP(D764,CHOOSE({1,2},Detail!$H$2:$H$1001,Detail!$A$2:$A$1001),2,FALSE),"DD/MM/YYYY")</f>
        <v>24/10/2003</v>
      </c>
      <c r="R764" t="str" cm="1">
        <f t="array" ref="R764:V764">TRANSPOSE(VLOOKUP(D764,CHOOSE({1,2,3,4,5,6},Detail!$H$2:$H$1001,Detail!$F$2:$F$1001,Detail!$C$2:$C$1001,Detail!$D$2:$D$1001,Detail!$E$2:$E$1001,Detail!$B$2:$B$1001),{2;3;4;5;6},FALSE))</f>
        <v>Bontang</v>
      </c>
      <c r="S764">
        <v>155</v>
      </c>
      <c r="T764">
        <v>48</v>
      </c>
      <c r="U764" t="str">
        <v>Gg. Pasir Koja No. 91</v>
      </c>
      <c r="V764" t="str">
        <v>AB+</v>
      </c>
    </row>
    <row r="765" spans="1:22" x14ac:dyDescent="0.25">
      <c r="A765">
        <v>764</v>
      </c>
      <c r="B765" t="str">
        <f>LEFT(INDEX(Absen!$F$3:$F$8,MATCH(C765,Absen!$E$3:$E$8,0)),1)&amp;TEXT(A765,"0000")</f>
        <v>C0764</v>
      </c>
      <c r="C765" t="s">
        <v>1012</v>
      </c>
      <c r="D765" s="27" t="str">
        <f>VLOOKUP('Personal Teks 2'!B765,Detail!$G$2:$H$1001,2,FALSE)</f>
        <v>Timbul Hassanah</v>
      </c>
      <c r="E765">
        <v>56</v>
      </c>
      <c r="F765">
        <v>46</v>
      </c>
      <c r="G765">
        <v>38</v>
      </c>
      <c r="H765">
        <v>61</v>
      </c>
      <c r="I765">
        <v>58</v>
      </c>
      <c r="J765">
        <v>71</v>
      </c>
      <c r="K765">
        <v>71</v>
      </c>
      <c r="L765" s="45">
        <f>_xlfn.IFNA(INDEX(Absen!$B$2:$B$501,MATCH('Personal Teks 2'!B765,Absen!$A$2:$A$501,0)),"NO")</f>
        <v>44881</v>
      </c>
      <c r="M765" s="47">
        <f t="shared" si="33"/>
        <v>10</v>
      </c>
      <c r="N765">
        <f t="shared" si="34"/>
        <v>61</v>
      </c>
      <c r="O765">
        <f t="shared" si="35"/>
        <v>55.524999999999999</v>
      </c>
      <c r="P765" t="str" cm="1">
        <f t="array" ref="P765">_xlfn.IFS(O765&gt;90,"A+",O765&gt;80,"A",O765&gt;70,"B",O765&gt;60,"C",O765&gt;40,"D",O765&gt;=0,"E")</f>
        <v>D</v>
      </c>
      <c r="Q765" s="43" t="str">
        <f>TEXT(VLOOKUP(D765,CHOOSE({1,2},Detail!$H$2:$H$1001,Detail!$A$2:$A$1001),2,FALSE),"DD/MM/YYYY")</f>
        <v>14/03/2005</v>
      </c>
      <c r="R765" t="str" cm="1">
        <f t="array" ref="R765:V765">TRANSPOSE(VLOOKUP(D765,CHOOSE({1,2,3,4,5,6},Detail!$H$2:$H$1001,Detail!$F$2:$F$1001,Detail!$C$2:$C$1001,Detail!$D$2:$D$1001,Detail!$E$2:$E$1001,Detail!$B$2:$B$1001),{2;3;4;5;6},FALSE))</f>
        <v>Sawahlunto</v>
      </c>
      <c r="S765">
        <v>167</v>
      </c>
      <c r="T765">
        <v>94</v>
      </c>
      <c r="U765" t="str">
        <v xml:space="preserve">Jl. Cikutra Barat No. 2
</v>
      </c>
      <c r="V765" t="str">
        <v>A+</v>
      </c>
    </row>
    <row r="766" spans="1:22" x14ac:dyDescent="0.25">
      <c r="A766">
        <v>765</v>
      </c>
      <c r="B766" t="str">
        <f>LEFT(INDEX(Absen!$F$3:$F$8,MATCH(C766,Absen!$E$3:$E$8,0)),1)&amp;TEXT(A766,"0000")</f>
        <v>E0765</v>
      </c>
      <c r="C766" t="s">
        <v>1010</v>
      </c>
      <c r="D766" s="27" t="str">
        <f>VLOOKUP('Personal Teks 2'!B766,Detail!$G$2:$H$1001,2,FALSE)</f>
        <v>Digdaya Mustofa</v>
      </c>
      <c r="E766">
        <v>89</v>
      </c>
      <c r="F766">
        <v>65</v>
      </c>
      <c r="G766">
        <v>68</v>
      </c>
      <c r="H766">
        <v>74</v>
      </c>
      <c r="I766">
        <v>50</v>
      </c>
      <c r="J766">
        <v>48</v>
      </c>
      <c r="K766">
        <v>87</v>
      </c>
      <c r="L766" s="45" t="str">
        <f>_xlfn.IFNA(INDEX(Absen!$B$2:$B$501,MATCH('Personal Teks 2'!B766,Absen!$A$2:$A$501,0)),"NO")</f>
        <v>NO</v>
      </c>
      <c r="M766" s="47">
        <f t="shared" si="33"/>
        <v>0</v>
      </c>
      <c r="N766">
        <f t="shared" si="34"/>
        <v>87</v>
      </c>
      <c r="O766">
        <f t="shared" si="35"/>
        <v>66.650000000000006</v>
      </c>
      <c r="P766" t="str" cm="1">
        <f t="array" ref="P766">_xlfn.IFS(O766&gt;90,"A+",O766&gt;80,"A",O766&gt;70,"B",O766&gt;60,"C",O766&gt;40,"D",O766&gt;=0,"E")</f>
        <v>C</v>
      </c>
      <c r="Q766" s="43" t="str">
        <f>TEXT(VLOOKUP(D766,CHOOSE({1,2},Detail!$H$2:$H$1001,Detail!$A$2:$A$1001),2,FALSE),"DD/MM/YYYY")</f>
        <v>16/01/2003</v>
      </c>
      <c r="R766" t="str" cm="1">
        <f t="array" ref="R766:V766">TRANSPOSE(VLOOKUP(D766,CHOOSE({1,2,3,4,5,6},Detail!$H$2:$H$1001,Detail!$F$2:$F$1001,Detail!$C$2:$C$1001,Detail!$D$2:$D$1001,Detail!$E$2:$E$1001,Detail!$B$2:$B$1001),{2;3;4;5;6},FALSE))</f>
        <v>Tidore Kepulauan</v>
      </c>
      <c r="S766">
        <v>172</v>
      </c>
      <c r="T766">
        <v>94</v>
      </c>
      <c r="U766" t="str">
        <v xml:space="preserve">Gang Gardujati No. 4
</v>
      </c>
      <c r="V766" t="str">
        <v>B-</v>
      </c>
    </row>
    <row r="767" spans="1:22" x14ac:dyDescent="0.25">
      <c r="A767">
        <v>766</v>
      </c>
      <c r="B767" t="str">
        <f>LEFT(INDEX(Absen!$F$3:$F$8,MATCH(C767,Absen!$E$3:$E$8,0)),1)&amp;TEXT(A767,"0000")</f>
        <v>A0766</v>
      </c>
      <c r="C767" t="s">
        <v>1015</v>
      </c>
      <c r="D767" s="27" t="str">
        <f>VLOOKUP('Personal Teks 2'!B767,Detail!$G$2:$H$1001,2,FALSE)</f>
        <v>Dariati Wastuti</v>
      </c>
      <c r="E767">
        <v>81</v>
      </c>
      <c r="F767">
        <v>74</v>
      </c>
      <c r="G767">
        <v>94</v>
      </c>
      <c r="H767">
        <v>59</v>
      </c>
      <c r="I767">
        <v>66</v>
      </c>
      <c r="J767">
        <v>49</v>
      </c>
      <c r="K767">
        <v>88</v>
      </c>
      <c r="L767" s="45">
        <f>_xlfn.IFNA(INDEX(Absen!$B$2:$B$501,MATCH('Personal Teks 2'!B767,Absen!$A$2:$A$501,0)),"NO")</f>
        <v>44892</v>
      </c>
      <c r="M767" s="47">
        <f t="shared" si="33"/>
        <v>10</v>
      </c>
      <c r="N767">
        <f t="shared" si="34"/>
        <v>78</v>
      </c>
      <c r="O767">
        <f t="shared" si="35"/>
        <v>71.399999999999991</v>
      </c>
      <c r="P767" t="str" cm="1">
        <f t="array" ref="P767">_xlfn.IFS(O767&gt;90,"A+",O767&gt;80,"A",O767&gt;70,"B",O767&gt;60,"C",O767&gt;40,"D",O767&gt;=0,"E")</f>
        <v>B</v>
      </c>
      <c r="Q767" s="43" t="str">
        <f>TEXT(VLOOKUP(D767,CHOOSE({1,2},Detail!$H$2:$H$1001,Detail!$A$2:$A$1001),2,FALSE),"DD/MM/YYYY")</f>
        <v>29/05/2002</v>
      </c>
      <c r="R767" t="str" cm="1">
        <f t="array" ref="R767:V767">TRANSPOSE(VLOOKUP(D767,CHOOSE({1,2,3,4,5,6},Detail!$H$2:$H$1001,Detail!$F$2:$F$1001,Detail!$C$2:$C$1001,Detail!$D$2:$D$1001,Detail!$E$2:$E$1001,Detail!$B$2:$B$1001),{2;3;4;5;6},FALSE))</f>
        <v>Kota Administrasi Jakarta Utara</v>
      </c>
      <c r="S767">
        <v>176</v>
      </c>
      <c r="T767">
        <v>63</v>
      </c>
      <c r="U767" t="str">
        <v xml:space="preserve">Jalan Rawamangun No. 7
</v>
      </c>
      <c r="V767" t="str">
        <v>B+</v>
      </c>
    </row>
    <row r="768" spans="1:22" x14ac:dyDescent="0.25">
      <c r="A768">
        <v>767</v>
      </c>
      <c r="B768" t="str">
        <f>LEFT(INDEX(Absen!$F$3:$F$8,MATCH(C768,Absen!$E$3:$E$8,0)),1)&amp;TEXT(A768,"0000")</f>
        <v>B0767</v>
      </c>
      <c r="C768" t="s">
        <v>1014</v>
      </c>
      <c r="D768" s="27" t="str">
        <f>VLOOKUP('Personal Teks 2'!B768,Detail!$G$2:$H$1001,2,FALSE)</f>
        <v>Ihsan Sudiati</v>
      </c>
      <c r="E768">
        <v>94</v>
      </c>
      <c r="F768">
        <v>42</v>
      </c>
      <c r="G768">
        <v>91</v>
      </c>
      <c r="H768">
        <v>59</v>
      </c>
      <c r="I768">
        <v>52</v>
      </c>
      <c r="J768">
        <v>80</v>
      </c>
      <c r="K768">
        <v>94</v>
      </c>
      <c r="L768" s="45" t="str">
        <f>_xlfn.IFNA(INDEX(Absen!$B$2:$B$501,MATCH('Personal Teks 2'!B768,Absen!$A$2:$A$501,0)),"NO")</f>
        <v>NO</v>
      </c>
      <c r="M768" s="47">
        <f t="shared" si="33"/>
        <v>0</v>
      </c>
      <c r="N768">
        <f t="shared" si="34"/>
        <v>94</v>
      </c>
      <c r="O768">
        <f t="shared" si="35"/>
        <v>74.475000000000009</v>
      </c>
      <c r="P768" t="str" cm="1">
        <f t="array" ref="P768">_xlfn.IFS(O768&gt;90,"A+",O768&gt;80,"A",O768&gt;70,"B",O768&gt;60,"C",O768&gt;40,"D",O768&gt;=0,"E")</f>
        <v>B</v>
      </c>
      <c r="Q768" s="43" t="str">
        <f>TEXT(VLOOKUP(D768,CHOOSE({1,2},Detail!$H$2:$H$1001,Detail!$A$2:$A$1001),2,FALSE),"DD/MM/YYYY")</f>
        <v>11/07/2001</v>
      </c>
      <c r="R768" t="str" cm="1">
        <f t="array" ref="R768:V768">TRANSPOSE(VLOOKUP(D768,CHOOSE({1,2,3,4,5,6},Detail!$H$2:$H$1001,Detail!$F$2:$F$1001,Detail!$C$2:$C$1001,Detail!$D$2:$D$1001,Detail!$E$2:$E$1001,Detail!$B$2:$B$1001),{2;3;4;5;6},FALSE))</f>
        <v>Tegal</v>
      </c>
      <c r="S768">
        <v>162</v>
      </c>
      <c r="T768">
        <v>46</v>
      </c>
      <c r="U768" t="str">
        <v xml:space="preserve">Jalan Surapati No. 2
</v>
      </c>
      <c r="V768" t="str">
        <v>O+</v>
      </c>
    </row>
    <row r="769" spans="1:22" x14ac:dyDescent="0.25">
      <c r="A769">
        <v>768</v>
      </c>
      <c r="B769" t="str">
        <f>LEFT(INDEX(Absen!$F$3:$F$8,MATCH(C769,Absen!$E$3:$E$8,0)),1)&amp;TEXT(A769,"0000")</f>
        <v>E0768</v>
      </c>
      <c r="C769" t="s">
        <v>1010</v>
      </c>
      <c r="D769" s="27" t="str">
        <f>VLOOKUP('Personal Teks 2'!B769,Detail!$G$2:$H$1001,2,FALSE)</f>
        <v>Marwata Susanti</v>
      </c>
      <c r="E769">
        <v>63</v>
      </c>
      <c r="F769">
        <v>67</v>
      </c>
      <c r="G769">
        <v>57</v>
      </c>
      <c r="H769">
        <v>68</v>
      </c>
      <c r="I769">
        <v>85</v>
      </c>
      <c r="J769">
        <v>75</v>
      </c>
      <c r="K769">
        <v>68</v>
      </c>
      <c r="L769" s="45">
        <f>_xlfn.IFNA(INDEX(Absen!$B$2:$B$501,MATCH('Personal Teks 2'!B769,Absen!$A$2:$A$501,0)),"NO")</f>
        <v>44796</v>
      </c>
      <c r="M769" s="47">
        <f t="shared" si="33"/>
        <v>10</v>
      </c>
      <c r="N769">
        <f t="shared" si="34"/>
        <v>58</v>
      </c>
      <c r="O769">
        <f t="shared" si="35"/>
        <v>67.575000000000003</v>
      </c>
      <c r="P769" t="str" cm="1">
        <f t="array" ref="P769">_xlfn.IFS(O769&gt;90,"A+",O769&gt;80,"A",O769&gt;70,"B",O769&gt;60,"C",O769&gt;40,"D",O769&gt;=0,"E")</f>
        <v>C</v>
      </c>
      <c r="Q769" s="43" t="str">
        <f>TEXT(VLOOKUP(D769,CHOOSE({1,2},Detail!$H$2:$H$1001,Detail!$A$2:$A$1001),2,FALSE),"DD/MM/YYYY")</f>
        <v>26/10/2003</v>
      </c>
      <c r="R769" t="str" cm="1">
        <f t="array" ref="R769:V769">TRANSPOSE(VLOOKUP(D769,CHOOSE({1,2,3,4,5,6},Detail!$H$2:$H$1001,Detail!$F$2:$F$1001,Detail!$C$2:$C$1001,Detail!$D$2:$D$1001,Detail!$E$2:$E$1001,Detail!$B$2:$B$1001),{2;3;4;5;6},FALSE))</f>
        <v>Padangpanjang</v>
      </c>
      <c r="S769">
        <v>178</v>
      </c>
      <c r="T769">
        <v>68</v>
      </c>
      <c r="U769" t="str">
        <v>Jalan Pasir Koja No. 95</v>
      </c>
      <c r="V769" t="str">
        <v>B+</v>
      </c>
    </row>
    <row r="770" spans="1:22" x14ac:dyDescent="0.25">
      <c r="A770">
        <v>769</v>
      </c>
      <c r="B770" t="str">
        <f>LEFT(INDEX(Absen!$F$3:$F$8,MATCH(C770,Absen!$E$3:$E$8,0)),1)&amp;TEXT(A770,"0000")</f>
        <v>F0769</v>
      </c>
      <c r="C770" t="s">
        <v>1011</v>
      </c>
      <c r="D770" s="27" t="str">
        <f>VLOOKUP('Personal Teks 2'!B770,Detail!$G$2:$H$1001,2,FALSE)</f>
        <v>Lalita Wibisono</v>
      </c>
      <c r="E770">
        <v>91</v>
      </c>
      <c r="F770">
        <v>52</v>
      </c>
      <c r="G770">
        <v>69</v>
      </c>
      <c r="H770">
        <v>59</v>
      </c>
      <c r="I770">
        <v>89</v>
      </c>
      <c r="J770">
        <v>99</v>
      </c>
      <c r="K770">
        <v>100</v>
      </c>
      <c r="L770" s="45" t="str">
        <f>_xlfn.IFNA(INDEX(Absen!$B$2:$B$501,MATCH('Personal Teks 2'!B770,Absen!$A$2:$A$501,0)),"NO")</f>
        <v>NO</v>
      </c>
      <c r="M770" s="47">
        <f t="shared" si="33"/>
        <v>0</v>
      </c>
      <c r="N770">
        <f t="shared" si="34"/>
        <v>100</v>
      </c>
      <c r="O770">
        <f t="shared" si="35"/>
        <v>79.974999999999994</v>
      </c>
      <c r="P770" t="str" cm="1">
        <f t="array" ref="P770">_xlfn.IFS(O770&gt;90,"A+",O770&gt;80,"A",O770&gt;70,"B",O770&gt;60,"C",O770&gt;40,"D",O770&gt;=0,"E")</f>
        <v>B</v>
      </c>
      <c r="Q770" s="43" t="str">
        <f>TEXT(VLOOKUP(D770,CHOOSE({1,2},Detail!$H$2:$H$1001,Detail!$A$2:$A$1001),2,FALSE),"DD/MM/YYYY")</f>
        <v>11/05/2004</v>
      </c>
      <c r="R770" t="str" cm="1">
        <f t="array" ref="R770:V770">TRANSPOSE(VLOOKUP(D770,CHOOSE({1,2,3,4,5,6},Detail!$H$2:$H$1001,Detail!$F$2:$F$1001,Detail!$C$2:$C$1001,Detail!$D$2:$D$1001,Detail!$E$2:$E$1001,Detail!$B$2:$B$1001),{2;3;4;5;6},FALSE))</f>
        <v>Surabaya</v>
      </c>
      <c r="S770">
        <v>167</v>
      </c>
      <c r="T770">
        <v>46</v>
      </c>
      <c r="U770" t="str">
        <v>Jl. Rawamangun No. 82</v>
      </c>
      <c r="V770" t="str">
        <v>AB+</v>
      </c>
    </row>
    <row r="771" spans="1:22" x14ac:dyDescent="0.25">
      <c r="A771">
        <v>770</v>
      </c>
      <c r="B771" t="str">
        <f>LEFT(INDEX(Absen!$F$3:$F$8,MATCH(C771,Absen!$E$3:$E$8,0)),1)&amp;TEXT(A771,"0000")</f>
        <v>B0770</v>
      </c>
      <c r="C771" t="s">
        <v>1014</v>
      </c>
      <c r="D771" s="27" t="str">
        <f>VLOOKUP('Personal Teks 2'!B771,Detail!$G$2:$H$1001,2,FALSE)</f>
        <v>Cayadi Halimah</v>
      </c>
      <c r="E771">
        <v>91</v>
      </c>
      <c r="F771">
        <v>62</v>
      </c>
      <c r="G771">
        <v>82</v>
      </c>
      <c r="H771">
        <v>57</v>
      </c>
      <c r="I771">
        <v>66</v>
      </c>
      <c r="J771">
        <v>84</v>
      </c>
      <c r="K771">
        <v>69</v>
      </c>
      <c r="L771" s="45" t="str">
        <f>_xlfn.IFNA(INDEX(Absen!$B$2:$B$501,MATCH('Personal Teks 2'!B771,Absen!$A$2:$A$501,0)),"NO")</f>
        <v>NO</v>
      </c>
      <c r="M771" s="47">
        <f t="shared" ref="M771:M834" si="36">IF(LEN(TEXT(L771,"DD/MM/YYYY"))=10,10,0)</f>
        <v>0</v>
      </c>
      <c r="N771">
        <f t="shared" ref="N771:N834" si="37">(K771-M771)</f>
        <v>69</v>
      </c>
      <c r="O771">
        <f t="shared" ref="O771:O834" si="38">SUM(E771*12.5/100,F771*12.5/100,H771*12.5/100,G771*20/100,I771*12.5/100,J771*20/100,N771*10/100)</f>
        <v>74.600000000000009</v>
      </c>
      <c r="P771" t="str" cm="1">
        <f t="array" ref="P771">_xlfn.IFS(O771&gt;90,"A+",O771&gt;80,"A",O771&gt;70,"B",O771&gt;60,"C",O771&gt;40,"D",O771&gt;=0,"E")</f>
        <v>B</v>
      </c>
      <c r="Q771" s="43" t="str">
        <f>TEXT(VLOOKUP(D771,CHOOSE({1,2},Detail!$H$2:$H$1001,Detail!$A$2:$A$1001),2,FALSE),"DD/MM/YYYY")</f>
        <v>04/03/2005</v>
      </c>
      <c r="R771" t="str" cm="1">
        <f t="array" ref="R771:V771">TRANSPOSE(VLOOKUP(D771,CHOOSE({1,2,3,4,5,6},Detail!$H$2:$H$1001,Detail!$F$2:$F$1001,Detail!$C$2:$C$1001,Detail!$D$2:$D$1001,Detail!$E$2:$E$1001,Detail!$B$2:$B$1001),{2;3;4;5;6},FALSE))</f>
        <v>Gorontalo</v>
      </c>
      <c r="S771">
        <v>164</v>
      </c>
      <c r="T771">
        <v>60</v>
      </c>
      <c r="U771" t="str">
        <v>Jl. M.H Thamrin No. 98</v>
      </c>
      <c r="V771" t="str">
        <v>A-</v>
      </c>
    </row>
    <row r="772" spans="1:22" x14ac:dyDescent="0.25">
      <c r="A772">
        <v>771</v>
      </c>
      <c r="B772" t="str">
        <f>LEFT(INDEX(Absen!$F$3:$F$8,MATCH(C772,Absen!$E$3:$E$8,0)),1)&amp;TEXT(A772,"0000")</f>
        <v>E0771</v>
      </c>
      <c r="C772" t="s">
        <v>1010</v>
      </c>
      <c r="D772" s="27" t="str">
        <f>VLOOKUP('Personal Teks 2'!B772,Detail!$G$2:$H$1001,2,FALSE)</f>
        <v>Mumpuni Napitupulu</v>
      </c>
      <c r="E772">
        <v>93</v>
      </c>
      <c r="F772">
        <v>47</v>
      </c>
      <c r="G772">
        <v>43</v>
      </c>
      <c r="H772">
        <v>68</v>
      </c>
      <c r="I772">
        <v>64</v>
      </c>
      <c r="J772">
        <v>71</v>
      </c>
      <c r="K772">
        <v>98</v>
      </c>
      <c r="L772" s="45">
        <f>_xlfn.IFNA(INDEX(Absen!$B$2:$B$501,MATCH('Personal Teks 2'!B772,Absen!$A$2:$A$501,0)),"NO")</f>
        <v>44845</v>
      </c>
      <c r="M772" s="47">
        <f t="shared" si="36"/>
        <v>10</v>
      </c>
      <c r="N772">
        <f t="shared" si="37"/>
        <v>88</v>
      </c>
      <c r="O772">
        <f t="shared" si="38"/>
        <v>65.599999999999994</v>
      </c>
      <c r="P772" t="str" cm="1">
        <f t="array" ref="P772">_xlfn.IFS(O772&gt;90,"A+",O772&gt;80,"A",O772&gt;70,"B",O772&gt;60,"C",O772&gt;40,"D",O772&gt;=0,"E")</f>
        <v>C</v>
      </c>
      <c r="Q772" s="43" t="str">
        <f>TEXT(VLOOKUP(D772,CHOOSE({1,2},Detail!$H$2:$H$1001,Detail!$A$2:$A$1001),2,FALSE),"DD/MM/YYYY")</f>
        <v>23/05/2004</v>
      </c>
      <c r="R772" t="str" cm="1">
        <f t="array" ref="R772:V772">TRANSPOSE(VLOOKUP(D772,CHOOSE({1,2,3,4,5,6},Detail!$H$2:$H$1001,Detail!$F$2:$F$1001,Detail!$C$2:$C$1001,Detail!$D$2:$D$1001,Detail!$E$2:$E$1001,Detail!$B$2:$B$1001),{2;3;4;5;6},FALSE))</f>
        <v>Blitar</v>
      </c>
      <c r="S772">
        <v>161</v>
      </c>
      <c r="T772">
        <v>86</v>
      </c>
      <c r="U772" t="str">
        <v>Jalan Pasirkoja No. 20</v>
      </c>
      <c r="V772" t="str">
        <v>O+</v>
      </c>
    </row>
    <row r="773" spans="1:22" x14ac:dyDescent="0.25">
      <c r="A773">
        <v>772</v>
      </c>
      <c r="B773" t="str">
        <f>LEFT(INDEX(Absen!$F$3:$F$8,MATCH(C773,Absen!$E$3:$E$8,0)),1)&amp;TEXT(A773,"0000")</f>
        <v>D0772</v>
      </c>
      <c r="C773" t="s">
        <v>1013</v>
      </c>
      <c r="D773" s="27" t="str">
        <f>VLOOKUP('Personal Teks 2'!B773,Detail!$G$2:$H$1001,2,FALSE)</f>
        <v>Siti Prabowo</v>
      </c>
      <c r="E773">
        <v>90</v>
      </c>
      <c r="F773">
        <v>71</v>
      </c>
      <c r="G773">
        <v>81</v>
      </c>
      <c r="H773">
        <v>67</v>
      </c>
      <c r="I773">
        <v>57</v>
      </c>
      <c r="J773">
        <v>54</v>
      </c>
      <c r="K773">
        <v>96</v>
      </c>
      <c r="L773" s="45">
        <f>_xlfn.IFNA(INDEX(Absen!$B$2:$B$501,MATCH('Personal Teks 2'!B773,Absen!$A$2:$A$501,0)),"NO")</f>
        <v>44844</v>
      </c>
      <c r="M773" s="47">
        <f t="shared" si="36"/>
        <v>10</v>
      </c>
      <c r="N773">
        <f t="shared" si="37"/>
        <v>86</v>
      </c>
      <c r="O773">
        <f t="shared" si="38"/>
        <v>71.224999999999994</v>
      </c>
      <c r="P773" t="str" cm="1">
        <f t="array" ref="P773">_xlfn.IFS(O773&gt;90,"A+",O773&gt;80,"A",O773&gt;70,"B",O773&gt;60,"C",O773&gt;40,"D",O773&gt;=0,"E")</f>
        <v>B</v>
      </c>
      <c r="Q773" s="43" t="str">
        <f>TEXT(VLOOKUP(D773,CHOOSE({1,2},Detail!$H$2:$H$1001,Detail!$A$2:$A$1001),2,FALSE),"DD/MM/YYYY")</f>
        <v>20/11/2003</v>
      </c>
      <c r="R773" t="str" cm="1">
        <f t="array" ref="R773:V773">TRANSPOSE(VLOOKUP(D773,CHOOSE({1,2,3,4,5,6},Detail!$H$2:$H$1001,Detail!$F$2:$F$1001,Detail!$C$2:$C$1001,Detail!$D$2:$D$1001,Detail!$E$2:$E$1001,Detail!$B$2:$B$1001),{2;3;4;5;6},FALSE))</f>
        <v>Gorontalo</v>
      </c>
      <c r="S773">
        <v>163</v>
      </c>
      <c r="T773">
        <v>94</v>
      </c>
      <c r="U773" t="str">
        <v>Jalan Sadang Serang No. 54</v>
      </c>
      <c r="V773" t="str">
        <v>O-</v>
      </c>
    </row>
    <row r="774" spans="1:22" x14ac:dyDescent="0.25">
      <c r="A774">
        <v>773</v>
      </c>
      <c r="B774" t="str">
        <f>LEFT(INDEX(Absen!$F$3:$F$8,MATCH(C774,Absen!$E$3:$E$8,0)),1)&amp;TEXT(A774,"0000")</f>
        <v>D0773</v>
      </c>
      <c r="C774" t="s">
        <v>1013</v>
      </c>
      <c r="D774" s="27" t="str">
        <f>VLOOKUP('Personal Teks 2'!B774,Detail!$G$2:$H$1001,2,FALSE)</f>
        <v>Bakidin Maryadi</v>
      </c>
      <c r="E774">
        <v>81</v>
      </c>
      <c r="F774">
        <v>47</v>
      </c>
      <c r="G774">
        <v>75</v>
      </c>
      <c r="H774">
        <v>51</v>
      </c>
      <c r="I774">
        <v>52</v>
      </c>
      <c r="J774">
        <v>71</v>
      </c>
      <c r="K774">
        <v>99</v>
      </c>
      <c r="L774" s="45">
        <f>_xlfn.IFNA(INDEX(Absen!$B$2:$B$501,MATCH('Personal Teks 2'!B774,Absen!$A$2:$A$501,0)),"NO")</f>
        <v>44901</v>
      </c>
      <c r="M774" s="47">
        <f t="shared" si="36"/>
        <v>10</v>
      </c>
      <c r="N774">
        <f t="shared" si="37"/>
        <v>89</v>
      </c>
      <c r="O774">
        <f t="shared" si="38"/>
        <v>66.975000000000009</v>
      </c>
      <c r="P774" t="str" cm="1">
        <f t="array" ref="P774">_xlfn.IFS(O774&gt;90,"A+",O774&gt;80,"A",O774&gt;70,"B",O774&gt;60,"C",O774&gt;40,"D",O774&gt;=0,"E")</f>
        <v>C</v>
      </c>
      <c r="Q774" s="43" t="str">
        <f>TEXT(VLOOKUP(D774,CHOOSE({1,2},Detail!$H$2:$H$1001,Detail!$A$2:$A$1001),2,FALSE),"DD/MM/YYYY")</f>
        <v>01/08/2004</v>
      </c>
      <c r="R774" t="str" cm="1">
        <f t="array" ref="R774:V774">TRANSPOSE(VLOOKUP(D774,CHOOSE({1,2,3,4,5,6},Detail!$H$2:$H$1001,Detail!$F$2:$F$1001,Detail!$C$2:$C$1001,Detail!$D$2:$D$1001,Detail!$E$2:$E$1001,Detail!$B$2:$B$1001),{2;3;4;5;6},FALSE))</f>
        <v>Manado</v>
      </c>
      <c r="S774">
        <v>176</v>
      </c>
      <c r="T774">
        <v>50</v>
      </c>
      <c r="U774" t="str">
        <v xml:space="preserve">Jl. Merdeka No. 1
</v>
      </c>
      <c r="V774" t="str">
        <v>AB-</v>
      </c>
    </row>
    <row r="775" spans="1:22" x14ac:dyDescent="0.25">
      <c r="A775">
        <v>774</v>
      </c>
      <c r="B775" t="str">
        <f>LEFT(INDEX(Absen!$F$3:$F$8,MATCH(C775,Absen!$E$3:$E$8,0)),1)&amp;TEXT(A775,"0000")</f>
        <v>A0774</v>
      </c>
      <c r="C775" t="s">
        <v>1015</v>
      </c>
      <c r="D775" s="27" t="str">
        <f>VLOOKUP('Personal Teks 2'!B775,Detail!$G$2:$H$1001,2,FALSE)</f>
        <v>Dono Mansur</v>
      </c>
      <c r="E775">
        <v>54</v>
      </c>
      <c r="F775">
        <v>55</v>
      </c>
      <c r="G775">
        <v>36</v>
      </c>
      <c r="H775">
        <v>56</v>
      </c>
      <c r="I775">
        <v>65</v>
      </c>
      <c r="J775">
        <v>48</v>
      </c>
      <c r="K775">
        <v>76</v>
      </c>
      <c r="L775" s="45" t="str">
        <f>_xlfn.IFNA(INDEX(Absen!$B$2:$B$501,MATCH('Personal Teks 2'!B775,Absen!$A$2:$A$501,0)),"NO")</f>
        <v>NO</v>
      </c>
      <c r="M775" s="47">
        <f t="shared" si="36"/>
        <v>0</v>
      </c>
      <c r="N775">
        <f t="shared" si="37"/>
        <v>76</v>
      </c>
      <c r="O775">
        <f t="shared" si="38"/>
        <v>53.150000000000006</v>
      </c>
      <c r="P775" t="str" cm="1">
        <f t="array" ref="P775">_xlfn.IFS(O775&gt;90,"A+",O775&gt;80,"A",O775&gt;70,"B",O775&gt;60,"C",O775&gt;40,"D",O775&gt;=0,"E")</f>
        <v>D</v>
      </c>
      <c r="Q775" s="43" t="str">
        <f>TEXT(VLOOKUP(D775,CHOOSE({1,2},Detail!$H$2:$H$1001,Detail!$A$2:$A$1001),2,FALSE),"DD/MM/YYYY")</f>
        <v>08/10/2003</v>
      </c>
      <c r="R775" t="str" cm="1">
        <f t="array" ref="R775:V775">TRANSPOSE(VLOOKUP(D775,CHOOSE({1,2,3,4,5,6},Detail!$H$2:$H$1001,Detail!$F$2:$F$1001,Detail!$C$2:$C$1001,Detail!$D$2:$D$1001,Detail!$E$2:$E$1001,Detail!$B$2:$B$1001),{2;3;4;5;6},FALSE))</f>
        <v>Bandar Lampung</v>
      </c>
      <c r="S775">
        <v>157</v>
      </c>
      <c r="T775">
        <v>79</v>
      </c>
      <c r="U775" t="str">
        <v xml:space="preserve">Gg. Pasirkoja No. 2
</v>
      </c>
      <c r="V775" t="str">
        <v>O-</v>
      </c>
    </row>
    <row r="776" spans="1:22" x14ac:dyDescent="0.25">
      <c r="A776">
        <v>775</v>
      </c>
      <c r="B776" t="str">
        <f>LEFT(INDEX(Absen!$F$3:$F$8,MATCH(C776,Absen!$E$3:$E$8,0)),1)&amp;TEXT(A776,"0000")</f>
        <v>A0775</v>
      </c>
      <c r="C776" t="s">
        <v>1015</v>
      </c>
      <c r="D776" s="27" t="str">
        <f>VLOOKUP('Personal Teks 2'!B776,Detail!$G$2:$H$1001,2,FALSE)</f>
        <v>Baktiadi Purnawati</v>
      </c>
      <c r="E776">
        <v>84</v>
      </c>
      <c r="F776">
        <v>73</v>
      </c>
      <c r="G776">
        <v>38</v>
      </c>
      <c r="H776">
        <v>75</v>
      </c>
      <c r="I776">
        <v>70</v>
      </c>
      <c r="J776">
        <v>77</v>
      </c>
      <c r="K776">
        <v>69</v>
      </c>
      <c r="L776" s="45">
        <f>_xlfn.IFNA(INDEX(Absen!$B$2:$B$501,MATCH('Personal Teks 2'!B776,Absen!$A$2:$A$501,0)),"NO")</f>
        <v>44834</v>
      </c>
      <c r="M776" s="47">
        <f t="shared" si="36"/>
        <v>10</v>
      </c>
      <c r="N776">
        <f t="shared" si="37"/>
        <v>59</v>
      </c>
      <c r="O776">
        <f t="shared" si="38"/>
        <v>66.650000000000006</v>
      </c>
      <c r="P776" t="str" cm="1">
        <f t="array" ref="P776">_xlfn.IFS(O776&gt;90,"A+",O776&gt;80,"A",O776&gt;70,"B",O776&gt;60,"C",O776&gt;40,"D",O776&gt;=0,"E")</f>
        <v>C</v>
      </c>
      <c r="Q776" s="43" t="str">
        <f>TEXT(VLOOKUP(D776,CHOOSE({1,2},Detail!$H$2:$H$1001,Detail!$A$2:$A$1001),2,FALSE),"DD/MM/YYYY")</f>
        <v>05/08/2002</v>
      </c>
      <c r="R776" t="str" cm="1">
        <f t="array" ref="R776:V776">TRANSPOSE(VLOOKUP(D776,CHOOSE({1,2,3,4,5,6},Detail!$H$2:$H$1001,Detail!$F$2:$F$1001,Detail!$C$2:$C$1001,Detail!$D$2:$D$1001,Detail!$E$2:$E$1001,Detail!$B$2:$B$1001),{2;3;4;5;6},FALSE))</f>
        <v>Cimahi</v>
      </c>
      <c r="S776">
        <v>180</v>
      </c>
      <c r="T776">
        <v>84</v>
      </c>
      <c r="U776" t="str">
        <v>Jalan Rawamangun No. 49</v>
      </c>
      <c r="V776" t="str">
        <v>A+</v>
      </c>
    </row>
    <row r="777" spans="1:22" x14ac:dyDescent="0.25">
      <c r="A777">
        <v>776</v>
      </c>
      <c r="B777" t="str">
        <f>LEFT(INDEX(Absen!$F$3:$F$8,MATCH(C777,Absen!$E$3:$E$8,0)),1)&amp;TEXT(A777,"0000")</f>
        <v>C0776</v>
      </c>
      <c r="C777" t="s">
        <v>1012</v>
      </c>
      <c r="D777" s="27" t="str">
        <f>VLOOKUP('Personal Teks 2'!B777,Detail!$G$2:$H$1001,2,FALSE)</f>
        <v>Ana Nugroho</v>
      </c>
      <c r="E777">
        <v>69</v>
      </c>
      <c r="F777">
        <v>58</v>
      </c>
      <c r="G777">
        <v>58</v>
      </c>
      <c r="H777">
        <v>50</v>
      </c>
      <c r="I777">
        <v>91</v>
      </c>
      <c r="J777">
        <v>46</v>
      </c>
      <c r="K777">
        <v>64</v>
      </c>
      <c r="L777" s="45">
        <f>_xlfn.IFNA(INDEX(Absen!$B$2:$B$501,MATCH('Personal Teks 2'!B777,Absen!$A$2:$A$501,0)),"NO")</f>
        <v>44917</v>
      </c>
      <c r="M777" s="47">
        <f t="shared" si="36"/>
        <v>10</v>
      </c>
      <c r="N777">
        <f t="shared" si="37"/>
        <v>54</v>
      </c>
      <c r="O777">
        <f t="shared" si="38"/>
        <v>59.699999999999996</v>
      </c>
      <c r="P777" t="str" cm="1">
        <f t="array" ref="P777">_xlfn.IFS(O777&gt;90,"A+",O777&gt;80,"A",O777&gt;70,"B",O777&gt;60,"C",O777&gt;40,"D",O777&gt;=0,"E")</f>
        <v>D</v>
      </c>
      <c r="Q777" s="43" t="str">
        <f>TEXT(VLOOKUP(D777,CHOOSE({1,2},Detail!$H$2:$H$1001,Detail!$A$2:$A$1001),2,FALSE),"DD/MM/YYYY")</f>
        <v>05/01/2004</v>
      </c>
      <c r="R777" t="str" cm="1">
        <f t="array" ref="R777:V777">TRANSPOSE(VLOOKUP(D777,CHOOSE({1,2,3,4,5,6},Detail!$H$2:$H$1001,Detail!$F$2:$F$1001,Detail!$C$2:$C$1001,Detail!$D$2:$D$1001,Detail!$E$2:$E$1001,Detail!$B$2:$B$1001),{2;3;4;5;6},FALSE))</f>
        <v>Sibolga</v>
      </c>
      <c r="S777">
        <v>175</v>
      </c>
      <c r="T777">
        <v>49</v>
      </c>
      <c r="U777" t="str">
        <v>Gg. Kapten Muslihat No. 53</v>
      </c>
      <c r="V777" t="str">
        <v>AB+</v>
      </c>
    </row>
    <row r="778" spans="1:22" x14ac:dyDescent="0.25">
      <c r="A778">
        <v>777</v>
      </c>
      <c r="B778" t="str">
        <f>LEFT(INDEX(Absen!$F$3:$F$8,MATCH(C778,Absen!$E$3:$E$8,0)),1)&amp;TEXT(A778,"0000")</f>
        <v>D0777</v>
      </c>
      <c r="C778" t="s">
        <v>1013</v>
      </c>
      <c r="D778" s="27" t="str">
        <f>VLOOKUP('Personal Teks 2'!B778,Detail!$G$2:$H$1001,2,FALSE)</f>
        <v>Laila Mustofa</v>
      </c>
      <c r="E778">
        <v>84</v>
      </c>
      <c r="F778">
        <v>69</v>
      </c>
      <c r="G778">
        <v>36</v>
      </c>
      <c r="H778">
        <v>71</v>
      </c>
      <c r="I778">
        <v>87</v>
      </c>
      <c r="J778">
        <v>68</v>
      </c>
      <c r="K778">
        <v>83</v>
      </c>
      <c r="L778" s="45" t="str">
        <f>_xlfn.IFNA(INDEX(Absen!$B$2:$B$501,MATCH('Personal Teks 2'!B778,Absen!$A$2:$A$501,0)),"NO")</f>
        <v>NO</v>
      </c>
      <c r="M778" s="47">
        <f t="shared" si="36"/>
        <v>0</v>
      </c>
      <c r="N778">
        <f t="shared" si="37"/>
        <v>83</v>
      </c>
      <c r="O778">
        <f t="shared" si="38"/>
        <v>67.975000000000009</v>
      </c>
      <c r="P778" t="str" cm="1">
        <f t="array" ref="P778">_xlfn.IFS(O778&gt;90,"A+",O778&gt;80,"A",O778&gt;70,"B",O778&gt;60,"C",O778&gt;40,"D",O778&gt;=0,"E")</f>
        <v>C</v>
      </c>
      <c r="Q778" s="43" t="str">
        <f>TEXT(VLOOKUP(D778,CHOOSE({1,2},Detail!$H$2:$H$1001,Detail!$A$2:$A$1001),2,FALSE),"DD/MM/YYYY")</f>
        <v>09/08/2001</v>
      </c>
      <c r="R778" t="str" cm="1">
        <f t="array" ref="R778:V778">TRANSPOSE(VLOOKUP(D778,CHOOSE({1,2,3,4,5,6},Detail!$H$2:$H$1001,Detail!$F$2:$F$1001,Detail!$C$2:$C$1001,Detail!$D$2:$D$1001,Detail!$E$2:$E$1001,Detail!$B$2:$B$1001),{2;3;4;5;6},FALSE))</f>
        <v>Pasuruan</v>
      </c>
      <c r="S778">
        <v>156</v>
      </c>
      <c r="T778">
        <v>54</v>
      </c>
      <c r="U778" t="str">
        <v xml:space="preserve">Jalan H.J Maemunah No. 4
</v>
      </c>
      <c r="V778" t="str">
        <v>AB+</v>
      </c>
    </row>
    <row r="779" spans="1:22" x14ac:dyDescent="0.25">
      <c r="A779">
        <v>778</v>
      </c>
      <c r="B779" t="str">
        <f>LEFT(INDEX(Absen!$F$3:$F$8,MATCH(C779,Absen!$E$3:$E$8,0)),1)&amp;TEXT(A779,"0000")</f>
        <v>B0778</v>
      </c>
      <c r="C779" t="s">
        <v>1014</v>
      </c>
      <c r="D779" s="27" t="str">
        <f>VLOOKUP('Personal Teks 2'!B779,Detail!$G$2:$H$1001,2,FALSE)</f>
        <v>Balamantri Usamah</v>
      </c>
      <c r="E779">
        <v>60</v>
      </c>
      <c r="F779">
        <v>73</v>
      </c>
      <c r="G779">
        <v>82</v>
      </c>
      <c r="H779">
        <v>74</v>
      </c>
      <c r="I779">
        <v>65</v>
      </c>
      <c r="J779">
        <v>94</v>
      </c>
      <c r="K779">
        <v>76</v>
      </c>
      <c r="L779" s="45" t="str">
        <f>_xlfn.IFNA(INDEX(Absen!$B$2:$B$501,MATCH('Personal Teks 2'!B779,Absen!$A$2:$A$501,0)),"NO")</f>
        <v>NO</v>
      </c>
      <c r="M779" s="47">
        <f t="shared" si="36"/>
        <v>0</v>
      </c>
      <c r="N779">
        <f t="shared" si="37"/>
        <v>76</v>
      </c>
      <c r="O779">
        <f t="shared" si="38"/>
        <v>76.8</v>
      </c>
      <c r="P779" t="str" cm="1">
        <f t="array" ref="P779">_xlfn.IFS(O779&gt;90,"A+",O779&gt;80,"A",O779&gt;70,"B",O779&gt;60,"C",O779&gt;40,"D",O779&gt;=0,"E")</f>
        <v>B</v>
      </c>
      <c r="Q779" s="43" t="str">
        <f>TEXT(VLOOKUP(D779,CHOOSE({1,2},Detail!$H$2:$H$1001,Detail!$A$2:$A$1001),2,FALSE),"DD/MM/YYYY")</f>
        <v>05/12/2001</v>
      </c>
      <c r="R779" t="str" cm="1">
        <f t="array" ref="R779:V779">TRANSPOSE(VLOOKUP(D779,CHOOSE({1,2,3,4,5,6},Detail!$H$2:$H$1001,Detail!$F$2:$F$1001,Detail!$C$2:$C$1001,Detail!$D$2:$D$1001,Detail!$E$2:$E$1001,Detail!$B$2:$B$1001),{2;3;4;5;6},FALSE))</f>
        <v>Jambi</v>
      </c>
      <c r="S779">
        <v>155</v>
      </c>
      <c r="T779">
        <v>74</v>
      </c>
      <c r="U779" t="str">
        <v>Jl. Monginsidi No. 91</v>
      </c>
      <c r="V779" t="str">
        <v>AB+</v>
      </c>
    </row>
    <row r="780" spans="1:22" x14ac:dyDescent="0.25">
      <c r="A780">
        <v>779</v>
      </c>
      <c r="B780" t="str">
        <f>LEFT(INDEX(Absen!$F$3:$F$8,MATCH(C780,Absen!$E$3:$E$8,0)),1)&amp;TEXT(A780,"0000")</f>
        <v>D0779</v>
      </c>
      <c r="C780" t="s">
        <v>1013</v>
      </c>
      <c r="D780" s="27" t="str">
        <f>VLOOKUP('Personal Teks 2'!B780,Detail!$G$2:$H$1001,2,FALSE)</f>
        <v>Hardi Usada</v>
      </c>
      <c r="E780">
        <v>81</v>
      </c>
      <c r="F780">
        <v>56</v>
      </c>
      <c r="G780">
        <v>34</v>
      </c>
      <c r="H780">
        <v>51</v>
      </c>
      <c r="I780">
        <v>75</v>
      </c>
      <c r="J780">
        <v>65</v>
      </c>
      <c r="K780">
        <v>79</v>
      </c>
      <c r="L780" s="45" t="str">
        <f>_xlfn.IFNA(INDEX(Absen!$B$2:$B$501,MATCH('Personal Teks 2'!B780,Absen!$A$2:$A$501,0)),"NO")</f>
        <v>NO</v>
      </c>
      <c r="M780" s="47">
        <f t="shared" si="36"/>
        <v>0</v>
      </c>
      <c r="N780">
        <f t="shared" si="37"/>
        <v>79</v>
      </c>
      <c r="O780">
        <f t="shared" si="38"/>
        <v>60.574999999999996</v>
      </c>
      <c r="P780" t="str" cm="1">
        <f t="array" ref="P780">_xlfn.IFS(O780&gt;90,"A+",O780&gt;80,"A",O780&gt;70,"B",O780&gt;60,"C",O780&gt;40,"D",O780&gt;=0,"E")</f>
        <v>C</v>
      </c>
      <c r="Q780" s="43" t="str">
        <f>TEXT(VLOOKUP(D780,CHOOSE({1,2},Detail!$H$2:$H$1001,Detail!$A$2:$A$1001),2,FALSE),"DD/MM/YYYY")</f>
        <v>15/01/2003</v>
      </c>
      <c r="R780" t="str" cm="1">
        <f t="array" ref="R780:V780">TRANSPOSE(VLOOKUP(D780,CHOOSE({1,2,3,4,5,6},Detail!$H$2:$H$1001,Detail!$F$2:$F$1001,Detail!$C$2:$C$1001,Detail!$D$2:$D$1001,Detail!$E$2:$E$1001,Detail!$B$2:$B$1001),{2;3;4;5;6},FALSE))</f>
        <v>Magelang</v>
      </c>
      <c r="S780">
        <v>163</v>
      </c>
      <c r="T780">
        <v>81</v>
      </c>
      <c r="U780" t="str">
        <v>Jalan Sentot Alibasa No. 17</v>
      </c>
      <c r="V780" t="str">
        <v>A+</v>
      </c>
    </row>
    <row r="781" spans="1:22" x14ac:dyDescent="0.25">
      <c r="A781">
        <v>780</v>
      </c>
      <c r="B781" t="str">
        <f>LEFT(INDEX(Absen!$F$3:$F$8,MATCH(C781,Absen!$E$3:$E$8,0)),1)&amp;TEXT(A781,"0000")</f>
        <v>A0780</v>
      </c>
      <c r="C781" t="s">
        <v>1015</v>
      </c>
      <c r="D781" s="27" t="str">
        <f>VLOOKUP('Personal Teks 2'!B781,Detail!$G$2:$H$1001,2,FALSE)</f>
        <v>Dwi Latupono</v>
      </c>
      <c r="E781">
        <v>65</v>
      </c>
      <c r="F781">
        <v>54</v>
      </c>
      <c r="G781">
        <v>79</v>
      </c>
      <c r="H781">
        <v>64</v>
      </c>
      <c r="I781">
        <v>58</v>
      </c>
      <c r="J781">
        <v>54</v>
      </c>
      <c r="K781">
        <v>69</v>
      </c>
      <c r="L781" s="45" t="str">
        <f>_xlfn.IFNA(INDEX(Absen!$B$2:$B$501,MATCH('Personal Teks 2'!B781,Absen!$A$2:$A$501,0)),"NO")</f>
        <v>NO</v>
      </c>
      <c r="M781" s="47">
        <f t="shared" si="36"/>
        <v>0</v>
      </c>
      <c r="N781">
        <f t="shared" si="37"/>
        <v>69</v>
      </c>
      <c r="O781">
        <f t="shared" si="38"/>
        <v>63.624999999999993</v>
      </c>
      <c r="P781" t="str" cm="1">
        <f t="array" ref="P781">_xlfn.IFS(O781&gt;90,"A+",O781&gt;80,"A",O781&gt;70,"B",O781&gt;60,"C",O781&gt;40,"D",O781&gt;=0,"E")</f>
        <v>C</v>
      </c>
      <c r="Q781" s="43" t="str">
        <f>TEXT(VLOOKUP(D781,CHOOSE({1,2},Detail!$H$2:$H$1001,Detail!$A$2:$A$1001),2,FALSE),"DD/MM/YYYY")</f>
        <v>16/07/2002</v>
      </c>
      <c r="R781" t="str" cm="1">
        <f t="array" ref="R781:V781">TRANSPOSE(VLOOKUP(D781,CHOOSE({1,2,3,4,5,6},Detail!$H$2:$H$1001,Detail!$F$2:$F$1001,Detail!$C$2:$C$1001,Detail!$D$2:$D$1001,Detail!$E$2:$E$1001,Detail!$B$2:$B$1001),{2;3;4;5;6},FALSE))</f>
        <v>Padang</v>
      </c>
      <c r="S781">
        <v>165</v>
      </c>
      <c r="T781">
        <v>64</v>
      </c>
      <c r="U781" t="str">
        <v xml:space="preserve">Jl. Jend. A. Yani No. 1
</v>
      </c>
      <c r="V781" t="str">
        <v>A-</v>
      </c>
    </row>
    <row r="782" spans="1:22" x14ac:dyDescent="0.25">
      <c r="A782">
        <v>781</v>
      </c>
      <c r="B782" t="str">
        <f>LEFT(INDEX(Absen!$F$3:$F$8,MATCH(C782,Absen!$E$3:$E$8,0)),1)&amp;TEXT(A782,"0000")</f>
        <v>E0781</v>
      </c>
      <c r="C782" t="s">
        <v>1010</v>
      </c>
      <c r="D782" s="27" t="str">
        <f>VLOOKUP('Personal Teks 2'!B782,Detail!$G$2:$H$1001,2,FALSE)</f>
        <v>Lidya Hutagalung</v>
      </c>
      <c r="E782">
        <v>87</v>
      </c>
      <c r="F782">
        <v>68</v>
      </c>
      <c r="G782">
        <v>90</v>
      </c>
      <c r="H782">
        <v>56</v>
      </c>
      <c r="I782">
        <v>94</v>
      </c>
      <c r="J782">
        <v>64</v>
      </c>
      <c r="K782">
        <v>100</v>
      </c>
      <c r="L782" s="45">
        <f>_xlfn.IFNA(INDEX(Absen!$B$2:$B$501,MATCH('Personal Teks 2'!B782,Absen!$A$2:$A$501,0)),"NO")</f>
        <v>44889</v>
      </c>
      <c r="M782" s="47">
        <f t="shared" si="36"/>
        <v>10</v>
      </c>
      <c r="N782">
        <f t="shared" si="37"/>
        <v>90</v>
      </c>
      <c r="O782">
        <f t="shared" si="38"/>
        <v>77.924999999999997</v>
      </c>
      <c r="P782" t="str" cm="1">
        <f t="array" ref="P782">_xlfn.IFS(O782&gt;90,"A+",O782&gt;80,"A",O782&gt;70,"B",O782&gt;60,"C",O782&gt;40,"D",O782&gt;=0,"E")</f>
        <v>B</v>
      </c>
      <c r="Q782" s="43" t="str">
        <f>TEXT(VLOOKUP(D782,CHOOSE({1,2},Detail!$H$2:$H$1001,Detail!$A$2:$A$1001),2,FALSE),"DD/MM/YYYY")</f>
        <v>09/09/2002</v>
      </c>
      <c r="R782" t="str" cm="1">
        <f t="array" ref="R782:V782">TRANSPOSE(VLOOKUP(D782,CHOOSE({1,2,3,4,5,6},Detail!$H$2:$H$1001,Detail!$F$2:$F$1001,Detail!$C$2:$C$1001,Detail!$D$2:$D$1001,Detail!$E$2:$E$1001,Detail!$B$2:$B$1001),{2;3;4;5;6},FALSE))</f>
        <v>Cirebon</v>
      </c>
      <c r="S782">
        <v>176</v>
      </c>
      <c r="T782">
        <v>89</v>
      </c>
      <c r="U782" t="str">
        <v xml:space="preserve">Jalan Veteran No. 3
</v>
      </c>
      <c r="V782" t="str">
        <v>B-</v>
      </c>
    </row>
    <row r="783" spans="1:22" x14ac:dyDescent="0.25">
      <c r="A783">
        <v>782</v>
      </c>
      <c r="B783" t="str">
        <f>LEFT(INDEX(Absen!$F$3:$F$8,MATCH(C783,Absen!$E$3:$E$8,0)),1)&amp;TEXT(A783,"0000")</f>
        <v>B0782</v>
      </c>
      <c r="C783" t="s">
        <v>1014</v>
      </c>
      <c r="D783" s="27" t="str">
        <f>VLOOKUP('Personal Teks 2'!B783,Detail!$G$2:$H$1001,2,FALSE)</f>
        <v>Tirta Puspasari</v>
      </c>
      <c r="E783">
        <v>91</v>
      </c>
      <c r="F783">
        <v>56</v>
      </c>
      <c r="G783">
        <v>66</v>
      </c>
      <c r="H783">
        <v>70</v>
      </c>
      <c r="I783">
        <v>82</v>
      </c>
      <c r="J783">
        <v>65</v>
      </c>
      <c r="K783">
        <v>76</v>
      </c>
      <c r="L783" s="45">
        <f>_xlfn.IFNA(INDEX(Absen!$B$2:$B$501,MATCH('Personal Teks 2'!B783,Absen!$A$2:$A$501,0)),"NO")</f>
        <v>44747</v>
      </c>
      <c r="M783" s="47">
        <f t="shared" si="36"/>
        <v>10</v>
      </c>
      <c r="N783">
        <f t="shared" si="37"/>
        <v>66</v>
      </c>
      <c r="O783">
        <f t="shared" si="38"/>
        <v>70.174999999999997</v>
      </c>
      <c r="P783" t="str" cm="1">
        <f t="array" ref="P783">_xlfn.IFS(O783&gt;90,"A+",O783&gt;80,"A",O783&gt;70,"B",O783&gt;60,"C",O783&gt;40,"D",O783&gt;=0,"E")</f>
        <v>B</v>
      </c>
      <c r="Q783" s="43" t="str">
        <f>TEXT(VLOOKUP(D783,CHOOSE({1,2},Detail!$H$2:$H$1001,Detail!$A$2:$A$1001),2,FALSE),"DD/MM/YYYY")</f>
        <v>03/09/2002</v>
      </c>
      <c r="R783" t="str" cm="1">
        <f t="array" ref="R783:V783">TRANSPOSE(VLOOKUP(D783,CHOOSE({1,2,3,4,5,6},Detail!$H$2:$H$1001,Detail!$F$2:$F$1001,Detail!$C$2:$C$1001,Detail!$D$2:$D$1001,Detail!$E$2:$E$1001,Detail!$B$2:$B$1001),{2;3;4;5;6},FALSE))</f>
        <v>Pekalongan</v>
      </c>
      <c r="S783">
        <v>172</v>
      </c>
      <c r="T783">
        <v>74</v>
      </c>
      <c r="U783" t="str">
        <v>Jl. Raya Setiabudhi No. 90</v>
      </c>
      <c r="V783" t="str">
        <v>O-</v>
      </c>
    </row>
    <row r="784" spans="1:22" x14ac:dyDescent="0.25">
      <c r="A784">
        <v>783</v>
      </c>
      <c r="B784" t="str">
        <f>LEFT(INDEX(Absen!$F$3:$F$8,MATCH(C784,Absen!$E$3:$E$8,0)),1)&amp;TEXT(A784,"0000")</f>
        <v>D0783</v>
      </c>
      <c r="C784" t="s">
        <v>1013</v>
      </c>
      <c r="D784" s="27" t="str">
        <f>VLOOKUP('Personal Teks 2'!B784,Detail!$G$2:$H$1001,2,FALSE)</f>
        <v>Danu Nasyiah</v>
      </c>
      <c r="E784">
        <v>53</v>
      </c>
      <c r="F784">
        <v>46</v>
      </c>
      <c r="G784">
        <v>92</v>
      </c>
      <c r="H784">
        <v>67</v>
      </c>
      <c r="I784">
        <v>76</v>
      </c>
      <c r="J784">
        <v>54</v>
      </c>
      <c r="K784">
        <v>66</v>
      </c>
      <c r="L784" s="45" t="str">
        <f>_xlfn.IFNA(INDEX(Absen!$B$2:$B$501,MATCH('Personal Teks 2'!B784,Absen!$A$2:$A$501,0)),"NO")</f>
        <v>NO</v>
      </c>
      <c r="M784" s="47">
        <f t="shared" si="36"/>
        <v>0</v>
      </c>
      <c r="N784">
        <f t="shared" si="37"/>
        <v>66</v>
      </c>
      <c r="O784">
        <f t="shared" si="38"/>
        <v>66.05</v>
      </c>
      <c r="P784" t="str" cm="1">
        <f t="array" ref="P784">_xlfn.IFS(O784&gt;90,"A+",O784&gt;80,"A",O784&gt;70,"B",O784&gt;60,"C",O784&gt;40,"D",O784&gt;=0,"E")</f>
        <v>C</v>
      </c>
      <c r="Q784" s="43" t="str">
        <f>TEXT(VLOOKUP(D784,CHOOSE({1,2},Detail!$H$2:$H$1001,Detail!$A$2:$A$1001),2,FALSE),"DD/MM/YYYY")</f>
        <v>05/12/2003</v>
      </c>
      <c r="R784" t="str" cm="1">
        <f t="array" ref="R784:V784">TRANSPOSE(VLOOKUP(D784,CHOOSE({1,2,3,4,5,6},Detail!$H$2:$H$1001,Detail!$F$2:$F$1001,Detail!$C$2:$C$1001,Detail!$D$2:$D$1001,Detail!$E$2:$E$1001,Detail!$B$2:$B$1001),{2;3;4;5;6},FALSE))</f>
        <v>Semarang</v>
      </c>
      <c r="S784">
        <v>174</v>
      </c>
      <c r="T784">
        <v>61</v>
      </c>
      <c r="U784" t="str">
        <v>Jl. W.R. Supratman No. 86</v>
      </c>
      <c r="V784" t="str">
        <v>O+</v>
      </c>
    </row>
    <row r="785" spans="1:22" x14ac:dyDescent="0.25">
      <c r="A785">
        <v>784</v>
      </c>
      <c r="B785" t="str">
        <f>LEFT(INDEX(Absen!$F$3:$F$8,MATCH(C785,Absen!$E$3:$E$8,0)),1)&amp;TEXT(A785,"0000")</f>
        <v>B0784</v>
      </c>
      <c r="C785" t="s">
        <v>1014</v>
      </c>
      <c r="D785" s="27" t="str">
        <f>VLOOKUP('Personal Teks 2'!B785,Detail!$G$2:$H$1001,2,FALSE)</f>
        <v>Elisa Mahendra</v>
      </c>
      <c r="E785">
        <v>65</v>
      </c>
      <c r="F785">
        <v>74</v>
      </c>
      <c r="G785">
        <v>44</v>
      </c>
      <c r="H785">
        <v>69</v>
      </c>
      <c r="I785">
        <v>51</v>
      </c>
      <c r="J785">
        <v>51</v>
      </c>
      <c r="K785">
        <v>85</v>
      </c>
      <c r="L785" s="45">
        <f>_xlfn.IFNA(INDEX(Absen!$B$2:$B$501,MATCH('Personal Teks 2'!B785,Absen!$A$2:$A$501,0)),"NO")</f>
        <v>44755</v>
      </c>
      <c r="M785" s="47">
        <f t="shared" si="36"/>
        <v>10</v>
      </c>
      <c r="N785">
        <f t="shared" si="37"/>
        <v>75</v>
      </c>
      <c r="O785">
        <f t="shared" si="38"/>
        <v>58.875</v>
      </c>
      <c r="P785" t="str" cm="1">
        <f t="array" ref="P785">_xlfn.IFS(O785&gt;90,"A+",O785&gt;80,"A",O785&gt;70,"B",O785&gt;60,"C",O785&gt;40,"D",O785&gt;=0,"E")</f>
        <v>D</v>
      </c>
      <c r="Q785" s="43" t="str">
        <f>TEXT(VLOOKUP(D785,CHOOSE({1,2},Detail!$H$2:$H$1001,Detail!$A$2:$A$1001),2,FALSE),"DD/MM/YYYY")</f>
        <v>20/12/2004</v>
      </c>
      <c r="R785" t="str" cm="1">
        <f t="array" ref="R785:V785">TRANSPOSE(VLOOKUP(D785,CHOOSE({1,2,3,4,5,6},Detail!$H$2:$H$1001,Detail!$F$2:$F$1001,Detail!$C$2:$C$1001,Detail!$D$2:$D$1001,Detail!$E$2:$E$1001,Detail!$B$2:$B$1001),{2;3;4;5;6},FALSE))</f>
        <v>Palangkaraya</v>
      </c>
      <c r="S785">
        <v>177</v>
      </c>
      <c r="T785">
        <v>70</v>
      </c>
      <c r="U785" t="str">
        <v>Jl. Rajawali Barat No. 19</v>
      </c>
      <c r="V785" t="str">
        <v>O-</v>
      </c>
    </row>
    <row r="786" spans="1:22" x14ac:dyDescent="0.25">
      <c r="A786">
        <v>785</v>
      </c>
      <c r="B786" t="str">
        <f>LEFT(INDEX(Absen!$F$3:$F$8,MATCH(C786,Absen!$E$3:$E$8,0)),1)&amp;TEXT(A786,"0000")</f>
        <v>F0785</v>
      </c>
      <c r="C786" t="s">
        <v>1011</v>
      </c>
      <c r="D786" s="27" t="str">
        <f>VLOOKUP('Personal Teks 2'!B786,Detail!$G$2:$H$1001,2,FALSE)</f>
        <v>Gangsa Yuniar</v>
      </c>
      <c r="E786">
        <v>78</v>
      </c>
      <c r="F786">
        <v>61</v>
      </c>
      <c r="G786">
        <v>43</v>
      </c>
      <c r="H786">
        <v>54</v>
      </c>
      <c r="I786">
        <v>69</v>
      </c>
      <c r="J786">
        <v>85</v>
      </c>
      <c r="K786">
        <v>64</v>
      </c>
      <c r="L786" s="45" t="str">
        <f>_xlfn.IFNA(INDEX(Absen!$B$2:$B$501,MATCH('Personal Teks 2'!B786,Absen!$A$2:$A$501,0)),"NO")</f>
        <v>NO</v>
      </c>
      <c r="M786" s="47">
        <f t="shared" si="36"/>
        <v>0</v>
      </c>
      <c r="N786">
        <f t="shared" si="37"/>
        <v>64</v>
      </c>
      <c r="O786">
        <f t="shared" si="38"/>
        <v>64.75</v>
      </c>
      <c r="P786" t="str" cm="1">
        <f t="array" ref="P786">_xlfn.IFS(O786&gt;90,"A+",O786&gt;80,"A",O786&gt;70,"B",O786&gt;60,"C",O786&gt;40,"D",O786&gt;=0,"E")</f>
        <v>C</v>
      </c>
      <c r="Q786" s="43" t="str">
        <f>TEXT(VLOOKUP(D786,CHOOSE({1,2},Detail!$H$2:$H$1001,Detail!$A$2:$A$1001),2,FALSE),"DD/MM/YYYY")</f>
        <v>28/08/2001</v>
      </c>
      <c r="R786" t="str" cm="1">
        <f t="array" ref="R786:V786">TRANSPOSE(VLOOKUP(D786,CHOOSE({1,2,3,4,5,6},Detail!$H$2:$H$1001,Detail!$F$2:$F$1001,Detail!$C$2:$C$1001,Detail!$D$2:$D$1001,Detail!$E$2:$E$1001,Detail!$B$2:$B$1001),{2;3;4;5;6},FALSE))</f>
        <v>Cimahi</v>
      </c>
      <c r="S786">
        <v>172</v>
      </c>
      <c r="T786">
        <v>95</v>
      </c>
      <c r="U786" t="str">
        <v>Gang Gegerkalong Hilir No. 40</v>
      </c>
      <c r="V786" t="str">
        <v>O-</v>
      </c>
    </row>
    <row r="787" spans="1:22" x14ac:dyDescent="0.25">
      <c r="A787">
        <v>786</v>
      </c>
      <c r="B787" t="str">
        <f>LEFT(INDEX(Absen!$F$3:$F$8,MATCH(C787,Absen!$E$3:$E$8,0)),1)&amp;TEXT(A787,"0000")</f>
        <v>D0786</v>
      </c>
      <c r="C787" t="s">
        <v>1013</v>
      </c>
      <c r="D787" s="27" t="str">
        <f>VLOOKUP('Personal Teks 2'!B787,Detail!$G$2:$H$1001,2,FALSE)</f>
        <v>Hafshah Hastuti</v>
      </c>
      <c r="E787">
        <v>91</v>
      </c>
      <c r="F787">
        <v>52</v>
      </c>
      <c r="G787">
        <v>50</v>
      </c>
      <c r="H787">
        <v>68</v>
      </c>
      <c r="I787">
        <v>56</v>
      </c>
      <c r="J787">
        <v>47</v>
      </c>
      <c r="K787">
        <v>83</v>
      </c>
      <c r="L787" s="45">
        <f>_xlfn.IFNA(INDEX(Absen!$B$2:$B$501,MATCH('Personal Teks 2'!B787,Absen!$A$2:$A$501,0)),"NO")</f>
        <v>44881</v>
      </c>
      <c r="M787" s="47">
        <f t="shared" si="36"/>
        <v>10</v>
      </c>
      <c r="N787">
        <f t="shared" si="37"/>
        <v>73</v>
      </c>
      <c r="O787">
        <f t="shared" si="38"/>
        <v>60.074999999999996</v>
      </c>
      <c r="P787" t="str" cm="1">
        <f t="array" ref="P787">_xlfn.IFS(O787&gt;90,"A+",O787&gt;80,"A",O787&gt;70,"B",O787&gt;60,"C",O787&gt;40,"D",O787&gt;=0,"E")</f>
        <v>C</v>
      </c>
      <c r="Q787" s="43" t="str">
        <f>TEXT(VLOOKUP(D787,CHOOSE({1,2},Detail!$H$2:$H$1001,Detail!$A$2:$A$1001),2,FALSE),"DD/MM/YYYY")</f>
        <v>11/09/2004</v>
      </c>
      <c r="R787" t="str" cm="1">
        <f t="array" ref="R787:V787">TRANSPOSE(VLOOKUP(D787,CHOOSE({1,2,3,4,5,6},Detail!$H$2:$H$1001,Detail!$F$2:$F$1001,Detail!$C$2:$C$1001,Detail!$D$2:$D$1001,Detail!$E$2:$E$1001,Detail!$B$2:$B$1001),{2;3;4;5;6},FALSE))</f>
        <v>Bima</v>
      </c>
      <c r="S787">
        <v>173</v>
      </c>
      <c r="T787">
        <v>74</v>
      </c>
      <c r="U787" t="str">
        <v>Gang Stasiun Wonokromo No. 16</v>
      </c>
      <c r="V787" t="str">
        <v>B-</v>
      </c>
    </row>
    <row r="788" spans="1:22" x14ac:dyDescent="0.25">
      <c r="A788">
        <v>787</v>
      </c>
      <c r="B788" t="str">
        <f>LEFT(INDEX(Absen!$F$3:$F$8,MATCH(C788,Absen!$E$3:$E$8,0)),1)&amp;TEXT(A788,"0000")</f>
        <v>D0787</v>
      </c>
      <c r="C788" t="s">
        <v>1013</v>
      </c>
      <c r="D788" s="27" t="str">
        <f>VLOOKUP('Personal Teks 2'!B788,Detail!$G$2:$H$1001,2,FALSE)</f>
        <v>Prayogo Sihombing</v>
      </c>
      <c r="E788">
        <v>73</v>
      </c>
      <c r="F788">
        <v>61</v>
      </c>
      <c r="G788">
        <v>87</v>
      </c>
      <c r="H788">
        <v>57</v>
      </c>
      <c r="I788">
        <v>83</v>
      </c>
      <c r="J788">
        <v>92</v>
      </c>
      <c r="K788">
        <v>68</v>
      </c>
      <c r="L788" s="45" t="str">
        <f>_xlfn.IFNA(INDEX(Absen!$B$2:$B$501,MATCH('Personal Teks 2'!B788,Absen!$A$2:$A$501,0)),"NO")</f>
        <v>NO</v>
      </c>
      <c r="M788" s="47">
        <f t="shared" si="36"/>
        <v>0</v>
      </c>
      <c r="N788">
        <f t="shared" si="37"/>
        <v>68</v>
      </c>
      <c r="O788">
        <f t="shared" si="38"/>
        <v>76.849999999999994</v>
      </c>
      <c r="P788" t="str" cm="1">
        <f t="array" ref="P788">_xlfn.IFS(O788&gt;90,"A+",O788&gt;80,"A",O788&gt;70,"B",O788&gt;60,"C",O788&gt;40,"D",O788&gt;=0,"E")</f>
        <v>B</v>
      </c>
      <c r="Q788" s="43" t="str">
        <f>TEXT(VLOOKUP(D788,CHOOSE({1,2},Detail!$H$2:$H$1001,Detail!$A$2:$A$1001),2,FALSE),"DD/MM/YYYY")</f>
        <v>01/01/2004</v>
      </c>
      <c r="R788" t="str" cm="1">
        <f t="array" ref="R788:V788">TRANSPOSE(VLOOKUP(D788,CHOOSE({1,2,3,4,5,6},Detail!$H$2:$H$1001,Detail!$F$2:$F$1001,Detail!$C$2:$C$1001,Detail!$D$2:$D$1001,Detail!$E$2:$E$1001,Detail!$B$2:$B$1001),{2;3;4;5;6},FALSE))</f>
        <v>Kota Administrasi Jakarta Barat</v>
      </c>
      <c r="S788">
        <v>167</v>
      </c>
      <c r="T788">
        <v>75</v>
      </c>
      <c r="U788" t="str">
        <v>Jalan Dipenogoro No. 55</v>
      </c>
      <c r="V788" t="str">
        <v>O-</v>
      </c>
    </row>
    <row r="789" spans="1:22" x14ac:dyDescent="0.25">
      <c r="A789">
        <v>788</v>
      </c>
      <c r="B789" t="str">
        <f>LEFT(INDEX(Absen!$F$3:$F$8,MATCH(C789,Absen!$E$3:$E$8,0)),1)&amp;TEXT(A789,"0000")</f>
        <v>C0788</v>
      </c>
      <c r="C789" t="s">
        <v>1012</v>
      </c>
      <c r="D789" s="27" t="str">
        <f>VLOOKUP('Personal Teks 2'!B789,Detail!$G$2:$H$1001,2,FALSE)</f>
        <v>Gangsa Mulyani</v>
      </c>
      <c r="E789">
        <v>90</v>
      </c>
      <c r="F789">
        <v>74</v>
      </c>
      <c r="G789">
        <v>61</v>
      </c>
      <c r="H789">
        <v>53</v>
      </c>
      <c r="I789">
        <v>51</v>
      </c>
      <c r="J789">
        <v>91</v>
      </c>
      <c r="K789">
        <v>67</v>
      </c>
      <c r="L789" s="45">
        <f>_xlfn.IFNA(INDEX(Absen!$B$2:$B$501,MATCH('Personal Teks 2'!B789,Absen!$A$2:$A$501,0)),"NO")</f>
        <v>44861</v>
      </c>
      <c r="M789" s="47">
        <f t="shared" si="36"/>
        <v>10</v>
      </c>
      <c r="N789">
        <f t="shared" si="37"/>
        <v>57</v>
      </c>
      <c r="O789">
        <f t="shared" si="38"/>
        <v>69.600000000000009</v>
      </c>
      <c r="P789" t="str" cm="1">
        <f t="array" ref="P789">_xlfn.IFS(O789&gt;90,"A+",O789&gt;80,"A",O789&gt;70,"B",O789&gt;60,"C",O789&gt;40,"D",O789&gt;=0,"E")</f>
        <v>C</v>
      </c>
      <c r="Q789" s="43" t="str">
        <f>TEXT(VLOOKUP(D789,CHOOSE({1,2},Detail!$H$2:$H$1001,Detail!$A$2:$A$1001),2,FALSE),"DD/MM/YYYY")</f>
        <v>01/04/2004</v>
      </c>
      <c r="R789" t="str" cm="1">
        <f t="array" ref="R789:V789">TRANSPOSE(VLOOKUP(D789,CHOOSE({1,2,3,4,5,6},Detail!$H$2:$H$1001,Detail!$F$2:$F$1001,Detail!$C$2:$C$1001,Detail!$D$2:$D$1001,Detail!$E$2:$E$1001,Detail!$B$2:$B$1001),{2;3;4;5;6},FALSE))</f>
        <v>Surakarta</v>
      </c>
      <c r="S789">
        <v>174</v>
      </c>
      <c r="T789">
        <v>87</v>
      </c>
      <c r="U789" t="str">
        <v xml:space="preserve">Gg. Ahmad Yani No. 0
</v>
      </c>
      <c r="V789" t="str">
        <v>B+</v>
      </c>
    </row>
    <row r="790" spans="1:22" x14ac:dyDescent="0.25">
      <c r="A790">
        <v>789</v>
      </c>
      <c r="B790" t="str">
        <f>LEFT(INDEX(Absen!$F$3:$F$8,MATCH(C790,Absen!$E$3:$E$8,0)),1)&amp;TEXT(A790,"0000")</f>
        <v>A0789</v>
      </c>
      <c r="C790" t="s">
        <v>1015</v>
      </c>
      <c r="D790" s="27" t="str">
        <f>VLOOKUP('Personal Teks 2'!B790,Detail!$G$2:$H$1001,2,FALSE)</f>
        <v>Bahuwirya Rajasa</v>
      </c>
      <c r="E790">
        <v>53</v>
      </c>
      <c r="F790">
        <v>50</v>
      </c>
      <c r="G790">
        <v>68</v>
      </c>
      <c r="H790">
        <v>51</v>
      </c>
      <c r="I790">
        <v>91</v>
      </c>
      <c r="J790">
        <v>69</v>
      </c>
      <c r="K790">
        <v>100</v>
      </c>
      <c r="L790" s="45">
        <f>_xlfn.IFNA(INDEX(Absen!$B$2:$B$501,MATCH('Personal Teks 2'!B790,Absen!$A$2:$A$501,0)),"NO")</f>
        <v>44778</v>
      </c>
      <c r="M790" s="47">
        <f t="shared" si="36"/>
        <v>10</v>
      </c>
      <c r="N790">
        <f t="shared" si="37"/>
        <v>90</v>
      </c>
      <c r="O790">
        <f t="shared" si="38"/>
        <v>67.025000000000006</v>
      </c>
      <c r="P790" t="str" cm="1">
        <f t="array" ref="P790">_xlfn.IFS(O790&gt;90,"A+",O790&gt;80,"A",O790&gt;70,"B",O790&gt;60,"C",O790&gt;40,"D",O790&gt;=0,"E")</f>
        <v>C</v>
      </c>
      <c r="Q790" s="43" t="str">
        <f>TEXT(VLOOKUP(D790,CHOOSE({1,2},Detail!$H$2:$H$1001,Detail!$A$2:$A$1001),2,FALSE),"DD/MM/YYYY")</f>
        <v>25/10/2002</v>
      </c>
      <c r="R790" t="str" cm="1">
        <f t="array" ref="R790:V790">TRANSPOSE(VLOOKUP(D790,CHOOSE({1,2,3,4,5,6},Detail!$H$2:$H$1001,Detail!$F$2:$F$1001,Detail!$C$2:$C$1001,Detail!$D$2:$D$1001,Detail!$E$2:$E$1001,Detail!$B$2:$B$1001),{2;3;4;5;6},FALSE))</f>
        <v>Kota Administrasi Jakarta Utara</v>
      </c>
      <c r="S790">
        <v>166</v>
      </c>
      <c r="T790">
        <v>48</v>
      </c>
      <c r="U790" t="str">
        <v>Jalan Cihampelas No. 01</v>
      </c>
      <c r="V790" t="str">
        <v>O-</v>
      </c>
    </row>
    <row r="791" spans="1:22" x14ac:dyDescent="0.25">
      <c r="A791">
        <v>790</v>
      </c>
      <c r="B791" t="str">
        <f>LEFT(INDEX(Absen!$F$3:$F$8,MATCH(C791,Absen!$E$3:$E$8,0)),1)&amp;TEXT(A791,"0000")</f>
        <v>E0790</v>
      </c>
      <c r="C791" t="s">
        <v>1010</v>
      </c>
      <c r="D791" s="27" t="str">
        <f>VLOOKUP('Personal Teks 2'!B791,Detail!$G$2:$H$1001,2,FALSE)</f>
        <v>Chandra Latupono</v>
      </c>
      <c r="E791">
        <v>57</v>
      </c>
      <c r="F791">
        <v>57</v>
      </c>
      <c r="G791">
        <v>82</v>
      </c>
      <c r="H791">
        <v>62</v>
      </c>
      <c r="I791">
        <v>60</v>
      </c>
      <c r="J791">
        <v>76</v>
      </c>
      <c r="K791">
        <v>93</v>
      </c>
      <c r="L791" s="45">
        <f>_xlfn.IFNA(INDEX(Absen!$B$2:$B$501,MATCH('Personal Teks 2'!B791,Absen!$A$2:$A$501,0)),"NO")</f>
        <v>44801</v>
      </c>
      <c r="M791" s="47">
        <f t="shared" si="36"/>
        <v>10</v>
      </c>
      <c r="N791">
        <f t="shared" si="37"/>
        <v>83</v>
      </c>
      <c r="O791">
        <f t="shared" si="38"/>
        <v>69.399999999999991</v>
      </c>
      <c r="P791" t="str" cm="1">
        <f t="array" ref="P791">_xlfn.IFS(O791&gt;90,"A+",O791&gt;80,"A",O791&gt;70,"B",O791&gt;60,"C",O791&gt;40,"D",O791&gt;=0,"E")</f>
        <v>C</v>
      </c>
      <c r="Q791" s="43" t="str">
        <f>TEXT(VLOOKUP(D791,CHOOSE({1,2},Detail!$H$2:$H$1001,Detail!$A$2:$A$1001),2,FALSE),"DD/MM/YYYY")</f>
        <v>30/06/2001</v>
      </c>
      <c r="R791" t="str" cm="1">
        <f t="array" ref="R791:V791">TRANSPOSE(VLOOKUP(D791,CHOOSE({1,2,3,4,5,6},Detail!$H$2:$H$1001,Detail!$F$2:$F$1001,Detail!$C$2:$C$1001,Detail!$D$2:$D$1001,Detail!$E$2:$E$1001,Detail!$B$2:$B$1001),{2;3;4;5;6},FALSE))</f>
        <v>Palembang</v>
      </c>
      <c r="S791">
        <v>168</v>
      </c>
      <c r="T791">
        <v>52</v>
      </c>
      <c r="U791" t="str">
        <v>Gg. Sukabumi No. 67</v>
      </c>
      <c r="V791" t="str">
        <v>B-</v>
      </c>
    </row>
    <row r="792" spans="1:22" x14ac:dyDescent="0.25">
      <c r="A792">
        <v>791</v>
      </c>
      <c r="B792" t="str">
        <f>LEFT(INDEX(Absen!$F$3:$F$8,MATCH(C792,Absen!$E$3:$E$8,0)),1)&amp;TEXT(A792,"0000")</f>
        <v>B0791</v>
      </c>
      <c r="C792" t="s">
        <v>1014</v>
      </c>
      <c r="D792" s="27" t="str">
        <f>VLOOKUP('Personal Teks 2'!B792,Detail!$G$2:$H$1001,2,FALSE)</f>
        <v>Rafi Uwais</v>
      </c>
      <c r="E792">
        <v>62</v>
      </c>
      <c r="F792">
        <v>72</v>
      </c>
      <c r="G792">
        <v>64</v>
      </c>
      <c r="H792">
        <v>74</v>
      </c>
      <c r="I792">
        <v>92</v>
      </c>
      <c r="J792">
        <v>90</v>
      </c>
      <c r="K792">
        <v>86</v>
      </c>
      <c r="L792" s="45">
        <f>_xlfn.IFNA(INDEX(Absen!$B$2:$B$501,MATCH('Personal Teks 2'!B792,Absen!$A$2:$A$501,0)),"NO")</f>
        <v>44866</v>
      </c>
      <c r="M792" s="47">
        <f t="shared" si="36"/>
        <v>10</v>
      </c>
      <c r="N792">
        <f t="shared" si="37"/>
        <v>76</v>
      </c>
      <c r="O792">
        <f t="shared" si="38"/>
        <v>75.899999999999991</v>
      </c>
      <c r="P792" t="str" cm="1">
        <f t="array" ref="P792">_xlfn.IFS(O792&gt;90,"A+",O792&gt;80,"A",O792&gt;70,"B",O792&gt;60,"C",O792&gt;40,"D",O792&gt;=0,"E")</f>
        <v>B</v>
      </c>
      <c r="Q792" s="43" t="str">
        <f>TEXT(VLOOKUP(D792,CHOOSE({1,2},Detail!$H$2:$H$1001,Detail!$A$2:$A$1001),2,FALSE),"DD/MM/YYYY")</f>
        <v>30/08/2004</v>
      </c>
      <c r="R792" t="str" cm="1">
        <f t="array" ref="R792:V792">TRANSPOSE(VLOOKUP(D792,CHOOSE({1,2,3,4,5,6},Detail!$H$2:$H$1001,Detail!$F$2:$F$1001,Detail!$C$2:$C$1001,Detail!$D$2:$D$1001,Detail!$E$2:$E$1001,Detail!$B$2:$B$1001),{2;3;4;5;6},FALSE))</f>
        <v>Padang</v>
      </c>
      <c r="S792">
        <v>156</v>
      </c>
      <c r="T792">
        <v>80</v>
      </c>
      <c r="U792" t="str">
        <v>Jalan Ir. H. Djuanda No. 13</v>
      </c>
      <c r="V792" t="str">
        <v>AB+</v>
      </c>
    </row>
    <row r="793" spans="1:22" x14ac:dyDescent="0.25">
      <c r="A793">
        <v>792</v>
      </c>
      <c r="B793" t="str">
        <f>LEFT(INDEX(Absen!$F$3:$F$8,MATCH(C793,Absen!$E$3:$E$8,0)),1)&amp;TEXT(A793,"0000")</f>
        <v>D0792</v>
      </c>
      <c r="C793" t="s">
        <v>1013</v>
      </c>
      <c r="D793" s="27" t="str">
        <f>VLOOKUP('Personal Teks 2'!B793,Detail!$G$2:$H$1001,2,FALSE)</f>
        <v>Wadi Wijaya</v>
      </c>
      <c r="E793">
        <v>73</v>
      </c>
      <c r="F793">
        <v>56</v>
      </c>
      <c r="G793">
        <v>43</v>
      </c>
      <c r="H793">
        <v>60</v>
      </c>
      <c r="I793">
        <v>71</v>
      </c>
      <c r="J793">
        <v>65</v>
      </c>
      <c r="K793">
        <v>65</v>
      </c>
      <c r="L793" s="45">
        <f>_xlfn.IFNA(INDEX(Absen!$B$2:$B$501,MATCH('Personal Teks 2'!B793,Absen!$A$2:$A$501,0)),"NO")</f>
        <v>44848</v>
      </c>
      <c r="M793" s="47">
        <f t="shared" si="36"/>
        <v>10</v>
      </c>
      <c r="N793">
        <f t="shared" si="37"/>
        <v>55</v>
      </c>
      <c r="O793">
        <f t="shared" si="38"/>
        <v>59.6</v>
      </c>
      <c r="P793" t="str" cm="1">
        <f t="array" ref="P793">_xlfn.IFS(O793&gt;90,"A+",O793&gt;80,"A",O793&gt;70,"B",O793&gt;60,"C",O793&gt;40,"D",O793&gt;=0,"E")</f>
        <v>D</v>
      </c>
      <c r="Q793" s="43" t="str">
        <f>TEXT(VLOOKUP(D793,CHOOSE({1,2},Detail!$H$2:$H$1001,Detail!$A$2:$A$1001),2,FALSE),"DD/MM/YYYY")</f>
        <v>15/07/2003</v>
      </c>
      <c r="R793" t="str" cm="1">
        <f t="array" ref="R793:V793">TRANSPOSE(VLOOKUP(D793,CHOOSE({1,2,3,4,5,6},Detail!$H$2:$H$1001,Detail!$F$2:$F$1001,Detail!$C$2:$C$1001,Detail!$D$2:$D$1001,Detail!$E$2:$E$1001,Detail!$B$2:$B$1001),{2;3;4;5;6},FALSE))</f>
        <v>Kediri</v>
      </c>
      <c r="S793">
        <v>163</v>
      </c>
      <c r="T793">
        <v>55</v>
      </c>
      <c r="U793" t="str">
        <v xml:space="preserve">Gg. Monginsidi No. 6
</v>
      </c>
      <c r="V793" t="str">
        <v>O-</v>
      </c>
    </row>
    <row r="794" spans="1:22" x14ac:dyDescent="0.25">
      <c r="A794">
        <v>793</v>
      </c>
      <c r="B794" t="str">
        <f>LEFT(INDEX(Absen!$F$3:$F$8,MATCH(C794,Absen!$E$3:$E$8,0)),1)&amp;TEXT(A794,"0000")</f>
        <v>C0793</v>
      </c>
      <c r="C794" t="s">
        <v>1012</v>
      </c>
      <c r="D794" s="27" t="str">
        <f>VLOOKUP('Personal Teks 2'!B794,Detail!$G$2:$H$1001,2,FALSE)</f>
        <v>Dadap Farida</v>
      </c>
      <c r="E794">
        <v>80</v>
      </c>
      <c r="F794">
        <v>63</v>
      </c>
      <c r="G794">
        <v>67</v>
      </c>
      <c r="H794">
        <v>59</v>
      </c>
      <c r="I794">
        <v>56</v>
      </c>
      <c r="J794">
        <v>91</v>
      </c>
      <c r="K794">
        <v>61</v>
      </c>
      <c r="L794" s="45">
        <f>_xlfn.IFNA(INDEX(Absen!$B$2:$B$501,MATCH('Personal Teks 2'!B794,Absen!$A$2:$A$501,0)),"NO")</f>
        <v>44900</v>
      </c>
      <c r="M794" s="47">
        <f t="shared" si="36"/>
        <v>10</v>
      </c>
      <c r="N794">
        <f t="shared" si="37"/>
        <v>51</v>
      </c>
      <c r="O794">
        <f t="shared" si="38"/>
        <v>68.949999999999989</v>
      </c>
      <c r="P794" t="str" cm="1">
        <f t="array" ref="P794">_xlfn.IFS(O794&gt;90,"A+",O794&gt;80,"A",O794&gt;70,"B",O794&gt;60,"C",O794&gt;40,"D",O794&gt;=0,"E")</f>
        <v>C</v>
      </c>
      <c r="Q794" s="43" t="str">
        <f>TEXT(VLOOKUP(D794,CHOOSE({1,2},Detail!$H$2:$H$1001,Detail!$A$2:$A$1001),2,FALSE),"DD/MM/YYYY")</f>
        <v>13/11/2002</v>
      </c>
      <c r="R794" t="str" cm="1">
        <f t="array" ref="R794:V794">TRANSPOSE(VLOOKUP(D794,CHOOSE({1,2,3,4,5,6},Detail!$H$2:$H$1001,Detail!$F$2:$F$1001,Detail!$C$2:$C$1001,Detail!$D$2:$D$1001,Detail!$E$2:$E$1001,Detail!$B$2:$B$1001),{2;3;4;5;6},FALSE))</f>
        <v>Bitung</v>
      </c>
      <c r="S794">
        <v>179</v>
      </c>
      <c r="T794">
        <v>48</v>
      </c>
      <c r="U794" t="str">
        <v xml:space="preserve">Jalan Ronggowarsito No. 2
</v>
      </c>
      <c r="V794" t="str">
        <v>AB+</v>
      </c>
    </row>
    <row r="795" spans="1:22" x14ac:dyDescent="0.25">
      <c r="A795">
        <v>794</v>
      </c>
      <c r="B795" t="str">
        <f>LEFT(INDEX(Absen!$F$3:$F$8,MATCH(C795,Absen!$E$3:$E$8,0)),1)&amp;TEXT(A795,"0000")</f>
        <v>C0794</v>
      </c>
      <c r="C795" t="s">
        <v>1012</v>
      </c>
      <c r="D795" s="27" t="str">
        <f>VLOOKUP('Personal Teks 2'!B795,Detail!$G$2:$H$1001,2,FALSE)</f>
        <v>Dartono Thamrin</v>
      </c>
      <c r="E795">
        <v>66</v>
      </c>
      <c r="F795">
        <v>48</v>
      </c>
      <c r="G795">
        <v>90</v>
      </c>
      <c r="H795">
        <v>56</v>
      </c>
      <c r="I795">
        <v>74</v>
      </c>
      <c r="J795">
        <v>93</v>
      </c>
      <c r="K795">
        <v>96</v>
      </c>
      <c r="L795" s="45">
        <f>_xlfn.IFNA(INDEX(Absen!$B$2:$B$501,MATCH('Personal Teks 2'!B795,Absen!$A$2:$A$501,0)),"NO")</f>
        <v>44763</v>
      </c>
      <c r="M795" s="47">
        <f t="shared" si="36"/>
        <v>10</v>
      </c>
      <c r="N795">
        <f t="shared" si="37"/>
        <v>86</v>
      </c>
      <c r="O795">
        <f t="shared" si="38"/>
        <v>75.699999999999989</v>
      </c>
      <c r="P795" t="str" cm="1">
        <f t="array" ref="P795">_xlfn.IFS(O795&gt;90,"A+",O795&gt;80,"A",O795&gt;70,"B",O795&gt;60,"C",O795&gt;40,"D",O795&gt;=0,"E")</f>
        <v>B</v>
      </c>
      <c r="Q795" s="43" t="str">
        <f>TEXT(VLOOKUP(D795,CHOOSE({1,2},Detail!$H$2:$H$1001,Detail!$A$2:$A$1001),2,FALSE),"DD/MM/YYYY")</f>
        <v>14/05/2004</v>
      </c>
      <c r="R795" t="str" cm="1">
        <f t="array" ref="R795:V795">TRANSPOSE(VLOOKUP(D795,CHOOSE({1,2,3,4,5,6},Detail!$H$2:$H$1001,Detail!$F$2:$F$1001,Detail!$C$2:$C$1001,Detail!$D$2:$D$1001,Detail!$E$2:$E$1001,Detail!$B$2:$B$1001),{2;3;4;5;6},FALSE))</f>
        <v>Surabaya</v>
      </c>
      <c r="S795">
        <v>151</v>
      </c>
      <c r="T795">
        <v>61</v>
      </c>
      <c r="U795" t="str">
        <v>Gang Siliwangi No. 07</v>
      </c>
      <c r="V795" t="str">
        <v>B+</v>
      </c>
    </row>
    <row r="796" spans="1:22" x14ac:dyDescent="0.25">
      <c r="A796">
        <v>795</v>
      </c>
      <c r="B796" t="str">
        <f>LEFT(INDEX(Absen!$F$3:$F$8,MATCH(C796,Absen!$E$3:$E$8,0)),1)&amp;TEXT(A796,"0000")</f>
        <v>D0795</v>
      </c>
      <c r="C796" t="s">
        <v>1013</v>
      </c>
      <c r="D796" s="27" t="str">
        <f>VLOOKUP('Personal Teks 2'!B796,Detail!$G$2:$H$1001,2,FALSE)</f>
        <v>Zulaikha Lestari</v>
      </c>
      <c r="E796">
        <v>86</v>
      </c>
      <c r="F796">
        <v>75</v>
      </c>
      <c r="G796">
        <v>30</v>
      </c>
      <c r="H796">
        <v>68</v>
      </c>
      <c r="I796">
        <v>70</v>
      </c>
      <c r="J796">
        <v>46</v>
      </c>
      <c r="K796">
        <v>90</v>
      </c>
      <c r="L796" s="45" t="str">
        <f>_xlfn.IFNA(INDEX(Absen!$B$2:$B$501,MATCH('Personal Teks 2'!B796,Absen!$A$2:$A$501,0)),"NO")</f>
        <v>NO</v>
      </c>
      <c r="M796" s="47">
        <f t="shared" si="36"/>
        <v>0</v>
      </c>
      <c r="N796">
        <f t="shared" si="37"/>
        <v>90</v>
      </c>
      <c r="O796">
        <f t="shared" si="38"/>
        <v>61.575000000000003</v>
      </c>
      <c r="P796" t="str" cm="1">
        <f t="array" ref="P796">_xlfn.IFS(O796&gt;90,"A+",O796&gt;80,"A",O796&gt;70,"B",O796&gt;60,"C",O796&gt;40,"D",O796&gt;=0,"E")</f>
        <v>C</v>
      </c>
      <c r="Q796" s="43" t="str">
        <f>TEXT(VLOOKUP(D796,CHOOSE({1,2},Detail!$H$2:$H$1001,Detail!$A$2:$A$1001),2,FALSE),"DD/MM/YYYY")</f>
        <v>12/09/2001</v>
      </c>
      <c r="R796" t="str" cm="1">
        <f t="array" ref="R796:V796">TRANSPOSE(VLOOKUP(D796,CHOOSE({1,2,3,4,5,6},Detail!$H$2:$H$1001,Detail!$F$2:$F$1001,Detail!$C$2:$C$1001,Detail!$D$2:$D$1001,Detail!$E$2:$E$1001,Detail!$B$2:$B$1001),{2;3;4;5;6},FALSE))</f>
        <v>Pariaman</v>
      </c>
      <c r="S796">
        <v>153</v>
      </c>
      <c r="T796">
        <v>68</v>
      </c>
      <c r="U796" t="str">
        <v>Gang Medokan Ayu No. 30</v>
      </c>
      <c r="V796" t="str">
        <v>AB+</v>
      </c>
    </row>
    <row r="797" spans="1:22" x14ac:dyDescent="0.25">
      <c r="A797">
        <v>796</v>
      </c>
      <c r="B797" t="str">
        <f>LEFT(INDEX(Absen!$F$3:$F$8,MATCH(C797,Absen!$E$3:$E$8,0)),1)&amp;TEXT(A797,"0000")</f>
        <v>E0796</v>
      </c>
      <c r="C797" t="s">
        <v>1010</v>
      </c>
      <c r="D797" s="27" t="str">
        <f>VLOOKUP('Personal Teks 2'!B797,Detail!$G$2:$H$1001,2,FALSE)</f>
        <v>Sabar Tamba</v>
      </c>
      <c r="E797">
        <v>71</v>
      </c>
      <c r="F797">
        <v>70</v>
      </c>
      <c r="G797">
        <v>51</v>
      </c>
      <c r="H797">
        <v>73</v>
      </c>
      <c r="I797">
        <v>60</v>
      </c>
      <c r="J797">
        <v>95</v>
      </c>
      <c r="K797">
        <v>83</v>
      </c>
      <c r="L797" s="45" t="str">
        <f>_xlfn.IFNA(INDEX(Absen!$B$2:$B$501,MATCH('Personal Teks 2'!B797,Absen!$A$2:$A$501,0)),"NO")</f>
        <v>NO</v>
      </c>
      <c r="M797" s="47">
        <f t="shared" si="36"/>
        <v>0</v>
      </c>
      <c r="N797">
        <f t="shared" si="37"/>
        <v>83</v>
      </c>
      <c r="O797">
        <f t="shared" si="38"/>
        <v>71.75</v>
      </c>
      <c r="P797" t="str" cm="1">
        <f t="array" ref="P797">_xlfn.IFS(O797&gt;90,"A+",O797&gt;80,"A",O797&gt;70,"B",O797&gt;60,"C",O797&gt;40,"D",O797&gt;=0,"E")</f>
        <v>B</v>
      </c>
      <c r="Q797" s="43" t="str">
        <f>TEXT(VLOOKUP(D797,CHOOSE({1,2},Detail!$H$2:$H$1001,Detail!$A$2:$A$1001),2,FALSE),"DD/MM/YYYY")</f>
        <v>13/05/2004</v>
      </c>
      <c r="R797" t="str" cm="1">
        <f t="array" ref="R797:V797">TRANSPOSE(VLOOKUP(D797,CHOOSE({1,2,3,4,5,6},Detail!$H$2:$H$1001,Detail!$F$2:$F$1001,Detail!$C$2:$C$1001,Detail!$D$2:$D$1001,Detail!$E$2:$E$1001,Detail!$B$2:$B$1001),{2;3;4;5;6},FALSE))</f>
        <v>Palopo</v>
      </c>
      <c r="S797">
        <v>178</v>
      </c>
      <c r="T797">
        <v>89</v>
      </c>
      <c r="U797" t="str">
        <v xml:space="preserve">Jalan Tubagus Ismail No. 7
</v>
      </c>
      <c r="V797" t="str">
        <v>B+</v>
      </c>
    </row>
    <row r="798" spans="1:22" x14ac:dyDescent="0.25">
      <c r="A798">
        <v>797</v>
      </c>
      <c r="B798" t="str">
        <f>LEFT(INDEX(Absen!$F$3:$F$8,MATCH(C798,Absen!$E$3:$E$8,0)),1)&amp;TEXT(A798,"0000")</f>
        <v>A0797</v>
      </c>
      <c r="C798" t="s">
        <v>1015</v>
      </c>
      <c r="D798" s="27" t="str">
        <f>VLOOKUP('Personal Teks 2'!B798,Detail!$G$2:$H$1001,2,FALSE)</f>
        <v>Ghaliyati Rajasa</v>
      </c>
      <c r="E798">
        <v>89</v>
      </c>
      <c r="F798">
        <v>54</v>
      </c>
      <c r="G798">
        <v>91</v>
      </c>
      <c r="H798">
        <v>62</v>
      </c>
      <c r="I798">
        <v>80</v>
      </c>
      <c r="J798">
        <v>77</v>
      </c>
      <c r="K798">
        <v>90</v>
      </c>
      <c r="L798" s="45" t="str">
        <f>_xlfn.IFNA(INDEX(Absen!$B$2:$B$501,MATCH('Personal Teks 2'!B798,Absen!$A$2:$A$501,0)),"NO")</f>
        <v>NO</v>
      </c>
      <c r="M798" s="47">
        <f t="shared" si="36"/>
        <v>0</v>
      </c>
      <c r="N798">
        <f t="shared" si="37"/>
        <v>90</v>
      </c>
      <c r="O798">
        <f t="shared" si="38"/>
        <v>78.225000000000009</v>
      </c>
      <c r="P798" t="str" cm="1">
        <f t="array" ref="P798">_xlfn.IFS(O798&gt;90,"A+",O798&gt;80,"A",O798&gt;70,"B",O798&gt;60,"C",O798&gt;40,"D",O798&gt;=0,"E")</f>
        <v>B</v>
      </c>
      <c r="Q798" s="43" t="str">
        <f>TEXT(VLOOKUP(D798,CHOOSE({1,2},Detail!$H$2:$H$1001,Detail!$A$2:$A$1001),2,FALSE),"DD/MM/YYYY")</f>
        <v>07/01/2005</v>
      </c>
      <c r="R798" t="str" cm="1">
        <f t="array" ref="R798:V798">TRANSPOSE(VLOOKUP(D798,CHOOSE({1,2,3,4,5,6},Detail!$H$2:$H$1001,Detail!$F$2:$F$1001,Detail!$C$2:$C$1001,Detail!$D$2:$D$1001,Detail!$E$2:$E$1001,Detail!$B$2:$B$1001),{2;3;4;5;6},FALSE))</f>
        <v>Tangerang</v>
      </c>
      <c r="S798">
        <v>161</v>
      </c>
      <c r="T798">
        <v>64</v>
      </c>
      <c r="U798" t="str">
        <v>Jl. Joyoboyo No. 21</v>
      </c>
      <c r="V798" t="str">
        <v>A+</v>
      </c>
    </row>
    <row r="799" spans="1:22" x14ac:dyDescent="0.25">
      <c r="A799">
        <v>798</v>
      </c>
      <c r="B799" t="str">
        <f>LEFT(INDEX(Absen!$F$3:$F$8,MATCH(C799,Absen!$E$3:$E$8,0)),1)&amp;TEXT(A799,"0000")</f>
        <v>E0798</v>
      </c>
      <c r="C799" t="s">
        <v>1010</v>
      </c>
      <c r="D799" s="27" t="str">
        <f>VLOOKUP('Personal Teks 2'!B799,Detail!$G$2:$H$1001,2,FALSE)</f>
        <v>Jasmani Nurdiyanti</v>
      </c>
      <c r="E799">
        <v>64</v>
      </c>
      <c r="F799">
        <v>49</v>
      </c>
      <c r="G799">
        <v>39</v>
      </c>
      <c r="H799">
        <v>53</v>
      </c>
      <c r="I799">
        <v>70</v>
      </c>
      <c r="J799">
        <v>54</v>
      </c>
      <c r="K799">
        <v>72</v>
      </c>
      <c r="L799" s="45" t="str">
        <f>_xlfn.IFNA(INDEX(Absen!$B$2:$B$501,MATCH('Personal Teks 2'!B799,Absen!$A$2:$A$501,0)),"NO")</f>
        <v>NO</v>
      </c>
      <c r="M799" s="47">
        <f t="shared" si="36"/>
        <v>0</v>
      </c>
      <c r="N799">
        <f t="shared" si="37"/>
        <v>72</v>
      </c>
      <c r="O799">
        <f t="shared" si="38"/>
        <v>55.3</v>
      </c>
      <c r="P799" t="str" cm="1">
        <f t="array" ref="P799">_xlfn.IFS(O799&gt;90,"A+",O799&gt;80,"A",O799&gt;70,"B",O799&gt;60,"C",O799&gt;40,"D",O799&gt;=0,"E")</f>
        <v>D</v>
      </c>
      <c r="Q799" s="43" t="str">
        <f>TEXT(VLOOKUP(D799,CHOOSE({1,2},Detail!$H$2:$H$1001,Detail!$A$2:$A$1001),2,FALSE),"DD/MM/YYYY")</f>
        <v>11/08/2002</v>
      </c>
      <c r="R799" t="str" cm="1">
        <f t="array" ref="R799:V799">TRANSPOSE(VLOOKUP(D799,CHOOSE({1,2,3,4,5,6},Detail!$H$2:$H$1001,Detail!$F$2:$F$1001,Detail!$C$2:$C$1001,Detail!$D$2:$D$1001,Detail!$E$2:$E$1001,Detail!$B$2:$B$1001),{2;3;4;5;6},FALSE))</f>
        <v>Pekalongan</v>
      </c>
      <c r="S799">
        <v>158</v>
      </c>
      <c r="T799">
        <v>45</v>
      </c>
      <c r="U799" t="str">
        <v>Jl. Erlangga No. 49</v>
      </c>
      <c r="V799" t="str">
        <v>O-</v>
      </c>
    </row>
    <row r="800" spans="1:22" x14ac:dyDescent="0.25">
      <c r="A800">
        <v>799</v>
      </c>
      <c r="B800" t="str">
        <f>LEFT(INDEX(Absen!$F$3:$F$8,MATCH(C800,Absen!$E$3:$E$8,0)),1)&amp;TEXT(A800,"0000")</f>
        <v>E0799</v>
      </c>
      <c r="C800" t="s">
        <v>1010</v>
      </c>
      <c r="D800" s="27" t="str">
        <f>VLOOKUP('Personal Teks 2'!B800,Detail!$G$2:$H$1001,2,FALSE)</f>
        <v>Adiarja Nasyiah</v>
      </c>
      <c r="E800">
        <v>92</v>
      </c>
      <c r="F800">
        <v>47</v>
      </c>
      <c r="G800">
        <v>68</v>
      </c>
      <c r="H800">
        <v>72</v>
      </c>
      <c r="I800">
        <v>91</v>
      </c>
      <c r="J800">
        <v>64</v>
      </c>
      <c r="K800">
        <v>88</v>
      </c>
      <c r="L800" s="45" t="str">
        <f>_xlfn.IFNA(INDEX(Absen!$B$2:$B$501,MATCH('Personal Teks 2'!B800,Absen!$A$2:$A$501,0)),"NO")</f>
        <v>NO</v>
      </c>
      <c r="M800" s="47">
        <f t="shared" si="36"/>
        <v>0</v>
      </c>
      <c r="N800">
        <f t="shared" si="37"/>
        <v>88</v>
      </c>
      <c r="O800">
        <f t="shared" si="38"/>
        <v>72.95</v>
      </c>
      <c r="P800" t="str" cm="1">
        <f t="array" ref="P800">_xlfn.IFS(O800&gt;90,"A+",O800&gt;80,"A",O800&gt;70,"B",O800&gt;60,"C",O800&gt;40,"D",O800&gt;=0,"E")</f>
        <v>B</v>
      </c>
      <c r="Q800" s="43" t="str">
        <f>TEXT(VLOOKUP(D800,CHOOSE({1,2},Detail!$H$2:$H$1001,Detail!$A$2:$A$1001),2,FALSE),"DD/MM/YYYY")</f>
        <v>09/09/2004</v>
      </c>
      <c r="R800" t="str" cm="1">
        <f t="array" ref="R800:V800">TRANSPOSE(VLOOKUP(D800,CHOOSE({1,2,3,4,5,6},Detail!$H$2:$H$1001,Detail!$F$2:$F$1001,Detail!$C$2:$C$1001,Detail!$D$2:$D$1001,Detail!$E$2:$E$1001,Detail!$B$2:$B$1001),{2;3;4;5;6},FALSE))</f>
        <v>Ternate</v>
      </c>
      <c r="S800">
        <v>152</v>
      </c>
      <c r="T800">
        <v>83</v>
      </c>
      <c r="U800" t="str">
        <v xml:space="preserve">Gang Laswi No. 9
</v>
      </c>
      <c r="V800" t="str">
        <v>A+</v>
      </c>
    </row>
    <row r="801" spans="1:22" x14ac:dyDescent="0.25">
      <c r="A801">
        <v>800</v>
      </c>
      <c r="B801" t="str">
        <f>LEFT(INDEX(Absen!$F$3:$F$8,MATCH(C801,Absen!$E$3:$E$8,0)),1)&amp;TEXT(A801,"0000")</f>
        <v>C0800</v>
      </c>
      <c r="C801" t="s">
        <v>1012</v>
      </c>
      <c r="D801" s="27" t="str">
        <f>VLOOKUP('Personal Teks 2'!B801,Detail!$G$2:$H$1001,2,FALSE)</f>
        <v>Enteng Hariyah</v>
      </c>
      <c r="E801">
        <v>84</v>
      </c>
      <c r="F801">
        <v>42</v>
      </c>
      <c r="G801">
        <v>68</v>
      </c>
      <c r="H801">
        <v>62</v>
      </c>
      <c r="I801">
        <v>63</v>
      </c>
      <c r="J801">
        <v>48</v>
      </c>
      <c r="K801">
        <v>86</v>
      </c>
      <c r="L801" s="45" t="str">
        <f>_xlfn.IFNA(INDEX(Absen!$B$2:$B$501,MATCH('Personal Teks 2'!B801,Absen!$A$2:$A$501,0)),"NO")</f>
        <v>NO</v>
      </c>
      <c r="M801" s="47">
        <f t="shared" si="36"/>
        <v>0</v>
      </c>
      <c r="N801">
        <f t="shared" si="37"/>
        <v>86</v>
      </c>
      <c r="O801">
        <f t="shared" si="38"/>
        <v>63.175000000000004</v>
      </c>
      <c r="P801" t="str" cm="1">
        <f t="array" ref="P801">_xlfn.IFS(O801&gt;90,"A+",O801&gt;80,"A",O801&gt;70,"B",O801&gt;60,"C",O801&gt;40,"D",O801&gt;=0,"E")</f>
        <v>C</v>
      </c>
      <c r="Q801" s="43" t="str">
        <f>TEXT(VLOOKUP(D801,CHOOSE({1,2},Detail!$H$2:$H$1001,Detail!$A$2:$A$1001),2,FALSE),"DD/MM/YYYY")</f>
        <v>23/08/2004</v>
      </c>
      <c r="R801" t="str" cm="1">
        <f t="array" ref="R801:V801">TRANSPOSE(VLOOKUP(D801,CHOOSE({1,2,3,4,5,6},Detail!$H$2:$H$1001,Detail!$F$2:$F$1001,Detail!$C$2:$C$1001,Detail!$D$2:$D$1001,Detail!$E$2:$E$1001,Detail!$B$2:$B$1001),{2;3;4;5;6},FALSE))</f>
        <v>Bukittinggi</v>
      </c>
      <c r="S801">
        <v>170</v>
      </c>
      <c r="T801">
        <v>64</v>
      </c>
      <c r="U801" t="str">
        <v xml:space="preserve">Gang Lembong No. 8
</v>
      </c>
      <c r="V801" t="str">
        <v>AB-</v>
      </c>
    </row>
    <row r="802" spans="1:22" x14ac:dyDescent="0.25">
      <c r="A802">
        <v>801</v>
      </c>
      <c r="B802" t="str">
        <f>LEFT(INDEX(Absen!$F$3:$F$8,MATCH(C802,Absen!$E$3:$E$8,0)),1)&amp;TEXT(A802,"0000")</f>
        <v>D0801</v>
      </c>
      <c r="C802" t="s">
        <v>1013</v>
      </c>
      <c r="D802" s="27" t="str">
        <f>VLOOKUP('Personal Teks 2'!B802,Detail!$G$2:$H$1001,2,FALSE)</f>
        <v>Suci Oktaviani</v>
      </c>
      <c r="E802">
        <v>93</v>
      </c>
      <c r="F802">
        <v>47</v>
      </c>
      <c r="G802">
        <v>66</v>
      </c>
      <c r="H802">
        <v>64</v>
      </c>
      <c r="I802">
        <v>50</v>
      </c>
      <c r="J802">
        <v>92</v>
      </c>
      <c r="K802">
        <v>69</v>
      </c>
      <c r="L802" s="45">
        <f>_xlfn.IFNA(INDEX(Absen!$B$2:$B$501,MATCH('Personal Teks 2'!B802,Absen!$A$2:$A$501,0)),"NO")</f>
        <v>44830</v>
      </c>
      <c r="M802" s="47">
        <f t="shared" si="36"/>
        <v>10</v>
      </c>
      <c r="N802">
        <f t="shared" si="37"/>
        <v>59</v>
      </c>
      <c r="O802">
        <f t="shared" si="38"/>
        <v>69.25</v>
      </c>
      <c r="P802" t="str" cm="1">
        <f t="array" ref="P802">_xlfn.IFS(O802&gt;90,"A+",O802&gt;80,"A",O802&gt;70,"B",O802&gt;60,"C",O802&gt;40,"D",O802&gt;=0,"E")</f>
        <v>C</v>
      </c>
      <c r="Q802" s="43" t="str">
        <f>TEXT(VLOOKUP(D802,CHOOSE({1,2},Detail!$H$2:$H$1001,Detail!$A$2:$A$1001),2,FALSE),"DD/MM/YYYY")</f>
        <v>14/03/2003</v>
      </c>
      <c r="R802" t="str" cm="1">
        <f t="array" ref="R802:V802">TRANSPOSE(VLOOKUP(D802,CHOOSE({1,2,3,4,5,6},Detail!$H$2:$H$1001,Detail!$F$2:$F$1001,Detail!$C$2:$C$1001,Detail!$D$2:$D$1001,Detail!$E$2:$E$1001,Detail!$B$2:$B$1001),{2;3;4;5;6},FALSE))</f>
        <v>Sorong</v>
      </c>
      <c r="S802">
        <v>157</v>
      </c>
      <c r="T802">
        <v>61</v>
      </c>
      <c r="U802" t="str">
        <v xml:space="preserve">Jl. Pasteur No. 5
</v>
      </c>
      <c r="V802" t="str">
        <v>O+</v>
      </c>
    </row>
    <row r="803" spans="1:22" x14ac:dyDescent="0.25">
      <c r="A803">
        <v>802</v>
      </c>
      <c r="B803" t="str">
        <f>LEFT(INDEX(Absen!$F$3:$F$8,MATCH(C803,Absen!$E$3:$E$8,0)),1)&amp;TEXT(A803,"0000")</f>
        <v>F0802</v>
      </c>
      <c r="C803" t="s">
        <v>1011</v>
      </c>
      <c r="D803" s="27" t="str">
        <f>VLOOKUP('Personal Teks 2'!B803,Detail!$G$2:$H$1001,2,FALSE)</f>
        <v>Sabar Pratiwi</v>
      </c>
      <c r="E803">
        <v>67</v>
      </c>
      <c r="F803">
        <v>54</v>
      </c>
      <c r="G803">
        <v>85</v>
      </c>
      <c r="H803">
        <v>58</v>
      </c>
      <c r="I803">
        <v>87</v>
      </c>
      <c r="J803">
        <v>68</v>
      </c>
      <c r="K803">
        <v>89</v>
      </c>
      <c r="L803" s="45">
        <f>_xlfn.IFNA(INDEX(Absen!$B$2:$B$501,MATCH('Personal Teks 2'!B803,Absen!$A$2:$A$501,0)),"NO")</f>
        <v>44871</v>
      </c>
      <c r="M803" s="47">
        <f t="shared" si="36"/>
        <v>10</v>
      </c>
      <c r="N803">
        <f t="shared" si="37"/>
        <v>79</v>
      </c>
      <c r="O803">
        <f t="shared" si="38"/>
        <v>71.75</v>
      </c>
      <c r="P803" t="str" cm="1">
        <f t="array" ref="P803">_xlfn.IFS(O803&gt;90,"A+",O803&gt;80,"A",O803&gt;70,"B",O803&gt;60,"C",O803&gt;40,"D",O803&gt;=0,"E")</f>
        <v>B</v>
      </c>
      <c r="Q803" s="43" t="str">
        <f>TEXT(VLOOKUP(D803,CHOOSE({1,2},Detail!$H$2:$H$1001,Detail!$A$2:$A$1001),2,FALSE),"DD/MM/YYYY")</f>
        <v>17/02/2004</v>
      </c>
      <c r="R803" t="str" cm="1">
        <f t="array" ref="R803:V803">TRANSPOSE(VLOOKUP(D803,CHOOSE({1,2,3,4,5,6},Detail!$H$2:$H$1001,Detail!$F$2:$F$1001,Detail!$C$2:$C$1001,Detail!$D$2:$D$1001,Detail!$E$2:$E$1001,Detail!$B$2:$B$1001),{2;3;4;5;6},FALSE))</f>
        <v>Malang</v>
      </c>
      <c r="S803">
        <v>165</v>
      </c>
      <c r="T803">
        <v>92</v>
      </c>
      <c r="U803" t="str">
        <v>Gang Asia Afrika No. 97</v>
      </c>
      <c r="V803" t="str">
        <v>AB+</v>
      </c>
    </row>
    <row r="804" spans="1:22" x14ac:dyDescent="0.25">
      <c r="A804">
        <v>803</v>
      </c>
      <c r="B804" t="str">
        <f>LEFT(INDEX(Absen!$F$3:$F$8,MATCH(C804,Absen!$E$3:$E$8,0)),1)&amp;TEXT(A804,"0000")</f>
        <v>A0803</v>
      </c>
      <c r="C804" t="s">
        <v>1015</v>
      </c>
      <c r="D804" s="27" t="str">
        <f>VLOOKUP('Personal Teks 2'!B804,Detail!$G$2:$H$1001,2,FALSE)</f>
        <v>Najam Prayoga</v>
      </c>
      <c r="E804">
        <v>74</v>
      </c>
      <c r="F804">
        <v>51</v>
      </c>
      <c r="G804">
        <v>92</v>
      </c>
      <c r="H804">
        <v>74</v>
      </c>
      <c r="I804">
        <v>77</v>
      </c>
      <c r="J804">
        <v>93</v>
      </c>
      <c r="K804">
        <v>62</v>
      </c>
      <c r="L804" s="45">
        <f>_xlfn.IFNA(INDEX(Absen!$B$2:$B$501,MATCH('Personal Teks 2'!B804,Absen!$A$2:$A$501,0)),"NO")</f>
        <v>44768</v>
      </c>
      <c r="M804" s="47">
        <f t="shared" si="36"/>
        <v>10</v>
      </c>
      <c r="N804">
        <f t="shared" si="37"/>
        <v>52</v>
      </c>
      <c r="O804">
        <f t="shared" si="38"/>
        <v>76.7</v>
      </c>
      <c r="P804" t="str" cm="1">
        <f t="array" ref="P804">_xlfn.IFS(O804&gt;90,"A+",O804&gt;80,"A",O804&gt;70,"B",O804&gt;60,"C",O804&gt;40,"D",O804&gt;=0,"E")</f>
        <v>B</v>
      </c>
      <c r="Q804" s="43" t="str">
        <f>TEXT(VLOOKUP(D804,CHOOSE({1,2},Detail!$H$2:$H$1001,Detail!$A$2:$A$1001),2,FALSE),"DD/MM/YYYY")</f>
        <v>21/09/2004</v>
      </c>
      <c r="R804" t="str" cm="1">
        <f t="array" ref="R804:V804">TRANSPOSE(VLOOKUP(D804,CHOOSE({1,2,3,4,5,6},Detail!$H$2:$H$1001,Detail!$F$2:$F$1001,Detail!$C$2:$C$1001,Detail!$D$2:$D$1001,Detail!$E$2:$E$1001,Detail!$B$2:$B$1001),{2;3;4;5;6},FALSE))</f>
        <v>Bau-Bau</v>
      </c>
      <c r="S804">
        <v>152</v>
      </c>
      <c r="T804">
        <v>78</v>
      </c>
      <c r="U804" t="str">
        <v xml:space="preserve">Gang Gardujati No. 0
</v>
      </c>
      <c r="V804" t="str">
        <v>B-</v>
      </c>
    </row>
    <row r="805" spans="1:22" x14ac:dyDescent="0.25">
      <c r="A805">
        <v>804</v>
      </c>
      <c r="B805" t="str">
        <f>LEFT(INDEX(Absen!$F$3:$F$8,MATCH(C805,Absen!$E$3:$E$8,0)),1)&amp;TEXT(A805,"0000")</f>
        <v>C0804</v>
      </c>
      <c r="C805" t="s">
        <v>1012</v>
      </c>
      <c r="D805" s="27" t="str">
        <f>VLOOKUP('Personal Teks 2'!B805,Detail!$G$2:$H$1001,2,FALSE)</f>
        <v>Diana Mangunsong</v>
      </c>
      <c r="E805">
        <v>81</v>
      </c>
      <c r="F805">
        <v>74</v>
      </c>
      <c r="G805">
        <v>71</v>
      </c>
      <c r="H805">
        <v>69</v>
      </c>
      <c r="I805">
        <v>68</v>
      </c>
      <c r="J805">
        <v>97</v>
      </c>
      <c r="K805">
        <v>70</v>
      </c>
      <c r="L805" s="45">
        <f>_xlfn.IFNA(INDEX(Absen!$B$2:$B$501,MATCH('Personal Teks 2'!B805,Absen!$A$2:$A$501,0)),"NO")</f>
        <v>44827</v>
      </c>
      <c r="M805" s="47">
        <f t="shared" si="36"/>
        <v>10</v>
      </c>
      <c r="N805">
        <f t="shared" si="37"/>
        <v>60</v>
      </c>
      <c r="O805">
        <f t="shared" si="38"/>
        <v>76.099999999999994</v>
      </c>
      <c r="P805" t="str" cm="1">
        <f t="array" ref="P805">_xlfn.IFS(O805&gt;90,"A+",O805&gt;80,"A",O805&gt;70,"B",O805&gt;60,"C",O805&gt;40,"D",O805&gt;=0,"E")</f>
        <v>B</v>
      </c>
      <c r="Q805" s="43" t="str">
        <f>TEXT(VLOOKUP(D805,CHOOSE({1,2},Detail!$H$2:$H$1001,Detail!$A$2:$A$1001),2,FALSE),"DD/MM/YYYY")</f>
        <v>02/04/2004</v>
      </c>
      <c r="R805" t="str" cm="1">
        <f t="array" ref="R805:V805">TRANSPOSE(VLOOKUP(D805,CHOOSE({1,2,3,4,5,6},Detail!$H$2:$H$1001,Detail!$F$2:$F$1001,Detail!$C$2:$C$1001,Detail!$D$2:$D$1001,Detail!$E$2:$E$1001,Detail!$B$2:$B$1001),{2;3;4;5;6},FALSE))</f>
        <v>Bukittinggi</v>
      </c>
      <c r="S805">
        <v>180</v>
      </c>
      <c r="T805">
        <v>80</v>
      </c>
      <c r="U805" t="str">
        <v>Gg. M.T Haryono No. 96</v>
      </c>
      <c r="V805" t="str">
        <v>O+</v>
      </c>
    </row>
    <row r="806" spans="1:22" x14ac:dyDescent="0.25">
      <c r="A806">
        <v>805</v>
      </c>
      <c r="B806" t="str">
        <f>LEFT(INDEX(Absen!$F$3:$F$8,MATCH(C806,Absen!$E$3:$E$8,0)),1)&amp;TEXT(A806,"0000")</f>
        <v>A0805</v>
      </c>
      <c r="C806" t="s">
        <v>1015</v>
      </c>
      <c r="D806" s="27" t="str">
        <f>VLOOKUP('Personal Teks 2'!B806,Detail!$G$2:$H$1001,2,FALSE)</f>
        <v>Tari Waskita</v>
      </c>
      <c r="E806">
        <v>67</v>
      </c>
      <c r="F806">
        <v>45</v>
      </c>
      <c r="G806">
        <v>69</v>
      </c>
      <c r="H806">
        <v>74</v>
      </c>
      <c r="I806">
        <v>50</v>
      </c>
      <c r="J806">
        <v>90</v>
      </c>
      <c r="K806">
        <v>96</v>
      </c>
      <c r="L806" s="45">
        <f>_xlfn.IFNA(INDEX(Absen!$B$2:$B$501,MATCH('Personal Teks 2'!B806,Absen!$A$2:$A$501,0)),"NO")</f>
        <v>44802</v>
      </c>
      <c r="M806" s="47">
        <f t="shared" si="36"/>
        <v>10</v>
      </c>
      <c r="N806">
        <f t="shared" si="37"/>
        <v>86</v>
      </c>
      <c r="O806">
        <f t="shared" si="38"/>
        <v>69.899999999999991</v>
      </c>
      <c r="P806" t="str" cm="1">
        <f t="array" ref="P806">_xlfn.IFS(O806&gt;90,"A+",O806&gt;80,"A",O806&gt;70,"B",O806&gt;60,"C",O806&gt;40,"D",O806&gt;=0,"E")</f>
        <v>C</v>
      </c>
      <c r="Q806" s="43" t="str">
        <f>TEXT(VLOOKUP(D806,CHOOSE({1,2},Detail!$H$2:$H$1001,Detail!$A$2:$A$1001),2,FALSE),"DD/MM/YYYY")</f>
        <v>26/01/2002</v>
      </c>
      <c r="R806" t="str" cm="1">
        <f t="array" ref="R806:V806">TRANSPOSE(VLOOKUP(D806,CHOOSE({1,2,3,4,5,6},Detail!$H$2:$H$1001,Detail!$F$2:$F$1001,Detail!$C$2:$C$1001,Detail!$D$2:$D$1001,Detail!$E$2:$E$1001,Detail!$B$2:$B$1001),{2;3;4;5;6},FALSE))</f>
        <v>Tangerang Selatan</v>
      </c>
      <c r="S806">
        <v>179</v>
      </c>
      <c r="T806">
        <v>48</v>
      </c>
      <c r="U806" t="str">
        <v>Gang Rajawali Timur No. 93</v>
      </c>
      <c r="V806" t="str">
        <v>O+</v>
      </c>
    </row>
    <row r="807" spans="1:22" x14ac:dyDescent="0.25">
      <c r="A807">
        <v>806</v>
      </c>
      <c r="B807" t="str">
        <f>LEFT(INDEX(Absen!$F$3:$F$8,MATCH(C807,Absen!$E$3:$E$8,0)),1)&amp;TEXT(A807,"0000")</f>
        <v>E0806</v>
      </c>
      <c r="C807" t="s">
        <v>1010</v>
      </c>
      <c r="D807" s="27" t="str">
        <f>VLOOKUP('Personal Teks 2'!B807,Detail!$G$2:$H$1001,2,FALSE)</f>
        <v>Adiarja Sihotang</v>
      </c>
      <c r="E807">
        <v>52</v>
      </c>
      <c r="F807">
        <v>65</v>
      </c>
      <c r="G807">
        <v>87</v>
      </c>
      <c r="H807">
        <v>74</v>
      </c>
      <c r="I807">
        <v>92</v>
      </c>
      <c r="J807">
        <v>82</v>
      </c>
      <c r="K807">
        <v>86</v>
      </c>
      <c r="L807" s="45" t="str">
        <f>_xlfn.IFNA(INDEX(Absen!$B$2:$B$501,MATCH('Personal Teks 2'!B807,Absen!$A$2:$A$501,0)),"NO")</f>
        <v>NO</v>
      </c>
      <c r="M807" s="47">
        <f t="shared" si="36"/>
        <v>0</v>
      </c>
      <c r="N807">
        <f t="shared" si="37"/>
        <v>86</v>
      </c>
      <c r="O807">
        <f t="shared" si="38"/>
        <v>77.774999999999991</v>
      </c>
      <c r="P807" t="str" cm="1">
        <f t="array" ref="P807">_xlfn.IFS(O807&gt;90,"A+",O807&gt;80,"A",O807&gt;70,"B",O807&gt;60,"C",O807&gt;40,"D",O807&gt;=0,"E")</f>
        <v>B</v>
      </c>
      <c r="Q807" s="43" t="str">
        <f>TEXT(VLOOKUP(D807,CHOOSE({1,2},Detail!$H$2:$H$1001,Detail!$A$2:$A$1001),2,FALSE),"DD/MM/YYYY")</f>
        <v>18/12/2003</v>
      </c>
      <c r="R807" t="str" cm="1">
        <f t="array" ref="R807:V807">TRANSPOSE(VLOOKUP(D807,CHOOSE({1,2,3,4,5,6},Detail!$H$2:$H$1001,Detail!$F$2:$F$1001,Detail!$C$2:$C$1001,Detail!$D$2:$D$1001,Detail!$E$2:$E$1001,Detail!$B$2:$B$1001),{2;3;4;5;6},FALSE))</f>
        <v>Denpasar</v>
      </c>
      <c r="S807">
        <v>162</v>
      </c>
      <c r="T807">
        <v>82</v>
      </c>
      <c r="U807" t="str">
        <v>Jl. Rungkut Industri No. 10</v>
      </c>
      <c r="V807" t="str">
        <v>A-</v>
      </c>
    </row>
    <row r="808" spans="1:22" x14ac:dyDescent="0.25">
      <c r="A808">
        <v>807</v>
      </c>
      <c r="B808" t="str">
        <f>LEFT(INDEX(Absen!$F$3:$F$8,MATCH(C808,Absen!$E$3:$E$8,0)),1)&amp;TEXT(A808,"0000")</f>
        <v>D0807</v>
      </c>
      <c r="C808" t="s">
        <v>1013</v>
      </c>
      <c r="D808" s="27" t="str">
        <f>VLOOKUP('Personal Teks 2'!B808,Detail!$G$2:$H$1001,2,FALSE)</f>
        <v>Kusuma Tari</v>
      </c>
      <c r="E808">
        <v>68</v>
      </c>
      <c r="F808">
        <v>63</v>
      </c>
      <c r="G808">
        <v>33</v>
      </c>
      <c r="H808">
        <v>72</v>
      </c>
      <c r="I808">
        <v>50</v>
      </c>
      <c r="J808">
        <v>72</v>
      </c>
      <c r="K808">
        <v>66</v>
      </c>
      <c r="L808" s="45" t="str">
        <f>_xlfn.IFNA(INDEX(Absen!$B$2:$B$501,MATCH('Personal Teks 2'!B808,Absen!$A$2:$A$501,0)),"NO")</f>
        <v>NO</v>
      </c>
      <c r="M808" s="47">
        <f t="shared" si="36"/>
        <v>0</v>
      </c>
      <c r="N808">
        <f t="shared" si="37"/>
        <v>66</v>
      </c>
      <c r="O808">
        <f t="shared" si="38"/>
        <v>59.225000000000001</v>
      </c>
      <c r="P808" t="str" cm="1">
        <f t="array" ref="P808">_xlfn.IFS(O808&gt;90,"A+",O808&gt;80,"A",O808&gt;70,"B",O808&gt;60,"C",O808&gt;40,"D",O808&gt;=0,"E")</f>
        <v>D</v>
      </c>
      <c r="Q808" s="43" t="str">
        <f>TEXT(VLOOKUP(D808,CHOOSE({1,2},Detail!$H$2:$H$1001,Detail!$A$2:$A$1001),2,FALSE),"DD/MM/YYYY")</f>
        <v>23/01/2004</v>
      </c>
      <c r="R808" t="str" cm="1">
        <f t="array" ref="R808:V808">TRANSPOSE(VLOOKUP(D808,CHOOSE({1,2,3,4,5,6},Detail!$H$2:$H$1001,Detail!$F$2:$F$1001,Detail!$C$2:$C$1001,Detail!$D$2:$D$1001,Detail!$E$2:$E$1001,Detail!$B$2:$B$1001),{2;3;4;5;6},FALSE))</f>
        <v>Semarang</v>
      </c>
      <c r="S808">
        <v>174</v>
      </c>
      <c r="T808">
        <v>66</v>
      </c>
      <c r="U808" t="str">
        <v>Jalan Pasirkoja No. 32</v>
      </c>
      <c r="V808" t="str">
        <v>AB+</v>
      </c>
    </row>
    <row r="809" spans="1:22" x14ac:dyDescent="0.25">
      <c r="A809">
        <v>808</v>
      </c>
      <c r="B809" t="str">
        <f>LEFT(INDEX(Absen!$F$3:$F$8,MATCH(C809,Absen!$E$3:$E$8,0)),1)&amp;TEXT(A809,"0000")</f>
        <v>E0808</v>
      </c>
      <c r="C809" t="s">
        <v>1010</v>
      </c>
      <c r="D809" s="27" t="str">
        <f>VLOOKUP('Personal Teks 2'!B809,Detail!$G$2:$H$1001,2,FALSE)</f>
        <v>Prasetyo Situmorang</v>
      </c>
      <c r="E809">
        <v>62</v>
      </c>
      <c r="F809">
        <v>57</v>
      </c>
      <c r="G809">
        <v>42</v>
      </c>
      <c r="H809">
        <v>66</v>
      </c>
      <c r="I809">
        <v>62</v>
      </c>
      <c r="J809">
        <v>78</v>
      </c>
      <c r="K809">
        <v>84</v>
      </c>
      <c r="L809" s="45">
        <f>_xlfn.IFNA(INDEX(Absen!$B$2:$B$501,MATCH('Personal Teks 2'!B809,Absen!$A$2:$A$501,0)),"NO")</f>
        <v>44915</v>
      </c>
      <c r="M809" s="47">
        <f t="shared" si="36"/>
        <v>10</v>
      </c>
      <c r="N809">
        <f t="shared" si="37"/>
        <v>74</v>
      </c>
      <c r="O809">
        <f t="shared" si="38"/>
        <v>62.274999999999999</v>
      </c>
      <c r="P809" t="str" cm="1">
        <f t="array" ref="P809">_xlfn.IFS(O809&gt;90,"A+",O809&gt;80,"A",O809&gt;70,"B",O809&gt;60,"C",O809&gt;40,"D",O809&gt;=0,"E")</f>
        <v>C</v>
      </c>
      <c r="Q809" s="43" t="str">
        <f>TEXT(VLOOKUP(D809,CHOOSE({1,2},Detail!$H$2:$H$1001,Detail!$A$2:$A$1001),2,FALSE),"DD/MM/YYYY")</f>
        <v>15/02/2003</v>
      </c>
      <c r="R809" t="str" cm="1">
        <f t="array" ref="R809:V809">TRANSPOSE(VLOOKUP(D809,CHOOSE({1,2,3,4,5,6},Detail!$H$2:$H$1001,Detail!$F$2:$F$1001,Detail!$C$2:$C$1001,Detail!$D$2:$D$1001,Detail!$E$2:$E$1001,Detail!$B$2:$B$1001),{2;3;4;5;6},FALSE))</f>
        <v>Prabumulih</v>
      </c>
      <c r="S809">
        <v>175</v>
      </c>
      <c r="T809">
        <v>69</v>
      </c>
      <c r="U809" t="str">
        <v>Jalan Indragiri No. 95</v>
      </c>
      <c r="V809" t="str">
        <v>AB+</v>
      </c>
    </row>
    <row r="810" spans="1:22" x14ac:dyDescent="0.25">
      <c r="A810">
        <v>809</v>
      </c>
      <c r="B810" t="str">
        <f>LEFT(INDEX(Absen!$F$3:$F$8,MATCH(C810,Absen!$E$3:$E$8,0)),1)&amp;TEXT(A810,"0000")</f>
        <v>D0809</v>
      </c>
      <c r="C810" t="s">
        <v>1013</v>
      </c>
      <c r="D810" s="27" t="str">
        <f>VLOOKUP('Personal Teks 2'!B810,Detail!$G$2:$H$1001,2,FALSE)</f>
        <v>Karma Oktaviani</v>
      </c>
      <c r="E810">
        <v>51</v>
      </c>
      <c r="F810">
        <v>51</v>
      </c>
      <c r="G810">
        <v>63</v>
      </c>
      <c r="H810">
        <v>52</v>
      </c>
      <c r="I810">
        <v>51</v>
      </c>
      <c r="J810">
        <v>62</v>
      </c>
      <c r="K810">
        <v>87</v>
      </c>
      <c r="L810" s="45">
        <f>_xlfn.IFNA(INDEX(Absen!$B$2:$B$501,MATCH('Personal Teks 2'!B810,Absen!$A$2:$A$501,0)),"NO")</f>
        <v>44879</v>
      </c>
      <c r="M810" s="47">
        <f t="shared" si="36"/>
        <v>10</v>
      </c>
      <c r="N810">
        <f t="shared" si="37"/>
        <v>77</v>
      </c>
      <c r="O810">
        <f t="shared" si="38"/>
        <v>58.325000000000003</v>
      </c>
      <c r="P810" t="str" cm="1">
        <f t="array" ref="P810">_xlfn.IFS(O810&gt;90,"A+",O810&gt;80,"A",O810&gt;70,"B",O810&gt;60,"C",O810&gt;40,"D",O810&gt;=0,"E")</f>
        <v>D</v>
      </c>
      <c r="Q810" s="43" t="str">
        <f>TEXT(VLOOKUP(D810,CHOOSE({1,2},Detail!$H$2:$H$1001,Detail!$A$2:$A$1001),2,FALSE),"DD/MM/YYYY")</f>
        <v>18/08/2003</v>
      </c>
      <c r="R810" t="str" cm="1">
        <f t="array" ref="R810:V810">TRANSPOSE(VLOOKUP(D810,CHOOSE({1,2,3,4,5,6},Detail!$H$2:$H$1001,Detail!$F$2:$F$1001,Detail!$C$2:$C$1001,Detail!$D$2:$D$1001,Detail!$E$2:$E$1001,Detail!$B$2:$B$1001),{2;3;4;5;6},FALSE))</f>
        <v>Kota Administrasi Jakarta Timur</v>
      </c>
      <c r="S810">
        <v>169</v>
      </c>
      <c r="T810">
        <v>67</v>
      </c>
      <c r="U810" t="str">
        <v>Jalan HOS. Cokroaminoto No. 30</v>
      </c>
      <c r="V810" t="str">
        <v>AB+</v>
      </c>
    </row>
    <row r="811" spans="1:22" x14ac:dyDescent="0.25">
      <c r="A811">
        <v>810</v>
      </c>
      <c r="B811" t="str">
        <f>LEFT(INDEX(Absen!$F$3:$F$8,MATCH(C811,Absen!$E$3:$E$8,0)),1)&amp;TEXT(A811,"0000")</f>
        <v>B0810</v>
      </c>
      <c r="C811" t="s">
        <v>1014</v>
      </c>
      <c r="D811" s="27" t="str">
        <f>VLOOKUP('Personal Teks 2'!B811,Detail!$G$2:$H$1001,2,FALSE)</f>
        <v>Gangsa Tampubolon</v>
      </c>
      <c r="E811">
        <v>60</v>
      </c>
      <c r="F811">
        <v>46</v>
      </c>
      <c r="G811">
        <v>79</v>
      </c>
      <c r="H811">
        <v>54</v>
      </c>
      <c r="I811">
        <v>86</v>
      </c>
      <c r="J811">
        <v>65</v>
      </c>
      <c r="K811">
        <v>83</v>
      </c>
      <c r="L811" s="45" t="str">
        <f>_xlfn.IFNA(INDEX(Absen!$B$2:$B$501,MATCH('Personal Teks 2'!B811,Absen!$A$2:$A$501,0)),"NO")</f>
        <v>NO</v>
      </c>
      <c r="M811" s="47">
        <f t="shared" si="36"/>
        <v>0</v>
      </c>
      <c r="N811">
        <f t="shared" si="37"/>
        <v>83</v>
      </c>
      <c r="O811">
        <f t="shared" si="38"/>
        <v>67.849999999999994</v>
      </c>
      <c r="P811" t="str" cm="1">
        <f t="array" ref="P811">_xlfn.IFS(O811&gt;90,"A+",O811&gt;80,"A",O811&gt;70,"B",O811&gt;60,"C",O811&gt;40,"D",O811&gt;=0,"E")</f>
        <v>C</v>
      </c>
      <c r="Q811" s="43" t="str">
        <f>TEXT(VLOOKUP(D811,CHOOSE({1,2},Detail!$H$2:$H$1001,Detail!$A$2:$A$1001),2,FALSE),"DD/MM/YYYY")</f>
        <v>07/10/2001</v>
      </c>
      <c r="R811" t="str" cm="1">
        <f t="array" ref="R811:V811">TRANSPOSE(VLOOKUP(D811,CHOOSE({1,2,3,4,5,6},Detail!$H$2:$H$1001,Detail!$F$2:$F$1001,Detail!$C$2:$C$1001,Detail!$D$2:$D$1001,Detail!$E$2:$E$1001,Detail!$B$2:$B$1001),{2;3;4;5;6},FALSE))</f>
        <v>Kota Administrasi Jakarta Utara</v>
      </c>
      <c r="S811">
        <v>167</v>
      </c>
      <c r="T811">
        <v>89</v>
      </c>
      <c r="U811" t="str">
        <v>Jl. Otto Iskandardinata No. 19</v>
      </c>
      <c r="V811" t="str">
        <v>AB+</v>
      </c>
    </row>
    <row r="812" spans="1:22" x14ac:dyDescent="0.25">
      <c r="A812">
        <v>811</v>
      </c>
      <c r="B812" t="str">
        <f>LEFT(INDEX(Absen!$F$3:$F$8,MATCH(C812,Absen!$E$3:$E$8,0)),1)&amp;TEXT(A812,"0000")</f>
        <v>F0811</v>
      </c>
      <c r="C812" t="s">
        <v>1011</v>
      </c>
      <c r="D812" s="27" t="str">
        <f>VLOOKUP('Personal Teks 2'!B812,Detail!$G$2:$H$1001,2,FALSE)</f>
        <v>Ifa Namaga</v>
      </c>
      <c r="E812">
        <v>93</v>
      </c>
      <c r="F812">
        <v>58</v>
      </c>
      <c r="G812">
        <v>55</v>
      </c>
      <c r="H812">
        <v>65</v>
      </c>
      <c r="I812">
        <v>50</v>
      </c>
      <c r="J812">
        <v>99</v>
      </c>
      <c r="K812">
        <v>61</v>
      </c>
      <c r="L812" s="45">
        <f>_xlfn.IFNA(INDEX(Absen!$B$2:$B$501,MATCH('Personal Teks 2'!B812,Absen!$A$2:$A$501,0)),"NO")</f>
        <v>44905</v>
      </c>
      <c r="M812" s="47">
        <f t="shared" si="36"/>
        <v>10</v>
      </c>
      <c r="N812">
        <f t="shared" si="37"/>
        <v>51</v>
      </c>
      <c r="O812">
        <f t="shared" si="38"/>
        <v>69.149999999999991</v>
      </c>
      <c r="P812" t="str" cm="1">
        <f t="array" ref="P812">_xlfn.IFS(O812&gt;90,"A+",O812&gt;80,"A",O812&gt;70,"B",O812&gt;60,"C",O812&gt;40,"D",O812&gt;=0,"E")</f>
        <v>C</v>
      </c>
      <c r="Q812" s="43" t="str">
        <f>TEXT(VLOOKUP(D812,CHOOSE({1,2},Detail!$H$2:$H$1001,Detail!$A$2:$A$1001),2,FALSE),"DD/MM/YYYY")</f>
        <v>15/08/2001</v>
      </c>
      <c r="R812" t="str" cm="1">
        <f t="array" ref="R812:V812">TRANSPOSE(VLOOKUP(D812,CHOOSE({1,2,3,4,5,6},Detail!$H$2:$H$1001,Detail!$F$2:$F$1001,Detail!$C$2:$C$1001,Detail!$D$2:$D$1001,Detail!$E$2:$E$1001,Detail!$B$2:$B$1001),{2;3;4;5;6},FALSE))</f>
        <v>Magelang</v>
      </c>
      <c r="S812">
        <v>154</v>
      </c>
      <c r="T812">
        <v>72</v>
      </c>
      <c r="U812" t="str">
        <v>Gg. Kiaracondong No. 19</v>
      </c>
      <c r="V812" t="str">
        <v>AB+</v>
      </c>
    </row>
    <row r="813" spans="1:22" x14ac:dyDescent="0.25">
      <c r="A813">
        <v>812</v>
      </c>
      <c r="B813" t="str">
        <f>LEFT(INDEX(Absen!$F$3:$F$8,MATCH(C813,Absen!$E$3:$E$8,0)),1)&amp;TEXT(A813,"0000")</f>
        <v>A0812</v>
      </c>
      <c r="C813" t="s">
        <v>1015</v>
      </c>
      <c r="D813" s="27" t="str">
        <f>VLOOKUP('Personal Teks 2'!B813,Detail!$G$2:$H$1001,2,FALSE)</f>
        <v>Jasmin Narpati</v>
      </c>
      <c r="E813">
        <v>93</v>
      </c>
      <c r="F813">
        <v>73</v>
      </c>
      <c r="G813">
        <v>57</v>
      </c>
      <c r="H813">
        <v>71</v>
      </c>
      <c r="I813">
        <v>86</v>
      </c>
      <c r="J813">
        <v>59</v>
      </c>
      <c r="K813">
        <v>60</v>
      </c>
      <c r="L813" s="45" t="str">
        <f>_xlfn.IFNA(INDEX(Absen!$B$2:$B$501,MATCH('Personal Teks 2'!B813,Absen!$A$2:$A$501,0)),"NO")</f>
        <v>NO</v>
      </c>
      <c r="M813" s="47">
        <f t="shared" si="36"/>
        <v>0</v>
      </c>
      <c r="N813">
        <f t="shared" si="37"/>
        <v>60</v>
      </c>
      <c r="O813">
        <f t="shared" si="38"/>
        <v>69.575000000000003</v>
      </c>
      <c r="P813" t="str" cm="1">
        <f t="array" ref="P813">_xlfn.IFS(O813&gt;90,"A+",O813&gt;80,"A",O813&gt;70,"B",O813&gt;60,"C",O813&gt;40,"D",O813&gt;=0,"E")</f>
        <v>C</v>
      </c>
      <c r="Q813" s="43" t="str">
        <f>TEXT(VLOOKUP(D813,CHOOSE({1,2},Detail!$H$2:$H$1001,Detail!$A$2:$A$1001),2,FALSE),"DD/MM/YYYY")</f>
        <v>06/05/2004</v>
      </c>
      <c r="R813" t="str" cm="1">
        <f t="array" ref="R813:V813">TRANSPOSE(VLOOKUP(D813,CHOOSE({1,2,3,4,5,6},Detail!$H$2:$H$1001,Detail!$F$2:$F$1001,Detail!$C$2:$C$1001,Detail!$D$2:$D$1001,Detail!$E$2:$E$1001,Detail!$B$2:$B$1001),{2;3;4;5;6},FALSE))</f>
        <v>Bima</v>
      </c>
      <c r="S813">
        <v>162</v>
      </c>
      <c r="T813">
        <v>65</v>
      </c>
      <c r="U813" t="str">
        <v xml:space="preserve">Gang Suryakencana No. 9
</v>
      </c>
      <c r="V813" t="str">
        <v>A+</v>
      </c>
    </row>
    <row r="814" spans="1:22" x14ac:dyDescent="0.25">
      <c r="A814">
        <v>813</v>
      </c>
      <c r="B814" t="str">
        <f>LEFT(INDEX(Absen!$F$3:$F$8,MATCH(C814,Absen!$E$3:$E$8,0)),1)&amp;TEXT(A814,"0000")</f>
        <v>A0813</v>
      </c>
      <c r="C814" t="s">
        <v>1015</v>
      </c>
      <c r="D814" s="27" t="str">
        <f>VLOOKUP('Personal Teks 2'!B814,Detail!$G$2:$H$1001,2,FALSE)</f>
        <v>Jindra Wibowo</v>
      </c>
      <c r="E814">
        <v>58</v>
      </c>
      <c r="F814">
        <v>57</v>
      </c>
      <c r="G814">
        <v>34</v>
      </c>
      <c r="H814">
        <v>74</v>
      </c>
      <c r="I814">
        <v>62</v>
      </c>
      <c r="J814">
        <v>72</v>
      </c>
      <c r="K814">
        <v>66</v>
      </c>
      <c r="L814" s="45">
        <f>_xlfn.IFNA(INDEX(Absen!$B$2:$B$501,MATCH('Personal Teks 2'!B814,Absen!$A$2:$A$501,0)),"NO")</f>
        <v>44783</v>
      </c>
      <c r="M814" s="47">
        <f t="shared" si="36"/>
        <v>10</v>
      </c>
      <c r="N814">
        <f t="shared" si="37"/>
        <v>56</v>
      </c>
      <c r="O814">
        <f t="shared" si="38"/>
        <v>58.174999999999997</v>
      </c>
      <c r="P814" t="str" cm="1">
        <f t="array" ref="P814">_xlfn.IFS(O814&gt;90,"A+",O814&gt;80,"A",O814&gt;70,"B",O814&gt;60,"C",O814&gt;40,"D",O814&gt;=0,"E")</f>
        <v>D</v>
      </c>
      <c r="Q814" s="43" t="str">
        <f>TEXT(VLOOKUP(D814,CHOOSE({1,2},Detail!$H$2:$H$1001,Detail!$A$2:$A$1001),2,FALSE),"DD/MM/YYYY")</f>
        <v>08/01/2003</v>
      </c>
      <c r="R814" t="str" cm="1">
        <f t="array" ref="R814:V814">TRANSPOSE(VLOOKUP(D814,CHOOSE({1,2,3,4,5,6},Detail!$H$2:$H$1001,Detail!$F$2:$F$1001,Detail!$C$2:$C$1001,Detail!$D$2:$D$1001,Detail!$E$2:$E$1001,Detail!$B$2:$B$1001),{2;3;4;5;6},FALSE))</f>
        <v>Banjarmasin</v>
      </c>
      <c r="S814">
        <v>180</v>
      </c>
      <c r="T814">
        <v>53</v>
      </c>
      <c r="U814" t="str">
        <v>Gg. Tebet Barat Dalam No. 45</v>
      </c>
      <c r="V814" t="str">
        <v>O-</v>
      </c>
    </row>
    <row r="815" spans="1:22" x14ac:dyDescent="0.25">
      <c r="A815">
        <v>814</v>
      </c>
      <c r="B815" t="str">
        <f>LEFT(INDEX(Absen!$F$3:$F$8,MATCH(C815,Absen!$E$3:$E$8,0)),1)&amp;TEXT(A815,"0000")</f>
        <v>B0814</v>
      </c>
      <c r="C815" t="s">
        <v>1014</v>
      </c>
      <c r="D815" s="27" t="str">
        <f>VLOOKUP('Personal Teks 2'!B815,Detail!$G$2:$H$1001,2,FALSE)</f>
        <v>Tiara Halimah</v>
      </c>
      <c r="E815">
        <v>74</v>
      </c>
      <c r="F815">
        <v>68</v>
      </c>
      <c r="G815">
        <v>92</v>
      </c>
      <c r="H815">
        <v>50</v>
      </c>
      <c r="I815">
        <v>91</v>
      </c>
      <c r="J815">
        <v>73</v>
      </c>
      <c r="K815">
        <v>91</v>
      </c>
      <c r="L815" s="45">
        <f>_xlfn.IFNA(INDEX(Absen!$B$2:$B$501,MATCH('Personal Teks 2'!B815,Absen!$A$2:$A$501,0)),"NO")</f>
        <v>44790</v>
      </c>
      <c r="M815" s="47">
        <f t="shared" si="36"/>
        <v>10</v>
      </c>
      <c r="N815">
        <f t="shared" si="37"/>
        <v>81</v>
      </c>
      <c r="O815">
        <f t="shared" si="38"/>
        <v>76.474999999999994</v>
      </c>
      <c r="P815" t="str" cm="1">
        <f t="array" ref="P815">_xlfn.IFS(O815&gt;90,"A+",O815&gt;80,"A",O815&gt;70,"B",O815&gt;60,"C",O815&gt;40,"D",O815&gt;=0,"E")</f>
        <v>B</v>
      </c>
      <c r="Q815" s="43" t="str">
        <f>TEXT(VLOOKUP(D815,CHOOSE({1,2},Detail!$H$2:$H$1001,Detail!$A$2:$A$1001),2,FALSE),"DD/MM/YYYY")</f>
        <v>22/11/2002</v>
      </c>
      <c r="R815" t="str" cm="1">
        <f t="array" ref="R815:V815">TRANSPOSE(VLOOKUP(D815,CHOOSE({1,2,3,4,5,6},Detail!$H$2:$H$1001,Detail!$F$2:$F$1001,Detail!$C$2:$C$1001,Detail!$D$2:$D$1001,Detail!$E$2:$E$1001,Detail!$B$2:$B$1001),{2;3;4;5;6},FALSE))</f>
        <v>Cimahi</v>
      </c>
      <c r="S815">
        <v>154</v>
      </c>
      <c r="T815">
        <v>87</v>
      </c>
      <c r="U815" t="str">
        <v>Jalan W.R. Supratman No. 28</v>
      </c>
      <c r="V815" t="str">
        <v>B-</v>
      </c>
    </row>
    <row r="816" spans="1:22" x14ac:dyDescent="0.25">
      <c r="A816">
        <v>815</v>
      </c>
      <c r="B816" t="str">
        <f>LEFT(INDEX(Absen!$F$3:$F$8,MATCH(C816,Absen!$E$3:$E$8,0)),1)&amp;TEXT(A816,"0000")</f>
        <v>D0815</v>
      </c>
      <c r="C816" t="s">
        <v>1013</v>
      </c>
      <c r="D816" s="27" t="str">
        <f>VLOOKUP('Personal Teks 2'!B816,Detail!$G$2:$H$1001,2,FALSE)</f>
        <v>Jarwadi Puspasari</v>
      </c>
      <c r="E816">
        <v>70</v>
      </c>
      <c r="F816">
        <v>58</v>
      </c>
      <c r="G816">
        <v>55</v>
      </c>
      <c r="H816">
        <v>64</v>
      </c>
      <c r="I816">
        <v>88</v>
      </c>
      <c r="J816">
        <v>95</v>
      </c>
      <c r="K816">
        <v>94</v>
      </c>
      <c r="L816" s="45" t="str">
        <f>_xlfn.IFNA(INDEX(Absen!$B$2:$B$501,MATCH('Personal Teks 2'!B816,Absen!$A$2:$A$501,0)),"NO")</f>
        <v>NO</v>
      </c>
      <c r="M816" s="47">
        <f t="shared" si="36"/>
        <v>0</v>
      </c>
      <c r="N816">
        <f t="shared" si="37"/>
        <v>94</v>
      </c>
      <c r="O816">
        <f t="shared" si="38"/>
        <v>74.400000000000006</v>
      </c>
      <c r="P816" t="str" cm="1">
        <f t="array" ref="P816">_xlfn.IFS(O816&gt;90,"A+",O816&gt;80,"A",O816&gt;70,"B",O816&gt;60,"C",O816&gt;40,"D",O816&gt;=0,"E")</f>
        <v>B</v>
      </c>
      <c r="Q816" s="43" t="str">
        <f>TEXT(VLOOKUP(D816,CHOOSE({1,2},Detail!$H$2:$H$1001,Detail!$A$2:$A$1001),2,FALSE),"DD/MM/YYYY")</f>
        <v>13/12/2001</v>
      </c>
      <c r="R816" t="str" cm="1">
        <f t="array" ref="R816:V816">TRANSPOSE(VLOOKUP(D816,CHOOSE({1,2,3,4,5,6},Detail!$H$2:$H$1001,Detail!$F$2:$F$1001,Detail!$C$2:$C$1001,Detail!$D$2:$D$1001,Detail!$E$2:$E$1001,Detail!$B$2:$B$1001),{2;3;4;5;6},FALSE))</f>
        <v>Bandung</v>
      </c>
      <c r="S816">
        <v>154</v>
      </c>
      <c r="T816">
        <v>73</v>
      </c>
      <c r="U816" t="str">
        <v>Jl. Surapati No. 17</v>
      </c>
      <c r="V816" t="str">
        <v>O+</v>
      </c>
    </row>
    <row r="817" spans="1:22" x14ac:dyDescent="0.25">
      <c r="A817">
        <v>816</v>
      </c>
      <c r="B817" t="str">
        <f>LEFT(INDEX(Absen!$F$3:$F$8,MATCH(C817,Absen!$E$3:$E$8,0)),1)&amp;TEXT(A817,"0000")</f>
        <v>A0816</v>
      </c>
      <c r="C817" t="s">
        <v>1015</v>
      </c>
      <c r="D817" s="27" t="str">
        <f>VLOOKUP('Personal Teks 2'!B817,Detail!$G$2:$H$1001,2,FALSE)</f>
        <v>Banara Suartini</v>
      </c>
      <c r="E817">
        <v>69</v>
      </c>
      <c r="F817">
        <v>74</v>
      </c>
      <c r="G817">
        <v>33</v>
      </c>
      <c r="H817">
        <v>73</v>
      </c>
      <c r="I817">
        <v>64</v>
      </c>
      <c r="J817">
        <v>91</v>
      </c>
      <c r="K817">
        <v>100</v>
      </c>
      <c r="L817" s="45" t="str">
        <f>_xlfn.IFNA(INDEX(Absen!$B$2:$B$501,MATCH('Personal Teks 2'!B817,Absen!$A$2:$A$501,0)),"NO")</f>
        <v>NO</v>
      </c>
      <c r="M817" s="47">
        <f t="shared" si="36"/>
        <v>0</v>
      </c>
      <c r="N817">
        <f t="shared" si="37"/>
        <v>100</v>
      </c>
      <c r="O817">
        <f t="shared" si="38"/>
        <v>69.8</v>
      </c>
      <c r="P817" t="str" cm="1">
        <f t="array" ref="P817">_xlfn.IFS(O817&gt;90,"A+",O817&gt;80,"A",O817&gt;70,"B",O817&gt;60,"C",O817&gt;40,"D",O817&gt;=0,"E")</f>
        <v>C</v>
      </c>
      <c r="Q817" s="43" t="str">
        <f>TEXT(VLOOKUP(D817,CHOOSE({1,2},Detail!$H$2:$H$1001,Detail!$A$2:$A$1001),2,FALSE),"DD/MM/YYYY")</f>
        <v>05/08/2001</v>
      </c>
      <c r="R817" t="str" cm="1">
        <f t="array" ref="R817:V817">TRANSPOSE(VLOOKUP(D817,CHOOSE({1,2,3,4,5,6},Detail!$H$2:$H$1001,Detail!$F$2:$F$1001,Detail!$C$2:$C$1001,Detail!$D$2:$D$1001,Detail!$E$2:$E$1001,Detail!$B$2:$B$1001),{2;3;4;5;6},FALSE))</f>
        <v>Bukittinggi</v>
      </c>
      <c r="S817">
        <v>176</v>
      </c>
      <c r="T817">
        <v>82</v>
      </c>
      <c r="U817" t="str">
        <v>Gg. Monginsidi No. 16</v>
      </c>
      <c r="V817" t="str">
        <v>AB+</v>
      </c>
    </row>
    <row r="818" spans="1:22" x14ac:dyDescent="0.25">
      <c r="A818">
        <v>817</v>
      </c>
      <c r="B818" t="str">
        <f>LEFT(INDEX(Absen!$F$3:$F$8,MATCH(C818,Absen!$E$3:$E$8,0)),1)&amp;TEXT(A818,"0000")</f>
        <v>D0817</v>
      </c>
      <c r="C818" t="s">
        <v>1013</v>
      </c>
      <c r="D818" s="27" t="str">
        <f>VLOOKUP('Personal Teks 2'!B818,Detail!$G$2:$H$1001,2,FALSE)</f>
        <v>Vicky Novitasari</v>
      </c>
      <c r="E818">
        <v>80</v>
      </c>
      <c r="F818">
        <v>72</v>
      </c>
      <c r="G818">
        <v>84</v>
      </c>
      <c r="H818">
        <v>64</v>
      </c>
      <c r="I818">
        <v>70</v>
      </c>
      <c r="J818">
        <v>98</v>
      </c>
      <c r="K818">
        <v>66</v>
      </c>
      <c r="L818" s="45">
        <f>_xlfn.IFNA(INDEX(Absen!$B$2:$B$501,MATCH('Personal Teks 2'!B818,Absen!$A$2:$A$501,0)),"NO")</f>
        <v>44896</v>
      </c>
      <c r="M818" s="47">
        <f t="shared" si="36"/>
        <v>10</v>
      </c>
      <c r="N818">
        <f t="shared" si="37"/>
        <v>56</v>
      </c>
      <c r="O818">
        <f t="shared" si="38"/>
        <v>77.75</v>
      </c>
      <c r="P818" t="str" cm="1">
        <f t="array" ref="P818">_xlfn.IFS(O818&gt;90,"A+",O818&gt;80,"A",O818&gt;70,"B",O818&gt;60,"C",O818&gt;40,"D",O818&gt;=0,"E")</f>
        <v>B</v>
      </c>
      <c r="Q818" s="43" t="str">
        <f>TEXT(VLOOKUP(D818,CHOOSE({1,2},Detail!$H$2:$H$1001,Detail!$A$2:$A$1001),2,FALSE),"DD/MM/YYYY")</f>
        <v>02/11/2003</v>
      </c>
      <c r="R818" t="str" cm="1">
        <f t="array" ref="R818:V818">TRANSPOSE(VLOOKUP(D818,CHOOSE({1,2,3,4,5,6},Detail!$H$2:$H$1001,Detail!$F$2:$F$1001,Detail!$C$2:$C$1001,Detail!$D$2:$D$1001,Detail!$E$2:$E$1001,Detail!$B$2:$B$1001),{2;3;4;5;6},FALSE))</f>
        <v>Madiun</v>
      </c>
      <c r="S818">
        <v>173</v>
      </c>
      <c r="T818">
        <v>76</v>
      </c>
      <c r="U818" t="str">
        <v>Jalan Suryakencana No. 23</v>
      </c>
      <c r="V818" t="str">
        <v>O+</v>
      </c>
    </row>
    <row r="819" spans="1:22" x14ac:dyDescent="0.25">
      <c r="A819">
        <v>818</v>
      </c>
      <c r="B819" t="str">
        <f>LEFT(INDEX(Absen!$F$3:$F$8,MATCH(C819,Absen!$E$3:$E$8,0)),1)&amp;TEXT(A819,"0000")</f>
        <v>B0818</v>
      </c>
      <c r="C819" t="s">
        <v>1014</v>
      </c>
      <c r="D819" s="27" t="str">
        <f>VLOOKUP('Personal Teks 2'!B819,Detail!$G$2:$H$1001,2,FALSE)</f>
        <v>Cornelia Andriani</v>
      </c>
      <c r="E819">
        <v>78</v>
      </c>
      <c r="F819">
        <v>60</v>
      </c>
      <c r="G819">
        <v>79</v>
      </c>
      <c r="H819">
        <v>59</v>
      </c>
      <c r="I819">
        <v>71</v>
      </c>
      <c r="J819">
        <v>43</v>
      </c>
      <c r="K819">
        <v>95</v>
      </c>
      <c r="L819" s="45" t="str">
        <f>_xlfn.IFNA(INDEX(Absen!$B$2:$B$501,MATCH('Personal Teks 2'!B819,Absen!$A$2:$A$501,0)),"NO")</f>
        <v>NO</v>
      </c>
      <c r="M819" s="47">
        <f t="shared" si="36"/>
        <v>0</v>
      </c>
      <c r="N819">
        <f t="shared" si="37"/>
        <v>95</v>
      </c>
      <c r="O819">
        <f t="shared" si="38"/>
        <v>67.400000000000006</v>
      </c>
      <c r="P819" t="str" cm="1">
        <f t="array" ref="P819">_xlfn.IFS(O819&gt;90,"A+",O819&gt;80,"A",O819&gt;70,"B",O819&gt;60,"C",O819&gt;40,"D",O819&gt;=0,"E")</f>
        <v>C</v>
      </c>
      <c r="Q819" s="43" t="str">
        <f>TEXT(VLOOKUP(D819,CHOOSE({1,2},Detail!$H$2:$H$1001,Detail!$A$2:$A$1001),2,FALSE),"DD/MM/YYYY")</f>
        <v>16/02/2003</v>
      </c>
      <c r="R819" t="str" cm="1">
        <f t="array" ref="R819:V819">TRANSPOSE(VLOOKUP(D819,CHOOSE({1,2,3,4,5,6},Detail!$H$2:$H$1001,Detail!$F$2:$F$1001,Detail!$C$2:$C$1001,Detail!$D$2:$D$1001,Detail!$E$2:$E$1001,Detail!$B$2:$B$1001),{2;3;4;5;6},FALSE))</f>
        <v>Batu</v>
      </c>
      <c r="S819">
        <v>158</v>
      </c>
      <c r="T819">
        <v>79</v>
      </c>
      <c r="U819" t="str">
        <v xml:space="preserve">Jl. Pasteur No. 0
</v>
      </c>
      <c r="V819" t="str">
        <v>AB-</v>
      </c>
    </row>
    <row r="820" spans="1:22" x14ac:dyDescent="0.25">
      <c r="A820">
        <v>819</v>
      </c>
      <c r="B820" t="str">
        <f>LEFT(INDEX(Absen!$F$3:$F$8,MATCH(C820,Absen!$E$3:$E$8,0)),1)&amp;TEXT(A820,"0000")</f>
        <v>A0819</v>
      </c>
      <c r="C820" t="s">
        <v>1015</v>
      </c>
      <c r="D820" s="27" t="str">
        <f>VLOOKUP('Personal Teks 2'!B820,Detail!$G$2:$H$1001,2,FALSE)</f>
        <v>Budi Sihotang</v>
      </c>
      <c r="E820">
        <v>75</v>
      </c>
      <c r="F820">
        <v>68</v>
      </c>
      <c r="G820">
        <v>55</v>
      </c>
      <c r="H820">
        <v>61</v>
      </c>
      <c r="I820">
        <v>95</v>
      </c>
      <c r="J820">
        <v>87</v>
      </c>
      <c r="K820">
        <v>88</v>
      </c>
      <c r="L820" s="45">
        <f>_xlfn.IFNA(INDEX(Absen!$B$2:$B$501,MATCH('Personal Teks 2'!B820,Absen!$A$2:$A$501,0)),"NO")</f>
        <v>44856</v>
      </c>
      <c r="M820" s="47">
        <f t="shared" si="36"/>
        <v>10</v>
      </c>
      <c r="N820">
        <f t="shared" si="37"/>
        <v>78</v>
      </c>
      <c r="O820">
        <f t="shared" si="38"/>
        <v>73.575000000000003</v>
      </c>
      <c r="P820" t="str" cm="1">
        <f t="array" ref="P820">_xlfn.IFS(O820&gt;90,"A+",O820&gt;80,"A",O820&gt;70,"B",O820&gt;60,"C",O820&gt;40,"D",O820&gt;=0,"E")</f>
        <v>B</v>
      </c>
      <c r="Q820" s="43" t="str">
        <f>TEXT(VLOOKUP(D820,CHOOSE({1,2},Detail!$H$2:$H$1001,Detail!$A$2:$A$1001),2,FALSE),"DD/MM/YYYY")</f>
        <v>16/08/2001</v>
      </c>
      <c r="R820" t="str" cm="1">
        <f t="array" ref="R820:V820">TRANSPOSE(VLOOKUP(D820,CHOOSE({1,2,3,4,5,6},Detail!$H$2:$H$1001,Detail!$F$2:$F$1001,Detail!$C$2:$C$1001,Detail!$D$2:$D$1001,Detail!$E$2:$E$1001,Detail!$B$2:$B$1001),{2;3;4;5;6},FALSE))</f>
        <v>Blitar</v>
      </c>
      <c r="S820">
        <v>174</v>
      </c>
      <c r="T820">
        <v>93</v>
      </c>
      <c r="U820" t="str">
        <v xml:space="preserve">Jl. Cikutra Barat No. 9
</v>
      </c>
      <c r="V820" t="str">
        <v>AB-</v>
      </c>
    </row>
    <row r="821" spans="1:22" x14ac:dyDescent="0.25">
      <c r="A821">
        <v>820</v>
      </c>
      <c r="B821" t="str">
        <f>LEFT(INDEX(Absen!$F$3:$F$8,MATCH(C821,Absen!$E$3:$E$8,0)),1)&amp;TEXT(A821,"0000")</f>
        <v>A0820</v>
      </c>
      <c r="C821" t="s">
        <v>1015</v>
      </c>
      <c r="D821" s="27" t="str">
        <f>VLOOKUP('Personal Teks 2'!B821,Detail!$G$2:$H$1001,2,FALSE)</f>
        <v>Carub Ramadan</v>
      </c>
      <c r="E821">
        <v>93</v>
      </c>
      <c r="F821">
        <v>61</v>
      </c>
      <c r="G821">
        <v>40</v>
      </c>
      <c r="H821">
        <v>71</v>
      </c>
      <c r="I821">
        <v>82</v>
      </c>
      <c r="J821">
        <v>52</v>
      </c>
      <c r="K821">
        <v>99</v>
      </c>
      <c r="L821" s="45">
        <f>_xlfn.IFNA(INDEX(Absen!$B$2:$B$501,MATCH('Personal Teks 2'!B821,Absen!$A$2:$A$501,0)),"NO")</f>
        <v>44788</v>
      </c>
      <c r="M821" s="47">
        <f t="shared" si="36"/>
        <v>10</v>
      </c>
      <c r="N821">
        <f t="shared" si="37"/>
        <v>89</v>
      </c>
      <c r="O821">
        <f t="shared" si="38"/>
        <v>65.674999999999997</v>
      </c>
      <c r="P821" t="str" cm="1">
        <f t="array" ref="P821">_xlfn.IFS(O821&gt;90,"A+",O821&gt;80,"A",O821&gt;70,"B",O821&gt;60,"C",O821&gt;40,"D",O821&gt;=0,"E")</f>
        <v>C</v>
      </c>
      <c r="Q821" s="43" t="str">
        <f>TEXT(VLOOKUP(D821,CHOOSE({1,2},Detail!$H$2:$H$1001,Detail!$A$2:$A$1001),2,FALSE),"DD/MM/YYYY")</f>
        <v>14/10/2004</v>
      </c>
      <c r="R821" t="str" cm="1">
        <f t="array" ref="R821:V821">TRANSPOSE(VLOOKUP(D821,CHOOSE({1,2,3,4,5,6},Detail!$H$2:$H$1001,Detail!$F$2:$F$1001,Detail!$C$2:$C$1001,Detail!$D$2:$D$1001,Detail!$E$2:$E$1001,Detail!$B$2:$B$1001),{2;3;4;5;6},FALSE))</f>
        <v>Padang</v>
      </c>
      <c r="S821">
        <v>153</v>
      </c>
      <c r="T821">
        <v>66</v>
      </c>
      <c r="U821" t="str">
        <v>Jalan Moch. Ramdan No. 63</v>
      </c>
      <c r="V821" t="str">
        <v>AB+</v>
      </c>
    </row>
    <row r="822" spans="1:22" x14ac:dyDescent="0.25">
      <c r="A822">
        <v>821</v>
      </c>
      <c r="B822" t="str">
        <f>LEFT(INDEX(Absen!$F$3:$F$8,MATCH(C822,Absen!$E$3:$E$8,0)),1)&amp;TEXT(A822,"0000")</f>
        <v>A0821</v>
      </c>
      <c r="C822" t="s">
        <v>1015</v>
      </c>
      <c r="D822" s="27" t="str">
        <f>VLOOKUP('Personal Teks 2'!B822,Detail!$G$2:$H$1001,2,FALSE)</f>
        <v>Maman Hutasoit</v>
      </c>
      <c r="E822">
        <v>95</v>
      </c>
      <c r="F822">
        <v>52</v>
      </c>
      <c r="G822">
        <v>92</v>
      </c>
      <c r="H822">
        <v>58</v>
      </c>
      <c r="I822">
        <v>62</v>
      </c>
      <c r="J822">
        <v>80</v>
      </c>
      <c r="K822">
        <v>79</v>
      </c>
      <c r="L822" s="45" t="str">
        <f>_xlfn.IFNA(INDEX(Absen!$B$2:$B$501,MATCH('Personal Teks 2'!B822,Absen!$A$2:$A$501,0)),"NO")</f>
        <v>NO</v>
      </c>
      <c r="M822" s="47">
        <f t="shared" si="36"/>
        <v>0</v>
      </c>
      <c r="N822">
        <f t="shared" si="37"/>
        <v>79</v>
      </c>
      <c r="O822">
        <f t="shared" si="38"/>
        <v>75.675000000000011</v>
      </c>
      <c r="P822" t="str" cm="1">
        <f t="array" ref="P822">_xlfn.IFS(O822&gt;90,"A+",O822&gt;80,"A",O822&gt;70,"B",O822&gt;60,"C",O822&gt;40,"D",O822&gt;=0,"E")</f>
        <v>B</v>
      </c>
      <c r="Q822" s="43" t="str">
        <f>TEXT(VLOOKUP(D822,CHOOSE({1,2},Detail!$H$2:$H$1001,Detail!$A$2:$A$1001),2,FALSE),"DD/MM/YYYY")</f>
        <v>23/02/2005</v>
      </c>
      <c r="R822" t="str" cm="1">
        <f t="array" ref="R822:V822">TRANSPOSE(VLOOKUP(D822,CHOOSE({1,2,3,4,5,6},Detail!$H$2:$H$1001,Detail!$F$2:$F$1001,Detail!$C$2:$C$1001,Detail!$D$2:$D$1001,Detail!$E$2:$E$1001,Detail!$B$2:$B$1001),{2;3;4;5;6},FALSE))</f>
        <v>Jambi</v>
      </c>
      <c r="S822">
        <v>152</v>
      </c>
      <c r="T822">
        <v>80</v>
      </c>
      <c r="U822" t="str">
        <v>Jalan Moch. Toha No. 29</v>
      </c>
      <c r="V822" t="str">
        <v>B+</v>
      </c>
    </row>
    <row r="823" spans="1:22" x14ac:dyDescent="0.25">
      <c r="A823">
        <v>822</v>
      </c>
      <c r="B823" t="str">
        <f>LEFT(INDEX(Absen!$F$3:$F$8,MATCH(C823,Absen!$E$3:$E$8,0)),1)&amp;TEXT(A823,"0000")</f>
        <v>D0822</v>
      </c>
      <c r="C823" t="s">
        <v>1013</v>
      </c>
      <c r="D823" s="27" t="str">
        <f>VLOOKUP('Personal Teks 2'!B823,Detail!$G$2:$H$1001,2,FALSE)</f>
        <v>Yance Tamba</v>
      </c>
      <c r="E823">
        <v>59</v>
      </c>
      <c r="F823">
        <v>51</v>
      </c>
      <c r="G823">
        <v>63</v>
      </c>
      <c r="H823">
        <v>66</v>
      </c>
      <c r="I823">
        <v>93</v>
      </c>
      <c r="J823">
        <v>72</v>
      </c>
      <c r="K823">
        <v>100</v>
      </c>
      <c r="L823" s="45" t="str">
        <f>_xlfn.IFNA(INDEX(Absen!$B$2:$B$501,MATCH('Personal Teks 2'!B823,Absen!$A$2:$A$501,0)),"NO")</f>
        <v>NO</v>
      </c>
      <c r="M823" s="47">
        <f t="shared" si="36"/>
        <v>0</v>
      </c>
      <c r="N823">
        <f t="shared" si="37"/>
        <v>100</v>
      </c>
      <c r="O823">
        <f t="shared" si="38"/>
        <v>70.625</v>
      </c>
      <c r="P823" t="str" cm="1">
        <f t="array" ref="P823">_xlfn.IFS(O823&gt;90,"A+",O823&gt;80,"A",O823&gt;70,"B",O823&gt;60,"C",O823&gt;40,"D",O823&gt;=0,"E")</f>
        <v>B</v>
      </c>
      <c r="Q823" s="43" t="str">
        <f>TEXT(VLOOKUP(D823,CHOOSE({1,2},Detail!$H$2:$H$1001,Detail!$A$2:$A$1001),2,FALSE),"DD/MM/YYYY")</f>
        <v>12/06/2002</v>
      </c>
      <c r="R823" t="str" cm="1">
        <f t="array" ref="R823:V823">TRANSPOSE(VLOOKUP(D823,CHOOSE({1,2,3,4,5,6},Detail!$H$2:$H$1001,Detail!$F$2:$F$1001,Detail!$C$2:$C$1001,Detail!$D$2:$D$1001,Detail!$E$2:$E$1001,Detail!$B$2:$B$1001),{2;3;4;5;6},FALSE))</f>
        <v>Padangpanjang</v>
      </c>
      <c r="S823">
        <v>167</v>
      </c>
      <c r="T823">
        <v>70</v>
      </c>
      <c r="U823" t="str">
        <v>Jalan Kendalsari No. 22</v>
      </c>
      <c r="V823" t="str">
        <v>A+</v>
      </c>
    </row>
    <row r="824" spans="1:22" x14ac:dyDescent="0.25">
      <c r="A824">
        <v>823</v>
      </c>
      <c r="B824" t="str">
        <f>LEFT(INDEX(Absen!$F$3:$F$8,MATCH(C824,Absen!$E$3:$E$8,0)),1)&amp;TEXT(A824,"0000")</f>
        <v>F0823</v>
      </c>
      <c r="C824" t="s">
        <v>1011</v>
      </c>
      <c r="D824" s="27" t="str">
        <f>VLOOKUP('Personal Teks 2'!B824,Detail!$G$2:$H$1001,2,FALSE)</f>
        <v>Tiara Palastri</v>
      </c>
      <c r="E824">
        <v>60</v>
      </c>
      <c r="F824">
        <v>47</v>
      </c>
      <c r="G824">
        <v>55</v>
      </c>
      <c r="H824">
        <v>60</v>
      </c>
      <c r="I824">
        <v>52</v>
      </c>
      <c r="J824">
        <v>44</v>
      </c>
      <c r="K824">
        <v>82</v>
      </c>
      <c r="L824" s="45">
        <f>_xlfn.IFNA(INDEX(Absen!$B$2:$B$501,MATCH('Personal Teks 2'!B824,Absen!$A$2:$A$501,0)),"NO")</f>
        <v>44804</v>
      </c>
      <c r="M824" s="47">
        <f t="shared" si="36"/>
        <v>10</v>
      </c>
      <c r="N824">
        <f t="shared" si="37"/>
        <v>72</v>
      </c>
      <c r="O824">
        <f t="shared" si="38"/>
        <v>54.375</v>
      </c>
      <c r="P824" t="str" cm="1">
        <f t="array" ref="P824">_xlfn.IFS(O824&gt;90,"A+",O824&gt;80,"A",O824&gt;70,"B",O824&gt;60,"C",O824&gt;40,"D",O824&gt;=0,"E")</f>
        <v>D</v>
      </c>
      <c r="Q824" s="43" t="str">
        <f>TEXT(VLOOKUP(D824,CHOOSE({1,2},Detail!$H$2:$H$1001,Detail!$A$2:$A$1001),2,FALSE),"DD/MM/YYYY")</f>
        <v>30/06/2004</v>
      </c>
      <c r="R824" t="str" cm="1">
        <f t="array" ref="R824:V824">TRANSPOSE(VLOOKUP(D824,CHOOSE({1,2,3,4,5,6},Detail!$H$2:$H$1001,Detail!$F$2:$F$1001,Detail!$C$2:$C$1001,Detail!$D$2:$D$1001,Detail!$E$2:$E$1001,Detail!$B$2:$B$1001),{2;3;4;5;6},FALSE))</f>
        <v>Pasuruan</v>
      </c>
      <c r="S824">
        <v>162</v>
      </c>
      <c r="T824">
        <v>47</v>
      </c>
      <c r="U824" t="str">
        <v>Jl. H.J Maemunah No. 30</v>
      </c>
      <c r="V824" t="str">
        <v>AB+</v>
      </c>
    </row>
    <row r="825" spans="1:22" x14ac:dyDescent="0.25">
      <c r="A825">
        <v>824</v>
      </c>
      <c r="B825" t="str">
        <f>LEFT(INDEX(Absen!$F$3:$F$8,MATCH(C825,Absen!$E$3:$E$8,0)),1)&amp;TEXT(A825,"0000")</f>
        <v>E0824</v>
      </c>
      <c r="C825" t="s">
        <v>1010</v>
      </c>
      <c r="D825" s="27" t="str">
        <f>VLOOKUP('Personal Teks 2'!B825,Detail!$G$2:$H$1001,2,FALSE)</f>
        <v>Yunita Namaga</v>
      </c>
      <c r="E825">
        <v>89</v>
      </c>
      <c r="F825">
        <v>71</v>
      </c>
      <c r="G825">
        <v>87</v>
      </c>
      <c r="H825">
        <v>70</v>
      </c>
      <c r="I825">
        <v>80</v>
      </c>
      <c r="J825">
        <v>92</v>
      </c>
      <c r="K825">
        <v>88</v>
      </c>
      <c r="L825" s="45" t="str">
        <f>_xlfn.IFNA(INDEX(Absen!$B$2:$B$501,MATCH('Personal Teks 2'!B825,Absen!$A$2:$A$501,0)),"NO")</f>
        <v>NO</v>
      </c>
      <c r="M825" s="47">
        <f t="shared" si="36"/>
        <v>0</v>
      </c>
      <c r="N825">
        <f t="shared" si="37"/>
        <v>88</v>
      </c>
      <c r="O825">
        <f t="shared" si="38"/>
        <v>83.35</v>
      </c>
      <c r="P825" t="str" cm="1">
        <f t="array" ref="P825">_xlfn.IFS(O825&gt;90,"A+",O825&gt;80,"A",O825&gt;70,"B",O825&gt;60,"C",O825&gt;40,"D",O825&gt;=0,"E")</f>
        <v>A</v>
      </c>
      <c r="Q825" s="43" t="str">
        <f>TEXT(VLOOKUP(D825,CHOOSE({1,2},Detail!$H$2:$H$1001,Detail!$A$2:$A$1001),2,FALSE),"DD/MM/YYYY")</f>
        <v>27/08/2001</v>
      </c>
      <c r="R825" t="str" cm="1">
        <f t="array" ref="R825:V825">TRANSPOSE(VLOOKUP(D825,CHOOSE({1,2,3,4,5,6},Detail!$H$2:$H$1001,Detail!$F$2:$F$1001,Detail!$C$2:$C$1001,Detail!$D$2:$D$1001,Detail!$E$2:$E$1001,Detail!$B$2:$B$1001),{2;3;4;5;6},FALSE))</f>
        <v>Malang</v>
      </c>
      <c r="S825">
        <v>151</v>
      </c>
      <c r="T825">
        <v>69</v>
      </c>
      <c r="U825" t="str">
        <v xml:space="preserve">Gg. Laswi No. 6
</v>
      </c>
      <c r="V825" t="str">
        <v>AB+</v>
      </c>
    </row>
    <row r="826" spans="1:22" x14ac:dyDescent="0.25">
      <c r="A826">
        <v>825</v>
      </c>
      <c r="B826" t="str">
        <f>LEFT(INDEX(Absen!$F$3:$F$8,MATCH(C826,Absen!$E$3:$E$8,0)),1)&amp;TEXT(A826,"0000")</f>
        <v>D0825</v>
      </c>
      <c r="C826" t="s">
        <v>1013</v>
      </c>
      <c r="D826" s="27" t="str">
        <f>VLOOKUP('Personal Teks 2'!B826,Detail!$G$2:$H$1001,2,FALSE)</f>
        <v>Darijan Permata</v>
      </c>
      <c r="E826">
        <v>85</v>
      </c>
      <c r="F826">
        <v>43</v>
      </c>
      <c r="G826">
        <v>45</v>
      </c>
      <c r="H826">
        <v>54</v>
      </c>
      <c r="I826">
        <v>68</v>
      </c>
      <c r="J826">
        <v>45</v>
      </c>
      <c r="K826">
        <v>62</v>
      </c>
      <c r="L826" s="45" t="str">
        <f>_xlfn.IFNA(INDEX(Absen!$B$2:$B$501,MATCH('Personal Teks 2'!B826,Absen!$A$2:$A$501,0)),"NO")</f>
        <v>NO</v>
      </c>
      <c r="M826" s="47">
        <f t="shared" si="36"/>
        <v>0</v>
      </c>
      <c r="N826">
        <f t="shared" si="37"/>
        <v>62</v>
      </c>
      <c r="O826">
        <f t="shared" si="38"/>
        <v>55.45</v>
      </c>
      <c r="P826" t="str" cm="1">
        <f t="array" ref="P826">_xlfn.IFS(O826&gt;90,"A+",O826&gt;80,"A",O826&gt;70,"B",O826&gt;60,"C",O826&gt;40,"D",O826&gt;=0,"E")</f>
        <v>D</v>
      </c>
      <c r="Q826" s="43" t="str">
        <f>TEXT(VLOOKUP(D826,CHOOSE({1,2},Detail!$H$2:$H$1001,Detail!$A$2:$A$1001),2,FALSE),"DD/MM/YYYY")</f>
        <v>28/12/2003</v>
      </c>
      <c r="R826" t="str" cm="1">
        <f t="array" ref="R826:V826">TRANSPOSE(VLOOKUP(D826,CHOOSE({1,2,3,4,5,6},Detail!$H$2:$H$1001,Detail!$F$2:$F$1001,Detail!$C$2:$C$1001,Detail!$D$2:$D$1001,Detail!$E$2:$E$1001,Detail!$B$2:$B$1001),{2;3;4;5;6},FALSE))</f>
        <v>Pekalongan</v>
      </c>
      <c r="S826">
        <v>178</v>
      </c>
      <c r="T826">
        <v>79</v>
      </c>
      <c r="U826" t="str">
        <v>Jalan BKR No. 03</v>
      </c>
      <c r="V826" t="str">
        <v>B+</v>
      </c>
    </row>
    <row r="827" spans="1:22" x14ac:dyDescent="0.25">
      <c r="A827">
        <v>826</v>
      </c>
      <c r="B827" t="str">
        <f>LEFT(INDEX(Absen!$F$3:$F$8,MATCH(C827,Absen!$E$3:$E$8,0)),1)&amp;TEXT(A827,"0000")</f>
        <v>E0826</v>
      </c>
      <c r="C827" t="s">
        <v>1010</v>
      </c>
      <c r="D827" s="27" t="str">
        <f>VLOOKUP('Personal Teks 2'!B827,Detail!$G$2:$H$1001,2,FALSE)</f>
        <v>Gamani Wibisono</v>
      </c>
      <c r="E827">
        <v>79</v>
      </c>
      <c r="F827">
        <v>53</v>
      </c>
      <c r="G827">
        <v>69</v>
      </c>
      <c r="H827">
        <v>65</v>
      </c>
      <c r="I827">
        <v>80</v>
      </c>
      <c r="J827">
        <v>100</v>
      </c>
      <c r="K827">
        <v>70</v>
      </c>
      <c r="L827" s="45" t="str">
        <f>_xlfn.IFNA(INDEX(Absen!$B$2:$B$501,MATCH('Personal Teks 2'!B827,Absen!$A$2:$A$501,0)),"NO")</f>
        <v>NO</v>
      </c>
      <c r="M827" s="47">
        <f t="shared" si="36"/>
        <v>0</v>
      </c>
      <c r="N827">
        <f t="shared" si="37"/>
        <v>70</v>
      </c>
      <c r="O827">
        <f t="shared" si="38"/>
        <v>75.424999999999997</v>
      </c>
      <c r="P827" t="str" cm="1">
        <f t="array" ref="P827">_xlfn.IFS(O827&gt;90,"A+",O827&gt;80,"A",O827&gt;70,"B",O827&gt;60,"C",O827&gt;40,"D",O827&gt;=0,"E")</f>
        <v>B</v>
      </c>
      <c r="Q827" s="43" t="str">
        <f>TEXT(VLOOKUP(D827,CHOOSE({1,2},Detail!$H$2:$H$1001,Detail!$A$2:$A$1001),2,FALSE),"DD/MM/YYYY")</f>
        <v>24/06/2002</v>
      </c>
      <c r="R827" t="str" cm="1">
        <f t="array" ref="R827:V827">TRANSPOSE(VLOOKUP(D827,CHOOSE({1,2,3,4,5,6},Detail!$H$2:$H$1001,Detail!$F$2:$F$1001,Detail!$C$2:$C$1001,Detail!$D$2:$D$1001,Detail!$E$2:$E$1001,Detail!$B$2:$B$1001),{2;3;4;5;6},FALSE))</f>
        <v>Tasikmalaya</v>
      </c>
      <c r="S827">
        <v>169</v>
      </c>
      <c r="T827">
        <v>94</v>
      </c>
      <c r="U827" t="str">
        <v xml:space="preserve">Gg. Kiaracondong No. 9
</v>
      </c>
      <c r="V827" t="str">
        <v>O-</v>
      </c>
    </row>
    <row r="828" spans="1:22" x14ac:dyDescent="0.25">
      <c r="A828">
        <v>827</v>
      </c>
      <c r="B828" t="str">
        <f>LEFT(INDEX(Absen!$F$3:$F$8,MATCH(C828,Absen!$E$3:$E$8,0)),1)&amp;TEXT(A828,"0000")</f>
        <v>E0827</v>
      </c>
      <c r="C828" t="s">
        <v>1010</v>
      </c>
      <c r="D828" s="27" t="str">
        <f>VLOOKUP('Personal Teks 2'!B828,Detail!$G$2:$H$1001,2,FALSE)</f>
        <v>Melinda Utama</v>
      </c>
      <c r="E828">
        <v>56</v>
      </c>
      <c r="F828">
        <v>49</v>
      </c>
      <c r="G828">
        <v>88</v>
      </c>
      <c r="H828">
        <v>50</v>
      </c>
      <c r="I828">
        <v>53</v>
      </c>
      <c r="J828">
        <v>70</v>
      </c>
      <c r="K828">
        <v>75</v>
      </c>
      <c r="L828" s="45" t="str">
        <f>_xlfn.IFNA(INDEX(Absen!$B$2:$B$501,MATCH('Personal Teks 2'!B828,Absen!$A$2:$A$501,0)),"NO")</f>
        <v>NO</v>
      </c>
      <c r="M828" s="47">
        <f t="shared" si="36"/>
        <v>0</v>
      </c>
      <c r="N828">
        <f t="shared" si="37"/>
        <v>75</v>
      </c>
      <c r="O828">
        <f t="shared" si="38"/>
        <v>65.099999999999994</v>
      </c>
      <c r="P828" t="str" cm="1">
        <f t="array" ref="P828">_xlfn.IFS(O828&gt;90,"A+",O828&gt;80,"A",O828&gt;70,"B",O828&gt;60,"C",O828&gt;40,"D",O828&gt;=0,"E")</f>
        <v>C</v>
      </c>
      <c r="Q828" s="43" t="str">
        <f>TEXT(VLOOKUP(D828,CHOOSE({1,2},Detail!$H$2:$H$1001,Detail!$A$2:$A$1001),2,FALSE),"DD/MM/YYYY")</f>
        <v>17/12/2002</v>
      </c>
      <c r="R828" t="str" cm="1">
        <f t="array" ref="R828:V828">TRANSPOSE(VLOOKUP(D828,CHOOSE({1,2,3,4,5,6},Detail!$H$2:$H$1001,Detail!$F$2:$F$1001,Detail!$C$2:$C$1001,Detail!$D$2:$D$1001,Detail!$E$2:$E$1001,Detail!$B$2:$B$1001),{2;3;4;5;6},FALSE))</f>
        <v>Sabang</v>
      </c>
      <c r="S828">
        <v>172</v>
      </c>
      <c r="T828">
        <v>85</v>
      </c>
      <c r="U828" t="str">
        <v>Gang Sadang Serang No. 87</v>
      </c>
      <c r="V828" t="str">
        <v>B-</v>
      </c>
    </row>
    <row r="829" spans="1:22" x14ac:dyDescent="0.25">
      <c r="A829">
        <v>828</v>
      </c>
      <c r="B829" t="str">
        <f>LEFT(INDEX(Absen!$F$3:$F$8,MATCH(C829,Absen!$E$3:$E$8,0)),1)&amp;TEXT(A829,"0000")</f>
        <v>F0828</v>
      </c>
      <c r="C829" t="s">
        <v>1011</v>
      </c>
      <c r="D829" s="27" t="str">
        <f>VLOOKUP('Personal Teks 2'!B829,Detail!$G$2:$H$1001,2,FALSE)</f>
        <v>Teguh Uyainah</v>
      </c>
      <c r="E829">
        <v>70</v>
      </c>
      <c r="F829">
        <v>71</v>
      </c>
      <c r="G829">
        <v>58</v>
      </c>
      <c r="H829">
        <v>73</v>
      </c>
      <c r="I829">
        <v>67</v>
      </c>
      <c r="J829">
        <v>93</v>
      </c>
      <c r="K829">
        <v>82</v>
      </c>
      <c r="L829" s="45" t="str">
        <f>_xlfn.IFNA(INDEX(Absen!$B$2:$B$501,MATCH('Personal Teks 2'!B829,Absen!$A$2:$A$501,0)),"NO")</f>
        <v>NO</v>
      </c>
      <c r="M829" s="47">
        <f t="shared" si="36"/>
        <v>0</v>
      </c>
      <c r="N829">
        <f t="shared" si="37"/>
        <v>82</v>
      </c>
      <c r="O829">
        <f t="shared" si="38"/>
        <v>73.525000000000006</v>
      </c>
      <c r="P829" t="str" cm="1">
        <f t="array" ref="P829">_xlfn.IFS(O829&gt;90,"A+",O829&gt;80,"A",O829&gt;70,"B",O829&gt;60,"C",O829&gt;40,"D",O829&gt;=0,"E")</f>
        <v>B</v>
      </c>
      <c r="Q829" s="43" t="str">
        <f>TEXT(VLOOKUP(D829,CHOOSE({1,2},Detail!$H$2:$H$1001,Detail!$A$2:$A$1001),2,FALSE),"DD/MM/YYYY")</f>
        <v>18/01/2002</v>
      </c>
      <c r="R829" t="str" cm="1">
        <f t="array" ref="R829:V829">TRANSPOSE(VLOOKUP(D829,CHOOSE({1,2,3,4,5,6},Detail!$H$2:$H$1001,Detail!$F$2:$F$1001,Detail!$C$2:$C$1001,Detail!$D$2:$D$1001,Detail!$E$2:$E$1001,Detail!$B$2:$B$1001),{2;3;4;5;6},FALSE))</f>
        <v>Parepare</v>
      </c>
      <c r="S829">
        <v>164</v>
      </c>
      <c r="T829">
        <v>75</v>
      </c>
      <c r="U829" t="str">
        <v>Jl. Sukajadi No. 73</v>
      </c>
      <c r="V829" t="str">
        <v>AB+</v>
      </c>
    </row>
    <row r="830" spans="1:22" x14ac:dyDescent="0.25">
      <c r="A830">
        <v>829</v>
      </c>
      <c r="B830" t="str">
        <f>LEFT(INDEX(Absen!$F$3:$F$8,MATCH(C830,Absen!$E$3:$E$8,0)),1)&amp;TEXT(A830,"0000")</f>
        <v>B0829</v>
      </c>
      <c r="C830" t="s">
        <v>1014</v>
      </c>
      <c r="D830" s="27" t="str">
        <f>VLOOKUP('Personal Teks 2'!B830,Detail!$G$2:$H$1001,2,FALSE)</f>
        <v>Darimin Yuliarti</v>
      </c>
      <c r="E830">
        <v>54</v>
      </c>
      <c r="F830">
        <v>72</v>
      </c>
      <c r="G830">
        <v>40</v>
      </c>
      <c r="H830">
        <v>50</v>
      </c>
      <c r="I830">
        <v>64</v>
      </c>
      <c r="J830">
        <v>77</v>
      </c>
      <c r="K830">
        <v>62</v>
      </c>
      <c r="L830" s="45" t="str">
        <f>_xlfn.IFNA(INDEX(Absen!$B$2:$B$501,MATCH('Personal Teks 2'!B830,Absen!$A$2:$A$501,0)),"NO")</f>
        <v>NO</v>
      </c>
      <c r="M830" s="47">
        <f t="shared" si="36"/>
        <v>0</v>
      </c>
      <c r="N830">
        <f t="shared" si="37"/>
        <v>62</v>
      </c>
      <c r="O830">
        <f t="shared" si="38"/>
        <v>59.6</v>
      </c>
      <c r="P830" t="str" cm="1">
        <f t="array" ref="P830">_xlfn.IFS(O830&gt;90,"A+",O830&gt;80,"A",O830&gt;70,"B",O830&gt;60,"C",O830&gt;40,"D",O830&gt;=0,"E")</f>
        <v>D</v>
      </c>
      <c r="Q830" s="43" t="str">
        <f>TEXT(VLOOKUP(D830,CHOOSE({1,2},Detail!$H$2:$H$1001,Detail!$A$2:$A$1001),2,FALSE),"DD/MM/YYYY")</f>
        <v>10/02/2003</v>
      </c>
      <c r="R830" t="str" cm="1">
        <f t="array" ref="R830:V830">TRANSPOSE(VLOOKUP(D830,CHOOSE({1,2,3,4,5,6},Detail!$H$2:$H$1001,Detail!$F$2:$F$1001,Detail!$C$2:$C$1001,Detail!$D$2:$D$1001,Detail!$E$2:$E$1001,Detail!$B$2:$B$1001),{2;3;4;5;6},FALSE))</f>
        <v>Bekasi</v>
      </c>
      <c r="S830">
        <v>159</v>
      </c>
      <c r="T830">
        <v>58</v>
      </c>
      <c r="U830" t="str">
        <v>Jl. Kebonjati No. 12</v>
      </c>
      <c r="V830" t="str">
        <v>O+</v>
      </c>
    </row>
    <row r="831" spans="1:22" x14ac:dyDescent="0.25">
      <c r="A831">
        <v>830</v>
      </c>
      <c r="B831" t="str">
        <f>LEFT(INDEX(Absen!$F$3:$F$8,MATCH(C831,Absen!$E$3:$E$8,0)),1)&amp;TEXT(A831,"0000")</f>
        <v>B0830</v>
      </c>
      <c r="C831" t="s">
        <v>1014</v>
      </c>
      <c r="D831" s="27" t="str">
        <f>VLOOKUP('Personal Teks 2'!B831,Detail!$G$2:$H$1001,2,FALSE)</f>
        <v>Jayeng Putra</v>
      </c>
      <c r="E831">
        <v>93</v>
      </c>
      <c r="F831">
        <v>71</v>
      </c>
      <c r="G831">
        <v>83</v>
      </c>
      <c r="H831">
        <v>57</v>
      </c>
      <c r="I831">
        <v>92</v>
      </c>
      <c r="J831">
        <v>76</v>
      </c>
      <c r="K831">
        <v>80</v>
      </c>
      <c r="L831" s="45">
        <f>_xlfn.IFNA(INDEX(Absen!$B$2:$B$501,MATCH('Personal Teks 2'!B831,Absen!$A$2:$A$501,0)),"NO")</f>
        <v>44821</v>
      </c>
      <c r="M831" s="47">
        <f t="shared" si="36"/>
        <v>10</v>
      </c>
      <c r="N831">
        <f t="shared" si="37"/>
        <v>70</v>
      </c>
      <c r="O831">
        <f t="shared" si="38"/>
        <v>77.924999999999997</v>
      </c>
      <c r="P831" t="str" cm="1">
        <f t="array" ref="P831">_xlfn.IFS(O831&gt;90,"A+",O831&gt;80,"A",O831&gt;70,"B",O831&gt;60,"C",O831&gt;40,"D",O831&gt;=0,"E")</f>
        <v>B</v>
      </c>
      <c r="Q831" s="43" t="str">
        <f>TEXT(VLOOKUP(D831,CHOOSE({1,2},Detail!$H$2:$H$1001,Detail!$A$2:$A$1001),2,FALSE),"DD/MM/YYYY")</f>
        <v>06/09/2003</v>
      </c>
      <c r="R831" t="str" cm="1">
        <f t="array" ref="R831:V831">TRANSPOSE(VLOOKUP(D831,CHOOSE({1,2,3,4,5,6},Detail!$H$2:$H$1001,Detail!$F$2:$F$1001,Detail!$C$2:$C$1001,Detail!$D$2:$D$1001,Detail!$E$2:$E$1001,Detail!$B$2:$B$1001),{2;3;4;5;6},FALSE))</f>
        <v>Parepare</v>
      </c>
      <c r="S831">
        <v>177</v>
      </c>
      <c r="T831">
        <v>69</v>
      </c>
      <c r="U831" t="str">
        <v>Jl. KH Amin Jasuta No. 34</v>
      </c>
      <c r="V831" t="str">
        <v>O-</v>
      </c>
    </row>
    <row r="832" spans="1:22" x14ac:dyDescent="0.25">
      <c r="A832">
        <v>831</v>
      </c>
      <c r="B832" t="str">
        <f>LEFT(INDEX(Absen!$F$3:$F$8,MATCH(C832,Absen!$E$3:$E$8,0)),1)&amp;TEXT(A832,"0000")</f>
        <v>B0831</v>
      </c>
      <c r="C832" t="s">
        <v>1014</v>
      </c>
      <c r="D832" s="27" t="str">
        <f>VLOOKUP('Personal Teks 2'!B832,Detail!$G$2:$H$1001,2,FALSE)</f>
        <v>Kamila Prayoga</v>
      </c>
      <c r="E832">
        <v>82</v>
      </c>
      <c r="F832">
        <v>49</v>
      </c>
      <c r="G832">
        <v>73</v>
      </c>
      <c r="H832">
        <v>56</v>
      </c>
      <c r="I832">
        <v>60</v>
      </c>
      <c r="J832">
        <v>63</v>
      </c>
      <c r="K832">
        <v>75</v>
      </c>
      <c r="L832" s="45">
        <f>_xlfn.IFNA(INDEX(Absen!$B$2:$B$501,MATCH('Personal Teks 2'!B832,Absen!$A$2:$A$501,0)),"NO")</f>
        <v>44830</v>
      </c>
      <c r="M832" s="47">
        <f t="shared" si="36"/>
        <v>10</v>
      </c>
      <c r="N832">
        <f t="shared" si="37"/>
        <v>65</v>
      </c>
      <c r="O832">
        <f t="shared" si="38"/>
        <v>64.575000000000003</v>
      </c>
      <c r="P832" t="str" cm="1">
        <f t="array" ref="P832">_xlfn.IFS(O832&gt;90,"A+",O832&gt;80,"A",O832&gt;70,"B",O832&gt;60,"C",O832&gt;40,"D",O832&gt;=0,"E")</f>
        <v>C</v>
      </c>
      <c r="Q832" s="43" t="str">
        <f>TEXT(VLOOKUP(D832,CHOOSE({1,2},Detail!$H$2:$H$1001,Detail!$A$2:$A$1001),2,FALSE),"DD/MM/YYYY")</f>
        <v>18/03/2005</v>
      </c>
      <c r="R832" t="str" cm="1">
        <f t="array" ref="R832:V832">TRANSPOSE(VLOOKUP(D832,CHOOSE({1,2,3,4,5,6},Detail!$H$2:$H$1001,Detail!$F$2:$F$1001,Detail!$C$2:$C$1001,Detail!$D$2:$D$1001,Detail!$E$2:$E$1001,Detail!$B$2:$B$1001),{2;3;4;5;6},FALSE))</f>
        <v>Bandar Lampung</v>
      </c>
      <c r="S832">
        <v>161</v>
      </c>
      <c r="T832">
        <v>71</v>
      </c>
      <c r="U832" t="str">
        <v>Gang Waringin No. 28</v>
      </c>
      <c r="V832" t="str">
        <v>B-</v>
      </c>
    </row>
    <row r="833" spans="1:22" x14ac:dyDescent="0.25">
      <c r="A833">
        <v>832</v>
      </c>
      <c r="B833" t="str">
        <f>LEFT(INDEX(Absen!$F$3:$F$8,MATCH(C833,Absen!$E$3:$E$8,0)),1)&amp;TEXT(A833,"0000")</f>
        <v>D0832</v>
      </c>
      <c r="C833" t="s">
        <v>1013</v>
      </c>
      <c r="D833" s="27" t="str">
        <f>VLOOKUP('Personal Teks 2'!B833,Detail!$G$2:$H$1001,2,FALSE)</f>
        <v>Ifa Kusmawati</v>
      </c>
      <c r="E833">
        <v>83</v>
      </c>
      <c r="F833">
        <v>54</v>
      </c>
      <c r="G833">
        <v>34</v>
      </c>
      <c r="H833">
        <v>56</v>
      </c>
      <c r="I833">
        <v>86</v>
      </c>
      <c r="J833">
        <v>70</v>
      </c>
      <c r="K833">
        <v>74</v>
      </c>
      <c r="L833" s="45">
        <f>_xlfn.IFNA(INDEX(Absen!$B$2:$B$501,MATCH('Personal Teks 2'!B833,Absen!$A$2:$A$501,0)),"NO")</f>
        <v>44782</v>
      </c>
      <c r="M833" s="47">
        <f t="shared" si="36"/>
        <v>10</v>
      </c>
      <c r="N833">
        <f t="shared" si="37"/>
        <v>64</v>
      </c>
      <c r="O833">
        <f t="shared" si="38"/>
        <v>62.074999999999996</v>
      </c>
      <c r="P833" t="str" cm="1">
        <f t="array" ref="P833">_xlfn.IFS(O833&gt;90,"A+",O833&gt;80,"A",O833&gt;70,"B",O833&gt;60,"C",O833&gt;40,"D",O833&gt;=0,"E")</f>
        <v>C</v>
      </c>
      <c r="Q833" s="43" t="str">
        <f>TEXT(VLOOKUP(D833,CHOOSE({1,2},Detail!$H$2:$H$1001,Detail!$A$2:$A$1001),2,FALSE),"DD/MM/YYYY")</f>
        <v>27/12/2001</v>
      </c>
      <c r="R833" t="str" cm="1">
        <f t="array" ref="R833:V833">TRANSPOSE(VLOOKUP(D833,CHOOSE({1,2,3,4,5,6},Detail!$H$2:$H$1001,Detail!$F$2:$F$1001,Detail!$C$2:$C$1001,Detail!$D$2:$D$1001,Detail!$E$2:$E$1001,Detail!$B$2:$B$1001),{2;3;4;5;6},FALSE))</f>
        <v>Bukittinggi</v>
      </c>
      <c r="S833">
        <v>157</v>
      </c>
      <c r="T833">
        <v>59</v>
      </c>
      <c r="U833" t="str">
        <v>Jalan Rajiman No. 44</v>
      </c>
      <c r="V833" t="str">
        <v>A-</v>
      </c>
    </row>
    <row r="834" spans="1:22" x14ac:dyDescent="0.25">
      <c r="A834">
        <v>833</v>
      </c>
      <c r="B834" t="str">
        <f>LEFT(INDEX(Absen!$F$3:$F$8,MATCH(C834,Absen!$E$3:$E$8,0)),1)&amp;TEXT(A834,"0000")</f>
        <v>E0833</v>
      </c>
      <c r="C834" t="s">
        <v>1010</v>
      </c>
      <c r="D834" s="27" t="str">
        <f>VLOOKUP('Personal Teks 2'!B834,Detail!$G$2:$H$1001,2,FALSE)</f>
        <v>Julia Kuswandari</v>
      </c>
      <c r="E834">
        <v>68</v>
      </c>
      <c r="F834">
        <v>60</v>
      </c>
      <c r="G834">
        <v>30</v>
      </c>
      <c r="H834">
        <v>67</v>
      </c>
      <c r="I834">
        <v>91</v>
      </c>
      <c r="J834">
        <v>91</v>
      </c>
      <c r="K834">
        <v>81</v>
      </c>
      <c r="L834" s="45">
        <f>_xlfn.IFNA(INDEX(Absen!$B$2:$B$501,MATCH('Personal Teks 2'!B834,Absen!$A$2:$A$501,0)),"NO")</f>
        <v>44890</v>
      </c>
      <c r="M834" s="47">
        <f t="shared" si="36"/>
        <v>10</v>
      </c>
      <c r="N834">
        <f t="shared" si="37"/>
        <v>71</v>
      </c>
      <c r="O834">
        <f t="shared" si="38"/>
        <v>67.05</v>
      </c>
      <c r="P834" t="str" cm="1">
        <f t="array" ref="P834">_xlfn.IFS(O834&gt;90,"A+",O834&gt;80,"A",O834&gt;70,"B",O834&gt;60,"C",O834&gt;40,"D",O834&gt;=0,"E")</f>
        <v>C</v>
      </c>
      <c r="Q834" s="43" t="str">
        <f>TEXT(VLOOKUP(D834,CHOOSE({1,2},Detail!$H$2:$H$1001,Detail!$A$2:$A$1001),2,FALSE),"DD/MM/YYYY")</f>
        <v>04/08/2002</v>
      </c>
      <c r="R834" t="str" cm="1">
        <f t="array" ref="R834:V834">TRANSPOSE(VLOOKUP(D834,CHOOSE({1,2,3,4,5,6},Detail!$H$2:$H$1001,Detail!$F$2:$F$1001,Detail!$C$2:$C$1001,Detail!$D$2:$D$1001,Detail!$E$2:$E$1001,Detail!$B$2:$B$1001),{2;3;4;5;6},FALSE))</f>
        <v>Banda Aceh</v>
      </c>
      <c r="S834">
        <v>165</v>
      </c>
      <c r="T834">
        <v>50</v>
      </c>
      <c r="U834" t="str">
        <v>Gang BKR No. 89</v>
      </c>
      <c r="V834" t="str">
        <v>O+</v>
      </c>
    </row>
    <row r="835" spans="1:22" x14ac:dyDescent="0.25">
      <c r="A835">
        <v>834</v>
      </c>
      <c r="B835" t="str">
        <f>LEFT(INDEX(Absen!$F$3:$F$8,MATCH(C835,Absen!$E$3:$E$8,0)),1)&amp;TEXT(A835,"0000")</f>
        <v>A0834</v>
      </c>
      <c r="C835" t="s">
        <v>1015</v>
      </c>
      <c r="D835" s="27" t="str">
        <f>VLOOKUP('Personal Teks 2'!B835,Detail!$G$2:$H$1001,2,FALSE)</f>
        <v>Kuncara Mulyani</v>
      </c>
      <c r="E835">
        <v>73</v>
      </c>
      <c r="F835">
        <v>59</v>
      </c>
      <c r="G835">
        <v>89</v>
      </c>
      <c r="H835">
        <v>63</v>
      </c>
      <c r="I835">
        <v>61</v>
      </c>
      <c r="J835">
        <v>67</v>
      </c>
      <c r="K835">
        <v>65</v>
      </c>
      <c r="L835" s="45" t="str">
        <f>_xlfn.IFNA(INDEX(Absen!$B$2:$B$501,MATCH('Personal Teks 2'!B835,Absen!$A$2:$A$501,0)),"NO")</f>
        <v>NO</v>
      </c>
      <c r="M835" s="47">
        <f t="shared" ref="M835:M898" si="39">IF(LEN(TEXT(L835,"DD/MM/YYYY"))=10,10,0)</f>
        <v>0</v>
      </c>
      <c r="N835">
        <f t="shared" ref="N835:N898" si="40">(K835-M835)</f>
        <v>65</v>
      </c>
      <c r="O835">
        <f t="shared" ref="O835:O898" si="41">SUM(E835*12.5/100,F835*12.5/100,H835*12.5/100,G835*20/100,I835*12.5/100,J835*20/100,N835*10/100)</f>
        <v>69.699999999999989</v>
      </c>
      <c r="P835" t="str" cm="1">
        <f t="array" ref="P835">_xlfn.IFS(O835&gt;90,"A+",O835&gt;80,"A",O835&gt;70,"B",O835&gt;60,"C",O835&gt;40,"D",O835&gt;=0,"E")</f>
        <v>C</v>
      </c>
      <c r="Q835" s="43" t="str">
        <f>TEXT(VLOOKUP(D835,CHOOSE({1,2},Detail!$H$2:$H$1001,Detail!$A$2:$A$1001),2,FALSE),"DD/MM/YYYY")</f>
        <v>01/11/2001</v>
      </c>
      <c r="R835" t="str" cm="1">
        <f t="array" ref="R835:V835">TRANSPOSE(VLOOKUP(D835,CHOOSE({1,2,3,4,5,6},Detail!$H$2:$H$1001,Detail!$F$2:$F$1001,Detail!$C$2:$C$1001,Detail!$D$2:$D$1001,Detail!$E$2:$E$1001,Detail!$B$2:$B$1001),{2;3;4;5;6},FALSE))</f>
        <v>Prabumulih</v>
      </c>
      <c r="S835">
        <v>174</v>
      </c>
      <c r="T835">
        <v>45</v>
      </c>
      <c r="U835" t="str">
        <v>Jl. M.H Thamrin No. 58</v>
      </c>
      <c r="V835" t="str">
        <v>O-</v>
      </c>
    </row>
    <row r="836" spans="1:22" x14ac:dyDescent="0.25">
      <c r="A836">
        <v>835</v>
      </c>
      <c r="B836" t="str">
        <f>LEFT(INDEX(Absen!$F$3:$F$8,MATCH(C836,Absen!$E$3:$E$8,0)),1)&amp;TEXT(A836,"0000")</f>
        <v>C0835</v>
      </c>
      <c r="C836" t="s">
        <v>1012</v>
      </c>
      <c r="D836" s="27" t="str">
        <f>VLOOKUP('Personal Teks 2'!B836,Detail!$G$2:$H$1001,2,FALSE)</f>
        <v>Ghaliyati Yulianti</v>
      </c>
      <c r="E836">
        <v>81</v>
      </c>
      <c r="F836">
        <v>41</v>
      </c>
      <c r="G836">
        <v>95</v>
      </c>
      <c r="H836">
        <v>50</v>
      </c>
      <c r="I836">
        <v>79</v>
      </c>
      <c r="J836">
        <v>97</v>
      </c>
      <c r="K836">
        <v>97</v>
      </c>
      <c r="L836" s="45" t="str">
        <f>_xlfn.IFNA(INDEX(Absen!$B$2:$B$501,MATCH('Personal Teks 2'!B836,Absen!$A$2:$A$501,0)),"NO")</f>
        <v>NO</v>
      </c>
      <c r="M836" s="47">
        <f t="shared" si="39"/>
        <v>0</v>
      </c>
      <c r="N836">
        <f t="shared" si="40"/>
        <v>97</v>
      </c>
      <c r="O836">
        <f t="shared" si="41"/>
        <v>79.475000000000009</v>
      </c>
      <c r="P836" t="str" cm="1">
        <f t="array" ref="P836">_xlfn.IFS(O836&gt;90,"A+",O836&gt;80,"A",O836&gt;70,"B",O836&gt;60,"C",O836&gt;40,"D",O836&gt;=0,"E")</f>
        <v>B</v>
      </c>
      <c r="Q836" s="43" t="str">
        <f>TEXT(VLOOKUP(D836,CHOOSE({1,2},Detail!$H$2:$H$1001,Detail!$A$2:$A$1001),2,FALSE),"DD/MM/YYYY")</f>
        <v>09/12/2003</v>
      </c>
      <c r="R836" t="str" cm="1">
        <f t="array" ref="R836:V836">TRANSPOSE(VLOOKUP(D836,CHOOSE({1,2,3,4,5,6},Detail!$H$2:$H$1001,Detail!$F$2:$F$1001,Detail!$C$2:$C$1001,Detail!$D$2:$D$1001,Detail!$E$2:$E$1001,Detail!$B$2:$B$1001),{2;3;4;5;6},FALSE))</f>
        <v>Mataram</v>
      </c>
      <c r="S836">
        <v>163</v>
      </c>
      <c r="T836">
        <v>81</v>
      </c>
      <c r="U836" t="str">
        <v>Jl. Tebet Barat Dalam No. 01</v>
      </c>
      <c r="V836" t="str">
        <v>A+</v>
      </c>
    </row>
    <row r="837" spans="1:22" x14ac:dyDescent="0.25">
      <c r="A837">
        <v>836</v>
      </c>
      <c r="B837" t="str">
        <f>LEFT(INDEX(Absen!$F$3:$F$8,MATCH(C837,Absen!$E$3:$E$8,0)),1)&amp;TEXT(A837,"0000")</f>
        <v>C0836</v>
      </c>
      <c r="C837" t="s">
        <v>1012</v>
      </c>
      <c r="D837" s="27" t="str">
        <f>VLOOKUP('Personal Teks 2'!B837,Detail!$G$2:$H$1001,2,FALSE)</f>
        <v>Nrima Prabowo</v>
      </c>
      <c r="E837">
        <v>89</v>
      </c>
      <c r="F837">
        <v>45</v>
      </c>
      <c r="G837">
        <v>33</v>
      </c>
      <c r="H837">
        <v>70</v>
      </c>
      <c r="I837">
        <v>75</v>
      </c>
      <c r="J837">
        <v>72</v>
      </c>
      <c r="K837">
        <v>67</v>
      </c>
      <c r="L837" s="45" t="str">
        <f>_xlfn.IFNA(INDEX(Absen!$B$2:$B$501,MATCH('Personal Teks 2'!B837,Absen!$A$2:$A$501,0)),"NO")</f>
        <v>NO</v>
      </c>
      <c r="M837" s="47">
        <f t="shared" si="39"/>
        <v>0</v>
      </c>
      <c r="N837">
        <f t="shared" si="40"/>
        <v>67</v>
      </c>
      <c r="O837">
        <f t="shared" si="41"/>
        <v>62.575000000000003</v>
      </c>
      <c r="P837" t="str" cm="1">
        <f t="array" ref="P837">_xlfn.IFS(O837&gt;90,"A+",O837&gt;80,"A",O837&gt;70,"B",O837&gt;60,"C",O837&gt;40,"D",O837&gt;=0,"E")</f>
        <v>C</v>
      </c>
      <c r="Q837" s="43" t="str">
        <f>TEXT(VLOOKUP(D837,CHOOSE({1,2},Detail!$H$2:$H$1001,Detail!$A$2:$A$1001),2,FALSE),"DD/MM/YYYY")</f>
        <v>21/02/2005</v>
      </c>
      <c r="R837" t="str" cm="1">
        <f t="array" ref="R837:V837">TRANSPOSE(VLOOKUP(D837,CHOOSE({1,2,3,4,5,6},Detail!$H$2:$H$1001,Detail!$F$2:$F$1001,Detail!$C$2:$C$1001,Detail!$D$2:$D$1001,Detail!$E$2:$E$1001,Detail!$B$2:$B$1001),{2;3;4;5;6},FALSE))</f>
        <v>Mataram</v>
      </c>
      <c r="S837">
        <v>163</v>
      </c>
      <c r="T837">
        <v>92</v>
      </c>
      <c r="U837" t="str">
        <v>Jalan PHH. Mustofa No. 25</v>
      </c>
      <c r="V837" t="str">
        <v>B-</v>
      </c>
    </row>
    <row r="838" spans="1:22" x14ac:dyDescent="0.25">
      <c r="A838">
        <v>837</v>
      </c>
      <c r="B838" t="str">
        <f>LEFT(INDEX(Absen!$F$3:$F$8,MATCH(C838,Absen!$E$3:$E$8,0)),1)&amp;TEXT(A838,"0000")</f>
        <v>C0837</v>
      </c>
      <c r="C838" t="s">
        <v>1012</v>
      </c>
      <c r="D838" s="27" t="str">
        <f>VLOOKUP('Personal Teks 2'!B838,Detail!$G$2:$H$1001,2,FALSE)</f>
        <v>Mahdi Kuswandari</v>
      </c>
      <c r="E838">
        <v>89</v>
      </c>
      <c r="F838">
        <v>41</v>
      </c>
      <c r="G838">
        <v>54</v>
      </c>
      <c r="H838">
        <v>75</v>
      </c>
      <c r="I838">
        <v>50</v>
      </c>
      <c r="J838">
        <v>71</v>
      </c>
      <c r="K838">
        <v>96</v>
      </c>
      <c r="L838" s="45">
        <f>_xlfn.IFNA(INDEX(Absen!$B$2:$B$501,MATCH('Personal Teks 2'!B838,Absen!$A$2:$A$501,0)),"NO")</f>
        <v>44754</v>
      </c>
      <c r="M838" s="47">
        <f t="shared" si="39"/>
        <v>10</v>
      </c>
      <c r="N838">
        <f t="shared" si="40"/>
        <v>86</v>
      </c>
      <c r="O838">
        <f t="shared" si="41"/>
        <v>65.474999999999994</v>
      </c>
      <c r="P838" t="str" cm="1">
        <f t="array" ref="P838">_xlfn.IFS(O838&gt;90,"A+",O838&gt;80,"A",O838&gt;70,"B",O838&gt;60,"C",O838&gt;40,"D",O838&gt;=0,"E")</f>
        <v>C</v>
      </c>
      <c r="Q838" s="43" t="str">
        <f>TEXT(VLOOKUP(D838,CHOOSE({1,2},Detail!$H$2:$H$1001,Detail!$A$2:$A$1001),2,FALSE),"DD/MM/YYYY")</f>
        <v>15/01/2002</v>
      </c>
      <c r="R838" t="str" cm="1">
        <f t="array" ref="R838:V838">TRANSPOSE(VLOOKUP(D838,CHOOSE({1,2,3,4,5,6},Detail!$H$2:$H$1001,Detail!$F$2:$F$1001,Detail!$C$2:$C$1001,Detail!$D$2:$D$1001,Detail!$E$2:$E$1001,Detail!$B$2:$B$1001),{2;3;4;5;6},FALSE))</f>
        <v>Tebingtinggi</v>
      </c>
      <c r="S838">
        <v>164</v>
      </c>
      <c r="T838">
        <v>94</v>
      </c>
      <c r="U838" t="str">
        <v>Jalan Cikutra Barat No. 09</v>
      </c>
      <c r="V838" t="str">
        <v>A+</v>
      </c>
    </row>
    <row r="839" spans="1:22" x14ac:dyDescent="0.25">
      <c r="A839">
        <v>838</v>
      </c>
      <c r="B839" t="str">
        <f>LEFT(INDEX(Absen!$F$3:$F$8,MATCH(C839,Absen!$E$3:$E$8,0)),1)&amp;TEXT(A839,"0000")</f>
        <v>F0838</v>
      </c>
      <c r="C839" t="s">
        <v>1011</v>
      </c>
      <c r="D839" s="27" t="str">
        <f>VLOOKUP('Personal Teks 2'!B839,Detail!$G$2:$H$1001,2,FALSE)</f>
        <v>Raditya Mangunsong</v>
      </c>
      <c r="E839">
        <v>82</v>
      </c>
      <c r="F839">
        <v>64</v>
      </c>
      <c r="G839">
        <v>69</v>
      </c>
      <c r="H839">
        <v>72</v>
      </c>
      <c r="I839">
        <v>64</v>
      </c>
      <c r="J839">
        <v>53</v>
      </c>
      <c r="K839">
        <v>92</v>
      </c>
      <c r="L839" s="45">
        <f>_xlfn.IFNA(INDEX(Absen!$B$2:$B$501,MATCH('Personal Teks 2'!B839,Absen!$A$2:$A$501,0)),"NO")</f>
        <v>44863</v>
      </c>
      <c r="M839" s="47">
        <f t="shared" si="39"/>
        <v>10</v>
      </c>
      <c r="N839">
        <f t="shared" si="40"/>
        <v>82</v>
      </c>
      <c r="O839">
        <f t="shared" si="41"/>
        <v>67.849999999999994</v>
      </c>
      <c r="P839" t="str" cm="1">
        <f t="array" ref="P839">_xlfn.IFS(O839&gt;90,"A+",O839&gt;80,"A",O839&gt;70,"B",O839&gt;60,"C",O839&gt;40,"D",O839&gt;=0,"E")</f>
        <v>C</v>
      </c>
      <c r="Q839" s="43" t="str">
        <f>TEXT(VLOOKUP(D839,CHOOSE({1,2},Detail!$H$2:$H$1001,Detail!$A$2:$A$1001),2,FALSE),"DD/MM/YYYY")</f>
        <v>17/06/2002</v>
      </c>
      <c r="R839" t="str" cm="1">
        <f t="array" ref="R839:V839">TRANSPOSE(VLOOKUP(D839,CHOOSE({1,2,3,4,5,6},Detail!$H$2:$H$1001,Detail!$F$2:$F$1001,Detail!$C$2:$C$1001,Detail!$D$2:$D$1001,Detail!$E$2:$E$1001,Detail!$B$2:$B$1001),{2;3;4;5;6},FALSE))</f>
        <v>Solok</v>
      </c>
      <c r="S839">
        <v>180</v>
      </c>
      <c r="T839">
        <v>81</v>
      </c>
      <c r="U839" t="str">
        <v xml:space="preserve">Gg. Abdul Muis No. 4
</v>
      </c>
      <c r="V839" t="str">
        <v>O-</v>
      </c>
    </row>
    <row r="840" spans="1:22" x14ac:dyDescent="0.25">
      <c r="A840">
        <v>839</v>
      </c>
      <c r="B840" t="str">
        <f>LEFT(INDEX(Absen!$F$3:$F$8,MATCH(C840,Absen!$E$3:$E$8,0)),1)&amp;TEXT(A840,"0000")</f>
        <v>C0839</v>
      </c>
      <c r="C840" t="s">
        <v>1012</v>
      </c>
      <c r="D840" s="27" t="str">
        <f>VLOOKUP('Personal Teks 2'!B840,Detail!$G$2:$H$1001,2,FALSE)</f>
        <v>Uchita Haryanto</v>
      </c>
      <c r="E840">
        <v>67</v>
      </c>
      <c r="F840">
        <v>60</v>
      </c>
      <c r="G840">
        <v>30</v>
      </c>
      <c r="H840">
        <v>66</v>
      </c>
      <c r="I840">
        <v>85</v>
      </c>
      <c r="J840">
        <v>40</v>
      </c>
      <c r="K840">
        <v>83</v>
      </c>
      <c r="L840" s="45" t="str">
        <f>_xlfn.IFNA(INDEX(Absen!$B$2:$B$501,MATCH('Personal Teks 2'!B840,Absen!$A$2:$A$501,0)),"NO")</f>
        <v>NO</v>
      </c>
      <c r="M840" s="47">
        <f t="shared" si="39"/>
        <v>0</v>
      </c>
      <c r="N840">
        <f t="shared" si="40"/>
        <v>83</v>
      </c>
      <c r="O840">
        <f t="shared" si="41"/>
        <v>57.05</v>
      </c>
      <c r="P840" t="str" cm="1">
        <f t="array" ref="P840">_xlfn.IFS(O840&gt;90,"A+",O840&gt;80,"A",O840&gt;70,"B",O840&gt;60,"C",O840&gt;40,"D",O840&gt;=0,"E")</f>
        <v>D</v>
      </c>
      <c r="Q840" s="43" t="str">
        <f>TEXT(VLOOKUP(D840,CHOOSE({1,2},Detail!$H$2:$H$1001,Detail!$A$2:$A$1001),2,FALSE),"DD/MM/YYYY")</f>
        <v>10/12/2004</v>
      </c>
      <c r="R840" t="str" cm="1">
        <f t="array" ref="R840:V840">TRANSPOSE(VLOOKUP(D840,CHOOSE({1,2,3,4,5,6},Detail!$H$2:$H$1001,Detail!$F$2:$F$1001,Detail!$C$2:$C$1001,Detail!$D$2:$D$1001,Detail!$E$2:$E$1001,Detail!$B$2:$B$1001),{2;3;4;5;6},FALSE))</f>
        <v>Kendari</v>
      </c>
      <c r="S840">
        <v>161</v>
      </c>
      <c r="T840">
        <v>55</v>
      </c>
      <c r="U840" t="str">
        <v>Jl. Rajawali Timur No. 82</v>
      </c>
      <c r="V840" t="str">
        <v>O-</v>
      </c>
    </row>
    <row r="841" spans="1:22" x14ac:dyDescent="0.25">
      <c r="A841">
        <v>840</v>
      </c>
      <c r="B841" t="str">
        <f>LEFT(INDEX(Absen!$F$3:$F$8,MATCH(C841,Absen!$E$3:$E$8,0)),1)&amp;TEXT(A841,"0000")</f>
        <v>D0840</v>
      </c>
      <c r="C841" t="s">
        <v>1013</v>
      </c>
      <c r="D841" s="27" t="str">
        <f>VLOOKUP('Personal Teks 2'!B841,Detail!$G$2:$H$1001,2,FALSE)</f>
        <v>Edward Natsir</v>
      </c>
      <c r="E841">
        <v>59</v>
      </c>
      <c r="F841">
        <v>56</v>
      </c>
      <c r="G841">
        <v>43</v>
      </c>
      <c r="H841">
        <v>68</v>
      </c>
      <c r="I841">
        <v>63</v>
      </c>
      <c r="J841">
        <v>57</v>
      </c>
      <c r="K841">
        <v>93</v>
      </c>
      <c r="L841" s="45" t="str">
        <f>_xlfn.IFNA(INDEX(Absen!$B$2:$B$501,MATCH('Personal Teks 2'!B841,Absen!$A$2:$A$501,0)),"NO")</f>
        <v>NO</v>
      </c>
      <c r="M841" s="47">
        <f t="shared" si="39"/>
        <v>0</v>
      </c>
      <c r="N841">
        <f t="shared" si="40"/>
        <v>93</v>
      </c>
      <c r="O841">
        <f t="shared" si="41"/>
        <v>60.05</v>
      </c>
      <c r="P841" t="str" cm="1">
        <f t="array" ref="P841">_xlfn.IFS(O841&gt;90,"A+",O841&gt;80,"A",O841&gt;70,"B",O841&gt;60,"C",O841&gt;40,"D",O841&gt;=0,"E")</f>
        <v>C</v>
      </c>
      <c r="Q841" s="43" t="str">
        <f>TEXT(VLOOKUP(D841,CHOOSE({1,2},Detail!$H$2:$H$1001,Detail!$A$2:$A$1001),2,FALSE),"DD/MM/YYYY")</f>
        <v>12/09/2004</v>
      </c>
      <c r="R841" t="str" cm="1">
        <f t="array" ref="R841:V841">TRANSPOSE(VLOOKUP(D841,CHOOSE({1,2,3,4,5,6},Detail!$H$2:$H$1001,Detail!$F$2:$F$1001,Detail!$C$2:$C$1001,Detail!$D$2:$D$1001,Detail!$E$2:$E$1001,Detail!$B$2:$B$1001),{2;3;4;5;6},FALSE))</f>
        <v>Bitung</v>
      </c>
      <c r="S841">
        <v>159</v>
      </c>
      <c r="T841">
        <v>66</v>
      </c>
      <c r="U841" t="str">
        <v>Gg. Ahmad Dahlan No. 89</v>
      </c>
      <c r="V841" t="str">
        <v>AB+</v>
      </c>
    </row>
    <row r="842" spans="1:22" x14ac:dyDescent="0.25">
      <c r="A842">
        <v>841</v>
      </c>
      <c r="B842" t="str">
        <f>LEFT(INDEX(Absen!$F$3:$F$8,MATCH(C842,Absen!$E$3:$E$8,0)),1)&amp;TEXT(A842,"0000")</f>
        <v>D0841</v>
      </c>
      <c r="C842" t="s">
        <v>1013</v>
      </c>
      <c r="D842" s="27" t="str">
        <f>VLOOKUP('Personal Teks 2'!B842,Detail!$G$2:$H$1001,2,FALSE)</f>
        <v>Clara Kusmawati</v>
      </c>
      <c r="E842">
        <v>62</v>
      </c>
      <c r="F842">
        <v>68</v>
      </c>
      <c r="G842">
        <v>31</v>
      </c>
      <c r="H842">
        <v>74</v>
      </c>
      <c r="I842">
        <v>63</v>
      </c>
      <c r="J842">
        <v>74</v>
      </c>
      <c r="K842">
        <v>69</v>
      </c>
      <c r="L842" s="45">
        <f>_xlfn.IFNA(INDEX(Absen!$B$2:$B$501,MATCH('Personal Teks 2'!B842,Absen!$A$2:$A$501,0)),"NO")</f>
        <v>44820</v>
      </c>
      <c r="M842" s="47">
        <f t="shared" si="39"/>
        <v>10</v>
      </c>
      <c r="N842">
        <f t="shared" si="40"/>
        <v>59</v>
      </c>
      <c r="O842">
        <f t="shared" si="41"/>
        <v>60.274999999999999</v>
      </c>
      <c r="P842" t="str" cm="1">
        <f t="array" ref="P842">_xlfn.IFS(O842&gt;90,"A+",O842&gt;80,"A",O842&gt;70,"B",O842&gt;60,"C",O842&gt;40,"D",O842&gt;=0,"E")</f>
        <v>C</v>
      </c>
      <c r="Q842" s="43" t="str">
        <f>TEXT(VLOOKUP(D842,CHOOSE({1,2},Detail!$H$2:$H$1001,Detail!$A$2:$A$1001),2,FALSE),"DD/MM/YYYY")</f>
        <v>16/08/2001</v>
      </c>
      <c r="R842" t="str" cm="1">
        <f t="array" ref="R842:V842">TRANSPOSE(VLOOKUP(D842,CHOOSE({1,2,3,4,5,6},Detail!$H$2:$H$1001,Detail!$F$2:$F$1001,Detail!$C$2:$C$1001,Detail!$D$2:$D$1001,Detail!$E$2:$E$1001,Detail!$B$2:$B$1001),{2;3;4;5;6},FALSE))</f>
        <v>Palopo</v>
      </c>
      <c r="S842">
        <v>179</v>
      </c>
      <c r="T842">
        <v>74</v>
      </c>
      <c r="U842" t="str">
        <v>Jl. H.J Maemunah No. 72</v>
      </c>
      <c r="V842" t="str">
        <v>B+</v>
      </c>
    </row>
    <row r="843" spans="1:22" x14ac:dyDescent="0.25">
      <c r="A843">
        <v>842</v>
      </c>
      <c r="B843" t="str">
        <f>LEFT(INDEX(Absen!$F$3:$F$8,MATCH(C843,Absen!$E$3:$E$8,0)),1)&amp;TEXT(A843,"0000")</f>
        <v>C0842</v>
      </c>
      <c r="C843" t="s">
        <v>1012</v>
      </c>
      <c r="D843" s="27" t="str">
        <f>VLOOKUP('Personal Teks 2'!B843,Detail!$G$2:$H$1001,2,FALSE)</f>
        <v>Gaiman Irawan</v>
      </c>
      <c r="E843">
        <v>72</v>
      </c>
      <c r="F843">
        <v>74</v>
      </c>
      <c r="G843">
        <v>49</v>
      </c>
      <c r="H843">
        <v>70</v>
      </c>
      <c r="I843">
        <v>76</v>
      </c>
      <c r="J843">
        <v>78</v>
      </c>
      <c r="K843">
        <v>61</v>
      </c>
      <c r="L843" s="45" t="str">
        <f>_xlfn.IFNA(INDEX(Absen!$B$2:$B$501,MATCH('Personal Teks 2'!B843,Absen!$A$2:$A$501,0)),"NO")</f>
        <v>NO</v>
      </c>
      <c r="M843" s="47">
        <f t="shared" si="39"/>
        <v>0</v>
      </c>
      <c r="N843">
        <f t="shared" si="40"/>
        <v>61</v>
      </c>
      <c r="O843">
        <f t="shared" si="41"/>
        <v>68</v>
      </c>
      <c r="P843" t="str" cm="1">
        <f t="array" ref="P843">_xlfn.IFS(O843&gt;90,"A+",O843&gt;80,"A",O843&gt;70,"B",O843&gt;60,"C",O843&gt;40,"D",O843&gt;=0,"E")</f>
        <v>C</v>
      </c>
      <c r="Q843" s="43" t="str">
        <f>TEXT(VLOOKUP(D843,CHOOSE({1,2},Detail!$H$2:$H$1001,Detail!$A$2:$A$1001),2,FALSE),"DD/MM/YYYY")</f>
        <v>02/04/2004</v>
      </c>
      <c r="R843" t="str" cm="1">
        <f t="array" ref="R843:V843">TRANSPOSE(VLOOKUP(D843,CHOOSE({1,2,3,4,5,6},Detail!$H$2:$H$1001,Detail!$F$2:$F$1001,Detail!$C$2:$C$1001,Detail!$D$2:$D$1001,Detail!$E$2:$E$1001,Detail!$B$2:$B$1001),{2;3;4;5;6},FALSE))</f>
        <v>Samarinda</v>
      </c>
      <c r="S843">
        <v>161</v>
      </c>
      <c r="T843">
        <v>65</v>
      </c>
      <c r="U843" t="str">
        <v xml:space="preserve">Jl. Suryakencana No. 7
</v>
      </c>
      <c r="V843" t="str">
        <v>A+</v>
      </c>
    </row>
    <row r="844" spans="1:22" x14ac:dyDescent="0.25">
      <c r="A844">
        <v>843</v>
      </c>
      <c r="B844" t="str">
        <f>LEFT(INDEX(Absen!$F$3:$F$8,MATCH(C844,Absen!$E$3:$E$8,0)),1)&amp;TEXT(A844,"0000")</f>
        <v>A0843</v>
      </c>
      <c r="C844" t="s">
        <v>1015</v>
      </c>
      <c r="D844" s="27" t="str">
        <f>VLOOKUP('Personal Teks 2'!B844,Detail!$G$2:$H$1001,2,FALSE)</f>
        <v>Devi Lailasari</v>
      </c>
      <c r="E844">
        <v>85</v>
      </c>
      <c r="F844">
        <v>45</v>
      </c>
      <c r="G844">
        <v>61</v>
      </c>
      <c r="H844">
        <v>52</v>
      </c>
      <c r="I844">
        <v>79</v>
      </c>
      <c r="J844">
        <v>79</v>
      </c>
      <c r="K844">
        <v>94</v>
      </c>
      <c r="L844" s="45">
        <f>_xlfn.IFNA(INDEX(Absen!$B$2:$B$501,MATCH('Personal Teks 2'!B844,Absen!$A$2:$A$501,0)),"NO")</f>
        <v>44763</v>
      </c>
      <c r="M844" s="47">
        <f t="shared" si="39"/>
        <v>10</v>
      </c>
      <c r="N844">
        <f t="shared" si="40"/>
        <v>84</v>
      </c>
      <c r="O844">
        <f t="shared" si="41"/>
        <v>69.025000000000006</v>
      </c>
      <c r="P844" t="str" cm="1">
        <f t="array" ref="P844">_xlfn.IFS(O844&gt;90,"A+",O844&gt;80,"A",O844&gt;70,"B",O844&gt;60,"C",O844&gt;40,"D",O844&gt;=0,"E")</f>
        <v>C</v>
      </c>
      <c r="Q844" s="43" t="str">
        <f>TEXT(VLOOKUP(D844,CHOOSE({1,2},Detail!$H$2:$H$1001,Detail!$A$2:$A$1001),2,FALSE),"DD/MM/YYYY")</f>
        <v>20/08/2002</v>
      </c>
      <c r="R844" t="str" cm="1">
        <f t="array" ref="R844:V844">TRANSPOSE(VLOOKUP(D844,CHOOSE({1,2,3,4,5,6},Detail!$H$2:$H$1001,Detail!$F$2:$F$1001,Detail!$C$2:$C$1001,Detail!$D$2:$D$1001,Detail!$E$2:$E$1001,Detail!$B$2:$B$1001),{2;3;4;5;6},FALSE))</f>
        <v>Pekalongan</v>
      </c>
      <c r="S844">
        <v>175</v>
      </c>
      <c r="T844">
        <v>53</v>
      </c>
      <c r="U844" t="str">
        <v>Jl. Pasir Koja No. 36</v>
      </c>
      <c r="V844" t="str">
        <v>AB-</v>
      </c>
    </row>
    <row r="845" spans="1:22" x14ac:dyDescent="0.25">
      <c r="A845">
        <v>844</v>
      </c>
      <c r="B845" t="str">
        <f>LEFT(INDEX(Absen!$F$3:$F$8,MATCH(C845,Absen!$E$3:$E$8,0)),1)&amp;TEXT(A845,"0000")</f>
        <v>D0844</v>
      </c>
      <c r="C845" t="s">
        <v>1013</v>
      </c>
      <c r="D845" s="27" t="str">
        <f>VLOOKUP('Personal Teks 2'!B845,Detail!$G$2:$H$1001,2,FALSE)</f>
        <v>Banara Utama</v>
      </c>
      <c r="E845">
        <v>83</v>
      </c>
      <c r="F845">
        <v>56</v>
      </c>
      <c r="G845">
        <v>51</v>
      </c>
      <c r="H845">
        <v>50</v>
      </c>
      <c r="I845">
        <v>83</v>
      </c>
      <c r="J845">
        <v>73</v>
      </c>
      <c r="K845">
        <v>71</v>
      </c>
      <c r="L845" s="45">
        <f>_xlfn.IFNA(INDEX(Absen!$B$2:$B$501,MATCH('Personal Teks 2'!B845,Absen!$A$2:$A$501,0)),"NO")</f>
        <v>44784</v>
      </c>
      <c r="M845" s="47">
        <f t="shared" si="39"/>
        <v>10</v>
      </c>
      <c r="N845">
        <f t="shared" si="40"/>
        <v>61</v>
      </c>
      <c r="O845">
        <f t="shared" si="41"/>
        <v>64.900000000000006</v>
      </c>
      <c r="P845" t="str" cm="1">
        <f t="array" ref="P845">_xlfn.IFS(O845&gt;90,"A+",O845&gt;80,"A",O845&gt;70,"B",O845&gt;60,"C",O845&gt;40,"D",O845&gt;=0,"E")</f>
        <v>C</v>
      </c>
      <c r="Q845" s="43" t="str">
        <f>TEXT(VLOOKUP(D845,CHOOSE({1,2},Detail!$H$2:$H$1001,Detail!$A$2:$A$1001),2,FALSE),"DD/MM/YYYY")</f>
        <v>28/07/2001</v>
      </c>
      <c r="R845" t="str" cm="1">
        <f t="array" ref="R845:V845">TRANSPOSE(VLOOKUP(D845,CHOOSE({1,2,3,4,5,6},Detail!$H$2:$H$1001,Detail!$F$2:$F$1001,Detail!$C$2:$C$1001,Detail!$D$2:$D$1001,Detail!$E$2:$E$1001,Detail!$B$2:$B$1001),{2;3;4;5;6},FALSE))</f>
        <v>Manado</v>
      </c>
      <c r="S845">
        <v>177</v>
      </c>
      <c r="T845">
        <v>77</v>
      </c>
      <c r="U845" t="str">
        <v>Jalan Kapten Muslihat No. 61</v>
      </c>
      <c r="V845" t="str">
        <v>A+</v>
      </c>
    </row>
    <row r="846" spans="1:22" x14ac:dyDescent="0.25">
      <c r="A846">
        <v>845</v>
      </c>
      <c r="B846" t="str">
        <f>LEFT(INDEX(Absen!$F$3:$F$8,MATCH(C846,Absen!$E$3:$E$8,0)),1)&amp;TEXT(A846,"0000")</f>
        <v>F0845</v>
      </c>
      <c r="C846" t="s">
        <v>1011</v>
      </c>
      <c r="D846" s="27" t="str">
        <f>VLOOKUP('Personal Teks 2'!B846,Detail!$G$2:$H$1001,2,FALSE)</f>
        <v>Imam Palastri</v>
      </c>
      <c r="E846">
        <v>57</v>
      </c>
      <c r="F846">
        <v>71</v>
      </c>
      <c r="G846">
        <v>92</v>
      </c>
      <c r="H846">
        <v>55</v>
      </c>
      <c r="I846">
        <v>77</v>
      </c>
      <c r="J846">
        <v>73</v>
      </c>
      <c r="K846">
        <v>99</v>
      </c>
      <c r="L846" s="45">
        <f>_xlfn.IFNA(INDEX(Absen!$B$2:$B$501,MATCH('Personal Teks 2'!B846,Absen!$A$2:$A$501,0)),"NO")</f>
        <v>44847</v>
      </c>
      <c r="M846" s="47">
        <f t="shared" si="39"/>
        <v>10</v>
      </c>
      <c r="N846">
        <f t="shared" si="40"/>
        <v>89</v>
      </c>
      <c r="O846">
        <f t="shared" si="41"/>
        <v>74.400000000000006</v>
      </c>
      <c r="P846" t="str" cm="1">
        <f t="array" ref="P846">_xlfn.IFS(O846&gt;90,"A+",O846&gt;80,"A",O846&gt;70,"B",O846&gt;60,"C",O846&gt;40,"D",O846&gt;=0,"E")</f>
        <v>B</v>
      </c>
      <c r="Q846" s="43" t="str">
        <f>TEXT(VLOOKUP(D846,CHOOSE({1,2},Detail!$H$2:$H$1001,Detail!$A$2:$A$1001),2,FALSE),"DD/MM/YYYY")</f>
        <v>25/10/2004</v>
      </c>
      <c r="R846" t="str" cm="1">
        <f t="array" ref="R846:V846">TRANSPOSE(VLOOKUP(D846,CHOOSE({1,2,3,4,5,6},Detail!$H$2:$H$1001,Detail!$F$2:$F$1001,Detail!$C$2:$C$1001,Detail!$D$2:$D$1001,Detail!$E$2:$E$1001,Detail!$B$2:$B$1001),{2;3;4;5;6},FALSE))</f>
        <v>Yogyakarta</v>
      </c>
      <c r="S846">
        <v>155</v>
      </c>
      <c r="T846">
        <v>61</v>
      </c>
      <c r="U846" t="str">
        <v>Gg. Rungkut Industri No. 00</v>
      </c>
      <c r="V846" t="str">
        <v>A-</v>
      </c>
    </row>
    <row r="847" spans="1:22" x14ac:dyDescent="0.25">
      <c r="A847">
        <v>846</v>
      </c>
      <c r="B847" t="str">
        <f>LEFT(INDEX(Absen!$F$3:$F$8,MATCH(C847,Absen!$E$3:$E$8,0)),1)&amp;TEXT(A847,"0000")</f>
        <v>D0846</v>
      </c>
      <c r="C847" t="s">
        <v>1013</v>
      </c>
      <c r="D847" s="27" t="str">
        <f>VLOOKUP('Personal Teks 2'!B847,Detail!$G$2:$H$1001,2,FALSE)</f>
        <v>Cawisadi Laksita</v>
      </c>
      <c r="E847">
        <v>77</v>
      </c>
      <c r="F847">
        <v>60</v>
      </c>
      <c r="G847">
        <v>55</v>
      </c>
      <c r="H847">
        <v>53</v>
      </c>
      <c r="I847">
        <v>66</v>
      </c>
      <c r="J847">
        <v>82</v>
      </c>
      <c r="K847">
        <v>64</v>
      </c>
      <c r="L847" s="45" t="str">
        <f>_xlfn.IFNA(INDEX(Absen!$B$2:$B$501,MATCH('Personal Teks 2'!B847,Absen!$A$2:$A$501,0)),"NO")</f>
        <v>NO</v>
      </c>
      <c r="M847" s="47">
        <f t="shared" si="39"/>
        <v>0</v>
      </c>
      <c r="N847">
        <f t="shared" si="40"/>
        <v>64</v>
      </c>
      <c r="O847">
        <f t="shared" si="41"/>
        <v>65.8</v>
      </c>
      <c r="P847" t="str" cm="1">
        <f t="array" ref="P847">_xlfn.IFS(O847&gt;90,"A+",O847&gt;80,"A",O847&gt;70,"B",O847&gt;60,"C",O847&gt;40,"D",O847&gt;=0,"E")</f>
        <v>C</v>
      </c>
      <c r="Q847" s="43" t="str">
        <f>TEXT(VLOOKUP(D847,CHOOSE({1,2},Detail!$H$2:$H$1001,Detail!$A$2:$A$1001),2,FALSE),"DD/MM/YYYY")</f>
        <v>12/09/2003</v>
      </c>
      <c r="R847" t="str" cm="1">
        <f t="array" ref="R847:V847">TRANSPOSE(VLOOKUP(D847,CHOOSE({1,2,3,4,5,6},Detail!$H$2:$H$1001,Detail!$F$2:$F$1001,Detail!$C$2:$C$1001,Detail!$D$2:$D$1001,Detail!$E$2:$E$1001,Detail!$B$2:$B$1001),{2;3;4;5;6},FALSE))</f>
        <v>Makassar</v>
      </c>
      <c r="S847">
        <v>160</v>
      </c>
      <c r="T847">
        <v>50</v>
      </c>
      <c r="U847" t="str">
        <v>Jalan Stasiun Wonokromo No. 12</v>
      </c>
      <c r="V847" t="str">
        <v>AB-</v>
      </c>
    </row>
    <row r="848" spans="1:22" x14ac:dyDescent="0.25">
      <c r="A848">
        <v>847</v>
      </c>
      <c r="B848" t="str">
        <f>LEFT(INDEX(Absen!$F$3:$F$8,MATCH(C848,Absen!$E$3:$E$8,0)),1)&amp;TEXT(A848,"0000")</f>
        <v>B0847</v>
      </c>
      <c r="C848" t="s">
        <v>1014</v>
      </c>
      <c r="D848" s="27" t="str">
        <f>VLOOKUP('Personal Teks 2'!B848,Detail!$G$2:$H$1001,2,FALSE)</f>
        <v>Endah Purwanti</v>
      </c>
      <c r="E848">
        <v>71</v>
      </c>
      <c r="F848">
        <v>60</v>
      </c>
      <c r="G848">
        <v>80</v>
      </c>
      <c r="H848">
        <v>60</v>
      </c>
      <c r="I848">
        <v>52</v>
      </c>
      <c r="J848">
        <v>55</v>
      </c>
      <c r="K848">
        <v>91</v>
      </c>
      <c r="L848" s="45">
        <f>_xlfn.IFNA(INDEX(Absen!$B$2:$B$501,MATCH('Personal Teks 2'!B848,Absen!$A$2:$A$501,0)),"NO")</f>
        <v>44867</v>
      </c>
      <c r="M848" s="47">
        <f t="shared" si="39"/>
        <v>10</v>
      </c>
      <c r="N848">
        <f t="shared" si="40"/>
        <v>81</v>
      </c>
      <c r="O848">
        <f t="shared" si="41"/>
        <v>65.474999999999994</v>
      </c>
      <c r="P848" t="str" cm="1">
        <f t="array" ref="P848">_xlfn.IFS(O848&gt;90,"A+",O848&gt;80,"A",O848&gt;70,"B",O848&gt;60,"C",O848&gt;40,"D",O848&gt;=0,"E")</f>
        <v>C</v>
      </c>
      <c r="Q848" s="43" t="str">
        <f>TEXT(VLOOKUP(D848,CHOOSE({1,2},Detail!$H$2:$H$1001,Detail!$A$2:$A$1001),2,FALSE),"DD/MM/YYYY")</f>
        <v>11/01/2005</v>
      </c>
      <c r="R848" t="str" cm="1">
        <f t="array" ref="R848:V848">TRANSPOSE(VLOOKUP(D848,CHOOSE({1,2,3,4,5,6},Detail!$H$2:$H$1001,Detail!$F$2:$F$1001,Detail!$C$2:$C$1001,Detail!$D$2:$D$1001,Detail!$E$2:$E$1001,Detail!$B$2:$B$1001),{2;3;4;5;6},FALSE))</f>
        <v>Cilegon</v>
      </c>
      <c r="S848">
        <v>179</v>
      </c>
      <c r="T848">
        <v>90</v>
      </c>
      <c r="U848" t="str">
        <v>Jalan Pelajar Pejuang No. 01</v>
      </c>
      <c r="V848" t="str">
        <v>AB+</v>
      </c>
    </row>
    <row r="849" spans="1:22" x14ac:dyDescent="0.25">
      <c r="A849">
        <v>848</v>
      </c>
      <c r="B849" t="str">
        <f>LEFT(INDEX(Absen!$F$3:$F$8,MATCH(C849,Absen!$E$3:$E$8,0)),1)&amp;TEXT(A849,"0000")</f>
        <v>E0848</v>
      </c>
      <c r="C849" t="s">
        <v>1010</v>
      </c>
      <c r="D849" s="27" t="str">
        <f>VLOOKUP('Personal Teks 2'!B849,Detail!$G$2:$H$1001,2,FALSE)</f>
        <v>Shania Pertiwi</v>
      </c>
      <c r="E849">
        <v>92</v>
      </c>
      <c r="F849">
        <v>58</v>
      </c>
      <c r="G849">
        <v>47</v>
      </c>
      <c r="H849">
        <v>54</v>
      </c>
      <c r="I849">
        <v>51</v>
      </c>
      <c r="J849">
        <v>79</v>
      </c>
      <c r="K849">
        <v>71</v>
      </c>
      <c r="L849" s="45">
        <f>_xlfn.IFNA(INDEX(Absen!$B$2:$B$501,MATCH('Personal Teks 2'!B849,Absen!$A$2:$A$501,0)),"NO")</f>
        <v>44811</v>
      </c>
      <c r="M849" s="47">
        <f t="shared" si="39"/>
        <v>10</v>
      </c>
      <c r="N849">
        <f t="shared" si="40"/>
        <v>61</v>
      </c>
      <c r="O849">
        <f t="shared" si="41"/>
        <v>63.175000000000004</v>
      </c>
      <c r="P849" t="str" cm="1">
        <f t="array" ref="P849">_xlfn.IFS(O849&gt;90,"A+",O849&gt;80,"A",O849&gt;70,"B",O849&gt;60,"C",O849&gt;40,"D",O849&gt;=0,"E")</f>
        <v>C</v>
      </c>
      <c r="Q849" s="43" t="str">
        <f>TEXT(VLOOKUP(D849,CHOOSE({1,2},Detail!$H$2:$H$1001,Detail!$A$2:$A$1001),2,FALSE),"DD/MM/YYYY")</f>
        <v>03/01/2002</v>
      </c>
      <c r="R849" t="str" cm="1">
        <f t="array" ref="R849:V849">TRANSPOSE(VLOOKUP(D849,CHOOSE({1,2,3,4,5,6},Detail!$H$2:$H$1001,Detail!$F$2:$F$1001,Detail!$C$2:$C$1001,Detail!$D$2:$D$1001,Detail!$E$2:$E$1001,Detail!$B$2:$B$1001),{2;3;4;5;6},FALSE))</f>
        <v>Surakarta</v>
      </c>
      <c r="S849">
        <v>155</v>
      </c>
      <c r="T849">
        <v>82</v>
      </c>
      <c r="U849" t="str">
        <v>Jl. Bangka Raya No. 78</v>
      </c>
      <c r="V849" t="str">
        <v>AB+</v>
      </c>
    </row>
    <row r="850" spans="1:22" x14ac:dyDescent="0.25">
      <c r="A850">
        <v>849</v>
      </c>
      <c r="B850" t="str">
        <f>LEFT(INDEX(Absen!$F$3:$F$8,MATCH(C850,Absen!$E$3:$E$8,0)),1)&amp;TEXT(A850,"0000")</f>
        <v>D0849</v>
      </c>
      <c r="C850" t="s">
        <v>1013</v>
      </c>
      <c r="D850" s="27" t="str">
        <f>VLOOKUP('Personal Teks 2'!B850,Detail!$G$2:$H$1001,2,FALSE)</f>
        <v>Tugiman Hassanah</v>
      </c>
      <c r="E850">
        <v>74</v>
      </c>
      <c r="F850">
        <v>71</v>
      </c>
      <c r="G850">
        <v>79</v>
      </c>
      <c r="H850">
        <v>70</v>
      </c>
      <c r="I850">
        <v>82</v>
      </c>
      <c r="J850">
        <v>87</v>
      </c>
      <c r="K850">
        <v>73</v>
      </c>
      <c r="L850" s="45">
        <f>_xlfn.IFNA(INDEX(Absen!$B$2:$B$501,MATCH('Personal Teks 2'!B850,Absen!$A$2:$A$501,0)),"NO")</f>
        <v>44896</v>
      </c>
      <c r="M850" s="47">
        <f t="shared" si="39"/>
        <v>10</v>
      </c>
      <c r="N850">
        <f t="shared" si="40"/>
        <v>63</v>
      </c>
      <c r="O850">
        <f t="shared" si="41"/>
        <v>76.624999999999986</v>
      </c>
      <c r="P850" t="str" cm="1">
        <f t="array" ref="P850">_xlfn.IFS(O850&gt;90,"A+",O850&gt;80,"A",O850&gt;70,"B",O850&gt;60,"C",O850&gt;40,"D",O850&gt;=0,"E")</f>
        <v>B</v>
      </c>
      <c r="Q850" s="43" t="str">
        <f>TEXT(VLOOKUP(D850,CHOOSE({1,2},Detail!$H$2:$H$1001,Detail!$A$2:$A$1001),2,FALSE),"DD/MM/YYYY")</f>
        <v>10/10/2003</v>
      </c>
      <c r="R850" t="str" cm="1">
        <f t="array" ref="R850:V850">TRANSPOSE(VLOOKUP(D850,CHOOSE({1,2,3,4,5,6},Detail!$H$2:$H$1001,Detail!$F$2:$F$1001,Detail!$C$2:$C$1001,Detail!$D$2:$D$1001,Detail!$E$2:$E$1001,Detail!$B$2:$B$1001),{2;3;4;5;6},FALSE))</f>
        <v>Bandung</v>
      </c>
      <c r="S850">
        <v>153</v>
      </c>
      <c r="T850">
        <v>50</v>
      </c>
      <c r="U850" t="str">
        <v>Gang HOS. Cokroaminoto No. 33</v>
      </c>
      <c r="V850" t="str">
        <v>A-</v>
      </c>
    </row>
    <row r="851" spans="1:22" x14ac:dyDescent="0.25">
      <c r="A851">
        <v>850</v>
      </c>
      <c r="B851" t="str">
        <f>LEFT(INDEX(Absen!$F$3:$F$8,MATCH(C851,Absen!$E$3:$E$8,0)),1)&amp;TEXT(A851,"0000")</f>
        <v>D0850</v>
      </c>
      <c r="C851" t="s">
        <v>1013</v>
      </c>
      <c r="D851" s="27" t="str">
        <f>VLOOKUP('Personal Teks 2'!B851,Detail!$G$2:$H$1001,2,FALSE)</f>
        <v>Kania Irawan</v>
      </c>
      <c r="E851">
        <v>67</v>
      </c>
      <c r="F851">
        <v>41</v>
      </c>
      <c r="G851">
        <v>49</v>
      </c>
      <c r="H851">
        <v>68</v>
      </c>
      <c r="I851">
        <v>87</v>
      </c>
      <c r="J851">
        <v>53</v>
      </c>
      <c r="K851">
        <v>92</v>
      </c>
      <c r="L851" s="45" t="str">
        <f>_xlfn.IFNA(INDEX(Absen!$B$2:$B$501,MATCH('Personal Teks 2'!B851,Absen!$A$2:$A$501,0)),"NO")</f>
        <v>NO</v>
      </c>
      <c r="M851" s="47">
        <f t="shared" si="39"/>
        <v>0</v>
      </c>
      <c r="N851">
        <f t="shared" si="40"/>
        <v>92</v>
      </c>
      <c r="O851">
        <f t="shared" si="41"/>
        <v>62.474999999999994</v>
      </c>
      <c r="P851" t="str" cm="1">
        <f t="array" ref="P851">_xlfn.IFS(O851&gt;90,"A+",O851&gt;80,"A",O851&gt;70,"B",O851&gt;60,"C",O851&gt;40,"D",O851&gt;=0,"E")</f>
        <v>C</v>
      </c>
      <c r="Q851" s="43" t="str">
        <f>TEXT(VLOOKUP(D851,CHOOSE({1,2},Detail!$H$2:$H$1001,Detail!$A$2:$A$1001),2,FALSE),"DD/MM/YYYY")</f>
        <v>20/01/2004</v>
      </c>
      <c r="R851" t="str" cm="1">
        <f t="array" ref="R851:V851">TRANSPOSE(VLOOKUP(D851,CHOOSE({1,2,3,4,5,6},Detail!$H$2:$H$1001,Detail!$F$2:$F$1001,Detail!$C$2:$C$1001,Detail!$D$2:$D$1001,Detail!$E$2:$E$1001,Detail!$B$2:$B$1001),{2;3;4;5;6},FALSE))</f>
        <v>Lubuklinggau</v>
      </c>
      <c r="S851">
        <v>155</v>
      </c>
      <c r="T851">
        <v>62</v>
      </c>
      <c r="U851" t="str">
        <v xml:space="preserve">Jl. S. Parman No. 4
</v>
      </c>
      <c r="V851" t="str">
        <v>AB-</v>
      </c>
    </row>
    <row r="852" spans="1:22" x14ac:dyDescent="0.25">
      <c r="A852">
        <v>851</v>
      </c>
      <c r="B852" t="str">
        <f>LEFT(INDEX(Absen!$F$3:$F$8,MATCH(C852,Absen!$E$3:$E$8,0)),1)&amp;TEXT(A852,"0000")</f>
        <v>E0851</v>
      </c>
      <c r="C852" t="s">
        <v>1010</v>
      </c>
      <c r="D852" s="27" t="str">
        <f>VLOOKUP('Personal Teks 2'!B852,Detail!$G$2:$H$1001,2,FALSE)</f>
        <v>Darmaji Budiman</v>
      </c>
      <c r="E852">
        <v>58</v>
      </c>
      <c r="F852">
        <v>55</v>
      </c>
      <c r="G852">
        <v>78</v>
      </c>
      <c r="H852">
        <v>62</v>
      </c>
      <c r="I852">
        <v>65</v>
      </c>
      <c r="J852">
        <v>99</v>
      </c>
      <c r="K852">
        <v>88</v>
      </c>
      <c r="L852" s="45" t="str">
        <f>_xlfn.IFNA(INDEX(Absen!$B$2:$B$501,MATCH('Personal Teks 2'!B852,Absen!$A$2:$A$501,0)),"NO")</f>
        <v>NO</v>
      </c>
      <c r="M852" s="47">
        <f t="shared" si="39"/>
        <v>0</v>
      </c>
      <c r="N852">
        <f t="shared" si="40"/>
        <v>88</v>
      </c>
      <c r="O852">
        <f t="shared" si="41"/>
        <v>74.2</v>
      </c>
      <c r="P852" t="str" cm="1">
        <f t="array" ref="P852">_xlfn.IFS(O852&gt;90,"A+",O852&gt;80,"A",O852&gt;70,"B",O852&gt;60,"C",O852&gt;40,"D",O852&gt;=0,"E")</f>
        <v>B</v>
      </c>
      <c r="Q852" s="43" t="str">
        <f>TEXT(VLOOKUP(D852,CHOOSE({1,2},Detail!$H$2:$H$1001,Detail!$A$2:$A$1001),2,FALSE),"DD/MM/YYYY")</f>
        <v>08/12/2002</v>
      </c>
      <c r="R852" t="str" cm="1">
        <f t="array" ref="R852:V852">TRANSPOSE(VLOOKUP(D852,CHOOSE({1,2,3,4,5,6},Detail!$H$2:$H$1001,Detail!$F$2:$F$1001,Detail!$C$2:$C$1001,Detail!$D$2:$D$1001,Detail!$E$2:$E$1001,Detail!$B$2:$B$1001),{2;3;4;5;6},FALSE))</f>
        <v>Pontianak</v>
      </c>
      <c r="S852">
        <v>157</v>
      </c>
      <c r="T852">
        <v>88</v>
      </c>
      <c r="U852" t="str">
        <v>Gg. Joyoboyo No. 46</v>
      </c>
      <c r="V852" t="str">
        <v>AB+</v>
      </c>
    </row>
    <row r="853" spans="1:22" x14ac:dyDescent="0.25">
      <c r="A853">
        <v>852</v>
      </c>
      <c r="B853" t="str">
        <f>LEFT(INDEX(Absen!$F$3:$F$8,MATCH(C853,Absen!$E$3:$E$8,0)),1)&amp;TEXT(A853,"0000")</f>
        <v>E0852</v>
      </c>
      <c r="C853" t="s">
        <v>1010</v>
      </c>
      <c r="D853" s="27" t="str">
        <f>VLOOKUP('Personal Teks 2'!B853,Detail!$G$2:$H$1001,2,FALSE)</f>
        <v>Bambang Haryanto</v>
      </c>
      <c r="E853">
        <v>78</v>
      </c>
      <c r="F853">
        <v>65</v>
      </c>
      <c r="G853">
        <v>69</v>
      </c>
      <c r="H853">
        <v>73</v>
      </c>
      <c r="I853">
        <v>90</v>
      </c>
      <c r="J853">
        <v>66</v>
      </c>
      <c r="K853">
        <v>89</v>
      </c>
      <c r="L853" s="45">
        <f>_xlfn.IFNA(INDEX(Absen!$B$2:$B$501,MATCH('Personal Teks 2'!B853,Absen!$A$2:$A$501,0)),"NO")</f>
        <v>44811</v>
      </c>
      <c r="M853" s="47">
        <f t="shared" si="39"/>
        <v>10</v>
      </c>
      <c r="N853">
        <f t="shared" si="40"/>
        <v>79</v>
      </c>
      <c r="O853">
        <f t="shared" si="41"/>
        <v>73.150000000000006</v>
      </c>
      <c r="P853" t="str" cm="1">
        <f t="array" ref="P853">_xlfn.IFS(O853&gt;90,"A+",O853&gt;80,"A",O853&gt;70,"B",O853&gt;60,"C",O853&gt;40,"D",O853&gt;=0,"E")</f>
        <v>B</v>
      </c>
      <c r="Q853" s="43" t="str">
        <f>TEXT(VLOOKUP(D853,CHOOSE({1,2},Detail!$H$2:$H$1001,Detail!$A$2:$A$1001),2,FALSE),"DD/MM/YYYY")</f>
        <v>29/07/2002</v>
      </c>
      <c r="R853" t="str" cm="1">
        <f t="array" ref="R853:V853">TRANSPOSE(VLOOKUP(D853,CHOOSE({1,2,3,4,5,6},Detail!$H$2:$H$1001,Detail!$F$2:$F$1001,Detail!$C$2:$C$1001,Detail!$D$2:$D$1001,Detail!$E$2:$E$1001,Detail!$B$2:$B$1001),{2;3;4;5;6},FALSE))</f>
        <v>Bau-Bau</v>
      </c>
      <c r="S853">
        <v>157</v>
      </c>
      <c r="T853">
        <v>60</v>
      </c>
      <c r="U853" t="str">
        <v>Gg. Astana Anyar No. 64</v>
      </c>
      <c r="V853" t="str">
        <v>AB+</v>
      </c>
    </row>
    <row r="854" spans="1:22" x14ac:dyDescent="0.25">
      <c r="A854">
        <v>853</v>
      </c>
      <c r="B854" t="str">
        <f>LEFT(INDEX(Absen!$F$3:$F$8,MATCH(C854,Absen!$E$3:$E$8,0)),1)&amp;TEXT(A854,"0000")</f>
        <v>F0853</v>
      </c>
      <c r="C854" t="s">
        <v>1011</v>
      </c>
      <c r="D854" s="27" t="str">
        <f>VLOOKUP('Personal Teks 2'!B854,Detail!$G$2:$H$1001,2,FALSE)</f>
        <v>Leo Halim</v>
      </c>
      <c r="E854">
        <v>80</v>
      </c>
      <c r="F854">
        <v>74</v>
      </c>
      <c r="G854">
        <v>95</v>
      </c>
      <c r="H854">
        <v>54</v>
      </c>
      <c r="I854">
        <v>88</v>
      </c>
      <c r="J854">
        <v>94</v>
      </c>
      <c r="K854">
        <v>61</v>
      </c>
      <c r="L854" s="45">
        <f>_xlfn.IFNA(INDEX(Absen!$B$2:$B$501,MATCH('Personal Teks 2'!B854,Absen!$A$2:$A$501,0)),"NO")</f>
        <v>44783</v>
      </c>
      <c r="M854" s="47">
        <f t="shared" si="39"/>
        <v>10</v>
      </c>
      <c r="N854">
        <f t="shared" si="40"/>
        <v>51</v>
      </c>
      <c r="O854">
        <f t="shared" si="41"/>
        <v>79.899999999999991</v>
      </c>
      <c r="P854" t="str" cm="1">
        <f t="array" ref="P854">_xlfn.IFS(O854&gt;90,"A+",O854&gt;80,"A",O854&gt;70,"B",O854&gt;60,"C",O854&gt;40,"D",O854&gt;=0,"E")</f>
        <v>B</v>
      </c>
      <c r="Q854" s="43" t="str">
        <f>TEXT(VLOOKUP(D854,CHOOSE({1,2},Detail!$H$2:$H$1001,Detail!$A$2:$A$1001),2,FALSE),"DD/MM/YYYY")</f>
        <v>22/09/2003</v>
      </c>
      <c r="R854" t="str" cm="1">
        <f t="array" ref="R854:V854">TRANSPOSE(VLOOKUP(D854,CHOOSE({1,2,3,4,5,6},Detail!$H$2:$H$1001,Detail!$F$2:$F$1001,Detail!$C$2:$C$1001,Detail!$D$2:$D$1001,Detail!$E$2:$E$1001,Detail!$B$2:$B$1001),{2;3;4;5;6},FALSE))</f>
        <v>Palopo</v>
      </c>
      <c r="S854">
        <v>174</v>
      </c>
      <c r="T854">
        <v>53</v>
      </c>
      <c r="U854" t="str">
        <v>Jalan Sukajadi No. 48</v>
      </c>
      <c r="V854" t="str">
        <v>A+</v>
      </c>
    </row>
    <row r="855" spans="1:22" x14ac:dyDescent="0.25">
      <c r="A855">
        <v>854</v>
      </c>
      <c r="B855" t="str">
        <f>LEFT(INDEX(Absen!$F$3:$F$8,MATCH(C855,Absen!$E$3:$E$8,0)),1)&amp;TEXT(A855,"0000")</f>
        <v>A0854</v>
      </c>
      <c r="C855" t="s">
        <v>1015</v>
      </c>
      <c r="D855" s="27" t="str">
        <f>VLOOKUP('Personal Teks 2'!B855,Detail!$G$2:$H$1001,2,FALSE)</f>
        <v>Diah Saptono</v>
      </c>
      <c r="E855">
        <v>79</v>
      </c>
      <c r="F855">
        <v>56</v>
      </c>
      <c r="G855">
        <v>73</v>
      </c>
      <c r="H855">
        <v>72</v>
      </c>
      <c r="I855">
        <v>90</v>
      </c>
      <c r="J855">
        <v>46</v>
      </c>
      <c r="K855">
        <v>85</v>
      </c>
      <c r="L855" s="45">
        <f>_xlfn.IFNA(INDEX(Absen!$B$2:$B$501,MATCH('Personal Teks 2'!B855,Absen!$A$2:$A$501,0)),"NO")</f>
        <v>44880</v>
      </c>
      <c r="M855" s="47">
        <f t="shared" si="39"/>
        <v>10</v>
      </c>
      <c r="N855">
        <f t="shared" si="40"/>
        <v>75</v>
      </c>
      <c r="O855">
        <f t="shared" si="41"/>
        <v>68.424999999999997</v>
      </c>
      <c r="P855" t="str" cm="1">
        <f t="array" ref="P855">_xlfn.IFS(O855&gt;90,"A+",O855&gt;80,"A",O855&gt;70,"B",O855&gt;60,"C",O855&gt;40,"D",O855&gt;=0,"E")</f>
        <v>C</v>
      </c>
      <c r="Q855" s="43" t="str">
        <f>TEXT(VLOOKUP(D855,CHOOSE({1,2},Detail!$H$2:$H$1001,Detail!$A$2:$A$1001),2,FALSE),"DD/MM/YYYY")</f>
        <v>01/08/2002</v>
      </c>
      <c r="R855" t="str" cm="1">
        <f t="array" ref="R855:V855">TRANSPOSE(VLOOKUP(D855,CHOOSE({1,2,3,4,5,6},Detail!$H$2:$H$1001,Detail!$F$2:$F$1001,Detail!$C$2:$C$1001,Detail!$D$2:$D$1001,Detail!$E$2:$E$1001,Detail!$B$2:$B$1001),{2;3;4;5;6},FALSE))</f>
        <v>Bandar Lampung</v>
      </c>
      <c r="S855">
        <v>165</v>
      </c>
      <c r="T855">
        <v>71</v>
      </c>
      <c r="U855" t="str">
        <v>Gg. Veteran No. 48</v>
      </c>
      <c r="V855" t="str">
        <v>A-</v>
      </c>
    </row>
    <row r="856" spans="1:22" x14ac:dyDescent="0.25">
      <c r="A856">
        <v>855</v>
      </c>
      <c r="B856" t="str">
        <f>LEFT(INDEX(Absen!$F$3:$F$8,MATCH(C856,Absen!$E$3:$E$8,0)),1)&amp;TEXT(A856,"0000")</f>
        <v>B0855</v>
      </c>
      <c r="C856" t="s">
        <v>1014</v>
      </c>
      <c r="D856" s="27" t="str">
        <f>VLOOKUP('Personal Teks 2'!B856,Detail!$G$2:$H$1001,2,FALSE)</f>
        <v>Rudi Zulkarnain</v>
      </c>
      <c r="E856">
        <v>59</v>
      </c>
      <c r="F856">
        <v>42</v>
      </c>
      <c r="G856">
        <v>71</v>
      </c>
      <c r="H856">
        <v>74</v>
      </c>
      <c r="I856">
        <v>50</v>
      </c>
      <c r="J856">
        <v>70</v>
      </c>
      <c r="K856">
        <v>77</v>
      </c>
      <c r="L856" s="45">
        <f>_xlfn.IFNA(INDEX(Absen!$B$2:$B$501,MATCH('Personal Teks 2'!B856,Absen!$A$2:$A$501,0)),"NO")</f>
        <v>44897</v>
      </c>
      <c r="M856" s="47">
        <f t="shared" si="39"/>
        <v>10</v>
      </c>
      <c r="N856">
        <f t="shared" si="40"/>
        <v>67</v>
      </c>
      <c r="O856">
        <f t="shared" si="41"/>
        <v>63.025000000000006</v>
      </c>
      <c r="P856" t="str" cm="1">
        <f t="array" ref="P856">_xlfn.IFS(O856&gt;90,"A+",O856&gt;80,"A",O856&gt;70,"B",O856&gt;60,"C",O856&gt;40,"D",O856&gt;=0,"E")</f>
        <v>C</v>
      </c>
      <c r="Q856" s="43" t="str">
        <f>TEXT(VLOOKUP(D856,CHOOSE({1,2},Detail!$H$2:$H$1001,Detail!$A$2:$A$1001),2,FALSE),"DD/MM/YYYY")</f>
        <v>20/02/2003</v>
      </c>
      <c r="R856" t="str" cm="1">
        <f t="array" ref="R856:V856">TRANSPOSE(VLOOKUP(D856,CHOOSE({1,2,3,4,5,6},Detail!$H$2:$H$1001,Detail!$F$2:$F$1001,Detail!$C$2:$C$1001,Detail!$D$2:$D$1001,Detail!$E$2:$E$1001,Detail!$B$2:$B$1001),{2;3;4;5;6},FALSE))</f>
        <v>Pasuruan</v>
      </c>
      <c r="S856">
        <v>156</v>
      </c>
      <c r="T856">
        <v>90</v>
      </c>
      <c r="U856" t="str">
        <v xml:space="preserve">Jalan Antapani Lama No. 6
</v>
      </c>
      <c r="V856" t="str">
        <v>AB+</v>
      </c>
    </row>
    <row r="857" spans="1:22" x14ac:dyDescent="0.25">
      <c r="A857">
        <v>856</v>
      </c>
      <c r="B857" t="str">
        <f>LEFT(INDEX(Absen!$F$3:$F$8,MATCH(C857,Absen!$E$3:$E$8,0)),1)&amp;TEXT(A857,"0000")</f>
        <v>F0856</v>
      </c>
      <c r="C857" t="s">
        <v>1011</v>
      </c>
      <c r="D857" s="27" t="str">
        <f>VLOOKUP('Personal Teks 2'!B857,Detail!$G$2:$H$1001,2,FALSE)</f>
        <v>Maryadi Natsir</v>
      </c>
      <c r="E857">
        <v>76</v>
      </c>
      <c r="F857">
        <v>62</v>
      </c>
      <c r="G857">
        <v>79</v>
      </c>
      <c r="H857">
        <v>64</v>
      </c>
      <c r="I857">
        <v>95</v>
      </c>
      <c r="J857">
        <v>71</v>
      </c>
      <c r="K857">
        <v>91</v>
      </c>
      <c r="L857" s="45">
        <f>_xlfn.IFNA(INDEX(Absen!$B$2:$B$501,MATCH('Personal Teks 2'!B857,Absen!$A$2:$A$501,0)),"NO")</f>
        <v>44832</v>
      </c>
      <c r="M857" s="47">
        <f t="shared" si="39"/>
        <v>10</v>
      </c>
      <c r="N857">
        <f t="shared" si="40"/>
        <v>81</v>
      </c>
      <c r="O857">
        <f t="shared" si="41"/>
        <v>75.224999999999994</v>
      </c>
      <c r="P857" t="str" cm="1">
        <f t="array" ref="P857">_xlfn.IFS(O857&gt;90,"A+",O857&gt;80,"A",O857&gt;70,"B",O857&gt;60,"C",O857&gt;40,"D",O857&gt;=0,"E")</f>
        <v>B</v>
      </c>
      <c r="Q857" s="43" t="str">
        <f>TEXT(VLOOKUP(D857,CHOOSE({1,2},Detail!$H$2:$H$1001,Detail!$A$2:$A$1001),2,FALSE),"DD/MM/YYYY")</f>
        <v>18/10/2003</v>
      </c>
      <c r="R857" t="str" cm="1">
        <f t="array" ref="R857:V857">TRANSPOSE(VLOOKUP(D857,CHOOSE({1,2,3,4,5,6},Detail!$H$2:$H$1001,Detail!$F$2:$F$1001,Detail!$C$2:$C$1001,Detail!$D$2:$D$1001,Detail!$E$2:$E$1001,Detail!$B$2:$B$1001),{2;3;4;5;6},FALSE))</f>
        <v>Pematangsiantar</v>
      </c>
      <c r="S857">
        <v>178</v>
      </c>
      <c r="T857">
        <v>81</v>
      </c>
      <c r="U857" t="str">
        <v xml:space="preserve">Jl. Merdeka No. 4
</v>
      </c>
      <c r="V857" t="str">
        <v>O+</v>
      </c>
    </row>
    <row r="858" spans="1:22" x14ac:dyDescent="0.25">
      <c r="A858">
        <v>857</v>
      </c>
      <c r="B858" t="str">
        <f>LEFT(INDEX(Absen!$F$3:$F$8,MATCH(C858,Absen!$E$3:$E$8,0)),1)&amp;TEXT(A858,"0000")</f>
        <v>B0857</v>
      </c>
      <c r="C858" t="s">
        <v>1014</v>
      </c>
      <c r="D858" s="27" t="str">
        <f>VLOOKUP('Personal Teks 2'!B858,Detail!$G$2:$H$1001,2,FALSE)</f>
        <v>Waluyo Riyanti</v>
      </c>
      <c r="E858">
        <v>62</v>
      </c>
      <c r="F858">
        <v>45</v>
      </c>
      <c r="G858">
        <v>35</v>
      </c>
      <c r="H858">
        <v>57</v>
      </c>
      <c r="I858">
        <v>95</v>
      </c>
      <c r="J858">
        <v>44</v>
      </c>
      <c r="K858">
        <v>96</v>
      </c>
      <c r="L858" s="45" t="str">
        <f>_xlfn.IFNA(INDEX(Absen!$B$2:$B$501,MATCH('Personal Teks 2'!B858,Absen!$A$2:$A$501,0)),"NO")</f>
        <v>NO</v>
      </c>
      <c r="M858" s="47">
        <f t="shared" si="39"/>
        <v>0</v>
      </c>
      <c r="N858">
        <f t="shared" si="40"/>
        <v>96</v>
      </c>
      <c r="O858">
        <f t="shared" si="41"/>
        <v>57.774999999999999</v>
      </c>
      <c r="P858" t="str" cm="1">
        <f t="array" ref="P858">_xlfn.IFS(O858&gt;90,"A+",O858&gt;80,"A",O858&gt;70,"B",O858&gt;60,"C",O858&gt;40,"D",O858&gt;=0,"E")</f>
        <v>D</v>
      </c>
      <c r="Q858" s="43" t="str">
        <f>TEXT(VLOOKUP(D858,CHOOSE({1,2},Detail!$H$2:$H$1001,Detail!$A$2:$A$1001),2,FALSE),"DD/MM/YYYY")</f>
        <v>05/11/2001</v>
      </c>
      <c r="R858" t="str" cm="1">
        <f t="array" ref="R858:V858">TRANSPOSE(VLOOKUP(D858,CHOOSE({1,2,3,4,5,6},Detail!$H$2:$H$1001,Detail!$F$2:$F$1001,Detail!$C$2:$C$1001,Detail!$D$2:$D$1001,Detail!$E$2:$E$1001,Detail!$B$2:$B$1001),{2;3;4;5;6},FALSE))</f>
        <v>Blitar</v>
      </c>
      <c r="S858">
        <v>154</v>
      </c>
      <c r="T858">
        <v>50</v>
      </c>
      <c r="U858" t="str">
        <v xml:space="preserve">Gg. Kutisari Selatan No. 5
</v>
      </c>
      <c r="V858" t="str">
        <v>B+</v>
      </c>
    </row>
    <row r="859" spans="1:22" x14ac:dyDescent="0.25">
      <c r="A859">
        <v>858</v>
      </c>
      <c r="B859" t="str">
        <f>LEFT(INDEX(Absen!$F$3:$F$8,MATCH(C859,Absen!$E$3:$E$8,0)),1)&amp;TEXT(A859,"0000")</f>
        <v>C0858</v>
      </c>
      <c r="C859" t="s">
        <v>1012</v>
      </c>
      <c r="D859" s="27" t="str">
        <f>VLOOKUP('Personal Teks 2'!B859,Detail!$G$2:$H$1001,2,FALSE)</f>
        <v>Yance Winarno</v>
      </c>
      <c r="E859">
        <v>78</v>
      </c>
      <c r="F859">
        <v>74</v>
      </c>
      <c r="G859">
        <v>41</v>
      </c>
      <c r="H859">
        <v>53</v>
      </c>
      <c r="I859">
        <v>92</v>
      </c>
      <c r="J859">
        <v>72</v>
      </c>
      <c r="K859">
        <v>63</v>
      </c>
      <c r="L859" s="45">
        <f>_xlfn.IFNA(INDEX(Absen!$B$2:$B$501,MATCH('Personal Teks 2'!B859,Absen!$A$2:$A$501,0)),"NO")</f>
        <v>44842</v>
      </c>
      <c r="M859" s="47">
        <f t="shared" si="39"/>
        <v>10</v>
      </c>
      <c r="N859">
        <f t="shared" si="40"/>
        <v>53</v>
      </c>
      <c r="O859">
        <f t="shared" si="41"/>
        <v>65.025000000000006</v>
      </c>
      <c r="P859" t="str" cm="1">
        <f t="array" ref="P859">_xlfn.IFS(O859&gt;90,"A+",O859&gt;80,"A",O859&gt;70,"B",O859&gt;60,"C",O859&gt;40,"D",O859&gt;=0,"E")</f>
        <v>C</v>
      </c>
      <c r="Q859" s="43" t="str">
        <f>TEXT(VLOOKUP(D859,CHOOSE({1,2},Detail!$H$2:$H$1001,Detail!$A$2:$A$1001),2,FALSE),"DD/MM/YYYY")</f>
        <v>26/01/2003</v>
      </c>
      <c r="R859" t="str" cm="1">
        <f t="array" ref="R859:V859">TRANSPOSE(VLOOKUP(D859,CHOOSE({1,2,3,4,5,6},Detail!$H$2:$H$1001,Detail!$F$2:$F$1001,Detail!$C$2:$C$1001,Detail!$D$2:$D$1001,Detail!$E$2:$E$1001,Detail!$B$2:$B$1001),{2;3;4;5;6},FALSE))</f>
        <v>Sibolga</v>
      </c>
      <c r="S859">
        <v>170</v>
      </c>
      <c r="T859">
        <v>81</v>
      </c>
      <c r="U859" t="str">
        <v xml:space="preserve">Jalan Veteran No. 9
</v>
      </c>
      <c r="V859" t="str">
        <v>O-</v>
      </c>
    </row>
    <row r="860" spans="1:22" x14ac:dyDescent="0.25">
      <c r="A860">
        <v>859</v>
      </c>
      <c r="B860" t="str">
        <f>LEFT(INDEX(Absen!$F$3:$F$8,MATCH(C860,Absen!$E$3:$E$8,0)),1)&amp;TEXT(A860,"0000")</f>
        <v>C0859</v>
      </c>
      <c r="C860" t="s">
        <v>1012</v>
      </c>
      <c r="D860" s="27" t="str">
        <f>VLOOKUP('Personal Teks 2'!B860,Detail!$G$2:$H$1001,2,FALSE)</f>
        <v>Soleh Uyainah</v>
      </c>
      <c r="E860">
        <v>57</v>
      </c>
      <c r="F860">
        <v>72</v>
      </c>
      <c r="G860">
        <v>71</v>
      </c>
      <c r="H860">
        <v>67</v>
      </c>
      <c r="I860">
        <v>78</v>
      </c>
      <c r="J860">
        <v>63</v>
      </c>
      <c r="K860">
        <v>94</v>
      </c>
      <c r="L860" s="45">
        <f>_xlfn.IFNA(INDEX(Absen!$B$2:$B$501,MATCH('Personal Teks 2'!B860,Absen!$A$2:$A$501,0)),"NO")</f>
        <v>44908</v>
      </c>
      <c r="M860" s="47">
        <f t="shared" si="39"/>
        <v>10</v>
      </c>
      <c r="N860">
        <f t="shared" si="40"/>
        <v>84</v>
      </c>
      <c r="O860">
        <f t="shared" si="41"/>
        <v>69.45</v>
      </c>
      <c r="P860" t="str" cm="1">
        <f t="array" ref="P860">_xlfn.IFS(O860&gt;90,"A+",O860&gt;80,"A",O860&gt;70,"B",O860&gt;60,"C",O860&gt;40,"D",O860&gt;=0,"E")</f>
        <v>C</v>
      </c>
      <c r="Q860" s="43" t="str">
        <f>TEXT(VLOOKUP(D860,CHOOSE({1,2},Detail!$H$2:$H$1001,Detail!$A$2:$A$1001),2,FALSE),"DD/MM/YYYY")</f>
        <v>27/11/2001</v>
      </c>
      <c r="R860" t="str" cm="1">
        <f t="array" ref="R860:V860">TRANSPOSE(VLOOKUP(D860,CHOOSE({1,2,3,4,5,6},Detail!$H$2:$H$1001,Detail!$F$2:$F$1001,Detail!$C$2:$C$1001,Detail!$D$2:$D$1001,Detail!$E$2:$E$1001,Detail!$B$2:$B$1001),{2;3;4;5;6},FALSE))</f>
        <v>Tomohon</v>
      </c>
      <c r="S860">
        <v>160</v>
      </c>
      <c r="T860">
        <v>58</v>
      </c>
      <c r="U860" t="str">
        <v>Jalan KH Amin Jasuta No. 68</v>
      </c>
      <c r="V860" t="str">
        <v>O+</v>
      </c>
    </row>
    <row r="861" spans="1:22" x14ac:dyDescent="0.25">
      <c r="A861">
        <v>860</v>
      </c>
      <c r="B861" t="str">
        <f>LEFT(INDEX(Absen!$F$3:$F$8,MATCH(C861,Absen!$E$3:$E$8,0)),1)&amp;TEXT(A861,"0000")</f>
        <v>C0860</v>
      </c>
      <c r="C861" t="s">
        <v>1012</v>
      </c>
      <c r="D861" s="27" t="str">
        <f>VLOOKUP('Personal Teks 2'!B861,Detail!$G$2:$H$1001,2,FALSE)</f>
        <v>Aswani Maryati</v>
      </c>
      <c r="E861">
        <v>63</v>
      </c>
      <c r="F861">
        <v>48</v>
      </c>
      <c r="G861">
        <v>46</v>
      </c>
      <c r="H861">
        <v>68</v>
      </c>
      <c r="I861">
        <v>90</v>
      </c>
      <c r="J861">
        <v>72</v>
      </c>
      <c r="K861">
        <v>87</v>
      </c>
      <c r="L861" s="45" t="str">
        <f>_xlfn.IFNA(INDEX(Absen!$B$2:$B$501,MATCH('Personal Teks 2'!B861,Absen!$A$2:$A$501,0)),"NO")</f>
        <v>NO</v>
      </c>
      <c r="M861" s="47">
        <f t="shared" si="39"/>
        <v>0</v>
      </c>
      <c r="N861">
        <f t="shared" si="40"/>
        <v>87</v>
      </c>
      <c r="O861">
        <f t="shared" si="41"/>
        <v>65.924999999999997</v>
      </c>
      <c r="P861" t="str" cm="1">
        <f t="array" ref="P861">_xlfn.IFS(O861&gt;90,"A+",O861&gt;80,"A",O861&gt;70,"B",O861&gt;60,"C",O861&gt;40,"D",O861&gt;=0,"E")</f>
        <v>C</v>
      </c>
      <c r="Q861" s="43" t="str">
        <f>TEXT(VLOOKUP(D861,CHOOSE({1,2},Detail!$H$2:$H$1001,Detail!$A$2:$A$1001),2,FALSE),"DD/MM/YYYY")</f>
        <v>03/08/2003</v>
      </c>
      <c r="R861" t="str" cm="1">
        <f t="array" ref="R861:V861">TRANSPOSE(VLOOKUP(D861,CHOOSE({1,2,3,4,5,6},Detail!$H$2:$H$1001,Detail!$F$2:$F$1001,Detail!$C$2:$C$1001,Detail!$D$2:$D$1001,Detail!$E$2:$E$1001,Detail!$B$2:$B$1001),{2;3;4;5;6},FALSE))</f>
        <v>Meulaboh</v>
      </c>
      <c r="S861">
        <v>154</v>
      </c>
      <c r="T861">
        <v>85</v>
      </c>
      <c r="U861" t="str">
        <v xml:space="preserve">Gg. Raya Setiabudhi No. 7
</v>
      </c>
      <c r="V861" t="str">
        <v>O+</v>
      </c>
    </row>
    <row r="862" spans="1:22" x14ac:dyDescent="0.25">
      <c r="A862">
        <v>861</v>
      </c>
      <c r="B862" t="str">
        <f>LEFT(INDEX(Absen!$F$3:$F$8,MATCH(C862,Absen!$E$3:$E$8,0)),1)&amp;TEXT(A862,"0000")</f>
        <v>A0861</v>
      </c>
      <c r="C862" t="s">
        <v>1015</v>
      </c>
      <c r="D862" s="27" t="str">
        <f>VLOOKUP('Personal Teks 2'!B862,Detail!$G$2:$H$1001,2,FALSE)</f>
        <v>Elvina Usamah</v>
      </c>
      <c r="E862">
        <v>91</v>
      </c>
      <c r="F862">
        <v>40</v>
      </c>
      <c r="G862">
        <v>37</v>
      </c>
      <c r="H862">
        <v>60</v>
      </c>
      <c r="I862">
        <v>60</v>
      </c>
      <c r="J862">
        <v>56</v>
      </c>
      <c r="K862">
        <v>63</v>
      </c>
      <c r="L862" s="45" t="str">
        <f>_xlfn.IFNA(INDEX(Absen!$B$2:$B$501,MATCH('Personal Teks 2'!B862,Absen!$A$2:$A$501,0)),"NO")</f>
        <v>NO</v>
      </c>
      <c r="M862" s="47">
        <f t="shared" si="39"/>
        <v>0</v>
      </c>
      <c r="N862">
        <f t="shared" si="40"/>
        <v>63</v>
      </c>
      <c r="O862">
        <f t="shared" si="41"/>
        <v>56.274999999999991</v>
      </c>
      <c r="P862" t="str" cm="1">
        <f t="array" ref="P862">_xlfn.IFS(O862&gt;90,"A+",O862&gt;80,"A",O862&gt;70,"B",O862&gt;60,"C",O862&gt;40,"D",O862&gt;=0,"E")</f>
        <v>D</v>
      </c>
      <c r="Q862" s="43" t="str">
        <f>TEXT(VLOOKUP(D862,CHOOSE({1,2},Detail!$H$2:$H$1001,Detail!$A$2:$A$1001),2,FALSE),"DD/MM/YYYY")</f>
        <v>09/01/2003</v>
      </c>
      <c r="R862" t="str" cm="1">
        <f t="array" ref="R862:V862">TRANSPOSE(VLOOKUP(D862,CHOOSE({1,2,3,4,5,6},Detail!$H$2:$H$1001,Detail!$F$2:$F$1001,Detail!$C$2:$C$1001,Detail!$D$2:$D$1001,Detail!$E$2:$E$1001,Detail!$B$2:$B$1001),{2;3;4;5;6},FALSE))</f>
        <v>Binjai</v>
      </c>
      <c r="S862">
        <v>152</v>
      </c>
      <c r="T862">
        <v>63</v>
      </c>
      <c r="U862" t="str">
        <v>Gg. Rajawali Barat No. 45</v>
      </c>
      <c r="V862" t="str">
        <v>AB-</v>
      </c>
    </row>
    <row r="863" spans="1:22" x14ac:dyDescent="0.25">
      <c r="A863">
        <v>862</v>
      </c>
      <c r="B863" t="str">
        <f>LEFT(INDEX(Absen!$F$3:$F$8,MATCH(C863,Absen!$E$3:$E$8,0)),1)&amp;TEXT(A863,"0000")</f>
        <v>A0862</v>
      </c>
      <c r="C863" t="s">
        <v>1015</v>
      </c>
      <c r="D863" s="27" t="str">
        <f>VLOOKUP('Personal Teks 2'!B863,Detail!$G$2:$H$1001,2,FALSE)</f>
        <v>Arta Ardianto</v>
      </c>
      <c r="E863">
        <v>87</v>
      </c>
      <c r="F863">
        <v>74</v>
      </c>
      <c r="G863">
        <v>72</v>
      </c>
      <c r="H863">
        <v>54</v>
      </c>
      <c r="I863">
        <v>82</v>
      </c>
      <c r="J863">
        <v>84</v>
      </c>
      <c r="K863">
        <v>85</v>
      </c>
      <c r="L863" s="45" t="str">
        <f>_xlfn.IFNA(INDEX(Absen!$B$2:$B$501,MATCH('Personal Teks 2'!B863,Absen!$A$2:$A$501,0)),"NO")</f>
        <v>NO</v>
      </c>
      <c r="M863" s="47">
        <f t="shared" si="39"/>
        <v>0</v>
      </c>
      <c r="N863">
        <f t="shared" si="40"/>
        <v>85</v>
      </c>
      <c r="O863">
        <f t="shared" si="41"/>
        <v>76.825000000000003</v>
      </c>
      <c r="P863" t="str" cm="1">
        <f t="array" ref="P863">_xlfn.IFS(O863&gt;90,"A+",O863&gt;80,"A",O863&gt;70,"B",O863&gt;60,"C",O863&gt;40,"D",O863&gt;=0,"E")</f>
        <v>B</v>
      </c>
      <c r="Q863" s="43" t="str">
        <f>TEXT(VLOOKUP(D863,CHOOSE({1,2},Detail!$H$2:$H$1001,Detail!$A$2:$A$1001),2,FALSE),"DD/MM/YYYY")</f>
        <v>02/10/2003</v>
      </c>
      <c r="R863" t="str" cm="1">
        <f t="array" ref="R863:V863">TRANSPOSE(VLOOKUP(D863,CHOOSE({1,2,3,4,5,6},Detail!$H$2:$H$1001,Detail!$F$2:$F$1001,Detail!$C$2:$C$1001,Detail!$D$2:$D$1001,Detail!$E$2:$E$1001,Detail!$B$2:$B$1001),{2;3;4;5;6},FALSE))</f>
        <v>Gorontalo</v>
      </c>
      <c r="S863">
        <v>150</v>
      </c>
      <c r="T863">
        <v>63</v>
      </c>
      <c r="U863" t="str">
        <v>Jalan Suniaraja No. 30</v>
      </c>
      <c r="V863" t="str">
        <v>O-</v>
      </c>
    </row>
    <row r="864" spans="1:22" x14ac:dyDescent="0.25">
      <c r="A864">
        <v>863</v>
      </c>
      <c r="B864" t="str">
        <f>LEFT(INDEX(Absen!$F$3:$F$8,MATCH(C864,Absen!$E$3:$E$8,0)),1)&amp;TEXT(A864,"0000")</f>
        <v>C0863</v>
      </c>
      <c r="C864" t="s">
        <v>1012</v>
      </c>
      <c r="D864" s="27" t="str">
        <f>VLOOKUP('Personal Teks 2'!B864,Detail!$G$2:$H$1001,2,FALSE)</f>
        <v>Gina Irawan</v>
      </c>
      <c r="E864">
        <v>65</v>
      </c>
      <c r="F864">
        <v>59</v>
      </c>
      <c r="G864">
        <v>79</v>
      </c>
      <c r="H864">
        <v>67</v>
      </c>
      <c r="I864">
        <v>58</v>
      </c>
      <c r="J864">
        <v>61</v>
      </c>
      <c r="K864">
        <v>71</v>
      </c>
      <c r="L864" s="45" t="str">
        <f>_xlfn.IFNA(INDEX(Absen!$B$2:$B$501,MATCH('Personal Teks 2'!B864,Absen!$A$2:$A$501,0)),"NO")</f>
        <v>NO</v>
      </c>
      <c r="M864" s="47">
        <f t="shared" si="39"/>
        <v>0</v>
      </c>
      <c r="N864">
        <f t="shared" si="40"/>
        <v>71</v>
      </c>
      <c r="O864">
        <f t="shared" si="41"/>
        <v>66.224999999999994</v>
      </c>
      <c r="P864" t="str" cm="1">
        <f t="array" ref="P864">_xlfn.IFS(O864&gt;90,"A+",O864&gt;80,"A",O864&gt;70,"B",O864&gt;60,"C",O864&gt;40,"D",O864&gt;=0,"E")</f>
        <v>C</v>
      </c>
      <c r="Q864" s="43" t="str">
        <f>TEXT(VLOOKUP(D864,CHOOSE({1,2},Detail!$H$2:$H$1001,Detail!$A$2:$A$1001),2,FALSE),"DD/MM/YYYY")</f>
        <v>07/01/2003</v>
      </c>
      <c r="R864" t="str" cm="1">
        <f t="array" ref="R864:V864">TRANSPOSE(VLOOKUP(D864,CHOOSE({1,2,3,4,5,6},Detail!$H$2:$H$1001,Detail!$F$2:$F$1001,Detail!$C$2:$C$1001,Detail!$D$2:$D$1001,Detail!$E$2:$E$1001,Detail!$B$2:$B$1001),{2;3;4;5;6},FALSE))</f>
        <v>Pontianak</v>
      </c>
      <c r="S864">
        <v>161</v>
      </c>
      <c r="T864">
        <v>86</v>
      </c>
      <c r="U864" t="str">
        <v>Jalan Rajawali Timur No. 33</v>
      </c>
      <c r="V864" t="str">
        <v>B-</v>
      </c>
    </row>
    <row r="865" spans="1:22" x14ac:dyDescent="0.25">
      <c r="A865">
        <v>864</v>
      </c>
      <c r="B865" t="str">
        <f>LEFT(INDEX(Absen!$F$3:$F$8,MATCH(C865,Absen!$E$3:$E$8,0)),1)&amp;TEXT(A865,"0000")</f>
        <v>B0864</v>
      </c>
      <c r="C865" t="s">
        <v>1014</v>
      </c>
      <c r="D865" s="27" t="str">
        <f>VLOOKUP('Personal Teks 2'!B865,Detail!$G$2:$H$1001,2,FALSE)</f>
        <v>Vanesa Agustina</v>
      </c>
      <c r="E865">
        <v>93</v>
      </c>
      <c r="F865">
        <v>47</v>
      </c>
      <c r="G865">
        <v>59</v>
      </c>
      <c r="H865">
        <v>55</v>
      </c>
      <c r="I865">
        <v>56</v>
      </c>
      <c r="J865">
        <v>65</v>
      </c>
      <c r="K865">
        <v>78</v>
      </c>
      <c r="L865" s="45">
        <f>_xlfn.IFNA(INDEX(Absen!$B$2:$B$501,MATCH('Personal Teks 2'!B865,Absen!$A$2:$A$501,0)),"NO")</f>
        <v>44844</v>
      </c>
      <c r="M865" s="47">
        <f t="shared" si="39"/>
        <v>10</v>
      </c>
      <c r="N865">
        <f t="shared" si="40"/>
        <v>68</v>
      </c>
      <c r="O865">
        <f t="shared" si="41"/>
        <v>62.974999999999994</v>
      </c>
      <c r="P865" t="str" cm="1">
        <f t="array" ref="P865">_xlfn.IFS(O865&gt;90,"A+",O865&gt;80,"A",O865&gt;70,"B",O865&gt;60,"C",O865&gt;40,"D",O865&gt;=0,"E")</f>
        <v>C</v>
      </c>
      <c r="Q865" s="43" t="str">
        <f>TEXT(VLOOKUP(D865,CHOOSE({1,2},Detail!$H$2:$H$1001,Detail!$A$2:$A$1001),2,FALSE),"DD/MM/YYYY")</f>
        <v>10/08/2002</v>
      </c>
      <c r="R865" t="str" cm="1">
        <f t="array" ref="R865:V865">TRANSPOSE(VLOOKUP(D865,CHOOSE({1,2,3,4,5,6},Detail!$H$2:$H$1001,Detail!$F$2:$F$1001,Detail!$C$2:$C$1001,Detail!$D$2:$D$1001,Detail!$E$2:$E$1001,Detail!$B$2:$B$1001),{2;3;4;5;6},FALSE))</f>
        <v>Cimahi</v>
      </c>
      <c r="S865">
        <v>178</v>
      </c>
      <c r="T865">
        <v>51</v>
      </c>
      <c r="U865" t="str">
        <v xml:space="preserve">Gang Moch. Ramdan No. 0
</v>
      </c>
      <c r="V865" t="str">
        <v>O+</v>
      </c>
    </row>
    <row r="866" spans="1:22" x14ac:dyDescent="0.25">
      <c r="A866">
        <v>865</v>
      </c>
      <c r="B866" t="str">
        <f>LEFT(INDEX(Absen!$F$3:$F$8,MATCH(C866,Absen!$E$3:$E$8,0)),1)&amp;TEXT(A866,"0000")</f>
        <v>C0865</v>
      </c>
      <c r="C866" t="s">
        <v>1012</v>
      </c>
      <c r="D866" s="27" t="str">
        <f>VLOOKUP('Personal Teks 2'!B866,Detail!$G$2:$H$1001,2,FALSE)</f>
        <v>Yunita Siregar</v>
      </c>
      <c r="E866">
        <v>80</v>
      </c>
      <c r="F866">
        <v>73</v>
      </c>
      <c r="G866">
        <v>82</v>
      </c>
      <c r="H866">
        <v>62</v>
      </c>
      <c r="I866">
        <v>93</v>
      </c>
      <c r="J866">
        <v>94</v>
      </c>
      <c r="K866">
        <v>72</v>
      </c>
      <c r="L866" s="45">
        <f>_xlfn.IFNA(INDEX(Absen!$B$2:$B$501,MATCH('Personal Teks 2'!B866,Absen!$A$2:$A$501,0)),"NO")</f>
        <v>44848</v>
      </c>
      <c r="M866" s="47">
        <f t="shared" si="39"/>
        <v>10</v>
      </c>
      <c r="N866">
        <f t="shared" si="40"/>
        <v>62</v>
      </c>
      <c r="O866">
        <f t="shared" si="41"/>
        <v>79.900000000000006</v>
      </c>
      <c r="P866" t="str" cm="1">
        <f t="array" ref="P866">_xlfn.IFS(O866&gt;90,"A+",O866&gt;80,"A",O866&gt;70,"B",O866&gt;60,"C",O866&gt;40,"D",O866&gt;=0,"E")</f>
        <v>B</v>
      </c>
      <c r="Q866" s="43" t="str">
        <f>TEXT(VLOOKUP(D866,CHOOSE({1,2},Detail!$H$2:$H$1001,Detail!$A$2:$A$1001),2,FALSE),"DD/MM/YYYY")</f>
        <v>07/12/2002</v>
      </c>
      <c r="R866" t="str" cm="1">
        <f t="array" ref="R866:V866">TRANSPOSE(VLOOKUP(D866,CHOOSE({1,2,3,4,5,6},Detail!$H$2:$H$1001,Detail!$F$2:$F$1001,Detail!$C$2:$C$1001,Detail!$D$2:$D$1001,Detail!$E$2:$E$1001,Detail!$B$2:$B$1001),{2;3;4;5;6},FALSE))</f>
        <v>Sibolga</v>
      </c>
      <c r="S866">
        <v>151</v>
      </c>
      <c r="T866">
        <v>65</v>
      </c>
      <c r="U866" t="str">
        <v>Jl. Kapten Muslihat No. 27</v>
      </c>
      <c r="V866" t="str">
        <v>B+</v>
      </c>
    </row>
    <row r="867" spans="1:22" x14ac:dyDescent="0.25">
      <c r="A867">
        <v>866</v>
      </c>
      <c r="B867" t="str">
        <f>LEFT(INDEX(Absen!$F$3:$F$8,MATCH(C867,Absen!$E$3:$E$8,0)),1)&amp;TEXT(A867,"0000")</f>
        <v>F0866</v>
      </c>
      <c r="C867" t="s">
        <v>1011</v>
      </c>
      <c r="D867" s="27" t="str">
        <f>VLOOKUP('Personal Teks 2'!B867,Detail!$G$2:$H$1001,2,FALSE)</f>
        <v>Hesti Saptono</v>
      </c>
      <c r="E867">
        <v>70</v>
      </c>
      <c r="F867">
        <v>58</v>
      </c>
      <c r="G867">
        <v>48</v>
      </c>
      <c r="H867">
        <v>58</v>
      </c>
      <c r="I867">
        <v>79</v>
      </c>
      <c r="J867">
        <v>55</v>
      </c>
      <c r="K867">
        <v>88</v>
      </c>
      <c r="L867" s="45">
        <f>_xlfn.IFNA(INDEX(Absen!$B$2:$B$501,MATCH('Personal Teks 2'!B867,Absen!$A$2:$A$501,0)),"NO")</f>
        <v>44754</v>
      </c>
      <c r="M867" s="47">
        <f t="shared" si="39"/>
        <v>10</v>
      </c>
      <c r="N867">
        <f t="shared" si="40"/>
        <v>78</v>
      </c>
      <c r="O867">
        <f t="shared" si="41"/>
        <v>61.524999999999999</v>
      </c>
      <c r="P867" t="str" cm="1">
        <f t="array" ref="P867">_xlfn.IFS(O867&gt;90,"A+",O867&gt;80,"A",O867&gt;70,"B",O867&gt;60,"C",O867&gt;40,"D",O867&gt;=0,"E")</f>
        <v>C</v>
      </c>
      <c r="Q867" s="43" t="str">
        <f>TEXT(VLOOKUP(D867,CHOOSE({1,2},Detail!$H$2:$H$1001,Detail!$A$2:$A$1001),2,FALSE),"DD/MM/YYYY")</f>
        <v>19/04/2005</v>
      </c>
      <c r="R867" t="str" cm="1">
        <f t="array" ref="R867:V867">TRANSPOSE(VLOOKUP(D867,CHOOSE({1,2,3,4,5,6},Detail!$H$2:$H$1001,Detail!$F$2:$F$1001,Detail!$C$2:$C$1001,Detail!$D$2:$D$1001,Detail!$E$2:$E$1001,Detail!$B$2:$B$1001),{2;3;4;5;6},FALSE))</f>
        <v>Gorontalo</v>
      </c>
      <c r="S867">
        <v>168</v>
      </c>
      <c r="T867">
        <v>74</v>
      </c>
      <c r="U867" t="str">
        <v>Jalan Ahmad Dahlan No. 26</v>
      </c>
      <c r="V867" t="str">
        <v>AB-</v>
      </c>
    </row>
    <row r="868" spans="1:22" x14ac:dyDescent="0.25">
      <c r="A868">
        <v>867</v>
      </c>
      <c r="B868" t="str">
        <f>LEFT(INDEX(Absen!$F$3:$F$8,MATCH(C868,Absen!$E$3:$E$8,0)),1)&amp;TEXT(A868,"0000")</f>
        <v>F0867</v>
      </c>
      <c r="C868" t="s">
        <v>1011</v>
      </c>
      <c r="D868" s="27" t="str">
        <f>VLOOKUP('Personal Teks 2'!B868,Detail!$G$2:$H$1001,2,FALSE)</f>
        <v>Aditya Pangestu</v>
      </c>
      <c r="E868">
        <v>69</v>
      </c>
      <c r="F868">
        <v>67</v>
      </c>
      <c r="G868">
        <v>51</v>
      </c>
      <c r="H868">
        <v>71</v>
      </c>
      <c r="I868">
        <v>64</v>
      </c>
      <c r="J868">
        <v>53</v>
      </c>
      <c r="K868">
        <v>86</v>
      </c>
      <c r="L868" s="45" t="str">
        <f>_xlfn.IFNA(INDEX(Absen!$B$2:$B$501,MATCH('Personal Teks 2'!B868,Absen!$A$2:$A$501,0)),"NO")</f>
        <v>NO</v>
      </c>
      <c r="M868" s="47">
        <f t="shared" si="39"/>
        <v>0</v>
      </c>
      <c r="N868">
        <f t="shared" si="40"/>
        <v>86</v>
      </c>
      <c r="O868">
        <f t="shared" si="41"/>
        <v>63.275000000000006</v>
      </c>
      <c r="P868" t="str" cm="1">
        <f t="array" ref="P868">_xlfn.IFS(O868&gt;90,"A+",O868&gt;80,"A",O868&gt;70,"B",O868&gt;60,"C",O868&gt;40,"D",O868&gt;=0,"E")</f>
        <v>C</v>
      </c>
      <c r="Q868" s="43" t="str">
        <f>TEXT(VLOOKUP(D868,CHOOSE({1,2},Detail!$H$2:$H$1001,Detail!$A$2:$A$1001),2,FALSE),"DD/MM/YYYY")</f>
        <v>06/12/2002</v>
      </c>
      <c r="R868" t="str" cm="1">
        <f t="array" ref="R868:V868">TRANSPOSE(VLOOKUP(D868,CHOOSE({1,2,3,4,5,6},Detail!$H$2:$H$1001,Detail!$F$2:$F$1001,Detail!$C$2:$C$1001,Detail!$D$2:$D$1001,Detail!$E$2:$E$1001,Detail!$B$2:$B$1001),{2;3;4;5;6},FALSE))</f>
        <v>Salatiga</v>
      </c>
      <c r="S868">
        <v>176</v>
      </c>
      <c r="T868">
        <v>90</v>
      </c>
      <c r="U868" t="str">
        <v>Jl. Sadang Serang No. 14</v>
      </c>
      <c r="V868" t="str">
        <v>A-</v>
      </c>
    </row>
    <row r="869" spans="1:22" x14ac:dyDescent="0.25">
      <c r="A869">
        <v>868</v>
      </c>
      <c r="B869" t="str">
        <f>LEFT(INDEX(Absen!$F$3:$F$8,MATCH(C869,Absen!$E$3:$E$8,0)),1)&amp;TEXT(A869,"0000")</f>
        <v>A0868</v>
      </c>
      <c r="C869" t="s">
        <v>1015</v>
      </c>
      <c r="D869" s="27" t="str">
        <f>VLOOKUP('Personal Teks 2'!B869,Detail!$G$2:$H$1001,2,FALSE)</f>
        <v>Tantri Nasyiah</v>
      </c>
      <c r="E869">
        <v>69</v>
      </c>
      <c r="F869">
        <v>61</v>
      </c>
      <c r="G869">
        <v>60</v>
      </c>
      <c r="H869">
        <v>67</v>
      </c>
      <c r="I869">
        <v>65</v>
      </c>
      <c r="J869">
        <v>66</v>
      </c>
      <c r="K869">
        <v>98</v>
      </c>
      <c r="L869" s="45">
        <f>_xlfn.IFNA(INDEX(Absen!$B$2:$B$501,MATCH('Personal Teks 2'!B869,Absen!$A$2:$A$501,0)),"NO")</f>
        <v>44867</v>
      </c>
      <c r="M869" s="47">
        <f t="shared" si="39"/>
        <v>10</v>
      </c>
      <c r="N869">
        <f t="shared" si="40"/>
        <v>88</v>
      </c>
      <c r="O869">
        <f t="shared" si="41"/>
        <v>66.75</v>
      </c>
      <c r="P869" t="str" cm="1">
        <f t="array" ref="P869">_xlfn.IFS(O869&gt;90,"A+",O869&gt;80,"A",O869&gt;70,"B",O869&gt;60,"C",O869&gt;40,"D",O869&gt;=0,"E")</f>
        <v>C</v>
      </c>
      <c r="Q869" s="43" t="str">
        <f>TEXT(VLOOKUP(D869,CHOOSE({1,2},Detail!$H$2:$H$1001,Detail!$A$2:$A$1001),2,FALSE),"DD/MM/YYYY")</f>
        <v>20/04/2005</v>
      </c>
      <c r="R869" t="str" cm="1">
        <f t="array" ref="R869:V869">TRANSPOSE(VLOOKUP(D869,CHOOSE({1,2,3,4,5,6},Detail!$H$2:$H$1001,Detail!$F$2:$F$1001,Detail!$C$2:$C$1001,Detail!$D$2:$D$1001,Detail!$E$2:$E$1001,Detail!$B$2:$B$1001),{2;3;4;5;6},FALSE))</f>
        <v>Kupang</v>
      </c>
      <c r="S869">
        <v>159</v>
      </c>
      <c r="T869">
        <v>63</v>
      </c>
      <c r="U869" t="str">
        <v>Gang Jayawijaya No. 00</v>
      </c>
      <c r="V869" t="str">
        <v>O-</v>
      </c>
    </row>
    <row r="870" spans="1:22" x14ac:dyDescent="0.25">
      <c r="A870">
        <v>869</v>
      </c>
      <c r="B870" t="str">
        <f>LEFT(INDEX(Absen!$F$3:$F$8,MATCH(C870,Absen!$E$3:$E$8,0)),1)&amp;TEXT(A870,"0000")</f>
        <v>D0869</v>
      </c>
      <c r="C870" t="s">
        <v>1013</v>
      </c>
      <c r="D870" s="27" t="str">
        <f>VLOOKUP('Personal Teks 2'!B870,Detail!$G$2:$H$1001,2,FALSE)</f>
        <v>Dacin Sinaga</v>
      </c>
      <c r="E870">
        <v>69</v>
      </c>
      <c r="F870">
        <v>47</v>
      </c>
      <c r="G870">
        <v>39</v>
      </c>
      <c r="H870">
        <v>55</v>
      </c>
      <c r="I870">
        <v>92</v>
      </c>
      <c r="J870">
        <v>49</v>
      </c>
      <c r="K870">
        <v>71</v>
      </c>
      <c r="L870" s="45" t="str">
        <f>_xlfn.IFNA(INDEX(Absen!$B$2:$B$501,MATCH('Personal Teks 2'!B870,Absen!$A$2:$A$501,0)),"NO")</f>
        <v>NO</v>
      </c>
      <c r="M870" s="47">
        <f t="shared" si="39"/>
        <v>0</v>
      </c>
      <c r="N870">
        <f t="shared" si="40"/>
        <v>71</v>
      </c>
      <c r="O870">
        <f t="shared" si="41"/>
        <v>57.574999999999996</v>
      </c>
      <c r="P870" t="str" cm="1">
        <f t="array" ref="P870">_xlfn.IFS(O870&gt;90,"A+",O870&gt;80,"A",O870&gt;70,"B",O870&gt;60,"C",O870&gt;40,"D",O870&gt;=0,"E")</f>
        <v>D</v>
      </c>
      <c r="Q870" s="43" t="str">
        <f>TEXT(VLOOKUP(D870,CHOOSE({1,2},Detail!$H$2:$H$1001,Detail!$A$2:$A$1001),2,FALSE),"DD/MM/YYYY")</f>
        <v>17/05/2002</v>
      </c>
      <c r="R870" t="str" cm="1">
        <f t="array" ref="R870:V870">TRANSPOSE(VLOOKUP(D870,CHOOSE({1,2,3,4,5,6},Detail!$H$2:$H$1001,Detail!$F$2:$F$1001,Detail!$C$2:$C$1001,Detail!$D$2:$D$1001,Detail!$E$2:$E$1001,Detail!$B$2:$B$1001),{2;3;4;5;6},FALSE))</f>
        <v>Cimahi</v>
      </c>
      <c r="S870">
        <v>160</v>
      </c>
      <c r="T870">
        <v>47</v>
      </c>
      <c r="U870" t="str">
        <v xml:space="preserve">Gg. Rumah Sakit No. 4
</v>
      </c>
      <c r="V870" t="str">
        <v>O+</v>
      </c>
    </row>
    <row r="871" spans="1:22" x14ac:dyDescent="0.25">
      <c r="A871">
        <v>870</v>
      </c>
      <c r="B871" t="str">
        <f>LEFT(INDEX(Absen!$F$3:$F$8,MATCH(C871,Absen!$E$3:$E$8,0)),1)&amp;TEXT(A871,"0000")</f>
        <v>D0870</v>
      </c>
      <c r="C871" t="s">
        <v>1013</v>
      </c>
      <c r="D871" s="27" t="str">
        <f>VLOOKUP('Personal Teks 2'!B871,Detail!$G$2:$H$1001,2,FALSE)</f>
        <v>Okto Lestari</v>
      </c>
      <c r="E871">
        <v>88</v>
      </c>
      <c r="F871">
        <v>65</v>
      </c>
      <c r="G871">
        <v>56</v>
      </c>
      <c r="H871">
        <v>57</v>
      </c>
      <c r="I871">
        <v>74</v>
      </c>
      <c r="J871">
        <v>56</v>
      </c>
      <c r="K871">
        <v>63</v>
      </c>
      <c r="L871" s="45" t="str">
        <f>_xlfn.IFNA(INDEX(Absen!$B$2:$B$501,MATCH('Personal Teks 2'!B871,Absen!$A$2:$A$501,0)),"NO")</f>
        <v>NO</v>
      </c>
      <c r="M871" s="47">
        <f t="shared" si="39"/>
        <v>0</v>
      </c>
      <c r="N871">
        <f t="shared" si="40"/>
        <v>63</v>
      </c>
      <c r="O871">
        <f t="shared" si="41"/>
        <v>64.2</v>
      </c>
      <c r="P871" t="str" cm="1">
        <f t="array" ref="P871">_xlfn.IFS(O871&gt;90,"A+",O871&gt;80,"A",O871&gt;70,"B",O871&gt;60,"C",O871&gt;40,"D",O871&gt;=0,"E")</f>
        <v>C</v>
      </c>
      <c r="Q871" s="43" t="str">
        <f>TEXT(VLOOKUP(D871,CHOOSE({1,2},Detail!$H$2:$H$1001,Detail!$A$2:$A$1001),2,FALSE),"DD/MM/YYYY")</f>
        <v>07/11/2002</v>
      </c>
      <c r="R871" t="str" cm="1">
        <f t="array" ref="R871:V871">TRANSPOSE(VLOOKUP(D871,CHOOSE({1,2,3,4,5,6},Detail!$H$2:$H$1001,Detail!$F$2:$F$1001,Detail!$C$2:$C$1001,Detail!$D$2:$D$1001,Detail!$E$2:$E$1001,Detail!$B$2:$B$1001),{2;3;4;5;6},FALSE))</f>
        <v>Dumai</v>
      </c>
      <c r="S871">
        <v>177</v>
      </c>
      <c r="T871">
        <v>68</v>
      </c>
      <c r="U871" t="str">
        <v>Gg. Raya Ujungberung No. 99</v>
      </c>
      <c r="V871" t="str">
        <v>B+</v>
      </c>
    </row>
    <row r="872" spans="1:22" x14ac:dyDescent="0.25">
      <c r="A872">
        <v>871</v>
      </c>
      <c r="B872" t="str">
        <f>LEFT(INDEX(Absen!$F$3:$F$8,MATCH(C872,Absen!$E$3:$E$8,0)),1)&amp;TEXT(A872,"0000")</f>
        <v>A0871</v>
      </c>
      <c r="C872" t="s">
        <v>1015</v>
      </c>
      <c r="D872" s="27" t="str">
        <f>VLOOKUP('Personal Teks 2'!B872,Detail!$G$2:$H$1001,2,FALSE)</f>
        <v>Kuncara Kurniawan</v>
      </c>
      <c r="E872">
        <v>55</v>
      </c>
      <c r="F872">
        <v>59</v>
      </c>
      <c r="G872">
        <v>95</v>
      </c>
      <c r="H872">
        <v>64</v>
      </c>
      <c r="I872">
        <v>69</v>
      </c>
      <c r="J872">
        <v>98</v>
      </c>
      <c r="K872">
        <v>81</v>
      </c>
      <c r="L872" s="45">
        <f>_xlfn.IFNA(INDEX(Absen!$B$2:$B$501,MATCH('Personal Teks 2'!B872,Absen!$A$2:$A$501,0)),"NO")</f>
        <v>44834</v>
      </c>
      <c r="M872" s="47">
        <f t="shared" si="39"/>
        <v>10</v>
      </c>
      <c r="N872">
        <f t="shared" si="40"/>
        <v>71</v>
      </c>
      <c r="O872">
        <f t="shared" si="41"/>
        <v>76.574999999999989</v>
      </c>
      <c r="P872" t="str" cm="1">
        <f t="array" ref="P872">_xlfn.IFS(O872&gt;90,"A+",O872&gt;80,"A",O872&gt;70,"B",O872&gt;60,"C",O872&gt;40,"D",O872&gt;=0,"E")</f>
        <v>B</v>
      </c>
      <c r="Q872" s="43" t="str">
        <f>TEXT(VLOOKUP(D872,CHOOSE({1,2},Detail!$H$2:$H$1001,Detail!$A$2:$A$1001),2,FALSE),"DD/MM/YYYY")</f>
        <v>29/01/2003</v>
      </c>
      <c r="R872" t="str" cm="1">
        <f t="array" ref="R872:V872">TRANSPOSE(VLOOKUP(D872,CHOOSE({1,2,3,4,5,6},Detail!$H$2:$H$1001,Detail!$F$2:$F$1001,Detail!$C$2:$C$1001,Detail!$D$2:$D$1001,Detail!$E$2:$E$1001,Detail!$B$2:$B$1001),{2;3;4;5;6},FALSE))</f>
        <v>Ambon</v>
      </c>
      <c r="S872">
        <v>170</v>
      </c>
      <c r="T872">
        <v>73</v>
      </c>
      <c r="U872" t="str">
        <v>Jalan Sukajadi No. 65</v>
      </c>
      <c r="V872" t="str">
        <v>AB-</v>
      </c>
    </row>
    <row r="873" spans="1:22" x14ac:dyDescent="0.25">
      <c r="A873">
        <v>872</v>
      </c>
      <c r="B873" t="str">
        <f>LEFT(INDEX(Absen!$F$3:$F$8,MATCH(C873,Absen!$E$3:$E$8,0)),1)&amp;TEXT(A873,"0000")</f>
        <v>D0872</v>
      </c>
      <c r="C873" t="s">
        <v>1013</v>
      </c>
      <c r="D873" s="27" t="str">
        <f>VLOOKUP('Personal Teks 2'!B873,Detail!$G$2:$H$1001,2,FALSE)</f>
        <v>Tri Sihombing</v>
      </c>
      <c r="E873">
        <v>66</v>
      </c>
      <c r="F873">
        <v>41</v>
      </c>
      <c r="G873">
        <v>94</v>
      </c>
      <c r="H873">
        <v>70</v>
      </c>
      <c r="I873">
        <v>84</v>
      </c>
      <c r="J873">
        <v>83</v>
      </c>
      <c r="K873">
        <v>96</v>
      </c>
      <c r="L873" s="45">
        <f>_xlfn.IFNA(INDEX(Absen!$B$2:$B$501,MATCH('Personal Teks 2'!B873,Absen!$A$2:$A$501,0)),"NO")</f>
        <v>44914</v>
      </c>
      <c r="M873" s="47">
        <f t="shared" si="39"/>
        <v>10</v>
      </c>
      <c r="N873">
        <f t="shared" si="40"/>
        <v>86</v>
      </c>
      <c r="O873">
        <f t="shared" si="41"/>
        <v>76.625</v>
      </c>
      <c r="P873" t="str" cm="1">
        <f t="array" ref="P873">_xlfn.IFS(O873&gt;90,"A+",O873&gt;80,"A",O873&gt;70,"B",O873&gt;60,"C",O873&gt;40,"D",O873&gt;=0,"E")</f>
        <v>B</v>
      </c>
      <c r="Q873" s="43" t="str">
        <f>TEXT(VLOOKUP(D873,CHOOSE({1,2},Detail!$H$2:$H$1001,Detail!$A$2:$A$1001),2,FALSE),"DD/MM/YYYY")</f>
        <v>12/11/2002</v>
      </c>
      <c r="R873" t="str" cm="1">
        <f t="array" ref="R873:V873">TRANSPOSE(VLOOKUP(D873,CHOOSE({1,2,3,4,5,6},Detail!$H$2:$H$1001,Detail!$F$2:$F$1001,Detail!$C$2:$C$1001,Detail!$D$2:$D$1001,Detail!$E$2:$E$1001,Detail!$B$2:$B$1001),{2;3;4;5;6},FALSE))</f>
        <v>Dumai</v>
      </c>
      <c r="S873">
        <v>175</v>
      </c>
      <c r="T873">
        <v>77</v>
      </c>
      <c r="U873" t="str">
        <v>Jl. Moch. Toha No. 55</v>
      </c>
      <c r="V873" t="str">
        <v>AB+</v>
      </c>
    </row>
    <row r="874" spans="1:22" x14ac:dyDescent="0.25">
      <c r="A874">
        <v>873</v>
      </c>
      <c r="B874" t="str">
        <f>LEFT(INDEX(Absen!$F$3:$F$8,MATCH(C874,Absen!$E$3:$E$8,0)),1)&amp;TEXT(A874,"0000")</f>
        <v>C0873</v>
      </c>
      <c r="C874" t="s">
        <v>1012</v>
      </c>
      <c r="D874" s="27" t="str">
        <f>VLOOKUP('Personal Teks 2'!B874,Detail!$G$2:$H$1001,2,FALSE)</f>
        <v>Balapati Tamba</v>
      </c>
      <c r="E874">
        <v>74</v>
      </c>
      <c r="F874">
        <v>45</v>
      </c>
      <c r="G874">
        <v>32</v>
      </c>
      <c r="H874">
        <v>68</v>
      </c>
      <c r="I874">
        <v>94</v>
      </c>
      <c r="J874">
        <v>46</v>
      </c>
      <c r="K874">
        <v>82</v>
      </c>
      <c r="L874" s="45">
        <f>_xlfn.IFNA(INDEX(Absen!$B$2:$B$501,MATCH('Personal Teks 2'!B874,Absen!$A$2:$A$501,0)),"NO")</f>
        <v>44755</v>
      </c>
      <c r="M874" s="47">
        <f t="shared" si="39"/>
        <v>10</v>
      </c>
      <c r="N874">
        <f t="shared" si="40"/>
        <v>72</v>
      </c>
      <c r="O874">
        <f t="shared" si="41"/>
        <v>57.924999999999997</v>
      </c>
      <c r="P874" t="str" cm="1">
        <f t="array" ref="P874">_xlfn.IFS(O874&gt;90,"A+",O874&gt;80,"A",O874&gt;70,"B",O874&gt;60,"C",O874&gt;40,"D",O874&gt;=0,"E")</f>
        <v>D</v>
      </c>
      <c r="Q874" s="43" t="str">
        <f>TEXT(VLOOKUP(D874,CHOOSE({1,2},Detail!$H$2:$H$1001,Detail!$A$2:$A$1001),2,FALSE),"DD/MM/YYYY")</f>
        <v>22/02/2004</v>
      </c>
      <c r="R874" t="str" cm="1">
        <f t="array" ref="R874:V874">TRANSPOSE(VLOOKUP(D874,CHOOSE({1,2,3,4,5,6},Detail!$H$2:$H$1001,Detail!$F$2:$F$1001,Detail!$C$2:$C$1001,Detail!$D$2:$D$1001,Detail!$E$2:$E$1001,Detail!$B$2:$B$1001),{2;3;4;5;6},FALSE))</f>
        <v>Bau-Bau</v>
      </c>
      <c r="S874">
        <v>152</v>
      </c>
      <c r="T874">
        <v>93</v>
      </c>
      <c r="U874" t="str">
        <v>Jl. Jamika No. 09</v>
      </c>
      <c r="V874" t="str">
        <v>B-</v>
      </c>
    </row>
    <row r="875" spans="1:22" x14ac:dyDescent="0.25">
      <c r="A875">
        <v>874</v>
      </c>
      <c r="B875" t="str">
        <f>LEFT(INDEX(Absen!$F$3:$F$8,MATCH(C875,Absen!$E$3:$E$8,0)),1)&amp;TEXT(A875,"0000")</f>
        <v>E0874</v>
      </c>
      <c r="C875" t="s">
        <v>1010</v>
      </c>
      <c r="D875" s="27" t="str">
        <f>VLOOKUP('Personal Teks 2'!B875,Detail!$G$2:$H$1001,2,FALSE)</f>
        <v>Danu Mulyani</v>
      </c>
      <c r="E875">
        <v>55</v>
      </c>
      <c r="F875">
        <v>48</v>
      </c>
      <c r="G875">
        <v>48</v>
      </c>
      <c r="H875">
        <v>72</v>
      </c>
      <c r="I875">
        <v>54</v>
      </c>
      <c r="J875">
        <v>82</v>
      </c>
      <c r="K875">
        <v>97</v>
      </c>
      <c r="L875" s="45" t="str">
        <f>_xlfn.IFNA(INDEX(Absen!$B$2:$B$501,MATCH('Personal Teks 2'!B875,Absen!$A$2:$A$501,0)),"NO")</f>
        <v>NO</v>
      </c>
      <c r="M875" s="47">
        <f t="shared" si="39"/>
        <v>0</v>
      </c>
      <c r="N875">
        <f t="shared" si="40"/>
        <v>97</v>
      </c>
      <c r="O875">
        <f t="shared" si="41"/>
        <v>64.325000000000003</v>
      </c>
      <c r="P875" t="str" cm="1">
        <f t="array" ref="P875">_xlfn.IFS(O875&gt;90,"A+",O875&gt;80,"A",O875&gt;70,"B",O875&gt;60,"C",O875&gt;40,"D",O875&gt;=0,"E")</f>
        <v>C</v>
      </c>
      <c r="Q875" s="43" t="str">
        <f>TEXT(VLOOKUP(D875,CHOOSE({1,2},Detail!$H$2:$H$1001,Detail!$A$2:$A$1001),2,FALSE),"DD/MM/YYYY")</f>
        <v>22/02/2003</v>
      </c>
      <c r="R875" t="str" cm="1">
        <f t="array" ref="R875:V875">TRANSPOSE(VLOOKUP(D875,CHOOSE({1,2,3,4,5,6},Detail!$H$2:$H$1001,Detail!$F$2:$F$1001,Detail!$C$2:$C$1001,Detail!$D$2:$D$1001,Detail!$E$2:$E$1001,Detail!$B$2:$B$1001),{2;3;4;5;6},FALSE))</f>
        <v>Pariaman</v>
      </c>
      <c r="S875">
        <v>160</v>
      </c>
      <c r="T875">
        <v>57</v>
      </c>
      <c r="U875" t="str">
        <v>Jalan Ronggowarsito No. 39</v>
      </c>
      <c r="V875" t="str">
        <v>B+</v>
      </c>
    </row>
    <row r="876" spans="1:22" x14ac:dyDescent="0.25">
      <c r="A876">
        <v>875</v>
      </c>
      <c r="B876" t="str">
        <f>LEFT(INDEX(Absen!$F$3:$F$8,MATCH(C876,Absen!$E$3:$E$8,0)),1)&amp;TEXT(A876,"0000")</f>
        <v>D0875</v>
      </c>
      <c r="C876" t="s">
        <v>1013</v>
      </c>
      <c r="D876" s="27" t="str">
        <f>VLOOKUP('Personal Teks 2'!B876,Detail!$G$2:$H$1001,2,FALSE)</f>
        <v>Pangeran Samosir</v>
      </c>
      <c r="E876">
        <v>67</v>
      </c>
      <c r="F876">
        <v>41</v>
      </c>
      <c r="G876">
        <v>43</v>
      </c>
      <c r="H876">
        <v>57</v>
      </c>
      <c r="I876">
        <v>95</v>
      </c>
      <c r="J876">
        <v>69</v>
      </c>
      <c r="K876">
        <v>67</v>
      </c>
      <c r="L876" s="45" t="str">
        <f>_xlfn.IFNA(INDEX(Absen!$B$2:$B$501,MATCH('Personal Teks 2'!B876,Absen!$A$2:$A$501,0)),"NO")</f>
        <v>NO</v>
      </c>
      <c r="M876" s="47">
        <f t="shared" si="39"/>
        <v>0</v>
      </c>
      <c r="N876">
        <f t="shared" si="40"/>
        <v>67</v>
      </c>
      <c r="O876">
        <f t="shared" si="41"/>
        <v>61.600000000000009</v>
      </c>
      <c r="P876" t="str" cm="1">
        <f t="array" ref="P876">_xlfn.IFS(O876&gt;90,"A+",O876&gt;80,"A",O876&gt;70,"B",O876&gt;60,"C",O876&gt;40,"D",O876&gt;=0,"E")</f>
        <v>C</v>
      </c>
      <c r="Q876" s="43" t="str">
        <f>TEXT(VLOOKUP(D876,CHOOSE({1,2},Detail!$H$2:$H$1001,Detail!$A$2:$A$1001),2,FALSE),"DD/MM/YYYY")</f>
        <v>18/09/2002</v>
      </c>
      <c r="R876" t="str" cm="1">
        <f t="array" ref="R876:V876">TRANSPOSE(VLOOKUP(D876,CHOOSE({1,2,3,4,5,6},Detail!$H$2:$H$1001,Detail!$F$2:$F$1001,Detail!$C$2:$C$1001,Detail!$D$2:$D$1001,Detail!$E$2:$E$1001,Detail!$B$2:$B$1001),{2;3;4;5;6},FALSE))</f>
        <v>Payakumbuh</v>
      </c>
      <c r="S876">
        <v>158</v>
      </c>
      <c r="T876">
        <v>62</v>
      </c>
      <c r="U876" t="str">
        <v>Jalan Wonoayu No. 31</v>
      </c>
      <c r="V876" t="str">
        <v>O+</v>
      </c>
    </row>
    <row r="877" spans="1:22" x14ac:dyDescent="0.25">
      <c r="A877">
        <v>876</v>
      </c>
      <c r="B877" t="str">
        <f>LEFT(INDEX(Absen!$F$3:$F$8,MATCH(C877,Absen!$E$3:$E$8,0)),1)&amp;TEXT(A877,"0000")</f>
        <v>A0876</v>
      </c>
      <c r="C877" t="s">
        <v>1015</v>
      </c>
      <c r="D877" s="27" t="str">
        <f>VLOOKUP('Personal Teks 2'!B877,Detail!$G$2:$H$1001,2,FALSE)</f>
        <v>Citra Sitorus</v>
      </c>
      <c r="E877">
        <v>51</v>
      </c>
      <c r="F877">
        <v>65</v>
      </c>
      <c r="G877">
        <v>42</v>
      </c>
      <c r="H877">
        <v>55</v>
      </c>
      <c r="I877">
        <v>66</v>
      </c>
      <c r="J877">
        <v>52</v>
      </c>
      <c r="K877">
        <v>75</v>
      </c>
      <c r="L877" s="45">
        <f>_xlfn.IFNA(INDEX(Absen!$B$2:$B$501,MATCH('Personal Teks 2'!B877,Absen!$A$2:$A$501,0)),"NO")</f>
        <v>44835</v>
      </c>
      <c r="M877" s="47">
        <f t="shared" si="39"/>
        <v>10</v>
      </c>
      <c r="N877">
        <f t="shared" si="40"/>
        <v>65</v>
      </c>
      <c r="O877">
        <f t="shared" si="41"/>
        <v>54.924999999999997</v>
      </c>
      <c r="P877" t="str" cm="1">
        <f t="array" ref="P877">_xlfn.IFS(O877&gt;90,"A+",O877&gt;80,"A",O877&gt;70,"B",O877&gt;60,"C",O877&gt;40,"D",O877&gt;=0,"E")</f>
        <v>D</v>
      </c>
      <c r="Q877" s="43" t="str">
        <f>TEXT(VLOOKUP(D877,CHOOSE({1,2},Detail!$H$2:$H$1001,Detail!$A$2:$A$1001),2,FALSE),"DD/MM/YYYY")</f>
        <v>15/03/2005</v>
      </c>
      <c r="R877" t="str" cm="1">
        <f t="array" ref="R877:V877">TRANSPOSE(VLOOKUP(D877,CHOOSE({1,2,3,4,5,6},Detail!$H$2:$H$1001,Detail!$F$2:$F$1001,Detail!$C$2:$C$1001,Detail!$D$2:$D$1001,Detail!$E$2:$E$1001,Detail!$B$2:$B$1001),{2;3;4;5;6},FALSE))</f>
        <v>Pontianak</v>
      </c>
      <c r="S877">
        <v>154</v>
      </c>
      <c r="T877">
        <v>66</v>
      </c>
      <c r="U877" t="str">
        <v xml:space="preserve">Gang Rawamangun No. 3
</v>
      </c>
      <c r="V877" t="str">
        <v>A-</v>
      </c>
    </row>
    <row r="878" spans="1:22" x14ac:dyDescent="0.25">
      <c r="A878">
        <v>877</v>
      </c>
      <c r="B878" t="str">
        <f>LEFT(INDEX(Absen!$F$3:$F$8,MATCH(C878,Absen!$E$3:$E$8,0)),1)&amp;TEXT(A878,"0000")</f>
        <v>C0877</v>
      </c>
      <c r="C878" t="s">
        <v>1012</v>
      </c>
      <c r="D878" s="27" t="str">
        <f>VLOOKUP('Personal Teks 2'!B878,Detail!$G$2:$H$1001,2,FALSE)</f>
        <v>Jail Usada</v>
      </c>
      <c r="E878">
        <v>78</v>
      </c>
      <c r="F878">
        <v>65</v>
      </c>
      <c r="G878">
        <v>48</v>
      </c>
      <c r="H878">
        <v>68</v>
      </c>
      <c r="I878">
        <v>83</v>
      </c>
      <c r="J878">
        <v>64</v>
      </c>
      <c r="K878">
        <v>100</v>
      </c>
      <c r="L878" s="45">
        <f>_xlfn.IFNA(INDEX(Absen!$B$2:$B$501,MATCH('Personal Teks 2'!B878,Absen!$A$2:$A$501,0)),"NO")</f>
        <v>44913</v>
      </c>
      <c r="M878" s="47">
        <f t="shared" si="39"/>
        <v>10</v>
      </c>
      <c r="N878">
        <f t="shared" si="40"/>
        <v>90</v>
      </c>
      <c r="O878">
        <f t="shared" si="41"/>
        <v>68.150000000000006</v>
      </c>
      <c r="P878" t="str" cm="1">
        <f t="array" ref="P878">_xlfn.IFS(O878&gt;90,"A+",O878&gt;80,"A",O878&gt;70,"B",O878&gt;60,"C",O878&gt;40,"D",O878&gt;=0,"E")</f>
        <v>C</v>
      </c>
      <c r="Q878" s="43" t="str">
        <f>TEXT(VLOOKUP(D878,CHOOSE({1,2},Detail!$H$2:$H$1001,Detail!$A$2:$A$1001),2,FALSE),"DD/MM/YYYY")</f>
        <v>25/03/2005</v>
      </c>
      <c r="R878" t="str" cm="1">
        <f t="array" ref="R878:V878">TRANSPOSE(VLOOKUP(D878,CHOOSE({1,2,3,4,5,6},Detail!$H$2:$H$1001,Detail!$F$2:$F$1001,Detail!$C$2:$C$1001,Detail!$D$2:$D$1001,Detail!$E$2:$E$1001,Detail!$B$2:$B$1001),{2;3;4;5;6},FALSE))</f>
        <v>Kota Administrasi Jakarta Utara</v>
      </c>
      <c r="S878">
        <v>154</v>
      </c>
      <c r="T878">
        <v>83</v>
      </c>
      <c r="U878" t="str">
        <v>Gang Ahmad Dahlan No. 96</v>
      </c>
      <c r="V878" t="str">
        <v>A+</v>
      </c>
    </row>
    <row r="879" spans="1:22" x14ac:dyDescent="0.25">
      <c r="A879">
        <v>878</v>
      </c>
      <c r="B879" t="str">
        <f>LEFT(INDEX(Absen!$F$3:$F$8,MATCH(C879,Absen!$E$3:$E$8,0)),1)&amp;TEXT(A879,"0000")</f>
        <v>F0878</v>
      </c>
      <c r="C879" t="s">
        <v>1011</v>
      </c>
      <c r="D879" s="27" t="str">
        <f>VLOOKUP('Personal Teks 2'!B879,Detail!$G$2:$H$1001,2,FALSE)</f>
        <v>Salimah Wijaya</v>
      </c>
      <c r="E879">
        <v>55</v>
      </c>
      <c r="F879">
        <v>43</v>
      </c>
      <c r="G879">
        <v>60</v>
      </c>
      <c r="H879">
        <v>72</v>
      </c>
      <c r="I879">
        <v>67</v>
      </c>
      <c r="J879">
        <v>41</v>
      </c>
      <c r="K879">
        <v>75</v>
      </c>
      <c r="L879" s="45">
        <f>_xlfn.IFNA(INDEX(Absen!$B$2:$B$501,MATCH('Personal Teks 2'!B879,Absen!$A$2:$A$501,0)),"NO")</f>
        <v>44791</v>
      </c>
      <c r="M879" s="47">
        <f t="shared" si="39"/>
        <v>10</v>
      </c>
      <c r="N879">
        <f t="shared" si="40"/>
        <v>65</v>
      </c>
      <c r="O879">
        <f t="shared" si="41"/>
        <v>56.325000000000003</v>
      </c>
      <c r="P879" t="str" cm="1">
        <f t="array" ref="P879">_xlfn.IFS(O879&gt;90,"A+",O879&gt;80,"A",O879&gt;70,"B",O879&gt;60,"C",O879&gt;40,"D",O879&gt;=0,"E")</f>
        <v>D</v>
      </c>
      <c r="Q879" s="43" t="str">
        <f>TEXT(VLOOKUP(D879,CHOOSE({1,2},Detail!$H$2:$H$1001,Detail!$A$2:$A$1001),2,FALSE),"DD/MM/YYYY")</f>
        <v>08/11/2004</v>
      </c>
      <c r="R879" t="str" cm="1">
        <f t="array" ref="R879:V879">TRANSPOSE(VLOOKUP(D879,CHOOSE({1,2,3,4,5,6},Detail!$H$2:$H$1001,Detail!$F$2:$F$1001,Detail!$C$2:$C$1001,Detail!$D$2:$D$1001,Detail!$E$2:$E$1001,Detail!$B$2:$B$1001),{2;3;4;5;6},FALSE))</f>
        <v>Denpasar</v>
      </c>
      <c r="S879">
        <v>172</v>
      </c>
      <c r="T879">
        <v>51</v>
      </c>
      <c r="U879" t="str">
        <v>Gang Moch. Toha No. 06</v>
      </c>
      <c r="V879" t="str">
        <v>A+</v>
      </c>
    </row>
    <row r="880" spans="1:22" x14ac:dyDescent="0.25">
      <c r="A880">
        <v>879</v>
      </c>
      <c r="B880" t="str">
        <f>LEFT(INDEX(Absen!$F$3:$F$8,MATCH(C880,Absen!$E$3:$E$8,0)),1)&amp;TEXT(A880,"0000")</f>
        <v>A0879</v>
      </c>
      <c r="C880" t="s">
        <v>1015</v>
      </c>
      <c r="D880" s="27" t="str">
        <f>VLOOKUP('Personal Teks 2'!B880,Detail!$G$2:$H$1001,2,FALSE)</f>
        <v>Irsad Kusmawati</v>
      </c>
      <c r="E880">
        <v>70</v>
      </c>
      <c r="F880">
        <v>58</v>
      </c>
      <c r="G880">
        <v>84</v>
      </c>
      <c r="H880">
        <v>50</v>
      </c>
      <c r="I880">
        <v>87</v>
      </c>
      <c r="J880">
        <v>65</v>
      </c>
      <c r="K880">
        <v>74</v>
      </c>
      <c r="L880" s="45" t="str">
        <f>_xlfn.IFNA(INDEX(Absen!$B$2:$B$501,MATCH('Personal Teks 2'!B880,Absen!$A$2:$A$501,0)),"NO")</f>
        <v>NO</v>
      </c>
      <c r="M880" s="47">
        <f t="shared" si="39"/>
        <v>0</v>
      </c>
      <c r="N880">
        <f t="shared" si="40"/>
        <v>74</v>
      </c>
      <c r="O880">
        <f t="shared" si="41"/>
        <v>70.325000000000003</v>
      </c>
      <c r="P880" t="str" cm="1">
        <f t="array" ref="P880">_xlfn.IFS(O880&gt;90,"A+",O880&gt;80,"A",O880&gt;70,"B",O880&gt;60,"C",O880&gt;40,"D",O880&gt;=0,"E")</f>
        <v>B</v>
      </c>
      <c r="Q880" s="43" t="str">
        <f>TEXT(VLOOKUP(D880,CHOOSE({1,2},Detail!$H$2:$H$1001,Detail!$A$2:$A$1001),2,FALSE),"DD/MM/YYYY")</f>
        <v>09/01/2004</v>
      </c>
      <c r="R880" t="str" cm="1">
        <f t="array" ref="R880:V880">TRANSPOSE(VLOOKUP(D880,CHOOSE({1,2,3,4,5,6},Detail!$H$2:$H$1001,Detail!$F$2:$F$1001,Detail!$C$2:$C$1001,Detail!$D$2:$D$1001,Detail!$E$2:$E$1001,Detail!$B$2:$B$1001),{2;3;4;5;6},FALSE))</f>
        <v>Tegal</v>
      </c>
      <c r="S880">
        <v>158</v>
      </c>
      <c r="T880">
        <v>68</v>
      </c>
      <c r="U880" t="str">
        <v xml:space="preserve">Gang Jend. A. Yani No. 5
</v>
      </c>
      <c r="V880" t="str">
        <v>AB-</v>
      </c>
    </row>
    <row r="881" spans="1:22" x14ac:dyDescent="0.25">
      <c r="A881">
        <v>880</v>
      </c>
      <c r="B881" t="str">
        <f>LEFT(INDEX(Absen!$F$3:$F$8,MATCH(C881,Absen!$E$3:$E$8,0)),1)&amp;TEXT(A881,"0000")</f>
        <v>A0880</v>
      </c>
      <c r="C881" t="s">
        <v>1015</v>
      </c>
      <c r="D881" s="27" t="str">
        <f>VLOOKUP('Personal Teks 2'!B881,Detail!$G$2:$H$1001,2,FALSE)</f>
        <v>Marsito Nasyiah</v>
      </c>
      <c r="E881">
        <v>73</v>
      </c>
      <c r="F881">
        <v>69</v>
      </c>
      <c r="G881">
        <v>58</v>
      </c>
      <c r="H881">
        <v>71</v>
      </c>
      <c r="I881">
        <v>85</v>
      </c>
      <c r="J881">
        <v>58</v>
      </c>
      <c r="K881">
        <v>86</v>
      </c>
      <c r="L881" s="45">
        <f>_xlfn.IFNA(INDEX(Absen!$B$2:$B$501,MATCH('Personal Teks 2'!B881,Absen!$A$2:$A$501,0)),"NO")</f>
        <v>44858</v>
      </c>
      <c r="M881" s="47">
        <f t="shared" si="39"/>
        <v>10</v>
      </c>
      <c r="N881">
        <f t="shared" si="40"/>
        <v>76</v>
      </c>
      <c r="O881">
        <f t="shared" si="41"/>
        <v>68.05</v>
      </c>
      <c r="P881" t="str" cm="1">
        <f t="array" ref="P881">_xlfn.IFS(O881&gt;90,"A+",O881&gt;80,"A",O881&gt;70,"B",O881&gt;60,"C",O881&gt;40,"D",O881&gt;=0,"E")</f>
        <v>C</v>
      </c>
      <c r="Q881" s="43" t="str">
        <f>TEXT(VLOOKUP(D881,CHOOSE({1,2},Detail!$H$2:$H$1001,Detail!$A$2:$A$1001),2,FALSE),"DD/MM/YYYY")</f>
        <v>28/04/2004</v>
      </c>
      <c r="R881" t="str" cm="1">
        <f t="array" ref="R881:V881">TRANSPOSE(VLOOKUP(D881,CHOOSE({1,2,3,4,5,6},Detail!$H$2:$H$1001,Detail!$F$2:$F$1001,Detail!$C$2:$C$1001,Detail!$D$2:$D$1001,Detail!$E$2:$E$1001,Detail!$B$2:$B$1001),{2;3;4;5;6},FALSE))</f>
        <v>Tidore Kepulauan</v>
      </c>
      <c r="S881">
        <v>171</v>
      </c>
      <c r="T881">
        <v>80</v>
      </c>
      <c r="U881" t="str">
        <v xml:space="preserve">Jl. Yos Sudarso No. 5
</v>
      </c>
      <c r="V881" t="str">
        <v>AB+</v>
      </c>
    </row>
    <row r="882" spans="1:22" x14ac:dyDescent="0.25">
      <c r="A882">
        <v>881</v>
      </c>
      <c r="B882" t="str">
        <f>LEFT(INDEX(Absen!$F$3:$F$8,MATCH(C882,Absen!$E$3:$E$8,0)),1)&amp;TEXT(A882,"0000")</f>
        <v>B0881</v>
      </c>
      <c r="C882" t="s">
        <v>1014</v>
      </c>
      <c r="D882" s="27" t="str">
        <f>VLOOKUP('Personal Teks 2'!B882,Detail!$G$2:$H$1001,2,FALSE)</f>
        <v>Raihan Nasyiah</v>
      </c>
      <c r="E882">
        <v>69</v>
      </c>
      <c r="F882">
        <v>50</v>
      </c>
      <c r="G882">
        <v>45</v>
      </c>
      <c r="H882">
        <v>60</v>
      </c>
      <c r="I882">
        <v>73</v>
      </c>
      <c r="J882">
        <v>99</v>
      </c>
      <c r="K882">
        <v>85</v>
      </c>
      <c r="L882" s="45" t="str">
        <f>_xlfn.IFNA(INDEX(Absen!$B$2:$B$501,MATCH('Personal Teks 2'!B882,Absen!$A$2:$A$501,0)),"NO")</f>
        <v>NO</v>
      </c>
      <c r="M882" s="47">
        <f t="shared" si="39"/>
        <v>0</v>
      </c>
      <c r="N882">
        <f t="shared" si="40"/>
        <v>85</v>
      </c>
      <c r="O882">
        <f t="shared" si="41"/>
        <v>68.8</v>
      </c>
      <c r="P882" t="str" cm="1">
        <f t="array" ref="P882">_xlfn.IFS(O882&gt;90,"A+",O882&gt;80,"A",O882&gt;70,"B",O882&gt;60,"C",O882&gt;40,"D",O882&gt;=0,"E")</f>
        <v>C</v>
      </c>
      <c r="Q882" s="43" t="str">
        <f>TEXT(VLOOKUP(D882,CHOOSE({1,2},Detail!$H$2:$H$1001,Detail!$A$2:$A$1001),2,FALSE),"DD/MM/YYYY")</f>
        <v>24/02/2003</v>
      </c>
      <c r="R882" t="str" cm="1">
        <f t="array" ref="R882:V882">TRANSPOSE(VLOOKUP(D882,CHOOSE({1,2,3,4,5,6},Detail!$H$2:$H$1001,Detail!$F$2:$F$1001,Detail!$C$2:$C$1001,Detail!$D$2:$D$1001,Detail!$E$2:$E$1001,Detail!$B$2:$B$1001),{2;3;4;5;6},FALSE))</f>
        <v>Bau-Bau</v>
      </c>
      <c r="S882">
        <v>161</v>
      </c>
      <c r="T882">
        <v>51</v>
      </c>
      <c r="U882" t="str">
        <v xml:space="preserve">Jl. Laswi No. 8
</v>
      </c>
      <c r="V882" t="str">
        <v>A+</v>
      </c>
    </row>
    <row r="883" spans="1:22" x14ac:dyDescent="0.25">
      <c r="A883">
        <v>882</v>
      </c>
      <c r="B883" t="str">
        <f>LEFT(INDEX(Absen!$F$3:$F$8,MATCH(C883,Absen!$E$3:$E$8,0)),1)&amp;TEXT(A883,"0000")</f>
        <v>C0882</v>
      </c>
      <c r="C883" t="s">
        <v>1012</v>
      </c>
      <c r="D883" s="27" t="str">
        <f>VLOOKUP('Personal Teks 2'!B883,Detail!$G$2:$H$1001,2,FALSE)</f>
        <v>Cawuk Sihotang</v>
      </c>
      <c r="E883">
        <v>85</v>
      </c>
      <c r="F883">
        <v>59</v>
      </c>
      <c r="G883">
        <v>68</v>
      </c>
      <c r="H883">
        <v>72</v>
      </c>
      <c r="I883">
        <v>81</v>
      </c>
      <c r="J883">
        <v>87</v>
      </c>
      <c r="K883">
        <v>62</v>
      </c>
      <c r="L883" s="45">
        <f>_xlfn.IFNA(INDEX(Absen!$B$2:$B$501,MATCH('Personal Teks 2'!B883,Absen!$A$2:$A$501,0)),"NO")</f>
        <v>44845</v>
      </c>
      <c r="M883" s="47">
        <f t="shared" si="39"/>
        <v>10</v>
      </c>
      <c r="N883">
        <f t="shared" si="40"/>
        <v>52</v>
      </c>
      <c r="O883">
        <f t="shared" si="41"/>
        <v>73.325000000000003</v>
      </c>
      <c r="P883" t="str" cm="1">
        <f t="array" ref="P883">_xlfn.IFS(O883&gt;90,"A+",O883&gt;80,"A",O883&gt;70,"B",O883&gt;60,"C",O883&gt;40,"D",O883&gt;=0,"E")</f>
        <v>B</v>
      </c>
      <c r="Q883" s="43" t="str">
        <f>TEXT(VLOOKUP(D883,CHOOSE({1,2},Detail!$H$2:$H$1001,Detail!$A$2:$A$1001),2,FALSE),"DD/MM/YYYY")</f>
        <v>03/04/2005</v>
      </c>
      <c r="R883" t="str" cm="1">
        <f t="array" ref="R883:V883">TRANSPOSE(VLOOKUP(D883,CHOOSE({1,2,3,4,5,6},Detail!$H$2:$H$1001,Detail!$F$2:$F$1001,Detail!$C$2:$C$1001,Detail!$D$2:$D$1001,Detail!$E$2:$E$1001,Detail!$B$2:$B$1001),{2;3;4;5;6},FALSE))</f>
        <v>Padangpanjang</v>
      </c>
      <c r="S883">
        <v>174</v>
      </c>
      <c r="T883">
        <v>69</v>
      </c>
      <c r="U883" t="str">
        <v xml:space="preserve">Gang Moch. Ramdan No. 3
</v>
      </c>
      <c r="V883" t="str">
        <v>AB+</v>
      </c>
    </row>
    <row r="884" spans="1:22" x14ac:dyDescent="0.25">
      <c r="A884">
        <v>883</v>
      </c>
      <c r="B884" t="str">
        <f>LEFT(INDEX(Absen!$F$3:$F$8,MATCH(C884,Absen!$E$3:$E$8,0)),1)&amp;TEXT(A884,"0000")</f>
        <v>C0883</v>
      </c>
      <c r="C884" t="s">
        <v>1012</v>
      </c>
      <c r="D884" s="27" t="str">
        <f>VLOOKUP('Personal Teks 2'!B884,Detail!$G$2:$H$1001,2,FALSE)</f>
        <v>Lanjar Utami</v>
      </c>
      <c r="E884">
        <v>53</v>
      </c>
      <c r="F884">
        <v>73</v>
      </c>
      <c r="G884">
        <v>70</v>
      </c>
      <c r="H884">
        <v>67</v>
      </c>
      <c r="I884">
        <v>52</v>
      </c>
      <c r="J884">
        <v>87</v>
      </c>
      <c r="K884">
        <v>84</v>
      </c>
      <c r="L884" s="45" t="str">
        <f>_xlfn.IFNA(INDEX(Absen!$B$2:$B$501,MATCH('Personal Teks 2'!B884,Absen!$A$2:$A$501,0)),"NO")</f>
        <v>NO</v>
      </c>
      <c r="M884" s="47">
        <f t="shared" si="39"/>
        <v>0</v>
      </c>
      <c r="N884">
        <f t="shared" si="40"/>
        <v>84</v>
      </c>
      <c r="O884">
        <f t="shared" si="41"/>
        <v>70.424999999999997</v>
      </c>
      <c r="P884" t="str" cm="1">
        <f t="array" ref="P884">_xlfn.IFS(O884&gt;90,"A+",O884&gt;80,"A",O884&gt;70,"B",O884&gt;60,"C",O884&gt;40,"D",O884&gt;=0,"E")</f>
        <v>B</v>
      </c>
      <c r="Q884" s="43" t="str">
        <f>TEXT(VLOOKUP(D884,CHOOSE({1,2},Detail!$H$2:$H$1001,Detail!$A$2:$A$1001),2,FALSE),"DD/MM/YYYY")</f>
        <v>12/12/2003</v>
      </c>
      <c r="R884" t="str" cm="1">
        <f t="array" ref="R884:V884">TRANSPOSE(VLOOKUP(D884,CHOOSE({1,2,3,4,5,6},Detail!$H$2:$H$1001,Detail!$F$2:$F$1001,Detail!$C$2:$C$1001,Detail!$D$2:$D$1001,Detail!$E$2:$E$1001,Detail!$B$2:$B$1001),{2;3;4;5;6},FALSE))</f>
        <v>Lhokseumawe</v>
      </c>
      <c r="S884">
        <v>159</v>
      </c>
      <c r="T884">
        <v>62</v>
      </c>
      <c r="U884" t="str">
        <v xml:space="preserve">Jl. Erlangga No. 5
</v>
      </c>
      <c r="V884" t="str">
        <v>A-</v>
      </c>
    </row>
    <row r="885" spans="1:22" x14ac:dyDescent="0.25">
      <c r="A885">
        <v>884</v>
      </c>
      <c r="B885" t="str">
        <f>LEFT(INDEX(Absen!$F$3:$F$8,MATCH(C885,Absen!$E$3:$E$8,0)),1)&amp;TEXT(A885,"0000")</f>
        <v>D0884</v>
      </c>
      <c r="C885" t="s">
        <v>1013</v>
      </c>
      <c r="D885" s="27" t="str">
        <f>VLOOKUP('Personal Teks 2'!B885,Detail!$G$2:$H$1001,2,FALSE)</f>
        <v>Jail Budiman</v>
      </c>
      <c r="E885">
        <v>77</v>
      </c>
      <c r="F885">
        <v>75</v>
      </c>
      <c r="G885">
        <v>85</v>
      </c>
      <c r="H885">
        <v>55</v>
      </c>
      <c r="I885">
        <v>88</v>
      </c>
      <c r="J885">
        <v>66</v>
      </c>
      <c r="K885">
        <v>92</v>
      </c>
      <c r="L885" s="45" t="str">
        <f>_xlfn.IFNA(INDEX(Absen!$B$2:$B$501,MATCH('Personal Teks 2'!B885,Absen!$A$2:$A$501,0)),"NO")</f>
        <v>NO</v>
      </c>
      <c r="M885" s="47">
        <f t="shared" si="39"/>
        <v>0</v>
      </c>
      <c r="N885">
        <f t="shared" si="40"/>
        <v>92</v>
      </c>
      <c r="O885">
        <f t="shared" si="41"/>
        <v>76.275000000000006</v>
      </c>
      <c r="P885" t="str" cm="1">
        <f t="array" ref="P885">_xlfn.IFS(O885&gt;90,"A+",O885&gt;80,"A",O885&gt;70,"B",O885&gt;60,"C",O885&gt;40,"D",O885&gt;=0,"E")</f>
        <v>B</v>
      </c>
      <c r="Q885" s="43" t="str">
        <f>TEXT(VLOOKUP(D885,CHOOSE({1,2},Detail!$H$2:$H$1001,Detail!$A$2:$A$1001),2,FALSE),"DD/MM/YYYY")</f>
        <v>15/06/2004</v>
      </c>
      <c r="R885" t="str" cm="1">
        <f t="array" ref="R885:V885">TRANSPOSE(VLOOKUP(D885,CHOOSE({1,2,3,4,5,6},Detail!$H$2:$H$1001,Detail!$F$2:$F$1001,Detail!$C$2:$C$1001,Detail!$D$2:$D$1001,Detail!$E$2:$E$1001,Detail!$B$2:$B$1001),{2;3;4;5;6},FALSE))</f>
        <v>Tomohon</v>
      </c>
      <c r="S885">
        <v>158</v>
      </c>
      <c r="T885">
        <v>46</v>
      </c>
      <c r="U885" t="str">
        <v>Gang Rajawali Barat No. 01</v>
      </c>
      <c r="V885" t="str">
        <v>B-</v>
      </c>
    </row>
    <row r="886" spans="1:22" x14ac:dyDescent="0.25">
      <c r="A886">
        <v>885</v>
      </c>
      <c r="B886" t="str">
        <f>LEFT(INDEX(Absen!$F$3:$F$8,MATCH(C886,Absen!$E$3:$E$8,0)),1)&amp;TEXT(A886,"0000")</f>
        <v>B0885</v>
      </c>
      <c r="C886" t="s">
        <v>1014</v>
      </c>
      <c r="D886" s="27" t="str">
        <f>VLOOKUP('Personal Teks 2'!B886,Detail!$G$2:$H$1001,2,FALSE)</f>
        <v>Karsa Padmasari</v>
      </c>
      <c r="E886">
        <v>72</v>
      </c>
      <c r="F886">
        <v>69</v>
      </c>
      <c r="G886">
        <v>94</v>
      </c>
      <c r="H886">
        <v>68</v>
      </c>
      <c r="I886">
        <v>76</v>
      </c>
      <c r="J886">
        <v>77</v>
      </c>
      <c r="K886">
        <v>87</v>
      </c>
      <c r="L886" s="45" t="str">
        <f>_xlfn.IFNA(INDEX(Absen!$B$2:$B$501,MATCH('Personal Teks 2'!B886,Absen!$A$2:$A$501,0)),"NO")</f>
        <v>NO</v>
      </c>
      <c r="M886" s="47">
        <f t="shared" si="39"/>
        <v>0</v>
      </c>
      <c r="N886">
        <f t="shared" si="40"/>
        <v>87</v>
      </c>
      <c r="O886">
        <f t="shared" si="41"/>
        <v>78.525000000000006</v>
      </c>
      <c r="P886" t="str" cm="1">
        <f t="array" ref="P886">_xlfn.IFS(O886&gt;90,"A+",O886&gt;80,"A",O886&gt;70,"B",O886&gt;60,"C",O886&gt;40,"D",O886&gt;=0,"E")</f>
        <v>B</v>
      </c>
      <c r="Q886" s="43" t="str">
        <f>TEXT(VLOOKUP(D886,CHOOSE({1,2},Detail!$H$2:$H$1001,Detail!$A$2:$A$1001),2,FALSE),"DD/MM/YYYY")</f>
        <v>06/11/2002</v>
      </c>
      <c r="R886" t="str" cm="1">
        <f t="array" ref="R886:V886">TRANSPOSE(VLOOKUP(D886,CHOOSE({1,2,3,4,5,6},Detail!$H$2:$H$1001,Detail!$F$2:$F$1001,Detail!$C$2:$C$1001,Detail!$D$2:$D$1001,Detail!$E$2:$E$1001,Detail!$B$2:$B$1001),{2;3;4;5;6},FALSE))</f>
        <v>Mataram</v>
      </c>
      <c r="S886">
        <v>170</v>
      </c>
      <c r="T886">
        <v>52</v>
      </c>
      <c r="U886" t="str">
        <v xml:space="preserve">Gg. Cikutra Barat No. 2
</v>
      </c>
      <c r="V886" t="str">
        <v>O-</v>
      </c>
    </row>
    <row r="887" spans="1:22" x14ac:dyDescent="0.25">
      <c r="A887">
        <v>886</v>
      </c>
      <c r="B887" t="str">
        <f>LEFT(INDEX(Absen!$F$3:$F$8,MATCH(C887,Absen!$E$3:$E$8,0)),1)&amp;TEXT(A887,"0000")</f>
        <v>B0886</v>
      </c>
      <c r="C887" t="s">
        <v>1014</v>
      </c>
      <c r="D887" s="27" t="str">
        <f>VLOOKUP('Personal Teks 2'!B887,Detail!$G$2:$H$1001,2,FALSE)</f>
        <v>Muhammad Wijaya</v>
      </c>
      <c r="E887">
        <v>64</v>
      </c>
      <c r="F887">
        <v>63</v>
      </c>
      <c r="G887">
        <v>35</v>
      </c>
      <c r="H887">
        <v>63</v>
      </c>
      <c r="I887">
        <v>54</v>
      </c>
      <c r="J887">
        <v>77</v>
      </c>
      <c r="K887">
        <v>82</v>
      </c>
      <c r="L887" s="45" t="str">
        <f>_xlfn.IFNA(INDEX(Absen!$B$2:$B$501,MATCH('Personal Teks 2'!B887,Absen!$A$2:$A$501,0)),"NO")</f>
        <v>NO</v>
      </c>
      <c r="M887" s="47">
        <f t="shared" si="39"/>
        <v>0</v>
      </c>
      <c r="N887">
        <f t="shared" si="40"/>
        <v>82</v>
      </c>
      <c r="O887">
        <f t="shared" si="41"/>
        <v>61.099999999999994</v>
      </c>
      <c r="P887" t="str" cm="1">
        <f t="array" ref="P887">_xlfn.IFS(O887&gt;90,"A+",O887&gt;80,"A",O887&gt;70,"B",O887&gt;60,"C",O887&gt;40,"D",O887&gt;=0,"E")</f>
        <v>C</v>
      </c>
      <c r="Q887" s="43" t="str">
        <f>TEXT(VLOOKUP(D887,CHOOSE({1,2},Detail!$H$2:$H$1001,Detail!$A$2:$A$1001),2,FALSE),"DD/MM/YYYY")</f>
        <v>23/11/2002</v>
      </c>
      <c r="R887" t="str" cm="1">
        <f t="array" ref="R887:V887">TRANSPOSE(VLOOKUP(D887,CHOOSE({1,2,3,4,5,6},Detail!$H$2:$H$1001,Detail!$F$2:$F$1001,Detail!$C$2:$C$1001,Detail!$D$2:$D$1001,Detail!$E$2:$E$1001,Detail!$B$2:$B$1001),{2;3;4;5;6},FALSE))</f>
        <v>Bogor</v>
      </c>
      <c r="S887">
        <v>168</v>
      </c>
      <c r="T887">
        <v>87</v>
      </c>
      <c r="U887" t="str">
        <v xml:space="preserve">Gang Laswi No. 2
</v>
      </c>
      <c r="V887" t="str">
        <v>B+</v>
      </c>
    </row>
    <row r="888" spans="1:22" x14ac:dyDescent="0.25">
      <c r="A888">
        <v>887</v>
      </c>
      <c r="B888" t="str">
        <f>LEFT(INDEX(Absen!$F$3:$F$8,MATCH(C888,Absen!$E$3:$E$8,0)),1)&amp;TEXT(A888,"0000")</f>
        <v>B0887</v>
      </c>
      <c r="C888" t="s">
        <v>1014</v>
      </c>
      <c r="D888" s="27" t="str">
        <f>VLOOKUP('Personal Teks 2'!B888,Detail!$G$2:$H$1001,2,FALSE)</f>
        <v>Cemplunk Rajata</v>
      </c>
      <c r="E888">
        <v>69</v>
      </c>
      <c r="F888">
        <v>68</v>
      </c>
      <c r="G888">
        <v>77</v>
      </c>
      <c r="H888">
        <v>74</v>
      </c>
      <c r="I888">
        <v>90</v>
      </c>
      <c r="J888">
        <v>41</v>
      </c>
      <c r="K888">
        <v>87</v>
      </c>
      <c r="L888" s="45">
        <f>_xlfn.IFNA(INDEX(Absen!$B$2:$B$501,MATCH('Personal Teks 2'!B888,Absen!$A$2:$A$501,0)),"NO")</f>
        <v>44754</v>
      </c>
      <c r="M888" s="47">
        <f t="shared" si="39"/>
        <v>10</v>
      </c>
      <c r="N888">
        <f t="shared" si="40"/>
        <v>77</v>
      </c>
      <c r="O888">
        <f t="shared" si="41"/>
        <v>68.924999999999997</v>
      </c>
      <c r="P888" t="str" cm="1">
        <f t="array" ref="P888">_xlfn.IFS(O888&gt;90,"A+",O888&gt;80,"A",O888&gt;70,"B",O888&gt;60,"C",O888&gt;40,"D",O888&gt;=0,"E")</f>
        <v>C</v>
      </c>
      <c r="Q888" s="43" t="str">
        <f>TEXT(VLOOKUP(D888,CHOOSE({1,2},Detail!$H$2:$H$1001,Detail!$A$2:$A$1001),2,FALSE),"DD/MM/YYYY")</f>
        <v>09/04/2002</v>
      </c>
      <c r="R888" t="str" cm="1">
        <f t="array" ref="R888:V888">TRANSPOSE(VLOOKUP(D888,CHOOSE({1,2,3,4,5,6},Detail!$H$2:$H$1001,Detail!$F$2:$F$1001,Detail!$C$2:$C$1001,Detail!$D$2:$D$1001,Detail!$E$2:$E$1001,Detail!$B$2:$B$1001),{2;3;4;5;6},FALSE))</f>
        <v>Tidore Kepulauan</v>
      </c>
      <c r="S888">
        <v>178</v>
      </c>
      <c r="T888">
        <v>69</v>
      </c>
      <c r="U888" t="str">
        <v>Jalan Ronggowarsito No. 42</v>
      </c>
      <c r="V888" t="str">
        <v>O-</v>
      </c>
    </row>
    <row r="889" spans="1:22" x14ac:dyDescent="0.25">
      <c r="A889">
        <v>888</v>
      </c>
      <c r="B889" t="str">
        <f>LEFT(INDEX(Absen!$F$3:$F$8,MATCH(C889,Absen!$E$3:$E$8,0)),1)&amp;TEXT(A889,"0000")</f>
        <v>F0888</v>
      </c>
      <c r="C889" t="s">
        <v>1011</v>
      </c>
      <c r="D889" s="27" t="str">
        <f>VLOOKUP('Personal Teks 2'!B889,Detail!$G$2:$H$1001,2,FALSE)</f>
        <v>Hartaka Utami</v>
      </c>
      <c r="E889">
        <v>83</v>
      </c>
      <c r="F889">
        <v>74</v>
      </c>
      <c r="G889">
        <v>39</v>
      </c>
      <c r="H889">
        <v>75</v>
      </c>
      <c r="I889">
        <v>92</v>
      </c>
      <c r="J889">
        <v>44</v>
      </c>
      <c r="K889">
        <v>78</v>
      </c>
      <c r="L889" s="45" t="str">
        <f>_xlfn.IFNA(INDEX(Absen!$B$2:$B$501,MATCH('Personal Teks 2'!B889,Absen!$A$2:$A$501,0)),"NO")</f>
        <v>NO</v>
      </c>
      <c r="M889" s="47">
        <f t="shared" si="39"/>
        <v>0</v>
      </c>
      <c r="N889">
        <f t="shared" si="40"/>
        <v>78</v>
      </c>
      <c r="O889">
        <f t="shared" si="41"/>
        <v>64.899999999999991</v>
      </c>
      <c r="P889" t="str" cm="1">
        <f t="array" ref="P889">_xlfn.IFS(O889&gt;90,"A+",O889&gt;80,"A",O889&gt;70,"B",O889&gt;60,"C",O889&gt;40,"D",O889&gt;=0,"E")</f>
        <v>C</v>
      </c>
      <c r="Q889" s="43" t="str">
        <f>TEXT(VLOOKUP(D889,CHOOSE({1,2},Detail!$H$2:$H$1001,Detail!$A$2:$A$1001),2,FALSE),"DD/MM/YYYY")</f>
        <v>01/10/2002</v>
      </c>
      <c r="R889" t="str" cm="1">
        <f t="array" ref="R889:V889">TRANSPOSE(VLOOKUP(D889,CHOOSE({1,2,3,4,5,6},Detail!$H$2:$H$1001,Detail!$F$2:$F$1001,Detail!$C$2:$C$1001,Detail!$D$2:$D$1001,Detail!$E$2:$E$1001,Detail!$B$2:$B$1001),{2;3;4;5;6},FALSE))</f>
        <v>Bontang</v>
      </c>
      <c r="S889">
        <v>174</v>
      </c>
      <c r="T889">
        <v>59</v>
      </c>
      <c r="U889" t="str">
        <v>Jalan Monginsidi No. 10</v>
      </c>
      <c r="V889" t="str">
        <v>B+</v>
      </c>
    </row>
    <row r="890" spans="1:22" x14ac:dyDescent="0.25">
      <c r="A890">
        <v>889</v>
      </c>
      <c r="B890" t="str">
        <f>LEFT(INDEX(Absen!$F$3:$F$8,MATCH(C890,Absen!$E$3:$E$8,0)),1)&amp;TEXT(A890,"0000")</f>
        <v>F0889</v>
      </c>
      <c r="C890" t="s">
        <v>1011</v>
      </c>
      <c r="D890" s="27" t="str">
        <f>VLOOKUP('Personal Teks 2'!B890,Detail!$G$2:$H$1001,2,FALSE)</f>
        <v>Radit Kuswandari</v>
      </c>
      <c r="E890">
        <v>94</v>
      </c>
      <c r="F890">
        <v>54</v>
      </c>
      <c r="G890">
        <v>45</v>
      </c>
      <c r="H890">
        <v>67</v>
      </c>
      <c r="I890">
        <v>62</v>
      </c>
      <c r="J890">
        <v>72</v>
      </c>
      <c r="K890">
        <v>70</v>
      </c>
      <c r="L890" s="45" t="str">
        <f>_xlfn.IFNA(INDEX(Absen!$B$2:$B$501,MATCH('Personal Teks 2'!B890,Absen!$A$2:$A$501,0)),"NO")</f>
        <v>NO</v>
      </c>
      <c r="M890" s="47">
        <f t="shared" si="39"/>
        <v>0</v>
      </c>
      <c r="N890">
        <f t="shared" si="40"/>
        <v>70</v>
      </c>
      <c r="O890">
        <f t="shared" si="41"/>
        <v>65.025000000000006</v>
      </c>
      <c r="P890" t="str" cm="1">
        <f t="array" ref="P890">_xlfn.IFS(O890&gt;90,"A+",O890&gt;80,"A",O890&gt;70,"B",O890&gt;60,"C",O890&gt;40,"D",O890&gt;=0,"E")</f>
        <v>C</v>
      </c>
      <c r="Q890" s="43" t="str">
        <f>TEXT(VLOOKUP(D890,CHOOSE({1,2},Detail!$H$2:$H$1001,Detail!$A$2:$A$1001),2,FALSE),"DD/MM/YYYY")</f>
        <v>17/01/2002</v>
      </c>
      <c r="R890" t="str" cm="1">
        <f t="array" ref="R890:V890">TRANSPOSE(VLOOKUP(D890,CHOOSE({1,2,3,4,5,6},Detail!$H$2:$H$1001,Detail!$F$2:$F$1001,Detail!$C$2:$C$1001,Detail!$D$2:$D$1001,Detail!$E$2:$E$1001,Detail!$B$2:$B$1001),{2;3;4;5;6},FALSE))</f>
        <v>Ambon</v>
      </c>
      <c r="S890">
        <v>159</v>
      </c>
      <c r="T890">
        <v>53</v>
      </c>
      <c r="U890" t="str">
        <v xml:space="preserve">Gg. Stasiun Wonokromo No. 8
</v>
      </c>
      <c r="V890" t="str">
        <v>AB-</v>
      </c>
    </row>
    <row r="891" spans="1:22" x14ac:dyDescent="0.25">
      <c r="A891">
        <v>890</v>
      </c>
      <c r="B891" t="str">
        <f>LEFT(INDEX(Absen!$F$3:$F$8,MATCH(C891,Absen!$E$3:$E$8,0)),1)&amp;TEXT(A891,"0000")</f>
        <v>F0890</v>
      </c>
      <c r="C891" t="s">
        <v>1011</v>
      </c>
      <c r="D891" s="27" t="str">
        <f>VLOOKUP('Personal Teks 2'!B891,Detail!$G$2:$H$1001,2,FALSE)</f>
        <v>Asmadi Prabowo</v>
      </c>
      <c r="E891">
        <v>64</v>
      </c>
      <c r="F891">
        <v>66</v>
      </c>
      <c r="G891">
        <v>87</v>
      </c>
      <c r="H891">
        <v>65</v>
      </c>
      <c r="I891">
        <v>94</v>
      </c>
      <c r="J891">
        <v>78</v>
      </c>
      <c r="K891">
        <v>77</v>
      </c>
      <c r="L891" s="45" t="str">
        <f>_xlfn.IFNA(INDEX(Absen!$B$2:$B$501,MATCH('Personal Teks 2'!B891,Absen!$A$2:$A$501,0)),"NO")</f>
        <v>NO</v>
      </c>
      <c r="M891" s="47">
        <f t="shared" si="39"/>
        <v>0</v>
      </c>
      <c r="N891">
        <f t="shared" si="40"/>
        <v>77</v>
      </c>
      <c r="O891">
        <f t="shared" si="41"/>
        <v>76.825000000000003</v>
      </c>
      <c r="P891" t="str" cm="1">
        <f t="array" ref="P891">_xlfn.IFS(O891&gt;90,"A+",O891&gt;80,"A",O891&gt;70,"B",O891&gt;60,"C",O891&gt;40,"D",O891&gt;=0,"E")</f>
        <v>B</v>
      </c>
      <c r="Q891" s="43" t="str">
        <f>TEXT(VLOOKUP(D891,CHOOSE({1,2},Detail!$H$2:$H$1001,Detail!$A$2:$A$1001),2,FALSE),"DD/MM/YYYY")</f>
        <v>27/11/2001</v>
      </c>
      <c r="R891" t="str" cm="1">
        <f t="array" ref="R891:V891">TRANSPOSE(VLOOKUP(D891,CHOOSE({1,2,3,4,5,6},Detail!$H$2:$H$1001,Detail!$F$2:$F$1001,Detail!$C$2:$C$1001,Detail!$D$2:$D$1001,Detail!$E$2:$E$1001,Detail!$B$2:$B$1001),{2;3;4;5;6},FALSE))</f>
        <v>Lubuklinggau</v>
      </c>
      <c r="S891">
        <v>178</v>
      </c>
      <c r="T891">
        <v>91</v>
      </c>
      <c r="U891" t="str">
        <v>Gang Raya Setiabudhi No. 60</v>
      </c>
      <c r="V891" t="str">
        <v>B+</v>
      </c>
    </row>
    <row r="892" spans="1:22" x14ac:dyDescent="0.25">
      <c r="A892">
        <v>891</v>
      </c>
      <c r="B892" t="str">
        <f>LEFT(INDEX(Absen!$F$3:$F$8,MATCH(C892,Absen!$E$3:$E$8,0)),1)&amp;TEXT(A892,"0000")</f>
        <v>B0891</v>
      </c>
      <c r="C892" t="s">
        <v>1014</v>
      </c>
      <c r="D892" s="27" t="str">
        <f>VLOOKUP('Personal Teks 2'!B892,Detail!$G$2:$H$1001,2,FALSE)</f>
        <v>Artawan Zulaika</v>
      </c>
      <c r="E892">
        <v>63</v>
      </c>
      <c r="F892">
        <v>43</v>
      </c>
      <c r="G892">
        <v>86</v>
      </c>
      <c r="H892">
        <v>58</v>
      </c>
      <c r="I892">
        <v>86</v>
      </c>
      <c r="J892">
        <v>76</v>
      </c>
      <c r="K892">
        <v>69</v>
      </c>
      <c r="L892" s="45" t="str">
        <f>_xlfn.IFNA(INDEX(Absen!$B$2:$B$501,MATCH('Personal Teks 2'!B892,Absen!$A$2:$A$501,0)),"NO")</f>
        <v>NO</v>
      </c>
      <c r="M892" s="47">
        <f t="shared" si="39"/>
        <v>0</v>
      </c>
      <c r="N892">
        <f t="shared" si="40"/>
        <v>69</v>
      </c>
      <c r="O892">
        <f t="shared" si="41"/>
        <v>70.550000000000011</v>
      </c>
      <c r="P892" t="str" cm="1">
        <f t="array" ref="P892">_xlfn.IFS(O892&gt;90,"A+",O892&gt;80,"A",O892&gt;70,"B",O892&gt;60,"C",O892&gt;40,"D",O892&gt;=0,"E")</f>
        <v>B</v>
      </c>
      <c r="Q892" s="43" t="str">
        <f>TEXT(VLOOKUP(D892,CHOOSE({1,2},Detail!$H$2:$H$1001,Detail!$A$2:$A$1001),2,FALSE),"DD/MM/YYYY")</f>
        <v>20/03/2005</v>
      </c>
      <c r="R892" t="str" cm="1">
        <f t="array" ref="R892:V892">TRANSPOSE(VLOOKUP(D892,CHOOSE({1,2,3,4,5,6},Detail!$H$2:$H$1001,Detail!$F$2:$F$1001,Detail!$C$2:$C$1001,Detail!$D$2:$D$1001,Detail!$E$2:$E$1001,Detail!$B$2:$B$1001),{2;3;4;5;6},FALSE))</f>
        <v>Gorontalo</v>
      </c>
      <c r="S892">
        <v>159</v>
      </c>
      <c r="T892">
        <v>86</v>
      </c>
      <c r="U892" t="str">
        <v xml:space="preserve">Gang W.R. Supratman No. 6
</v>
      </c>
      <c r="V892" t="str">
        <v>O+</v>
      </c>
    </row>
    <row r="893" spans="1:22" x14ac:dyDescent="0.25">
      <c r="A893">
        <v>892</v>
      </c>
      <c r="B893" t="str">
        <f>LEFT(INDEX(Absen!$F$3:$F$8,MATCH(C893,Absen!$E$3:$E$8,0)),1)&amp;TEXT(A893,"0000")</f>
        <v>C0892</v>
      </c>
      <c r="C893" t="s">
        <v>1012</v>
      </c>
      <c r="D893" s="27" t="str">
        <f>VLOOKUP('Personal Teks 2'!B893,Detail!$G$2:$H$1001,2,FALSE)</f>
        <v>Mahdi Mangunsong</v>
      </c>
      <c r="E893">
        <v>66</v>
      </c>
      <c r="F893">
        <v>74</v>
      </c>
      <c r="G893">
        <v>93</v>
      </c>
      <c r="H893">
        <v>50</v>
      </c>
      <c r="I893">
        <v>87</v>
      </c>
      <c r="J893">
        <v>91</v>
      </c>
      <c r="K893">
        <v>100</v>
      </c>
      <c r="L893" s="45" t="str">
        <f>_xlfn.IFNA(INDEX(Absen!$B$2:$B$501,MATCH('Personal Teks 2'!B893,Absen!$A$2:$A$501,0)),"NO")</f>
        <v>NO</v>
      </c>
      <c r="M893" s="47">
        <f t="shared" si="39"/>
        <v>0</v>
      </c>
      <c r="N893">
        <f t="shared" si="40"/>
        <v>100</v>
      </c>
      <c r="O893">
        <f t="shared" si="41"/>
        <v>81.424999999999997</v>
      </c>
      <c r="P893" t="str" cm="1">
        <f t="array" ref="P893">_xlfn.IFS(O893&gt;90,"A+",O893&gt;80,"A",O893&gt;70,"B",O893&gt;60,"C",O893&gt;40,"D",O893&gt;=0,"E")</f>
        <v>A</v>
      </c>
      <c r="Q893" s="43" t="str">
        <f>TEXT(VLOOKUP(D893,CHOOSE({1,2},Detail!$H$2:$H$1001,Detail!$A$2:$A$1001),2,FALSE),"DD/MM/YYYY")</f>
        <v>07/09/2004</v>
      </c>
      <c r="R893" t="str" cm="1">
        <f t="array" ref="R893:V893">TRANSPOSE(VLOOKUP(D893,CHOOSE({1,2,3,4,5,6},Detail!$H$2:$H$1001,Detail!$F$2:$F$1001,Detail!$C$2:$C$1001,Detail!$D$2:$D$1001,Detail!$E$2:$E$1001,Detail!$B$2:$B$1001),{2;3;4;5;6},FALSE))</f>
        <v>Sibolga</v>
      </c>
      <c r="S893">
        <v>176</v>
      </c>
      <c r="T893">
        <v>93</v>
      </c>
      <c r="U893" t="str">
        <v xml:space="preserve">Jalan Ahmad Yani No. 3
</v>
      </c>
      <c r="V893" t="str">
        <v>A+</v>
      </c>
    </row>
    <row r="894" spans="1:22" x14ac:dyDescent="0.25">
      <c r="A894">
        <v>893</v>
      </c>
      <c r="B894" t="str">
        <f>LEFT(INDEX(Absen!$F$3:$F$8,MATCH(C894,Absen!$E$3:$E$8,0)),1)&amp;TEXT(A894,"0000")</f>
        <v>B0893</v>
      </c>
      <c r="C894" t="s">
        <v>1014</v>
      </c>
      <c r="D894" s="27" t="str">
        <f>VLOOKUP('Personal Teks 2'!B894,Detail!$G$2:$H$1001,2,FALSE)</f>
        <v>Sari Wulandari</v>
      </c>
      <c r="E894">
        <v>77</v>
      </c>
      <c r="F894">
        <v>44</v>
      </c>
      <c r="G894">
        <v>46</v>
      </c>
      <c r="H894">
        <v>75</v>
      </c>
      <c r="I894">
        <v>52</v>
      </c>
      <c r="J894">
        <v>59</v>
      </c>
      <c r="K894">
        <v>82</v>
      </c>
      <c r="L894" s="45">
        <f>_xlfn.IFNA(INDEX(Absen!$B$2:$B$501,MATCH('Personal Teks 2'!B894,Absen!$A$2:$A$501,0)),"NO")</f>
        <v>44837</v>
      </c>
      <c r="M894" s="47">
        <f t="shared" si="39"/>
        <v>10</v>
      </c>
      <c r="N894">
        <f t="shared" si="40"/>
        <v>72</v>
      </c>
      <c r="O894">
        <f t="shared" si="41"/>
        <v>59.2</v>
      </c>
      <c r="P894" t="str" cm="1">
        <f t="array" ref="P894">_xlfn.IFS(O894&gt;90,"A+",O894&gt;80,"A",O894&gt;70,"B",O894&gt;60,"C",O894&gt;40,"D",O894&gt;=0,"E")</f>
        <v>D</v>
      </c>
      <c r="Q894" s="43" t="str">
        <f>TEXT(VLOOKUP(D894,CHOOSE({1,2},Detail!$H$2:$H$1001,Detail!$A$2:$A$1001),2,FALSE),"DD/MM/YYYY")</f>
        <v>22/06/2002</v>
      </c>
      <c r="R894" t="str" cm="1">
        <f t="array" ref="R894:V894">TRANSPOSE(VLOOKUP(D894,CHOOSE({1,2,3,4,5,6},Detail!$H$2:$H$1001,Detail!$F$2:$F$1001,Detail!$C$2:$C$1001,Detail!$D$2:$D$1001,Detail!$E$2:$E$1001,Detail!$B$2:$B$1001),{2;3;4;5;6},FALSE))</f>
        <v>Medan</v>
      </c>
      <c r="S894">
        <v>153</v>
      </c>
      <c r="T894">
        <v>89</v>
      </c>
      <c r="U894" t="str">
        <v xml:space="preserve">Gg. Monginsidi No. 5
</v>
      </c>
      <c r="V894" t="str">
        <v>B-</v>
      </c>
    </row>
    <row r="895" spans="1:22" x14ac:dyDescent="0.25">
      <c r="A895">
        <v>894</v>
      </c>
      <c r="B895" t="str">
        <f>LEFT(INDEX(Absen!$F$3:$F$8,MATCH(C895,Absen!$E$3:$E$8,0)),1)&amp;TEXT(A895,"0000")</f>
        <v>E0894</v>
      </c>
      <c r="C895" t="s">
        <v>1010</v>
      </c>
      <c r="D895" s="27" t="str">
        <f>VLOOKUP('Personal Teks 2'!B895,Detail!$G$2:$H$1001,2,FALSE)</f>
        <v>Harimurti Iswahyudi</v>
      </c>
      <c r="E895">
        <v>67</v>
      </c>
      <c r="F895">
        <v>65</v>
      </c>
      <c r="G895">
        <v>65</v>
      </c>
      <c r="H895">
        <v>60</v>
      </c>
      <c r="I895">
        <v>63</v>
      </c>
      <c r="J895">
        <v>99</v>
      </c>
      <c r="K895">
        <v>96</v>
      </c>
      <c r="L895" s="45" t="str">
        <f>_xlfn.IFNA(INDEX(Absen!$B$2:$B$501,MATCH('Personal Teks 2'!B895,Absen!$A$2:$A$501,0)),"NO")</f>
        <v>NO</v>
      </c>
      <c r="M895" s="47">
        <f t="shared" si="39"/>
        <v>0</v>
      </c>
      <c r="N895">
        <f t="shared" si="40"/>
        <v>96</v>
      </c>
      <c r="O895">
        <f t="shared" si="41"/>
        <v>74.274999999999991</v>
      </c>
      <c r="P895" t="str" cm="1">
        <f t="array" ref="P895">_xlfn.IFS(O895&gt;90,"A+",O895&gt;80,"A",O895&gt;70,"B",O895&gt;60,"C",O895&gt;40,"D",O895&gt;=0,"E")</f>
        <v>B</v>
      </c>
      <c r="Q895" s="43" t="str">
        <f>TEXT(VLOOKUP(D895,CHOOSE({1,2},Detail!$H$2:$H$1001,Detail!$A$2:$A$1001),2,FALSE),"DD/MM/YYYY")</f>
        <v>13/05/2003</v>
      </c>
      <c r="R895" t="str" cm="1">
        <f t="array" ref="R895:V895">TRANSPOSE(VLOOKUP(D895,CHOOSE({1,2,3,4,5,6},Detail!$H$2:$H$1001,Detail!$F$2:$F$1001,Detail!$C$2:$C$1001,Detail!$D$2:$D$1001,Detail!$E$2:$E$1001,Detail!$B$2:$B$1001),{2;3;4;5;6},FALSE))</f>
        <v>Magelang</v>
      </c>
      <c r="S895">
        <v>163</v>
      </c>
      <c r="T895">
        <v>76</v>
      </c>
      <c r="U895" t="str">
        <v xml:space="preserve">Gg. Kebonjati No. 4
</v>
      </c>
      <c r="V895" t="str">
        <v>A-</v>
      </c>
    </row>
    <row r="896" spans="1:22" x14ac:dyDescent="0.25">
      <c r="A896">
        <v>895</v>
      </c>
      <c r="B896" t="str">
        <f>LEFT(INDEX(Absen!$F$3:$F$8,MATCH(C896,Absen!$E$3:$E$8,0)),1)&amp;TEXT(A896,"0000")</f>
        <v>F0895</v>
      </c>
      <c r="C896" t="s">
        <v>1011</v>
      </c>
      <c r="D896" s="27" t="str">
        <f>VLOOKUP('Personal Teks 2'!B896,Detail!$G$2:$H$1001,2,FALSE)</f>
        <v>Ian Prasetya</v>
      </c>
      <c r="E896">
        <v>54</v>
      </c>
      <c r="F896">
        <v>58</v>
      </c>
      <c r="G896">
        <v>76</v>
      </c>
      <c r="H896">
        <v>59</v>
      </c>
      <c r="I896">
        <v>51</v>
      </c>
      <c r="J896">
        <v>66</v>
      </c>
      <c r="K896">
        <v>73</v>
      </c>
      <c r="L896" s="45">
        <f>_xlfn.IFNA(INDEX(Absen!$B$2:$B$501,MATCH('Personal Teks 2'!B896,Absen!$A$2:$A$501,0)),"NO")</f>
        <v>44842</v>
      </c>
      <c r="M896" s="47">
        <f t="shared" si="39"/>
        <v>10</v>
      </c>
      <c r="N896">
        <f t="shared" si="40"/>
        <v>63</v>
      </c>
      <c r="O896">
        <f t="shared" si="41"/>
        <v>62.45</v>
      </c>
      <c r="P896" t="str" cm="1">
        <f t="array" ref="P896">_xlfn.IFS(O896&gt;90,"A+",O896&gt;80,"A",O896&gt;70,"B",O896&gt;60,"C",O896&gt;40,"D",O896&gt;=0,"E")</f>
        <v>C</v>
      </c>
      <c r="Q896" s="43" t="str">
        <f>TEXT(VLOOKUP(D896,CHOOSE({1,2},Detail!$H$2:$H$1001,Detail!$A$2:$A$1001),2,FALSE),"DD/MM/YYYY")</f>
        <v>08/03/2005</v>
      </c>
      <c r="R896" t="str" cm="1">
        <f t="array" ref="R896:V896">TRANSPOSE(VLOOKUP(D896,CHOOSE({1,2,3,4,5,6},Detail!$H$2:$H$1001,Detail!$F$2:$F$1001,Detail!$C$2:$C$1001,Detail!$D$2:$D$1001,Detail!$E$2:$E$1001,Detail!$B$2:$B$1001),{2;3;4;5;6},FALSE))</f>
        <v>Cimahi</v>
      </c>
      <c r="S896">
        <v>158</v>
      </c>
      <c r="T896">
        <v>56</v>
      </c>
      <c r="U896" t="str">
        <v>Gg. Kiaracondong No. 32</v>
      </c>
      <c r="V896" t="str">
        <v>A-</v>
      </c>
    </row>
    <row r="897" spans="1:22" x14ac:dyDescent="0.25">
      <c r="A897">
        <v>896</v>
      </c>
      <c r="B897" t="str">
        <f>LEFT(INDEX(Absen!$F$3:$F$8,MATCH(C897,Absen!$E$3:$E$8,0)),1)&amp;TEXT(A897,"0000")</f>
        <v>C0896</v>
      </c>
      <c r="C897" t="s">
        <v>1012</v>
      </c>
      <c r="D897" s="27" t="str">
        <f>VLOOKUP('Personal Teks 2'!B897,Detail!$G$2:$H$1001,2,FALSE)</f>
        <v>Hana Hutagalung</v>
      </c>
      <c r="E897">
        <v>70</v>
      </c>
      <c r="F897">
        <v>59</v>
      </c>
      <c r="G897">
        <v>48</v>
      </c>
      <c r="H897">
        <v>63</v>
      </c>
      <c r="I897">
        <v>84</v>
      </c>
      <c r="J897">
        <v>55</v>
      </c>
      <c r="K897">
        <v>61</v>
      </c>
      <c r="L897" s="45" t="str">
        <f>_xlfn.IFNA(INDEX(Absen!$B$2:$B$501,MATCH('Personal Teks 2'!B897,Absen!$A$2:$A$501,0)),"NO")</f>
        <v>NO</v>
      </c>
      <c r="M897" s="47">
        <f t="shared" si="39"/>
        <v>0</v>
      </c>
      <c r="N897">
        <f t="shared" si="40"/>
        <v>61</v>
      </c>
      <c r="O897">
        <f t="shared" si="41"/>
        <v>61.2</v>
      </c>
      <c r="P897" t="str" cm="1">
        <f t="array" ref="P897">_xlfn.IFS(O897&gt;90,"A+",O897&gt;80,"A",O897&gt;70,"B",O897&gt;60,"C",O897&gt;40,"D",O897&gt;=0,"E")</f>
        <v>C</v>
      </c>
      <c r="Q897" s="43" t="str">
        <f>TEXT(VLOOKUP(D897,CHOOSE({1,2},Detail!$H$2:$H$1001,Detail!$A$2:$A$1001),2,FALSE),"DD/MM/YYYY")</f>
        <v>01/04/2003</v>
      </c>
      <c r="R897" t="str" cm="1">
        <f t="array" ref="R897:V897">TRANSPOSE(VLOOKUP(D897,CHOOSE({1,2,3,4,5,6},Detail!$H$2:$H$1001,Detail!$F$2:$F$1001,Detail!$C$2:$C$1001,Detail!$D$2:$D$1001,Detail!$E$2:$E$1001,Detail!$B$2:$B$1001),{2;3;4;5;6},FALSE))</f>
        <v>Denpasar</v>
      </c>
      <c r="S897">
        <v>168</v>
      </c>
      <c r="T897">
        <v>82</v>
      </c>
      <c r="U897" t="str">
        <v xml:space="preserve">Gg. Stasiun Wonokromo No. 6
</v>
      </c>
      <c r="V897" t="str">
        <v>B-</v>
      </c>
    </row>
    <row r="898" spans="1:22" x14ac:dyDescent="0.25">
      <c r="A898">
        <v>897</v>
      </c>
      <c r="B898" t="str">
        <f>LEFT(INDEX(Absen!$F$3:$F$8,MATCH(C898,Absen!$E$3:$E$8,0)),1)&amp;TEXT(A898,"0000")</f>
        <v>D0897</v>
      </c>
      <c r="C898" t="s">
        <v>1013</v>
      </c>
      <c r="D898" s="27" t="str">
        <f>VLOOKUP('Personal Teks 2'!B898,Detail!$G$2:$H$1001,2,FALSE)</f>
        <v>Nadia Puspasari</v>
      </c>
      <c r="E898">
        <v>84</v>
      </c>
      <c r="F898">
        <v>55</v>
      </c>
      <c r="G898">
        <v>32</v>
      </c>
      <c r="H898">
        <v>64</v>
      </c>
      <c r="I898">
        <v>68</v>
      </c>
      <c r="J898">
        <v>53</v>
      </c>
      <c r="K898">
        <v>62</v>
      </c>
      <c r="L898" s="45">
        <f>_xlfn.IFNA(INDEX(Absen!$B$2:$B$501,MATCH('Personal Teks 2'!B898,Absen!$A$2:$A$501,0)),"NO")</f>
        <v>44853</v>
      </c>
      <c r="M898" s="47">
        <f t="shared" si="39"/>
        <v>10</v>
      </c>
      <c r="N898">
        <f t="shared" si="40"/>
        <v>52</v>
      </c>
      <c r="O898">
        <f t="shared" si="41"/>
        <v>56.075000000000003</v>
      </c>
      <c r="P898" t="str" cm="1">
        <f t="array" ref="P898">_xlfn.IFS(O898&gt;90,"A+",O898&gt;80,"A",O898&gt;70,"B",O898&gt;60,"C",O898&gt;40,"D",O898&gt;=0,"E")</f>
        <v>D</v>
      </c>
      <c r="Q898" s="43" t="str">
        <f>TEXT(VLOOKUP(D898,CHOOSE({1,2},Detail!$H$2:$H$1001,Detail!$A$2:$A$1001),2,FALSE),"DD/MM/YYYY")</f>
        <v>28/06/2002</v>
      </c>
      <c r="R898" t="str" cm="1">
        <f t="array" ref="R898:V898">TRANSPOSE(VLOOKUP(D898,CHOOSE({1,2,3,4,5,6},Detail!$H$2:$H$1001,Detail!$F$2:$F$1001,Detail!$C$2:$C$1001,Detail!$D$2:$D$1001,Detail!$E$2:$E$1001,Detail!$B$2:$B$1001),{2;3;4;5;6},FALSE))</f>
        <v>Sorong</v>
      </c>
      <c r="S898">
        <v>166</v>
      </c>
      <c r="T898">
        <v>73</v>
      </c>
      <c r="U898" t="str">
        <v>Gang Gardujati No. 55</v>
      </c>
      <c r="V898" t="str">
        <v>O-</v>
      </c>
    </row>
    <row r="899" spans="1:22" x14ac:dyDescent="0.25">
      <c r="A899">
        <v>898</v>
      </c>
      <c r="B899" t="str">
        <f>LEFT(INDEX(Absen!$F$3:$F$8,MATCH(C899,Absen!$E$3:$E$8,0)),1)&amp;TEXT(A899,"0000")</f>
        <v>D0898</v>
      </c>
      <c r="C899" t="s">
        <v>1013</v>
      </c>
      <c r="D899" s="27" t="str">
        <f>VLOOKUP('Personal Teks 2'!B899,Detail!$G$2:$H$1001,2,FALSE)</f>
        <v>Jamil Handayani</v>
      </c>
      <c r="E899">
        <v>83</v>
      </c>
      <c r="F899">
        <v>60</v>
      </c>
      <c r="G899">
        <v>57</v>
      </c>
      <c r="H899">
        <v>65</v>
      </c>
      <c r="I899">
        <v>67</v>
      </c>
      <c r="J899">
        <v>75</v>
      </c>
      <c r="K899">
        <v>67</v>
      </c>
      <c r="L899" s="45" t="str">
        <f>_xlfn.IFNA(INDEX(Absen!$B$2:$B$501,MATCH('Personal Teks 2'!B899,Absen!$A$2:$A$501,0)),"NO")</f>
        <v>NO</v>
      </c>
      <c r="M899" s="47">
        <f t="shared" ref="M899:M962" si="42">IF(LEN(TEXT(L899,"DD/MM/YYYY"))=10,10,0)</f>
        <v>0</v>
      </c>
      <c r="N899">
        <f t="shared" ref="N899:N962" si="43">(K899-M899)</f>
        <v>67</v>
      </c>
      <c r="O899">
        <f t="shared" ref="O899:O962" si="44">SUM(E899*12.5/100,F899*12.5/100,H899*12.5/100,G899*20/100,I899*12.5/100,J899*20/100,N899*10/100)</f>
        <v>67.474999999999994</v>
      </c>
      <c r="P899" t="str" cm="1">
        <f t="array" ref="P899">_xlfn.IFS(O899&gt;90,"A+",O899&gt;80,"A",O899&gt;70,"B",O899&gt;60,"C",O899&gt;40,"D",O899&gt;=0,"E")</f>
        <v>C</v>
      </c>
      <c r="Q899" s="43" t="str">
        <f>TEXT(VLOOKUP(D899,CHOOSE({1,2},Detail!$H$2:$H$1001,Detail!$A$2:$A$1001),2,FALSE),"DD/MM/YYYY")</f>
        <v>09/09/2003</v>
      </c>
      <c r="R899" t="str" cm="1">
        <f t="array" ref="R899:V899">TRANSPOSE(VLOOKUP(D899,CHOOSE({1,2,3,4,5,6},Detail!$H$2:$H$1001,Detail!$F$2:$F$1001,Detail!$C$2:$C$1001,Detail!$D$2:$D$1001,Detail!$E$2:$E$1001,Detail!$B$2:$B$1001),{2;3;4;5;6},FALSE))</f>
        <v>Blitar</v>
      </c>
      <c r="S899">
        <v>151</v>
      </c>
      <c r="T899">
        <v>48</v>
      </c>
      <c r="U899" t="str">
        <v>Jl. Gedebage Selatan No. 60</v>
      </c>
      <c r="V899" t="str">
        <v>O-</v>
      </c>
    </row>
    <row r="900" spans="1:22" x14ac:dyDescent="0.25">
      <c r="A900">
        <v>899</v>
      </c>
      <c r="B900" t="str">
        <f>LEFT(INDEX(Absen!$F$3:$F$8,MATCH(C900,Absen!$E$3:$E$8,0)),1)&amp;TEXT(A900,"0000")</f>
        <v>C0899</v>
      </c>
      <c r="C900" t="s">
        <v>1012</v>
      </c>
      <c r="D900" s="27" t="str">
        <f>VLOOKUP('Personal Teks 2'!B900,Detail!$G$2:$H$1001,2,FALSE)</f>
        <v>Pranawa Melani</v>
      </c>
      <c r="E900">
        <v>77</v>
      </c>
      <c r="F900">
        <v>59</v>
      </c>
      <c r="G900">
        <v>31</v>
      </c>
      <c r="H900">
        <v>72</v>
      </c>
      <c r="I900">
        <v>85</v>
      </c>
      <c r="J900">
        <v>92</v>
      </c>
      <c r="K900">
        <v>91</v>
      </c>
      <c r="L900" s="45" t="str">
        <f>_xlfn.IFNA(INDEX(Absen!$B$2:$B$501,MATCH('Personal Teks 2'!B900,Absen!$A$2:$A$501,0)),"NO")</f>
        <v>NO</v>
      </c>
      <c r="M900" s="47">
        <f t="shared" si="42"/>
        <v>0</v>
      </c>
      <c r="N900">
        <f t="shared" si="43"/>
        <v>91</v>
      </c>
      <c r="O900">
        <f t="shared" si="44"/>
        <v>70.325000000000003</v>
      </c>
      <c r="P900" t="str" cm="1">
        <f t="array" ref="P900">_xlfn.IFS(O900&gt;90,"A+",O900&gt;80,"A",O900&gt;70,"B",O900&gt;60,"C",O900&gt;40,"D",O900&gt;=0,"E")</f>
        <v>B</v>
      </c>
      <c r="Q900" s="43" t="str">
        <f>TEXT(VLOOKUP(D900,CHOOSE({1,2},Detail!$H$2:$H$1001,Detail!$A$2:$A$1001),2,FALSE),"DD/MM/YYYY")</f>
        <v>03/10/2003</v>
      </c>
      <c r="R900" t="str" cm="1">
        <f t="array" ref="R900:V900">TRANSPOSE(VLOOKUP(D900,CHOOSE({1,2,3,4,5,6},Detail!$H$2:$H$1001,Detail!$F$2:$F$1001,Detail!$C$2:$C$1001,Detail!$D$2:$D$1001,Detail!$E$2:$E$1001,Detail!$B$2:$B$1001),{2;3;4;5;6},FALSE))</f>
        <v>Bogor</v>
      </c>
      <c r="S900">
        <v>180</v>
      </c>
      <c r="T900">
        <v>85</v>
      </c>
      <c r="U900" t="str">
        <v xml:space="preserve">Jalan Pasirkoja No. 0
</v>
      </c>
      <c r="V900" t="str">
        <v>A+</v>
      </c>
    </row>
    <row r="901" spans="1:22" x14ac:dyDescent="0.25">
      <c r="A901">
        <v>900</v>
      </c>
      <c r="B901" t="str">
        <f>LEFT(INDEX(Absen!$F$3:$F$8,MATCH(C901,Absen!$E$3:$E$8,0)),1)&amp;TEXT(A901,"0000")</f>
        <v>C0900</v>
      </c>
      <c r="C901" t="s">
        <v>1012</v>
      </c>
      <c r="D901" s="27" t="str">
        <f>VLOOKUP('Personal Teks 2'!B901,Detail!$G$2:$H$1001,2,FALSE)</f>
        <v>Kasim Natsir</v>
      </c>
      <c r="E901">
        <v>83</v>
      </c>
      <c r="F901">
        <v>46</v>
      </c>
      <c r="G901">
        <v>59</v>
      </c>
      <c r="H901">
        <v>57</v>
      </c>
      <c r="I901">
        <v>56</v>
      </c>
      <c r="J901">
        <v>95</v>
      </c>
      <c r="K901">
        <v>95</v>
      </c>
      <c r="L901" s="45" t="str">
        <f>_xlfn.IFNA(INDEX(Absen!$B$2:$B$501,MATCH('Personal Teks 2'!B901,Absen!$A$2:$A$501,0)),"NO")</f>
        <v>NO</v>
      </c>
      <c r="M901" s="47">
        <f t="shared" si="42"/>
        <v>0</v>
      </c>
      <c r="N901">
        <f t="shared" si="43"/>
        <v>95</v>
      </c>
      <c r="O901">
        <f t="shared" si="44"/>
        <v>70.55</v>
      </c>
      <c r="P901" t="str" cm="1">
        <f t="array" ref="P901">_xlfn.IFS(O901&gt;90,"A+",O901&gt;80,"A",O901&gt;70,"B",O901&gt;60,"C",O901&gt;40,"D",O901&gt;=0,"E")</f>
        <v>B</v>
      </c>
      <c r="Q901" s="43" t="str">
        <f>TEXT(VLOOKUP(D901,CHOOSE({1,2},Detail!$H$2:$H$1001,Detail!$A$2:$A$1001),2,FALSE),"DD/MM/YYYY")</f>
        <v>11/05/2001</v>
      </c>
      <c r="R901" t="str" cm="1">
        <f t="array" ref="R901:V901">TRANSPOSE(VLOOKUP(D901,CHOOSE({1,2,3,4,5,6},Detail!$H$2:$H$1001,Detail!$F$2:$F$1001,Detail!$C$2:$C$1001,Detail!$D$2:$D$1001,Detail!$E$2:$E$1001,Detail!$B$2:$B$1001),{2;3;4;5;6},FALSE))</f>
        <v>Pagaralam</v>
      </c>
      <c r="S901">
        <v>161</v>
      </c>
      <c r="T901">
        <v>58</v>
      </c>
      <c r="U901" t="str">
        <v xml:space="preserve">Jl. Abdul Muis No. 4
</v>
      </c>
      <c r="V901" t="str">
        <v>O-</v>
      </c>
    </row>
    <row r="902" spans="1:22" x14ac:dyDescent="0.25">
      <c r="A902">
        <v>901</v>
      </c>
      <c r="B902" t="str">
        <f>LEFT(INDEX(Absen!$F$3:$F$8,MATCH(C902,Absen!$E$3:$E$8,0)),1)&amp;TEXT(A902,"0000")</f>
        <v>F0901</v>
      </c>
      <c r="C902" t="s">
        <v>1011</v>
      </c>
      <c r="D902" s="27" t="str">
        <f>VLOOKUP('Personal Teks 2'!B902,Detail!$G$2:$H$1001,2,FALSE)</f>
        <v>Adika Prastuti</v>
      </c>
      <c r="E902">
        <v>91</v>
      </c>
      <c r="F902">
        <v>68</v>
      </c>
      <c r="G902">
        <v>53</v>
      </c>
      <c r="H902">
        <v>65</v>
      </c>
      <c r="I902">
        <v>80</v>
      </c>
      <c r="J902">
        <v>76</v>
      </c>
      <c r="K902">
        <v>93</v>
      </c>
      <c r="L902" s="45" t="str">
        <f>_xlfn.IFNA(INDEX(Absen!$B$2:$B$501,MATCH('Personal Teks 2'!B902,Absen!$A$2:$A$501,0)),"NO")</f>
        <v>NO</v>
      </c>
      <c r="M902" s="47">
        <f t="shared" si="42"/>
        <v>0</v>
      </c>
      <c r="N902">
        <f t="shared" si="43"/>
        <v>93</v>
      </c>
      <c r="O902">
        <f t="shared" si="44"/>
        <v>73.099999999999994</v>
      </c>
      <c r="P902" t="str" cm="1">
        <f t="array" ref="P902">_xlfn.IFS(O902&gt;90,"A+",O902&gt;80,"A",O902&gt;70,"B",O902&gt;60,"C",O902&gt;40,"D",O902&gt;=0,"E")</f>
        <v>B</v>
      </c>
      <c r="Q902" s="43" t="str">
        <f>TEXT(VLOOKUP(D902,CHOOSE({1,2},Detail!$H$2:$H$1001,Detail!$A$2:$A$1001),2,FALSE),"DD/MM/YYYY")</f>
        <v>04/03/2003</v>
      </c>
      <c r="R902" t="str" cm="1">
        <f t="array" ref="R902:V902">TRANSPOSE(VLOOKUP(D902,CHOOSE({1,2,3,4,5,6},Detail!$H$2:$H$1001,Detail!$F$2:$F$1001,Detail!$C$2:$C$1001,Detail!$D$2:$D$1001,Detail!$E$2:$E$1001,Detail!$B$2:$B$1001),{2;3;4;5;6},FALSE))</f>
        <v>Padang</v>
      </c>
      <c r="S902">
        <v>150</v>
      </c>
      <c r="T902">
        <v>47</v>
      </c>
      <c r="U902" t="str">
        <v>Gang Rajawali Timur No. 36</v>
      </c>
      <c r="V902" t="str">
        <v>A-</v>
      </c>
    </row>
    <row r="903" spans="1:22" x14ac:dyDescent="0.25">
      <c r="A903">
        <v>902</v>
      </c>
      <c r="B903" t="str">
        <f>LEFT(INDEX(Absen!$F$3:$F$8,MATCH(C903,Absen!$E$3:$E$8,0)),1)&amp;TEXT(A903,"0000")</f>
        <v>D0902</v>
      </c>
      <c r="C903" t="s">
        <v>1013</v>
      </c>
      <c r="D903" s="27" t="str">
        <f>VLOOKUP('Personal Teks 2'!B903,Detail!$G$2:$H$1001,2,FALSE)</f>
        <v>Tirtayasa Nuraini</v>
      </c>
      <c r="E903">
        <v>58</v>
      </c>
      <c r="F903">
        <v>68</v>
      </c>
      <c r="G903">
        <v>86</v>
      </c>
      <c r="H903">
        <v>67</v>
      </c>
      <c r="I903">
        <v>54</v>
      </c>
      <c r="J903">
        <v>47</v>
      </c>
      <c r="K903">
        <v>97</v>
      </c>
      <c r="L903" s="45" t="str">
        <f>_xlfn.IFNA(INDEX(Absen!$B$2:$B$501,MATCH('Personal Teks 2'!B903,Absen!$A$2:$A$501,0)),"NO")</f>
        <v>NO</v>
      </c>
      <c r="M903" s="47">
        <f t="shared" si="42"/>
        <v>0</v>
      </c>
      <c r="N903">
        <f t="shared" si="43"/>
        <v>97</v>
      </c>
      <c r="O903">
        <f t="shared" si="44"/>
        <v>67.174999999999997</v>
      </c>
      <c r="P903" t="str" cm="1">
        <f t="array" ref="P903">_xlfn.IFS(O903&gt;90,"A+",O903&gt;80,"A",O903&gt;70,"B",O903&gt;60,"C",O903&gt;40,"D",O903&gt;=0,"E")</f>
        <v>C</v>
      </c>
      <c r="Q903" s="43" t="str">
        <f>TEXT(VLOOKUP(D903,CHOOSE({1,2},Detail!$H$2:$H$1001,Detail!$A$2:$A$1001),2,FALSE),"DD/MM/YYYY")</f>
        <v>14/08/2002</v>
      </c>
      <c r="R903" t="str" cm="1">
        <f t="array" ref="R903:V903">TRANSPOSE(VLOOKUP(D903,CHOOSE({1,2,3,4,5,6},Detail!$H$2:$H$1001,Detail!$F$2:$F$1001,Detail!$C$2:$C$1001,Detail!$D$2:$D$1001,Detail!$E$2:$E$1001,Detail!$B$2:$B$1001),{2;3;4;5;6},FALSE))</f>
        <v>Kendari</v>
      </c>
      <c r="S903">
        <v>157</v>
      </c>
      <c r="T903">
        <v>70</v>
      </c>
      <c r="U903" t="str">
        <v>Gang Otto Iskandardinata No. 68</v>
      </c>
      <c r="V903" t="str">
        <v>A-</v>
      </c>
    </row>
    <row r="904" spans="1:22" x14ac:dyDescent="0.25">
      <c r="A904">
        <v>903</v>
      </c>
      <c r="B904" t="str">
        <f>LEFT(INDEX(Absen!$F$3:$F$8,MATCH(C904,Absen!$E$3:$E$8,0)),1)&amp;TEXT(A904,"0000")</f>
        <v>D0903</v>
      </c>
      <c r="C904" t="s">
        <v>1013</v>
      </c>
      <c r="D904" s="27" t="str">
        <f>VLOOKUP('Personal Teks 2'!B904,Detail!$G$2:$H$1001,2,FALSE)</f>
        <v>Hendra Halimah</v>
      </c>
      <c r="E904">
        <v>76</v>
      </c>
      <c r="F904">
        <v>71</v>
      </c>
      <c r="G904">
        <v>52</v>
      </c>
      <c r="H904">
        <v>64</v>
      </c>
      <c r="I904">
        <v>84</v>
      </c>
      <c r="J904">
        <v>65</v>
      </c>
      <c r="K904">
        <v>81</v>
      </c>
      <c r="L904" s="45" t="str">
        <f>_xlfn.IFNA(INDEX(Absen!$B$2:$B$501,MATCH('Personal Teks 2'!B904,Absen!$A$2:$A$501,0)),"NO")</f>
        <v>NO</v>
      </c>
      <c r="M904" s="47">
        <f t="shared" si="42"/>
        <v>0</v>
      </c>
      <c r="N904">
        <f t="shared" si="43"/>
        <v>81</v>
      </c>
      <c r="O904">
        <f t="shared" si="44"/>
        <v>68.375</v>
      </c>
      <c r="P904" t="str" cm="1">
        <f t="array" ref="P904">_xlfn.IFS(O904&gt;90,"A+",O904&gt;80,"A",O904&gt;70,"B",O904&gt;60,"C",O904&gt;40,"D",O904&gt;=0,"E")</f>
        <v>C</v>
      </c>
      <c r="Q904" s="43" t="str">
        <f>TEXT(VLOOKUP(D904,CHOOSE({1,2},Detail!$H$2:$H$1001,Detail!$A$2:$A$1001),2,FALSE),"DD/MM/YYYY")</f>
        <v>28/03/2003</v>
      </c>
      <c r="R904" t="str" cm="1">
        <f t="array" ref="R904:V904">TRANSPOSE(VLOOKUP(D904,CHOOSE({1,2,3,4,5,6},Detail!$H$2:$H$1001,Detail!$F$2:$F$1001,Detail!$C$2:$C$1001,Detail!$D$2:$D$1001,Detail!$E$2:$E$1001,Detail!$B$2:$B$1001),{2;3;4;5;6},FALSE))</f>
        <v>Subulussalam</v>
      </c>
      <c r="S904">
        <v>162</v>
      </c>
      <c r="T904">
        <v>63</v>
      </c>
      <c r="U904" t="str">
        <v>Gg. Pacuan Kuda No. 56</v>
      </c>
      <c r="V904" t="str">
        <v>A+</v>
      </c>
    </row>
    <row r="905" spans="1:22" x14ac:dyDescent="0.25">
      <c r="A905">
        <v>904</v>
      </c>
      <c r="B905" t="str">
        <f>LEFT(INDEX(Absen!$F$3:$F$8,MATCH(C905,Absen!$E$3:$E$8,0)),1)&amp;TEXT(A905,"0000")</f>
        <v>A0904</v>
      </c>
      <c r="C905" t="s">
        <v>1015</v>
      </c>
      <c r="D905" s="27" t="str">
        <f>VLOOKUP('Personal Teks 2'!B905,Detail!$G$2:$H$1001,2,FALSE)</f>
        <v>Mujur Wibisono</v>
      </c>
      <c r="E905">
        <v>65</v>
      </c>
      <c r="F905">
        <v>51</v>
      </c>
      <c r="G905">
        <v>38</v>
      </c>
      <c r="H905">
        <v>72</v>
      </c>
      <c r="I905">
        <v>90</v>
      </c>
      <c r="J905">
        <v>91</v>
      </c>
      <c r="K905">
        <v>95</v>
      </c>
      <c r="L905" s="45" t="str">
        <f>_xlfn.IFNA(INDEX(Absen!$B$2:$B$501,MATCH('Personal Teks 2'!B905,Absen!$A$2:$A$501,0)),"NO")</f>
        <v>NO</v>
      </c>
      <c r="M905" s="47">
        <f t="shared" si="42"/>
        <v>0</v>
      </c>
      <c r="N905">
        <f t="shared" si="43"/>
        <v>95</v>
      </c>
      <c r="O905">
        <f t="shared" si="44"/>
        <v>70.05</v>
      </c>
      <c r="P905" t="str" cm="1">
        <f t="array" ref="P905">_xlfn.IFS(O905&gt;90,"A+",O905&gt;80,"A",O905&gt;70,"B",O905&gt;60,"C",O905&gt;40,"D",O905&gt;=0,"E")</f>
        <v>B</v>
      </c>
      <c r="Q905" s="43" t="str">
        <f>TEXT(VLOOKUP(D905,CHOOSE({1,2},Detail!$H$2:$H$1001,Detail!$A$2:$A$1001),2,FALSE),"DD/MM/YYYY")</f>
        <v>11/05/2002</v>
      </c>
      <c r="R905" t="str" cm="1">
        <f t="array" ref="R905:V905">TRANSPOSE(VLOOKUP(D905,CHOOSE({1,2,3,4,5,6},Detail!$H$2:$H$1001,Detail!$F$2:$F$1001,Detail!$C$2:$C$1001,Detail!$D$2:$D$1001,Detail!$E$2:$E$1001,Detail!$B$2:$B$1001),{2;3;4;5;6},FALSE))</f>
        <v>Bengkulu</v>
      </c>
      <c r="S905">
        <v>166</v>
      </c>
      <c r="T905">
        <v>74</v>
      </c>
      <c r="U905" t="str">
        <v xml:space="preserve">Jalan H.J Maemunah No. 0
</v>
      </c>
      <c r="V905" t="str">
        <v>A-</v>
      </c>
    </row>
    <row r="906" spans="1:22" x14ac:dyDescent="0.25">
      <c r="A906">
        <v>905</v>
      </c>
      <c r="B906" t="str">
        <f>LEFT(INDEX(Absen!$F$3:$F$8,MATCH(C906,Absen!$E$3:$E$8,0)),1)&amp;TEXT(A906,"0000")</f>
        <v>A0905</v>
      </c>
      <c r="C906" t="s">
        <v>1015</v>
      </c>
      <c r="D906" s="27" t="str">
        <f>VLOOKUP('Personal Teks 2'!B906,Detail!$G$2:$H$1001,2,FALSE)</f>
        <v>Bambang Yuniar</v>
      </c>
      <c r="E906">
        <v>60</v>
      </c>
      <c r="F906">
        <v>41</v>
      </c>
      <c r="G906">
        <v>74</v>
      </c>
      <c r="H906">
        <v>68</v>
      </c>
      <c r="I906">
        <v>85</v>
      </c>
      <c r="J906">
        <v>88</v>
      </c>
      <c r="K906">
        <v>81</v>
      </c>
      <c r="L906" s="45" t="str">
        <f>_xlfn.IFNA(INDEX(Absen!$B$2:$B$501,MATCH('Personal Teks 2'!B906,Absen!$A$2:$A$501,0)),"NO")</f>
        <v>NO</v>
      </c>
      <c r="M906" s="47">
        <f t="shared" si="42"/>
        <v>0</v>
      </c>
      <c r="N906">
        <f t="shared" si="43"/>
        <v>81</v>
      </c>
      <c r="O906">
        <f t="shared" si="44"/>
        <v>72.25</v>
      </c>
      <c r="P906" t="str" cm="1">
        <f t="array" ref="P906">_xlfn.IFS(O906&gt;90,"A+",O906&gt;80,"A",O906&gt;70,"B",O906&gt;60,"C",O906&gt;40,"D",O906&gt;=0,"E")</f>
        <v>B</v>
      </c>
      <c r="Q906" s="43" t="str">
        <f>TEXT(VLOOKUP(D906,CHOOSE({1,2},Detail!$H$2:$H$1001,Detail!$A$2:$A$1001),2,FALSE),"DD/MM/YYYY")</f>
        <v>27/07/2002</v>
      </c>
      <c r="R906" t="str" cm="1">
        <f t="array" ref="R906:V906">TRANSPOSE(VLOOKUP(D906,CHOOSE({1,2,3,4,5,6},Detail!$H$2:$H$1001,Detail!$F$2:$F$1001,Detail!$C$2:$C$1001,Detail!$D$2:$D$1001,Detail!$E$2:$E$1001,Detail!$B$2:$B$1001),{2;3;4;5;6},FALSE))</f>
        <v>Banjar</v>
      </c>
      <c r="S906">
        <v>173</v>
      </c>
      <c r="T906">
        <v>77</v>
      </c>
      <c r="U906" t="str">
        <v>Gg. Tubagus Ismail No. 99</v>
      </c>
      <c r="V906" t="str">
        <v>AB+</v>
      </c>
    </row>
    <row r="907" spans="1:22" x14ac:dyDescent="0.25">
      <c r="A907">
        <v>906</v>
      </c>
      <c r="B907" t="str">
        <f>LEFT(INDEX(Absen!$F$3:$F$8,MATCH(C907,Absen!$E$3:$E$8,0)),1)&amp;TEXT(A907,"0000")</f>
        <v>D0906</v>
      </c>
      <c r="C907" t="s">
        <v>1013</v>
      </c>
      <c r="D907" s="27" t="str">
        <f>VLOOKUP('Personal Teks 2'!B907,Detail!$G$2:$H$1001,2,FALSE)</f>
        <v>Jessica Zulaika</v>
      </c>
      <c r="E907">
        <v>63</v>
      </c>
      <c r="F907">
        <v>46</v>
      </c>
      <c r="G907">
        <v>69</v>
      </c>
      <c r="H907">
        <v>56</v>
      </c>
      <c r="I907">
        <v>51</v>
      </c>
      <c r="J907">
        <v>98</v>
      </c>
      <c r="K907">
        <v>89</v>
      </c>
      <c r="L907" s="45" t="str">
        <f>_xlfn.IFNA(INDEX(Absen!$B$2:$B$501,MATCH('Personal Teks 2'!B907,Absen!$A$2:$A$501,0)),"NO")</f>
        <v>NO</v>
      </c>
      <c r="M907" s="47">
        <f t="shared" si="42"/>
        <v>0</v>
      </c>
      <c r="N907">
        <f t="shared" si="43"/>
        <v>89</v>
      </c>
      <c r="O907">
        <f t="shared" si="44"/>
        <v>69.3</v>
      </c>
      <c r="P907" t="str" cm="1">
        <f t="array" ref="P907">_xlfn.IFS(O907&gt;90,"A+",O907&gt;80,"A",O907&gt;70,"B",O907&gt;60,"C",O907&gt;40,"D",O907&gt;=0,"E")</f>
        <v>C</v>
      </c>
      <c r="Q907" s="43" t="str">
        <f>TEXT(VLOOKUP(D907,CHOOSE({1,2},Detail!$H$2:$H$1001,Detail!$A$2:$A$1001),2,FALSE),"DD/MM/YYYY")</f>
        <v>01/06/2002</v>
      </c>
      <c r="R907" t="str" cm="1">
        <f t="array" ref="R907:V907">TRANSPOSE(VLOOKUP(D907,CHOOSE({1,2,3,4,5,6},Detail!$H$2:$H$1001,Detail!$F$2:$F$1001,Detail!$C$2:$C$1001,Detail!$D$2:$D$1001,Detail!$E$2:$E$1001,Detail!$B$2:$B$1001),{2;3;4;5;6},FALSE))</f>
        <v>Lubuklinggau</v>
      </c>
      <c r="S907">
        <v>156</v>
      </c>
      <c r="T907">
        <v>77</v>
      </c>
      <c r="U907" t="str">
        <v xml:space="preserve">Gang Cihampelas No. 8
</v>
      </c>
      <c r="V907" t="str">
        <v>A-</v>
      </c>
    </row>
    <row r="908" spans="1:22" x14ac:dyDescent="0.25">
      <c r="A908">
        <v>907</v>
      </c>
      <c r="B908" t="str">
        <f>LEFT(INDEX(Absen!$F$3:$F$8,MATCH(C908,Absen!$E$3:$E$8,0)),1)&amp;TEXT(A908,"0000")</f>
        <v>C0907</v>
      </c>
      <c r="C908" t="s">
        <v>1012</v>
      </c>
      <c r="D908" s="27" t="str">
        <f>VLOOKUP('Personal Teks 2'!B908,Detail!$G$2:$H$1001,2,FALSE)</f>
        <v>Carla Padmasari</v>
      </c>
      <c r="E908">
        <v>56</v>
      </c>
      <c r="F908">
        <v>63</v>
      </c>
      <c r="G908">
        <v>84</v>
      </c>
      <c r="H908">
        <v>52</v>
      </c>
      <c r="I908">
        <v>58</v>
      </c>
      <c r="J908">
        <v>80</v>
      </c>
      <c r="K908">
        <v>70</v>
      </c>
      <c r="L908" s="45" t="str">
        <f>_xlfn.IFNA(INDEX(Absen!$B$2:$B$501,MATCH('Personal Teks 2'!B908,Absen!$A$2:$A$501,0)),"NO")</f>
        <v>NO</v>
      </c>
      <c r="M908" s="47">
        <f t="shared" si="42"/>
        <v>0</v>
      </c>
      <c r="N908">
        <f t="shared" si="43"/>
        <v>70</v>
      </c>
      <c r="O908">
        <f t="shared" si="44"/>
        <v>68.424999999999997</v>
      </c>
      <c r="P908" t="str" cm="1">
        <f t="array" ref="P908">_xlfn.IFS(O908&gt;90,"A+",O908&gt;80,"A",O908&gt;70,"B",O908&gt;60,"C",O908&gt;40,"D",O908&gt;=0,"E")</f>
        <v>C</v>
      </c>
      <c r="Q908" s="43" t="str">
        <f>TEXT(VLOOKUP(D908,CHOOSE({1,2},Detail!$H$2:$H$1001,Detail!$A$2:$A$1001),2,FALSE),"DD/MM/YYYY")</f>
        <v>05/07/2001</v>
      </c>
      <c r="R908" t="str" cm="1">
        <f t="array" ref="R908:V908">TRANSPOSE(VLOOKUP(D908,CHOOSE({1,2,3,4,5,6},Detail!$H$2:$H$1001,Detail!$F$2:$F$1001,Detail!$C$2:$C$1001,Detail!$D$2:$D$1001,Detail!$E$2:$E$1001,Detail!$B$2:$B$1001),{2;3;4;5;6},FALSE))</f>
        <v>Bukittinggi</v>
      </c>
      <c r="S908">
        <v>159</v>
      </c>
      <c r="T908">
        <v>83</v>
      </c>
      <c r="U908" t="str">
        <v>Jl. Ahmad Yani No. 72</v>
      </c>
      <c r="V908" t="str">
        <v>A-</v>
      </c>
    </row>
    <row r="909" spans="1:22" x14ac:dyDescent="0.25">
      <c r="A909">
        <v>908</v>
      </c>
      <c r="B909" t="str">
        <f>LEFT(INDEX(Absen!$F$3:$F$8,MATCH(C909,Absen!$E$3:$E$8,0)),1)&amp;TEXT(A909,"0000")</f>
        <v>C0908</v>
      </c>
      <c r="C909" t="s">
        <v>1012</v>
      </c>
      <c r="D909" s="27" t="str">
        <f>VLOOKUP('Personal Teks 2'!B909,Detail!$G$2:$H$1001,2,FALSE)</f>
        <v>Indra Nasyiah</v>
      </c>
      <c r="E909">
        <v>89</v>
      </c>
      <c r="F909">
        <v>59</v>
      </c>
      <c r="G909">
        <v>40</v>
      </c>
      <c r="H909">
        <v>57</v>
      </c>
      <c r="I909">
        <v>92</v>
      </c>
      <c r="J909">
        <v>46</v>
      </c>
      <c r="K909">
        <v>66</v>
      </c>
      <c r="L909" s="45">
        <f>_xlfn.IFNA(INDEX(Absen!$B$2:$B$501,MATCH('Personal Teks 2'!B909,Absen!$A$2:$A$501,0)),"NO")</f>
        <v>44753</v>
      </c>
      <c r="M909" s="47">
        <f t="shared" si="42"/>
        <v>10</v>
      </c>
      <c r="N909">
        <f t="shared" si="43"/>
        <v>56</v>
      </c>
      <c r="O909">
        <f t="shared" si="44"/>
        <v>59.925000000000004</v>
      </c>
      <c r="P909" t="str" cm="1">
        <f t="array" ref="P909">_xlfn.IFS(O909&gt;90,"A+",O909&gt;80,"A",O909&gt;70,"B",O909&gt;60,"C",O909&gt;40,"D",O909&gt;=0,"E")</f>
        <v>D</v>
      </c>
      <c r="Q909" s="43" t="str">
        <f>TEXT(VLOOKUP(D909,CHOOSE({1,2},Detail!$H$2:$H$1001,Detail!$A$2:$A$1001),2,FALSE),"DD/MM/YYYY")</f>
        <v>04/09/2002</v>
      </c>
      <c r="R909" t="str" cm="1">
        <f t="array" ref="R909:V909">TRANSPOSE(VLOOKUP(D909,CHOOSE({1,2,3,4,5,6},Detail!$H$2:$H$1001,Detail!$F$2:$F$1001,Detail!$C$2:$C$1001,Detail!$D$2:$D$1001,Detail!$E$2:$E$1001,Detail!$B$2:$B$1001),{2;3;4;5;6},FALSE))</f>
        <v>Bengkulu</v>
      </c>
      <c r="S909">
        <v>150</v>
      </c>
      <c r="T909">
        <v>81</v>
      </c>
      <c r="U909" t="str">
        <v>Gg. Pacuan Kuda No. 19</v>
      </c>
      <c r="V909" t="str">
        <v>A+</v>
      </c>
    </row>
    <row r="910" spans="1:22" x14ac:dyDescent="0.25">
      <c r="A910">
        <v>909</v>
      </c>
      <c r="B910" t="str">
        <f>LEFT(INDEX(Absen!$F$3:$F$8,MATCH(C910,Absen!$E$3:$E$8,0)),1)&amp;TEXT(A910,"0000")</f>
        <v>E0909</v>
      </c>
      <c r="C910" t="s">
        <v>1010</v>
      </c>
      <c r="D910" s="27" t="str">
        <f>VLOOKUP('Personal Teks 2'!B910,Detail!$G$2:$H$1001,2,FALSE)</f>
        <v>Dariati Samosir</v>
      </c>
      <c r="E910">
        <v>52</v>
      </c>
      <c r="F910">
        <v>45</v>
      </c>
      <c r="G910">
        <v>36</v>
      </c>
      <c r="H910">
        <v>57</v>
      </c>
      <c r="I910">
        <v>82</v>
      </c>
      <c r="J910">
        <v>57</v>
      </c>
      <c r="K910">
        <v>69</v>
      </c>
      <c r="L910" s="45" t="str">
        <f>_xlfn.IFNA(INDEX(Absen!$B$2:$B$501,MATCH('Personal Teks 2'!B910,Absen!$A$2:$A$501,0)),"NO")</f>
        <v>NO</v>
      </c>
      <c r="M910" s="47">
        <f t="shared" si="42"/>
        <v>0</v>
      </c>
      <c r="N910">
        <f t="shared" si="43"/>
        <v>69</v>
      </c>
      <c r="O910">
        <f t="shared" si="44"/>
        <v>55</v>
      </c>
      <c r="P910" t="str" cm="1">
        <f t="array" ref="P910">_xlfn.IFS(O910&gt;90,"A+",O910&gt;80,"A",O910&gt;70,"B",O910&gt;60,"C",O910&gt;40,"D",O910&gt;=0,"E")</f>
        <v>D</v>
      </c>
      <c r="Q910" s="43" t="str">
        <f>TEXT(VLOOKUP(D910,CHOOSE({1,2},Detail!$H$2:$H$1001,Detail!$A$2:$A$1001),2,FALSE),"DD/MM/YYYY")</f>
        <v>18/06/2002</v>
      </c>
      <c r="R910" t="str" cm="1">
        <f t="array" ref="R910:V910">TRANSPOSE(VLOOKUP(D910,CHOOSE({1,2,3,4,5,6},Detail!$H$2:$H$1001,Detail!$F$2:$F$1001,Detail!$C$2:$C$1001,Detail!$D$2:$D$1001,Detail!$E$2:$E$1001,Detail!$B$2:$B$1001),{2;3;4;5;6},FALSE))</f>
        <v>Semarang</v>
      </c>
      <c r="S910">
        <v>170</v>
      </c>
      <c r="T910">
        <v>65</v>
      </c>
      <c r="U910" t="str">
        <v xml:space="preserve">Gang Sukajadi No. 1
</v>
      </c>
      <c r="V910" t="str">
        <v>O-</v>
      </c>
    </row>
    <row r="911" spans="1:22" x14ac:dyDescent="0.25">
      <c r="A911">
        <v>910</v>
      </c>
      <c r="B911" t="str">
        <f>LEFT(INDEX(Absen!$F$3:$F$8,MATCH(C911,Absen!$E$3:$E$8,0)),1)&amp;TEXT(A911,"0000")</f>
        <v>B0910</v>
      </c>
      <c r="C911" t="s">
        <v>1014</v>
      </c>
      <c r="D911" s="27" t="str">
        <f>VLOOKUP('Personal Teks 2'!B911,Detail!$G$2:$H$1001,2,FALSE)</f>
        <v>Parman Kurniawan</v>
      </c>
      <c r="E911">
        <v>57</v>
      </c>
      <c r="F911">
        <v>60</v>
      </c>
      <c r="G911">
        <v>60</v>
      </c>
      <c r="H911">
        <v>55</v>
      </c>
      <c r="I911">
        <v>68</v>
      </c>
      <c r="J911">
        <v>97</v>
      </c>
      <c r="K911">
        <v>97</v>
      </c>
      <c r="L911" s="45" t="str">
        <f>_xlfn.IFNA(INDEX(Absen!$B$2:$B$501,MATCH('Personal Teks 2'!B911,Absen!$A$2:$A$501,0)),"NO")</f>
        <v>NO</v>
      </c>
      <c r="M911" s="47">
        <f t="shared" si="42"/>
        <v>0</v>
      </c>
      <c r="N911">
        <f t="shared" si="43"/>
        <v>97</v>
      </c>
      <c r="O911">
        <f t="shared" si="44"/>
        <v>71.099999999999994</v>
      </c>
      <c r="P911" t="str" cm="1">
        <f t="array" ref="P911">_xlfn.IFS(O911&gt;90,"A+",O911&gt;80,"A",O911&gt;70,"B",O911&gt;60,"C",O911&gt;40,"D",O911&gt;=0,"E")</f>
        <v>B</v>
      </c>
      <c r="Q911" s="43" t="str">
        <f>TEXT(VLOOKUP(D911,CHOOSE({1,2},Detail!$H$2:$H$1001,Detail!$A$2:$A$1001),2,FALSE),"DD/MM/YYYY")</f>
        <v>14/08/2001</v>
      </c>
      <c r="R911" t="str" cm="1">
        <f t="array" ref="R911:V911">TRANSPOSE(VLOOKUP(D911,CHOOSE({1,2,3,4,5,6},Detail!$H$2:$H$1001,Detail!$F$2:$F$1001,Detail!$C$2:$C$1001,Detail!$D$2:$D$1001,Detail!$E$2:$E$1001,Detail!$B$2:$B$1001),{2;3;4;5;6},FALSE))</f>
        <v>Meulaboh</v>
      </c>
      <c r="S911">
        <v>163</v>
      </c>
      <c r="T911">
        <v>93</v>
      </c>
      <c r="U911" t="str">
        <v>Gg. Ciwastra No. 36</v>
      </c>
      <c r="V911" t="str">
        <v>AB+</v>
      </c>
    </row>
    <row r="912" spans="1:22" x14ac:dyDescent="0.25">
      <c r="A912">
        <v>911</v>
      </c>
      <c r="B912" t="str">
        <f>LEFT(INDEX(Absen!$F$3:$F$8,MATCH(C912,Absen!$E$3:$E$8,0)),1)&amp;TEXT(A912,"0000")</f>
        <v>D0911</v>
      </c>
      <c r="C912" t="s">
        <v>1013</v>
      </c>
      <c r="D912" s="27" t="str">
        <f>VLOOKUP('Personal Teks 2'!B912,Detail!$G$2:$H$1001,2,FALSE)</f>
        <v>Dimaz Prasetyo</v>
      </c>
      <c r="E912">
        <v>95</v>
      </c>
      <c r="F912">
        <v>45</v>
      </c>
      <c r="G912">
        <v>50</v>
      </c>
      <c r="H912">
        <v>74</v>
      </c>
      <c r="I912">
        <v>86</v>
      </c>
      <c r="J912">
        <v>86</v>
      </c>
      <c r="K912">
        <v>76</v>
      </c>
      <c r="L912" s="45">
        <f>_xlfn.IFNA(INDEX(Absen!$B$2:$B$501,MATCH('Personal Teks 2'!B912,Absen!$A$2:$A$501,0)),"NO")</f>
        <v>44889</v>
      </c>
      <c r="M912" s="47">
        <f t="shared" si="42"/>
        <v>10</v>
      </c>
      <c r="N912">
        <f t="shared" si="43"/>
        <v>66</v>
      </c>
      <c r="O912">
        <f t="shared" si="44"/>
        <v>71.3</v>
      </c>
      <c r="P912" t="str" cm="1">
        <f t="array" ref="P912">_xlfn.IFS(O912&gt;90,"A+",O912&gt;80,"A",O912&gt;70,"B",O912&gt;60,"C",O912&gt;40,"D",O912&gt;=0,"E")</f>
        <v>B</v>
      </c>
      <c r="Q912" s="43" t="str">
        <f>TEXT(VLOOKUP(D912,CHOOSE({1,2},Detail!$H$2:$H$1001,Detail!$A$2:$A$1001),2,FALSE),"DD/MM/YYYY")</f>
        <v>29/05/2001</v>
      </c>
      <c r="R912" t="str" cm="1">
        <f t="array" ref="R912:V912">TRANSPOSE(VLOOKUP(D912,CHOOSE({1,2,3,4,5,6},Detail!$H$2:$H$1001,Detail!$F$2:$F$1001,Detail!$C$2:$C$1001,Detail!$D$2:$D$1001,Detail!$E$2:$E$1001,Detail!$B$2:$B$1001),{2;3;4;5;6},FALSE))</f>
        <v>Banjarmasin</v>
      </c>
      <c r="S912">
        <v>164</v>
      </c>
      <c r="T912">
        <v>74</v>
      </c>
      <c r="U912" t="str">
        <v xml:space="preserve">Gg. Pacuan Kuda No. 6
</v>
      </c>
      <c r="V912" t="str">
        <v>B-</v>
      </c>
    </row>
    <row r="913" spans="1:22" x14ac:dyDescent="0.25">
      <c r="A913">
        <v>912</v>
      </c>
      <c r="B913" t="str">
        <f>LEFT(INDEX(Absen!$F$3:$F$8,MATCH(C913,Absen!$E$3:$E$8,0)),1)&amp;TEXT(A913,"0000")</f>
        <v>F0912</v>
      </c>
      <c r="C913" t="s">
        <v>1011</v>
      </c>
      <c r="D913" s="27" t="str">
        <f>VLOOKUP('Personal Teks 2'!B913,Detail!$G$2:$H$1001,2,FALSE)</f>
        <v>Kayla Rajata</v>
      </c>
      <c r="E913">
        <v>92</v>
      </c>
      <c r="F913">
        <v>75</v>
      </c>
      <c r="G913">
        <v>69</v>
      </c>
      <c r="H913">
        <v>53</v>
      </c>
      <c r="I913">
        <v>52</v>
      </c>
      <c r="J913">
        <v>54</v>
      </c>
      <c r="K913">
        <v>97</v>
      </c>
      <c r="L913" s="45">
        <f>_xlfn.IFNA(INDEX(Absen!$B$2:$B$501,MATCH('Personal Teks 2'!B913,Absen!$A$2:$A$501,0)),"NO")</f>
        <v>44816</v>
      </c>
      <c r="M913" s="47">
        <f t="shared" si="42"/>
        <v>10</v>
      </c>
      <c r="N913">
        <f t="shared" si="43"/>
        <v>87</v>
      </c>
      <c r="O913">
        <f t="shared" si="44"/>
        <v>67.3</v>
      </c>
      <c r="P913" t="str" cm="1">
        <f t="array" ref="P913">_xlfn.IFS(O913&gt;90,"A+",O913&gt;80,"A",O913&gt;70,"B",O913&gt;60,"C",O913&gt;40,"D",O913&gt;=0,"E")</f>
        <v>C</v>
      </c>
      <c r="Q913" s="43" t="str">
        <f>TEXT(VLOOKUP(D913,CHOOSE({1,2},Detail!$H$2:$H$1001,Detail!$A$2:$A$1001),2,FALSE),"DD/MM/YYYY")</f>
        <v>19/02/2003</v>
      </c>
      <c r="R913" t="str" cm="1">
        <f t="array" ref="R913:V913">TRANSPOSE(VLOOKUP(D913,CHOOSE({1,2,3,4,5,6},Detail!$H$2:$H$1001,Detail!$F$2:$F$1001,Detail!$C$2:$C$1001,Detail!$D$2:$D$1001,Detail!$E$2:$E$1001,Detail!$B$2:$B$1001),{2;3;4;5;6},FALSE))</f>
        <v>Batu</v>
      </c>
      <c r="S913">
        <v>178</v>
      </c>
      <c r="T913">
        <v>47</v>
      </c>
      <c r="U913" t="str">
        <v>Gang Dipenogoro No. 04</v>
      </c>
      <c r="V913" t="str">
        <v>A+</v>
      </c>
    </row>
    <row r="914" spans="1:22" x14ac:dyDescent="0.25">
      <c r="A914">
        <v>913</v>
      </c>
      <c r="B914" t="str">
        <f>LEFT(INDEX(Absen!$F$3:$F$8,MATCH(C914,Absen!$E$3:$E$8,0)),1)&amp;TEXT(A914,"0000")</f>
        <v>F0913</v>
      </c>
      <c r="C914" t="s">
        <v>1011</v>
      </c>
      <c r="D914" s="27" t="str">
        <f>VLOOKUP('Personal Teks 2'!B914,Detail!$G$2:$H$1001,2,FALSE)</f>
        <v>Jatmiko Uwais</v>
      </c>
      <c r="E914">
        <v>57</v>
      </c>
      <c r="F914">
        <v>71</v>
      </c>
      <c r="G914">
        <v>77</v>
      </c>
      <c r="H914">
        <v>71</v>
      </c>
      <c r="I914">
        <v>59</v>
      </c>
      <c r="J914">
        <v>94</v>
      </c>
      <c r="K914">
        <v>77</v>
      </c>
      <c r="L914" s="45">
        <f>_xlfn.IFNA(INDEX(Absen!$B$2:$B$501,MATCH('Personal Teks 2'!B914,Absen!$A$2:$A$501,0)),"NO")</f>
        <v>44761</v>
      </c>
      <c r="M914" s="47">
        <f t="shared" si="42"/>
        <v>10</v>
      </c>
      <c r="N914">
        <f t="shared" si="43"/>
        <v>67</v>
      </c>
      <c r="O914">
        <f t="shared" si="44"/>
        <v>73.150000000000006</v>
      </c>
      <c r="P914" t="str" cm="1">
        <f t="array" ref="P914">_xlfn.IFS(O914&gt;90,"A+",O914&gt;80,"A",O914&gt;70,"B",O914&gt;60,"C",O914&gt;40,"D",O914&gt;=0,"E")</f>
        <v>B</v>
      </c>
      <c r="Q914" s="43" t="str">
        <f>TEXT(VLOOKUP(D914,CHOOSE({1,2},Detail!$H$2:$H$1001,Detail!$A$2:$A$1001),2,FALSE),"DD/MM/YYYY")</f>
        <v>21/01/2005</v>
      </c>
      <c r="R914" t="str" cm="1">
        <f t="array" ref="R914:V914">TRANSPOSE(VLOOKUP(D914,CHOOSE({1,2,3,4,5,6},Detail!$H$2:$H$1001,Detail!$F$2:$F$1001,Detail!$C$2:$C$1001,Detail!$D$2:$D$1001,Detail!$E$2:$E$1001,Detail!$B$2:$B$1001),{2;3;4;5;6},FALSE))</f>
        <v>Malang</v>
      </c>
      <c r="S914">
        <v>151</v>
      </c>
      <c r="T914">
        <v>78</v>
      </c>
      <c r="U914" t="str">
        <v>Gg. Kutai No. 84</v>
      </c>
      <c r="V914" t="str">
        <v>B-</v>
      </c>
    </row>
    <row r="915" spans="1:22" x14ac:dyDescent="0.25">
      <c r="A915">
        <v>914</v>
      </c>
      <c r="B915" t="str">
        <f>LEFT(INDEX(Absen!$F$3:$F$8,MATCH(C915,Absen!$E$3:$E$8,0)),1)&amp;TEXT(A915,"0000")</f>
        <v>F0914</v>
      </c>
      <c r="C915" t="s">
        <v>1011</v>
      </c>
      <c r="D915" s="27" t="str">
        <f>VLOOKUP('Personal Teks 2'!B915,Detail!$G$2:$H$1001,2,FALSE)</f>
        <v>Eja Yulianti</v>
      </c>
      <c r="E915">
        <v>84</v>
      </c>
      <c r="F915">
        <v>46</v>
      </c>
      <c r="G915">
        <v>47</v>
      </c>
      <c r="H915">
        <v>60</v>
      </c>
      <c r="I915">
        <v>70</v>
      </c>
      <c r="J915">
        <v>59</v>
      </c>
      <c r="K915">
        <v>60</v>
      </c>
      <c r="L915" s="45">
        <f>_xlfn.IFNA(INDEX(Absen!$B$2:$B$501,MATCH('Personal Teks 2'!B915,Absen!$A$2:$A$501,0)),"NO")</f>
        <v>44788</v>
      </c>
      <c r="M915" s="47">
        <f t="shared" si="42"/>
        <v>10</v>
      </c>
      <c r="N915">
        <f t="shared" si="43"/>
        <v>50</v>
      </c>
      <c r="O915">
        <f t="shared" si="44"/>
        <v>58.7</v>
      </c>
      <c r="P915" t="str" cm="1">
        <f t="array" ref="P915">_xlfn.IFS(O915&gt;90,"A+",O915&gt;80,"A",O915&gt;70,"B",O915&gt;60,"C",O915&gt;40,"D",O915&gt;=0,"E")</f>
        <v>D</v>
      </c>
      <c r="Q915" s="43" t="str">
        <f>TEXT(VLOOKUP(D915,CHOOSE({1,2},Detail!$H$2:$H$1001,Detail!$A$2:$A$1001),2,FALSE),"DD/MM/YYYY")</f>
        <v>22/08/2001</v>
      </c>
      <c r="R915" t="str" cm="1">
        <f t="array" ref="R915:V915">TRANSPOSE(VLOOKUP(D915,CHOOSE({1,2,3,4,5,6},Detail!$H$2:$H$1001,Detail!$F$2:$F$1001,Detail!$C$2:$C$1001,Detail!$D$2:$D$1001,Detail!$E$2:$E$1001,Detail!$B$2:$B$1001),{2;3;4;5;6},FALSE))</f>
        <v>Tual</v>
      </c>
      <c r="S915">
        <v>164</v>
      </c>
      <c r="T915">
        <v>76</v>
      </c>
      <c r="U915" t="str">
        <v>Gg. K.H. Wahid Hasyim No. 78</v>
      </c>
      <c r="V915" t="str">
        <v>O-</v>
      </c>
    </row>
    <row r="916" spans="1:22" x14ac:dyDescent="0.25">
      <c r="A916">
        <v>915</v>
      </c>
      <c r="B916" t="str">
        <f>LEFT(INDEX(Absen!$F$3:$F$8,MATCH(C916,Absen!$E$3:$E$8,0)),1)&amp;TEXT(A916,"0000")</f>
        <v>A0915</v>
      </c>
      <c r="C916" t="s">
        <v>1015</v>
      </c>
      <c r="D916" s="27" t="str">
        <f>VLOOKUP('Personal Teks 2'!B916,Detail!$G$2:$H$1001,2,FALSE)</f>
        <v>Limar Mangunsong</v>
      </c>
      <c r="E916">
        <v>92</v>
      </c>
      <c r="F916">
        <v>42</v>
      </c>
      <c r="G916">
        <v>63</v>
      </c>
      <c r="H916">
        <v>65</v>
      </c>
      <c r="I916">
        <v>81</v>
      </c>
      <c r="J916">
        <v>100</v>
      </c>
      <c r="K916">
        <v>80</v>
      </c>
      <c r="L916" s="45" t="str">
        <f>_xlfn.IFNA(INDEX(Absen!$B$2:$B$501,MATCH('Personal Teks 2'!B916,Absen!$A$2:$A$501,0)),"NO")</f>
        <v>NO</v>
      </c>
      <c r="M916" s="47">
        <f t="shared" si="42"/>
        <v>0</v>
      </c>
      <c r="N916">
        <f t="shared" si="43"/>
        <v>80</v>
      </c>
      <c r="O916">
        <f t="shared" si="44"/>
        <v>75.599999999999994</v>
      </c>
      <c r="P916" t="str" cm="1">
        <f t="array" ref="P916">_xlfn.IFS(O916&gt;90,"A+",O916&gt;80,"A",O916&gt;70,"B",O916&gt;60,"C",O916&gt;40,"D",O916&gt;=0,"E")</f>
        <v>B</v>
      </c>
      <c r="Q916" s="43" t="str">
        <f>TEXT(VLOOKUP(D916,CHOOSE({1,2},Detail!$H$2:$H$1001,Detail!$A$2:$A$1001),2,FALSE),"DD/MM/YYYY")</f>
        <v>17/08/2001</v>
      </c>
      <c r="R916" t="str" cm="1">
        <f t="array" ref="R916:V916">TRANSPOSE(VLOOKUP(D916,CHOOSE({1,2,3,4,5,6},Detail!$H$2:$H$1001,Detail!$F$2:$F$1001,Detail!$C$2:$C$1001,Detail!$D$2:$D$1001,Detail!$E$2:$E$1001,Detail!$B$2:$B$1001),{2;3;4;5;6},FALSE))</f>
        <v>Salatiga</v>
      </c>
      <c r="S916">
        <v>153</v>
      </c>
      <c r="T916">
        <v>61</v>
      </c>
      <c r="U916" t="str">
        <v>Gang PHH. Mustofa No. 71</v>
      </c>
      <c r="V916" t="str">
        <v>AB-</v>
      </c>
    </row>
    <row r="917" spans="1:22" x14ac:dyDescent="0.25">
      <c r="A917">
        <v>916</v>
      </c>
      <c r="B917" t="str">
        <f>LEFT(INDEX(Absen!$F$3:$F$8,MATCH(C917,Absen!$E$3:$E$8,0)),1)&amp;TEXT(A917,"0000")</f>
        <v>A0916</v>
      </c>
      <c r="C917" t="s">
        <v>1015</v>
      </c>
      <c r="D917" s="27" t="str">
        <f>VLOOKUP('Personal Teks 2'!B917,Detail!$G$2:$H$1001,2,FALSE)</f>
        <v>Zulaikha Kusumo</v>
      </c>
      <c r="E917">
        <v>81</v>
      </c>
      <c r="F917">
        <v>55</v>
      </c>
      <c r="G917">
        <v>57</v>
      </c>
      <c r="H917">
        <v>63</v>
      </c>
      <c r="I917">
        <v>85</v>
      </c>
      <c r="J917">
        <v>55</v>
      </c>
      <c r="K917">
        <v>66</v>
      </c>
      <c r="L917" s="45">
        <f>_xlfn.IFNA(INDEX(Absen!$B$2:$B$501,MATCH('Personal Teks 2'!B917,Absen!$A$2:$A$501,0)),"NO")</f>
        <v>44905</v>
      </c>
      <c r="M917" s="47">
        <f t="shared" si="42"/>
        <v>10</v>
      </c>
      <c r="N917">
        <f t="shared" si="43"/>
        <v>56</v>
      </c>
      <c r="O917">
        <f t="shared" si="44"/>
        <v>63.5</v>
      </c>
      <c r="P917" t="str" cm="1">
        <f t="array" ref="P917">_xlfn.IFS(O917&gt;90,"A+",O917&gt;80,"A",O917&gt;70,"B",O917&gt;60,"C",O917&gt;40,"D",O917&gt;=0,"E")</f>
        <v>C</v>
      </c>
      <c r="Q917" s="43" t="str">
        <f>TEXT(VLOOKUP(D917,CHOOSE({1,2},Detail!$H$2:$H$1001,Detail!$A$2:$A$1001),2,FALSE),"DD/MM/YYYY")</f>
        <v>23/09/2004</v>
      </c>
      <c r="R917" t="str" cm="1">
        <f t="array" ref="R917:V917">TRANSPOSE(VLOOKUP(D917,CHOOSE({1,2,3,4,5,6},Detail!$H$2:$H$1001,Detail!$F$2:$F$1001,Detail!$C$2:$C$1001,Detail!$D$2:$D$1001,Detail!$E$2:$E$1001,Detail!$B$2:$B$1001),{2;3;4;5;6},FALSE))</f>
        <v>Pontianak</v>
      </c>
      <c r="S917">
        <v>178</v>
      </c>
      <c r="T917">
        <v>51</v>
      </c>
      <c r="U917" t="str">
        <v>Jl. Jakarta No. 26</v>
      </c>
      <c r="V917" t="str">
        <v>A-</v>
      </c>
    </row>
    <row r="918" spans="1:22" x14ac:dyDescent="0.25">
      <c r="A918">
        <v>917</v>
      </c>
      <c r="B918" t="str">
        <f>LEFT(INDEX(Absen!$F$3:$F$8,MATCH(C918,Absen!$E$3:$E$8,0)),1)&amp;TEXT(A918,"0000")</f>
        <v>F0917</v>
      </c>
      <c r="C918" t="s">
        <v>1011</v>
      </c>
      <c r="D918" s="27" t="str">
        <f>VLOOKUP('Personal Teks 2'!B918,Detail!$G$2:$H$1001,2,FALSE)</f>
        <v>Marsudi Haryanti</v>
      </c>
      <c r="E918">
        <v>82</v>
      </c>
      <c r="F918">
        <v>46</v>
      </c>
      <c r="G918">
        <v>94</v>
      </c>
      <c r="H918">
        <v>71</v>
      </c>
      <c r="I918">
        <v>76</v>
      </c>
      <c r="J918">
        <v>88</v>
      </c>
      <c r="K918">
        <v>62</v>
      </c>
      <c r="L918" s="45">
        <f>_xlfn.IFNA(INDEX(Absen!$B$2:$B$501,MATCH('Personal Teks 2'!B918,Absen!$A$2:$A$501,0)),"NO")</f>
        <v>44879</v>
      </c>
      <c r="M918" s="47">
        <f t="shared" si="42"/>
        <v>10</v>
      </c>
      <c r="N918">
        <f t="shared" si="43"/>
        <v>52</v>
      </c>
      <c r="O918">
        <f t="shared" si="44"/>
        <v>75.975000000000009</v>
      </c>
      <c r="P918" t="str" cm="1">
        <f t="array" ref="P918">_xlfn.IFS(O918&gt;90,"A+",O918&gt;80,"A",O918&gt;70,"B",O918&gt;60,"C",O918&gt;40,"D",O918&gt;=0,"E")</f>
        <v>B</v>
      </c>
      <c r="Q918" s="43" t="str">
        <f>TEXT(VLOOKUP(D918,CHOOSE({1,2},Detail!$H$2:$H$1001,Detail!$A$2:$A$1001),2,FALSE),"DD/MM/YYYY")</f>
        <v>26/03/2002</v>
      </c>
      <c r="R918" t="str" cm="1">
        <f t="array" ref="R918:V918">TRANSPOSE(VLOOKUP(D918,CHOOSE({1,2,3,4,5,6},Detail!$H$2:$H$1001,Detail!$F$2:$F$1001,Detail!$C$2:$C$1001,Detail!$D$2:$D$1001,Detail!$E$2:$E$1001,Detail!$B$2:$B$1001),{2;3;4;5;6},FALSE))</f>
        <v>Mojokerto</v>
      </c>
      <c r="S918">
        <v>159</v>
      </c>
      <c r="T918">
        <v>47</v>
      </c>
      <c r="U918" t="str">
        <v>Jalan Dipenogoro No. 30</v>
      </c>
      <c r="V918" t="str">
        <v>AB+</v>
      </c>
    </row>
    <row r="919" spans="1:22" x14ac:dyDescent="0.25">
      <c r="A919">
        <v>918</v>
      </c>
      <c r="B919" t="str">
        <f>LEFT(INDEX(Absen!$F$3:$F$8,MATCH(C919,Absen!$E$3:$E$8,0)),1)&amp;TEXT(A919,"0000")</f>
        <v>D0918</v>
      </c>
      <c r="C919" t="s">
        <v>1013</v>
      </c>
      <c r="D919" s="27" t="str">
        <f>VLOOKUP('Personal Teks 2'!B919,Detail!$G$2:$H$1001,2,FALSE)</f>
        <v>Banawa Saputra</v>
      </c>
      <c r="E919">
        <v>52</v>
      </c>
      <c r="F919">
        <v>61</v>
      </c>
      <c r="G919">
        <v>71</v>
      </c>
      <c r="H919">
        <v>56</v>
      </c>
      <c r="I919">
        <v>94</v>
      </c>
      <c r="J919">
        <v>71</v>
      </c>
      <c r="K919">
        <v>78</v>
      </c>
      <c r="L919" s="45" t="str">
        <f>_xlfn.IFNA(INDEX(Absen!$B$2:$B$501,MATCH('Personal Teks 2'!B919,Absen!$A$2:$A$501,0)),"NO")</f>
        <v>NO</v>
      </c>
      <c r="M919" s="47">
        <f t="shared" si="42"/>
        <v>0</v>
      </c>
      <c r="N919">
        <f t="shared" si="43"/>
        <v>78</v>
      </c>
      <c r="O919">
        <f t="shared" si="44"/>
        <v>69.075000000000003</v>
      </c>
      <c r="P919" t="str" cm="1">
        <f t="array" ref="P919">_xlfn.IFS(O919&gt;90,"A+",O919&gt;80,"A",O919&gt;70,"B",O919&gt;60,"C",O919&gt;40,"D",O919&gt;=0,"E")</f>
        <v>C</v>
      </c>
      <c r="Q919" s="43" t="str">
        <f>TEXT(VLOOKUP(D919,CHOOSE({1,2},Detail!$H$2:$H$1001,Detail!$A$2:$A$1001),2,FALSE),"DD/MM/YYYY")</f>
        <v>18/12/2004</v>
      </c>
      <c r="R919" t="str" cm="1">
        <f t="array" ref="R919:V919">TRANSPOSE(VLOOKUP(D919,CHOOSE({1,2,3,4,5,6},Detail!$H$2:$H$1001,Detail!$F$2:$F$1001,Detail!$C$2:$C$1001,Detail!$D$2:$D$1001,Detail!$E$2:$E$1001,Detail!$B$2:$B$1001),{2;3;4;5;6},FALSE))</f>
        <v>Lhokseumawe</v>
      </c>
      <c r="S919">
        <v>152</v>
      </c>
      <c r="T919">
        <v>66</v>
      </c>
      <c r="U919" t="str">
        <v>Jl. Dipatiukur No. 38</v>
      </c>
      <c r="V919" t="str">
        <v>B-</v>
      </c>
    </row>
    <row r="920" spans="1:22" x14ac:dyDescent="0.25">
      <c r="A920">
        <v>919</v>
      </c>
      <c r="B920" t="str">
        <f>LEFT(INDEX(Absen!$F$3:$F$8,MATCH(C920,Absen!$E$3:$E$8,0)),1)&amp;TEXT(A920,"0000")</f>
        <v>E0919</v>
      </c>
      <c r="C920" t="s">
        <v>1010</v>
      </c>
      <c r="D920" s="27" t="str">
        <f>VLOOKUP('Personal Teks 2'!B920,Detail!$G$2:$H$1001,2,FALSE)</f>
        <v>Karman Hidayat</v>
      </c>
      <c r="E920">
        <v>75</v>
      </c>
      <c r="F920">
        <v>56</v>
      </c>
      <c r="G920">
        <v>56</v>
      </c>
      <c r="H920">
        <v>52</v>
      </c>
      <c r="I920">
        <v>76</v>
      </c>
      <c r="J920">
        <v>75</v>
      </c>
      <c r="K920">
        <v>72</v>
      </c>
      <c r="L920" s="45">
        <f>_xlfn.IFNA(INDEX(Absen!$B$2:$B$501,MATCH('Personal Teks 2'!B920,Absen!$A$2:$A$501,0)),"NO")</f>
        <v>44857</v>
      </c>
      <c r="M920" s="47">
        <f t="shared" si="42"/>
        <v>10</v>
      </c>
      <c r="N920">
        <f t="shared" si="43"/>
        <v>62</v>
      </c>
      <c r="O920">
        <f t="shared" si="44"/>
        <v>64.775000000000006</v>
      </c>
      <c r="P920" t="str" cm="1">
        <f t="array" ref="P920">_xlfn.IFS(O920&gt;90,"A+",O920&gt;80,"A",O920&gt;70,"B",O920&gt;60,"C",O920&gt;40,"D",O920&gt;=0,"E")</f>
        <v>C</v>
      </c>
      <c r="Q920" s="43" t="str">
        <f>TEXT(VLOOKUP(D920,CHOOSE({1,2},Detail!$H$2:$H$1001,Detail!$A$2:$A$1001),2,FALSE),"DD/MM/YYYY")</f>
        <v>27/10/2003</v>
      </c>
      <c r="R920" t="str" cm="1">
        <f t="array" ref="R920:V920">TRANSPOSE(VLOOKUP(D920,CHOOSE({1,2,3,4,5,6},Detail!$H$2:$H$1001,Detail!$F$2:$F$1001,Detail!$C$2:$C$1001,Detail!$D$2:$D$1001,Detail!$E$2:$E$1001,Detail!$B$2:$B$1001),{2;3;4;5;6},FALSE))</f>
        <v>Kota Administrasi Jakarta Pusat</v>
      </c>
      <c r="S920">
        <v>154</v>
      </c>
      <c r="T920">
        <v>73</v>
      </c>
      <c r="U920" t="str">
        <v>Jalan Rajawali Timur No. 19</v>
      </c>
      <c r="V920" t="str">
        <v>O+</v>
      </c>
    </row>
    <row r="921" spans="1:22" x14ac:dyDescent="0.25">
      <c r="A921">
        <v>920</v>
      </c>
      <c r="B921" t="str">
        <f>LEFT(INDEX(Absen!$F$3:$F$8,MATCH(C921,Absen!$E$3:$E$8,0)),1)&amp;TEXT(A921,"0000")</f>
        <v>B0920</v>
      </c>
      <c r="C921" t="s">
        <v>1014</v>
      </c>
      <c r="D921" s="27" t="str">
        <f>VLOOKUP('Personal Teks 2'!B921,Detail!$G$2:$H$1001,2,FALSE)</f>
        <v>Jaswadi Dabukke</v>
      </c>
      <c r="E921">
        <v>68</v>
      </c>
      <c r="F921">
        <v>56</v>
      </c>
      <c r="G921">
        <v>75</v>
      </c>
      <c r="H921">
        <v>59</v>
      </c>
      <c r="I921">
        <v>70</v>
      </c>
      <c r="J921">
        <v>63</v>
      </c>
      <c r="K921">
        <v>63</v>
      </c>
      <c r="L921" s="45" t="str">
        <f>_xlfn.IFNA(INDEX(Absen!$B$2:$B$501,MATCH('Personal Teks 2'!B921,Absen!$A$2:$A$501,0)),"NO")</f>
        <v>NO</v>
      </c>
      <c r="M921" s="47">
        <f t="shared" si="42"/>
        <v>0</v>
      </c>
      <c r="N921">
        <f t="shared" si="43"/>
        <v>63</v>
      </c>
      <c r="O921">
        <f t="shared" si="44"/>
        <v>65.525000000000006</v>
      </c>
      <c r="P921" t="str" cm="1">
        <f t="array" ref="P921">_xlfn.IFS(O921&gt;90,"A+",O921&gt;80,"A",O921&gt;70,"B",O921&gt;60,"C",O921&gt;40,"D",O921&gt;=0,"E")</f>
        <v>C</v>
      </c>
      <c r="Q921" s="43" t="str">
        <f>TEXT(VLOOKUP(D921,CHOOSE({1,2},Detail!$H$2:$H$1001,Detail!$A$2:$A$1001),2,FALSE),"DD/MM/YYYY")</f>
        <v>14/03/2004</v>
      </c>
      <c r="R921" t="str" cm="1">
        <f t="array" ref="R921:V921">TRANSPOSE(VLOOKUP(D921,CHOOSE({1,2,3,4,5,6},Detail!$H$2:$H$1001,Detail!$F$2:$F$1001,Detail!$C$2:$C$1001,Detail!$D$2:$D$1001,Detail!$E$2:$E$1001,Detail!$B$2:$B$1001),{2;3;4;5;6},FALSE))</f>
        <v>Banda Aceh</v>
      </c>
      <c r="S921">
        <v>168</v>
      </c>
      <c r="T921">
        <v>49</v>
      </c>
      <c r="U921" t="str">
        <v xml:space="preserve">Jalan Cempaka No. 8
</v>
      </c>
      <c r="V921" t="str">
        <v>AB-</v>
      </c>
    </row>
    <row r="922" spans="1:22" x14ac:dyDescent="0.25">
      <c r="A922">
        <v>921</v>
      </c>
      <c r="B922" t="str">
        <f>LEFT(INDEX(Absen!$F$3:$F$8,MATCH(C922,Absen!$E$3:$E$8,0)),1)&amp;TEXT(A922,"0000")</f>
        <v>B0921</v>
      </c>
      <c r="C922" t="s">
        <v>1014</v>
      </c>
      <c r="D922" s="27" t="str">
        <f>VLOOKUP('Personal Teks 2'!B922,Detail!$G$2:$H$1001,2,FALSE)</f>
        <v>Warta Astuti</v>
      </c>
      <c r="E922">
        <v>58</v>
      </c>
      <c r="F922">
        <v>48</v>
      </c>
      <c r="G922">
        <v>49</v>
      </c>
      <c r="H922">
        <v>59</v>
      </c>
      <c r="I922">
        <v>76</v>
      </c>
      <c r="J922">
        <v>56</v>
      </c>
      <c r="K922">
        <v>67</v>
      </c>
      <c r="L922" s="45">
        <f>_xlfn.IFNA(INDEX(Absen!$B$2:$B$501,MATCH('Personal Teks 2'!B922,Absen!$A$2:$A$501,0)),"NO")</f>
        <v>44908</v>
      </c>
      <c r="M922" s="47">
        <f t="shared" si="42"/>
        <v>10</v>
      </c>
      <c r="N922">
        <f t="shared" si="43"/>
        <v>57</v>
      </c>
      <c r="O922">
        <f t="shared" si="44"/>
        <v>56.825000000000003</v>
      </c>
      <c r="P922" t="str" cm="1">
        <f t="array" ref="P922">_xlfn.IFS(O922&gt;90,"A+",O922&gt;80,"A",O922&gt;70,"B",O922&gt;60,"C",O922&gt;40,"D",O922&gt;=0,"E")</f>
        <v>D</v>
      </c>
      <c r="Q922" s="43" t="str">
        <f>TEXT(VLOOKUP(D922,CHOOSE({1,2},Detail!$H$2:$H$1001,Detail!$A$2:$A$1001),2,FALSE),"DD/MM/YYYY")</f>
        <v>11/04/2002</v>
      </c>
      <c r="R922" t="str" cm="1">
        <f t="array" ref="R922:V922">TRANSPOSE(VLOOKUP(D922,CHOOSE({1,2,3,4,5,6},Detail!$H$2:$H$1001,Detail!$F$2:$F$1001,Detail!$C$2:$C$1001,Detail!$D$2:$D$1001,Detail!$E$2:$E$1001,Detail!$B$2:$B$1001),{2;3;4;5;6},FALSE))</f>
        <v>Ambon</v>
      </c>
      <c r="S922">
        <v>157</v>
      </c>
      <c r="T922">
        <v>56</v>
      </c>
      <c r="U922" t="str">
        <v>Jl. Pacuan Kuda No. 72</v>
      </c>
      <c r="V922" t="str">
        <v>AB-</v>
      </c>
    </row>
    <row r="923" spans="1:22" x14ac:dyDescent="0.25">
      <c r="A923">
        <v>922</v>
      </c>
      <c r="B923" t="str">
        <f>LEFT(INDEX(Absen!$F$3:$F$8,MATCH(C923,Absen!$E$3:$E$8,0)),1)&amp;TEXT(A923,"0000")</f>
        <v>A0922</v>
      </c>
      <c r="C923" t="s">
        <v>1015</v>
      </c>
      <c r="D923" s="27" t="str">
        <f>VLOOKUP('Personal Teks 2'!B923,Detail!$G$2:$H$1001,2,FALSE)</f>
        <v>Karsana Wijaya</v>
      </c>
      <c r="E923">
        <v>66</v>
      </c>
      <c r="F923">
        <v>64</v>
      </c>
      <c r="G923">
        <v>72</v>
      </c>
      <c r="H923">
        <v>71</v>
      </c>
      <c r="I923">
        <v>73</v>
      </c>
      <c r="J923">
        <v>68</v>
      </c>
      <c r="K923">
        <v>66</v>
      </c>
      <c r="L923" s="45">
        <f>_xlfn.IFNA(INDEX(Absen!$B$2:$B$501,MATCH('Personal Teks 2'!B923,Absen!$A$2:$A$501,0)),"NO")</f>
        <v>44752</v>
      </c>
      <c r="M923" s="47">
        <f t="shared" si="42"/>
        <v>10</v>
      </c>
      <c r="N923">
        <f t="shared" si="43"/>
        <v>56</v>
      </c>
      <c r="O923">
        <f t="shared" si="44"/>
        <v>67.849999999999994</v>
      </c>
      <c r="P923" t="str" cm="1">
        <f t="array" ref="P923">_xlfn.IFS(O923&gt;90,"A+",O923&gt;80,"A",O923&gt;70,"B",O923&gt;60,"C",O923&gt;40,"D",O923&gt;=0,"E")</f>
        <v>C</v>
      </c>
      <c r="Q923" s="43" t="str">
        <f>TEXT(VLOOKUP(D923,CHOOSE({1,2},Detail!$H$2:$H$1001,Detail!$A$2:$A$1001),2,FALSE),"DD/MM/YYYY")</f>
        <v>29/08/2002</v>
      </c>
      <c r="R923" t="str" cm="1">
        <f t="array" ref="R923:V923">TRANSPOSE(VLOOKUP(D923,CHOOSE({1,2,3,4,5,6},Detail!$H$2:$H$1001,Detail!$F$2:$F$1001,Detail!$C$2:$C$1001,Detail!$D$2:$D$1001,Detail!$E$2:$E$1001,Detail!$B$2:$B$1001),{2;3;4;5;6},FALSE))</f>
        <v>Palembang</v>
      </c>
      <c r="S923">
        <v>151</v>
      </c>
      <c r="T923">
        <v>87</v>
      </c>
      <c r="U923" t="str">
        <v xml:space="preserve">Jl. Pasir Koja No. 2
</v>
      </c>
      <c r="V923" t="str">
        <v>O+</v>
      </c>
    </row>
    <row r="924" spans="1:22" x14ac:dyDescent="0.25">
      <c r="A924">
        <v>923</v>
      </c>
      <c r="B924" t="str">
        <f>LEFT(INDEX(Absen!$F$3:$F$8,MATCH(C924,Absen!$E$3:$E$8,0)),1)&amp;TEXT(A924,"0000")</f>
        <v>D0923</v>
      </c>
      <c r="C924" t="s">
        <v>1013</v>
      </c>
      <c r="D924" s="27" t="str">
        <f>VLOOKUP('Personal Teks 2'!B924,Detail!$G$2:$H$1001,2,FALSE)</f>
        <v>Kawaca Hutagalung</v>
      </c>
      <c r="E924">
        <v>82</v>
      </c>
      <c r="F924">
        <v>50</v>
      </c>
      <c r="G924">
        <v>57</v>
      </c>
      <c r="H924">
        <v>66</v>
      </c>
      <c r="I924">
        <v>52</v>
      </c>
      <c r="J924">
        <v>97</v>
      </c>
      <c r="K924">
        <v>92</v>
      </c>
      <c r="L924" s="45">
        <f>_xlfn.IFNA(INDEX(Absen!$B$2:$B$501,MATCH('Personal Teks 2'!B924,Absen!$A$2:$A$501,0)),"NO")</f>
        <v>44749</v>
      </c>
      <c r="M924" s="47">
        <f t="shared" si="42"/>
        <v>10</v>
      </c>
      <c r="N924">
        <f t="shared" si="43"/>
        <v>82</v>
      </c>
      <c r="O924">
        <f t="shared" si="44"/>
        <v>70.25</v>
      </c>
      <c r="P924" t="str" cm="1">
        <f t="array" ref="P924">_xlfn.IFS(O924&gt;90,"A+",O924&gt;80,"A",O924&gt;70,"B",O924&gt;60,"C",O924&gt;40,"D",O924&gt;=0,"E")</f>
        <v>B</v>
      </c>
      <c r="Q924" s="43" t="str">
        <f>TEXT(VLOOKUP(D924,CHOOSE({1,2},Detail!$H$2:$H$1001,Detail!$A$2:$A$1001),2,FALSE),"DD/MM/YYYY")</f>
        <v>11/03/2002</v>
      </c>
      <c r="R924" t="str" cm="1">
        <f t="array" ref="R924:V924">TRANSPOSE(VLOOKUP(D924,CHOOSE({1,2,3,4,5,6},Detail!$H$2:$H$1001,Detail!$F$2:$F$1001,Detail!$C$2:$C$1001,Detail!$D$2:$D$1001,Detail!$E$2:$E$1001,Detail!$B$2:$B$1001),{2;3;4;5;6},FALSE))</f>
        <v>Bogor</v>
      </c>
      <c r="S924">
        <v>162</v>
      </c>
      <c r="T924">
        <v>94</v>
      </c>
      <c r="U924" t="str">
        <v>Jl. Tubagus Ismail No. 10</v>
      </c>
      <c r="V924" t="str">
        <v>B+</v>
      </c>
    </row>
    <row r="925" spans="1:22" x14ac:dyDescent="0.25">
      <c r="A925">
        <v>924</v>
      </c>
      <c r="B925" t="str">
        <f>LEFT(INDEX(Absen!$F$3:$F$8,MATCH(C925,Absen!$E$3:$E$8,0)),1)&amp;TEXT(A925,"0000")</f>
        <v>B0924</v>
      </c>
      <c r="C925" t="s">
        <v>1014</v>
      </c>
      <c r="D925" s="27" t="str">
        <f>VLOOKUP('Personal Teks 2'!B925,Detail!$G$2:$H$1001,2,FALSE)</f>
        <v>Cindy Januar</v>
      </c>
      <c r="E925">
        <v>51</v>
      </c>
      <c r="F925">
        <v>45</v>
      </c>
      <c r="G925">
        <v>84</v>
      </c>
      <c r="H925">
        <v>71</v>
      </c>
      <c r="I925">
        <v>85</v>
      </c>
      <c r="J925">
        <v>62</v>
      </c>
      <c r="K925">
        <v>82</v>
      </c>
      <c r="L925" s="45" t="str">
        <f>_xlfn.IFNA(INDEX(Absen!$B$2:$B$501,MATCH('Personal Teks 2'!B925,Absen!$A$2:$A$501,0)),"NO")</f>
        <v>NO</v>
      </c>
      <c r="M925" s="47">
        <f t="shared" si="42"/>
        <v>0</v>
      </c>
      <c r="N925">
        <f t="shared" si="43"/>
        <v>82</v>
      </c>
      <c r="O925">
        <f t="shared" si="44"/>
        <v>68.899999999999991</v>
      </c>
      <c r="P925" t="str" cm="1">
        <f t="array" ref="P925">_xlfn.IFS(O925&gt;90,"A+",O925&gt;80,"A",O925&gt;70,"B",O925&gt;60,"C",O925&gt;40,"D",O925&gt;=0,"E")</f>
        <v>C</v>
      </c>
      <c r="Q925" s="43" t="str">
        <f>TEXT(VLOOKUP(D925,CHOOSE({1,2},Detail!$H$2:$H$1001,Detail!$A$2:$A$1001),2,FALSE),"DD/MM/YYYY")</f>
        <v>13/11/2004</v>
      </c>
      <c r="R925" t="str" cm="1">
        <f t="array" ref="R925:V925">TRANSPOSE(VLOOKUP(D925,CHOOSE({1,2,3,4,5,6},Detail!$H$2:$H$1001,Detail!$F$2:$F$1001,Detail!$C$2:$C$1001,Detail!$D$2:$D$1001,Detail!$E$2:$E$1001,Detail!$B$2:$B$1001),{2;3;4;5;6},FALSE))</f>
        <v>Medan</v>
      </c>
      <c r="S925">
        <v>178</v>
      </c>
      <c r="T925">
        <v>59</v>
      </c>
      <c r="U925" t="str">
        <v xml:space="preserve">Gang Cempaka No. 2
</v>
      </c>
      <c r="V925" t="str">
        <v>O-</v>
      </c>
    </row>
    <row r="926" spans="1:22" x14ac:dyDescent="0.25">
      <c r="A926">
        <v>925</v>
      </c>
      <c r="B926" t="str">
        <f>LEFT(INDEX(Absen!$F$3:$F$8,MATCH(C926,Absen!$E$3:$E$8,0)),1)&amp;TEXT(A926,"0000")</f>
        <v>B0925</v>
      </c>
      <c r="C926" t="s">
        <v>1014</v>
      </c>
      <c r="D926" s="27" t="str">
        <f>VLOOKUP('Personal Teks 2'!B926,Detail!$G$2:$H$1001,2,FALSE)</f>
        <v>Olivia Anggraini</v>
      </c>
      <c r="E926">
        <v>62</v>
      </c>
      <c r="F926">
        <v>51</v>
      </c>
      <c r="G926">
        <v>57</v>
      </c>
      <c r="H926">
        <v>60</v>
      </c>
      <c r="I926">
        <v>67</v>
      </c>
      <c r="J926">
        <v>59</v>
      </c>
      <c r="K926">
        <v>82</v>
      </c>
      <c r="L926" s="45" t="str">
        <f>_xlfn.IFNA(INDEX(Absen!$B$2:$B$501,MATCH('Personal Teks 2'!B926,Absen!$A$2:$A$501,0)),"NO")</f>
        <v>NO</v>
      </c>
      <c r="M926" s="47">
        <f t="shared" si="42"/>
        <v>0</v>
      </c>
      <c r="N926">
        <f t="shared" si="43"/>
        <v>82</v>
      </c>
      <c r="O926">
        <f t="shared" si="44"/>
        <v>61.400000000000006</v>
      </c>
      <c r="P926" t="str" cm="1">
        <f t="array" ref="P926">_xlfn.IFS(O926&gt;90,"A+",O926&gt;80,"A",O926&gt;70,"B",O926&gt;60,"C",O926&gt;40,"D",O926&gt;=0,"E")</f>
        <v>C</v>
      </c>
      <c r="Q926" s="43" t="str">
        <f>TEXT(VLOOKUP(D926,CHOOSE({1,2},Detail!$H$2:$H$1001,Detail!$A$2:$A$1001),2,FALSE),"DD/MM/YYYY")</f>
        <v>16/03/2002</v>
      </c>
      <c r="R926" t="str" cm="1">
        <f t="array" ref="R926:V926">TRANSPOSE(VLOOKUP(D926,CHOOSE({1,2,3,4,5,6},Detail!$H$2:$H$1001,Detail!$F$2:$F$1001,Detail!$C$2:$C$1001,Detail!$D$2:$D$1001,Detail!$E$2:$E$1001,Detail!$B$2:$B$1001),{2;3;4;5;6},FALSE))</f>
        <v>Sorong</v>
      </c>
      <c r="S926">
        <v>173</v>
      </c>
      <c r="T926">
        <v>57</v>
      </c>
      <c r="U926" t="str">
        <v>Gang Kendalsari No. 85</v>
      </c>
      <c r="V926" t="str">
        <v>A+</v>
      </c>
    </row>
    <row r="927" spans="1:22" x14ac:dyDescent="0.25">
      <c r="A927">
        <v>926</v>
      </c>
      <c r="B927" t="str">
        <f>LEFT(INDEX(Absen!$F$3:$F$8,MATCH(C927,Absen!$E$3:$E$8,0)),1)&amp;TEXT(A927,"0000")</f>
        <v>A0926</v>
      </c>
      <c r="C927" t="s">
        <v>1015</v>
      </c>
      <c r="D927" s="27" t="str">
        <f>VLOOKUP('Personal Teks 2'!B927,Detail!$G$2:$H$1001,2,FALSE)</f>
        <v>Putri Thamrin</v>
      </c>
      <c r="E927">
        <v>83</v>
      </c>
      <c r="F927">
        <v>48</v>
      </c>
      <c r="G927">
        <v>43</v>
      </c>
      <c r="H927">
        <v>55</v>
      </c>
      <c r="I927">
        <v>63</v>
      </c>
      <c r="J927">
        <v>97</v>
      </c>
      <c r="K927">
        <v>87</v>
      </c>
      <c r="L927" s="45">
        <f>_xlfn.IFNA(INDEX(Absen!$B$2:$B$501,MATCH('Personal Teks 2'!B927,Absen!$A$2:$A$501,0)),"NO")</f>
        <v>44795</v>
      </c>
      <c r="M927" s="47">
        <f t="shared" si="42"/>
        <v>10</v>
      </c>
      <c r="N927">
        <f t="shared" si="43"/>
        <v>77</v>
      </c>
      <c r="O927">
        <f t="shared" si="44"/>
        <v>66.825000000000003</v>
      </c>
      <c r="P927" t="str" cm="1">
        <f t="array" ref="P927">_xlfn.IFS(O927&gt;90,"A+",O927&gt;80,"A",O927&gt;70,"B",O927&gt;60,"C",O927&gt;40,"D",O927&gt;=0,"E")</f>
        <v>C</v>
      </c>
      <c r="Q927" s="43" t="str">
        <f>TEXT(VLOOKUP(D927,CHOOSE({1,2},Detail!$H$2:$H$1001,Detail!$A$2:$A$1001),2,FALSE),"DD/MM/YYYY")</f>
        <v>20/03/2002</v>
      </c>
      <c r="R927" t="str" cm="1">
        <f t="array" ref="R927:V927">TRANSPOSE(VLOOKUP(D927,CHOOSE({1,2,3,4,5,6},Detail!$H$2:$H$1001,Detail!$F$2:$F$1001,Detail!$C$2:$C$1001,Detail!$D$2:$D$1001,Detail!$E$2:$E$1001,Detail!$B$2:$B$1001),{2;3;4;5;6},FALSE))</f>
        <v>Surabaya</v>
      </c>
      <c r="S927">
        <v>153</v>
      </c>
      <c r="T927">
        <v>70</v>
      </c>
      <c r="U927" t="str">
        <v>Gg. Rawamangun No. 80</v>
      </c>
      <c r="V927" t="str">
        <v>O+</v>
      </c>
    </row>
    <row r="928" spans="1:22" x14ac:dyDescent="0.25">
      <c r="A928">
        <v>927</v>
      </c>
      <c r="B928" t="str">
        <f>LEFT(INDEX(Absen!$F$3:$F$8,MATCH(C928,Absen!$E$3:$E$8,0)),1)&amp;TEXT(A928,"0000")</f>
        <v>C0927</v>
      </c>
      <c r="C928" t="s">
        <v>1012</v>
      </c>
      <c r="D928" s="27" t="str">
        <f>VLOOKUP('Personal Teks 2'!B928,Detail!$G$2:$H$1001,2,FALSE)</f>
        <v>Narji Haryanto</v>
      </c>
      <c r="E928">
        <v>68</v>
      </c>
      <c r="F928">
        <v>57</v>
      </c>
      <c r="G928">
        <v>65</v>
      </c>
      <c r="H928">
        <v>60</v>
      </c>
      <c r="I928">
        <v>72</v>
      </c>
      <c r="J928">
        <v>58</v>
      </c>
      <c r="K928">
        <v>98</v>
      </c>
      <c r="L928" s="45" t="str">
        <f>_xlfn.IFNA(INDEX(Absen!$B$2:$B$501,MATCH('Personal Teks 2'!B928,Absen!$A$2:$A$501,0)),"NO")</f>
        <v>NO</v>
      </c>
      <c r="M928" s="47">
        <f t="shared" si="42"/>
        <v>0</v>
      </c>
      <c r="N928">
        <f t="shared" si="43"/>
        <v>98</v>
      </c>
      <c r="O928">
        <f t="shared" si="44"/>
        <v>66.525000000000006</v>
      </c>
      <c r="P928" t="str" cm="1">
        <f t="array" ref="P928">_xlfn.IFS(O928&gt;90,"A+",O928&gt;80,"A",O928&gt;70,"B",O928&gt;60,"C",O928&gt;40,"D",O928&gt;=0,"E")</f>
        <v>C</v>
      </c>
      <c r="Q928" s="43" t="str">
        <f>TEXT(VLOOKUP(D928,CHOOSE({1,2},Detail!$H$2:$H$1001,Detail!$A$2:$A$1001),2,FALSE),"DD/MM/YYYY")</f>
        <v>11/06/2001</v>
      </c>
      <c r="R928" t="str" cm="1">
        <f t="array" ref="R928:V928">TRANSPOSE(VLOOKUP(D928,CHOOSE({1,2,3,4,5,6},Detail!$H$2:$H$1001,Detail!$F$2:$F$1001,Detail!$C$2:$C$1001,Detail!$D$2:$D$1001,Detail!$E$2:$E$1001,Detail!$B$2:$B$1001),{2;3;4;5;6},FALSE))</f>
        <v>Kotamobagu</v>
      </c>
      <c r="S928">
        <v>152</v>
      </c>
      <c r="T928">
        <v>58</v>
      </c>
      <c r="U928" t="str">
        <v>Gang Jamika No. 17</v>
      </c>
      <c r="V928" t="str">
        <v>B+</v>
      </c>
    </row>
    <row r="929" spans="1:22" x14ac:dyDescent="0.25">
      <c r="A929">
        <v>928</v>
      </c>
      <c r="B929" t="str">
        <f>LEFT(INDEX(Absen!$F$3:$F$8,MATCH(C929,Absen!$E$3:$E$8,0)),1)&amp;TEXT(A929,"0000")</f>
        <v>D0928</v>
      </c>
      <c r="C929" t="s">
        <v>1013</v>
      </c>
      <c r="D929" s="27" t="str">
        <f>VLOOKUP('Personal Teks 2'!B929,Detail!$G$2:$H$1001,2,FALSE)</f>
        <v>Tedi Aryani</v>
      </c>
      <c r="E929">
        <v>52</v>
      </c>
      <c r="F929">
        <v>61</v>
      </c>
      <c r="G929">
        <v>89</v>
      </c>
      <c r="H929">
        <v>58</v>
      </c>
      <c r="I929">
        <v>77</v>
      </c>
      <c r="J929">
        <v>53</v>
      </c>
      <c r="K929">
        <v>98</v>
      </c>
      <c r="L929" s="45" t="str">
        <f>_xlfn.IFNA(INDEX(Absen!$B$2:$B$501,MATCH('Personal Teks 2'!B929,Absen!$A$2:$A$501,0)),"NO")</f>
        <v>NO</v>
      </c>
      <c r="M929" s="47">
        <f t="shared" si="42"/>
        <v>0</v>
      </c>
      <c r="N929">
        <f t="shared" si="43"/>
        <v>98</v>
      </c>
      <c r="O929">
        <f t="shared" si="44"/>
        <v>69.2</v>
      </c>
      <c r="P929" t="str" cm="1">
        <f t="array" ref="P929">_xlfn.IFS(O929&gt;90,"A+",O929&gt;80,"A",O929&gt;70,"B",O929&gt;60,"C",O929&gt;40,"D",O929&gt;=0,"E")</f>
        <v>C</v>
      </c>
      <c r="Q929" s="43" t="str">
        <f>TEXT(VLOOKUP(D929,CHOOSE({1,2},Detail!$H$2:$H$1001,Detail!$A$2:$A$1001),2,FALSE),"DD/MM/YYYY")</f>
        <v>21/09/2004</v>
      </c>
      <c r="R929" t="str" cm="1">
        <f t="array" ref="R929:V929">TRANSPOSE(VLOOKUP(D929,CHOOSE({1,2,3,4,5,6},Detail!$H$2:$H$1001,Detail!$F$2:$F$1001,Detail!$C$2:$C$1001,Detail!$D$2:$D$1001,Detail!$E$2:$E$1001,Detail!$B$2:$B$1001),{2;3;4;5;6},FALSE))</f>
        <v>Pangkalpinang</v>
      </c>
      <c r="S929">
        <v>169</v>
      </c>
      <c r="T929">
        <v>79</v>
      </c>
      <c r="U929" t="str">
        <v xml:space="preserve">Jl. Pelajar Pejuang No. 0
</v>
      </c>
      <c r="V929" t="str">
        <v>AB+</v>
      </c>
    </row>
    <row r="930" spans="1:22" x14ac:dyDescent="0.25">
      <c r="A930">
        <v>929</v>
      </c>
      <c r="B930" t="str">
        <f>LEFT(INDEX(Absen!$F$3:$F$8,MATCH(C930,Absen!$E$3:$E$8,0)),1)&amp;TEXT(A930,"0000")</f>
        <v>C0929</v>
      </c>
      <c r="C930" t="s">
        <v>1012</v>
      </c>
      <c r="D930" s="27" t="str">
        <f>VLOOKUP('Personal Teks 2'!B930,Detail!$G$2:$H$1001,2,FALSE)</f>
        <v>Prayoga Nurdiyanti</v>
      </c>
      <c r="E930">
        <v>56</v>
      </c>
      <c r="F930">
        <v>61</v>
      </c>
      <c r="G930">
        <v>94</v>
      </c>
      <c r="H930">
        <v>50</v>
      </c>
      <c r="I930">
        <v>83</v>
      </c>
      <c r="J930">
        <v>43</v>
      </c>
      <c r="K930">
        <v>91</v>
      </c>
      <c r="L930" s="45" t="str">
        <f>_xlfn.IFNA(INDEX(Absen!$B$2:$B$501,MATCH('Personal Teks 2'!B930,Absen!$A$2:$A$501,0)),"NO")</f>
        <v>NO</v>
      </c>
      <c r="M930" s="47">
        <f t="shared" si="42"/>
        <v>0</v>
      </c>
      <c r="N930">
        <f t="shared" si="43"/>
        <v>91</v>
      </c>
      <c r="O930">
        <f t="shared" si="44"/>
        <v>67.75</v>
      </c>
      <c r="P930" t="str" cm="1">
        <f t="array" ref="P930">_xlfn.IFS(O930&gt;90,"A+",O930&gt;80,"A",O930&gt;70,"B",O930&gt;60,"C",O930&gt;40,"D",O930&gt;=0,"E")</f>
        <v>C</v>
      </c>
      <c r="Q930" s="43" t="str">
        <f>TEXT(VLOOKUP(D930,CHOOSE({1,2},Detail!$H$2:$H$1001,Detail!$A$2:$A$1001),2,FALSE),"DD/MM/YYYY")</f>
        <v>22/08/2004</v>
      </c>
      <c r="R930" t="str" cm="1">
        <f t="array" ref="R930:V930">TRANSPOSE(VLOOKUP(D930,CHOOSE({1,2,3,4,5,6},Detail!$H$2:$H$1001,Detail!$F$2:$F$1001,Detail!$C$2:$C$1001,Detail!$D$2:$D$1001,Detail!$E$2:$E$1001,Detail!$B$2:$B$1001),{2;3;4;5;6},FALSE))</f>
        <v>Palu</v>
      </c>
      <c r="S930">
        <v>160</v>
      </c>
      <c r="T930">
        <v>72</v>
      </c>
      <c r="U930" t="str">
        <v xml:space="preserve">Jalan Otto Iskandardinata No. 9
</v>
      </c>
      <c r="V930" t="str">
        <v>B+</v>
      </c>
    </row>
    <row r="931" spans="1:22" x14ac:dyDescent="0.25">
      <c r="A931">
        <v>930</v>
      </c>
      <c r="B931" t="str">
        <f>LEFT(INDEX(Absen!$F$3:$F$8,MATCH(C931,Absen!$E$3:$E$8,0)),1)&amp;TEXT(A931,"0000")</f>
        <v>F0930</v>
      </c>
      <c r="C931" t="s">
        <v>1011</v>
      </c>
      <c r="D931" s="27" t="str">
        <f>VLOOKUP('Personal Teks 2'!B931,Detail!$G$2:$H$1001,2,FALSE)</f>
        <v>Irfan Usamah</v>
      </c>
      <c r="E931">
        <v>66</v>
      </c>
      <c r="F931">
        <v>74</v>
      </c>
      <c r="G931">
        <v>81</v>
      </c>
      <c r="H931">
        <v>71</v>
      </c>
      <c r="I931">
        <v>67</v>
      </c>
      <c r="J931">
        <v>50</v>
      </c>
      <c r="K931">
        <v>83</v>
      </c>
      <c r="L931" s="45" t="str">
        <f>_xlfn.IFNA(INDEX(Absen!$B$2:$B$501,MATCH('Personal Teks 2'!B931,Absen!$A$2:$A$501,0)),"NO")</f>
        <v>NO</v>
      </c>
      <c r="M931" s="47">
        <f t="shared" si="42"/>
        <v>0</v>
      </c>
      <c r="N931">
        <f t="shared" si="43"/>
        <v>83</v>
      </c>
      <c r="O931">
        <f t="shared" si="44"/>
        <v>69.25</v>
      </c>
      <c r="P931" t="str" cm="1">
        <f t="array" ref="P931">_xlfn.IFS(O931&gt;90,"A+",O931&gt;80,"A",O931&gt;70,"B",O931&gt;60,"C",O931&gt;40,"D",O931&gt;=0,"E")</f>
        <v>C</v>
      </c>
      <c r="Q931" s="43" t="str">
        <f>TEXT(VLOOKUP(D931,CHOOSE({1,2},Detail!$H$2:$H$1001,Detail!$A$2:$A$1001),2,FALSE),"DD/MM/YYYY")</f>
        <v>18/09/2002</v>
      </c>
      <c r="R931" t="str" cm="1">
        <f t="array" ref="R931:V931">TRANSPOSE(VLOOKUP(D931,CHOOSE({1,2,3,4,5,6},Detail!$H$2:$H$1001,Detail!$F$2:$F$1001,Detail!$C$2:$C$1001,Detail!$D$2:$D$1001,Detail!$E$2:$E$1001,Detail!$B$2:$B$1001),{2;3;4;5;6},FALSE))</f>
        <v>Solok</v>
      </c>
      <c r="S931">
        <v>172</v>
      </c>
      <c r="T931">
        <v>55</v>
      </c>
      <c r="U931" t="str">
        <v xml:space="preserve">Gg. Rajawali Barat No. 5
</v>
      </c>
      <c r="V931" t="str">
        <v>O+</v>
      </c>
    </row>
    <row r="932" spans="1:22" x14ac:dyDescent="0.25">
      <c r="A932">
        <v>931</v>
      </c>
      <c r="B932" t="str">
        <f>LEFT(INDEX(Absen!$F$3:$F$8,MATCH(C932,Absen!$E$3:$E$8,0)),1)&amp;TEXT(A932,"0000")</f>
        <v>A0931</v>
      </c>
      <c r="C932" t="s">
        <v>1015</v>
      </c>
      <c r="D932" s="27" t="str">
        <f>VLOOKUP('Personal Teks 2'!B932,Detail!$G$2:$H$1001,2,FALSE)</f>
        <v>Mustofa Narpati</v>
      </c>
      <c r="E932">
        <v>60</v>
      </c>
      <c r="F932">
        <v>41</v>
      </c>
      <c r="G932">
        <v>72</v>
      </c>
      <c r="H932">
        <v>58</v>
      </c>
      <c r="I932">
        <v>92</v>
      </c>
      <c r="J932">
        <v>58</v>
      </c>
      <c r="K932">
        <v>100</v>
      </c>
      <c r="L932" s="45">
        <f>_xlfn.IFNA(INDEX(Absen!$B$2:$B$501,MATCH('Personal Teks 2'!B932,Absen!$A$2:$A$501,0)),"NO")</f>
        <v>44752</v>
      </c>
      <c r="M932" s="47">
        <f t="shared" si="42"/>
        <v>10</v>
      </c>
      <c r="N932">
        <f t="shared" si="43"/>
        <v>90</v>
      </c>
      <c r="O932">
        <f t="shared" si="44"/>
        <v>66.375</v>
      </c>
      <c r="P932" t="str" cm="1">
        <f t="array" ref="P932">_xlfn.IFS(O932&gt;90,"A+",O932&gt;80,"A",O932&gt;70,"B",O932&gt;60,"C",O932&gt;40,"D",O932&gt;=0,"E")</f>
        <v>C</v>
      </c>
      <c r="Q932" s="43" t="str">
        <f>TEXT(VLOOKUP(D932,CHOOSE({1,2},Detail!$H$2:$H$1001,Detail!$A$2:$A$1001),2,FALSE),"DD/MM/YYYY")</f>
        <v>06/10/2003</v>
      </c>
      <c r="R932" t="str" cm="1">
        <f t="array" ref="R932:V932">TRANSPOSE(VLOOKUP(D932,CHOOSE({1,2,3,4,5,6},Detail!$H$2:$H$1001,Detail!$F$2:$F$1001,Detail!$C$2:$C$1001,Detail!$D$2:$D$1001,Detail!$E$2:$E$1001,Detail!$B$2:$B$1001),{2;3;4;5;6},FALSE))</f>
        <v>Mojokerto</v>
      </c>
      <c r="S932">
        <v>162</v>
      </c>
      <c r="T932">
        <v>57</v>
      </c>
      <c r="U932" t="str">
        <v>Jl. Joyoboyo No. 20</v>
      </c>
      <c r="V932" t="str">
        <v>O-</v>
      </c>
    </row>
    <row r="933" spans="1:22" x14ac:dyDescent="0.25">
      <c r="A933">
        <v>932</v>
      </c>
      <c r="B933" t="str">
        <f>LEFT(INDEX(Absen!$F$3:$F$8,MATCH(C933,Absen!$E$3:$E$8,0)),1)&amp;TEXT(A933,"0000")</f>
        <v>C0932</v>
      </c>
      <c r="C933" t="s">
        <v>1012</v>
      </c>
      <c r="D933" s="27" t="str">
        <f>VLOOKUP('Personal Teks 2'!B933,Detail!$G$2:$H$1001,2,FALSE)</f>
        <v>Purwadi Palastri</v>
      </c>
      <c r="E933">
        <v>61</v>
      </c>
      <c r="F933">
        <v>74</v>
      </c>
      <c r="G933">
        <v>63</v>
      </c>
      <c r="H933">
        <v>53</v>
      </c>
      <c r="I933">
        <v>89</v>
      </c>
      <c r="J933">
        <v>98</v>
      </c>
      <c r="K933">
        <v>62</v>
      </c>
      <c r="L933" s="45">
        <f>_xlfn.IFNA(INDEX(Absen!$B$2:$B$501,MATCH('Personal Teks 2'!B933,Absen!$A$2:$A$501,0)),"NO")</f>
        <v>44790</v>
      </c>
      <c r="M933" s="47">
        <f t="shared" si="42"/>
        <v>10</v>
      </c>
      <c r="N933">
        <f t="shared" si="43"/>
        <v>52</v>
      </c>
      <c r="O933">
        <f t="shared" si="44"/>
        <v>72.025000000000006</v>
      </c>
      <c r="P933" t="str" cm="1">
        <f t="array" ref="P933">_xlfn.IFS(O933&gt;90,"A+",O933&gt;80,"A",O933&gt;70,"B",O933&gt;60,"C",O933&gt;40,"D",O933&gt;=0,"E")</f>
        <v>B</v>
      </c>
      <c r="Q933" s="43" t="str">
        <f>TEXT(VLOOKUP(D933,CHOOSE({1,2},Detail!$H$2:$H$1001,Detail!$A$2:$A$1001),2,FALSE),"DD/MM/YYYY")</f>
        <v>15/06/2002</v>
      </c>
      <c r="R933" t="str" cm="1">
        <f t="array" ref="R933:V933">TRANSPOSE(VLOOKUP(D933,CHOOSE({1,2,3,4,5,6},Detail!$H$2:$H$1001,Detail!$F$2:$F$1001,Detail!$C$2:$C$1001,Detail!$D$2:$D$1001,Detail!$E$2:$E$1001,Detail!$B$2:$B$1001),{2;3;4;5;6},FALSE))</f>
        <v>Mataram</v>
      </c>
      <c r="S933">
        <v>150</v>
      </c>
      <c r="T933">
        <v>68</v>
      </c>
      <c r="U933" t="str">
        <v>Gg. Siliwangi No. 53</v>
      </c>
      <c r="V933" t="str">
        <v>O-</v>
      </c>
    </row>
    <row r="934" spans="1:22" x14ac:dyDescent="0.25">
      <c r="A934">
        <v>933</v>
      </c>
      <c r="B934" t="str">
        <f>LEFT(INDEX(Absen!$F$3:$F$8,MATCH(C934,Absen!$E$3:$E$8,0)),1)&amp;TEXT(A934,"0000")</f>
        <v>E0933</v>
      </c>
      <c r="C934" t="s">
        <v>1010</v>
      </c>
      <c r="D934" s="27" t="str">
        <f>VLOOKUP('Personal Teks 2'!B934,Detail!$G$2:$H$1001,2,FALSE)</f>
        <v>Prima Saefullah</v>
      </c>
      <c r="E934">
        <v>59</v>
      </c>
      <c r="F934">
        <v>69</v>
      </c>
      <c r="G934">
        <v>47</v>
      </c>
      <c r="H934">
        <v>58</v>
      </c>
      <c r="I934">
        <v>85</v>
      </c>
      <c r="J934">
        <v>46</v>
      </c>
      <c r="K934">
        <v>77</v>
      </c>
      <c r="L934" s="45" t="str">
        <f>_xlfn.IFNA(INDEX(Absen!$B$2:$B$501,MATCH('Personal Teks 2'!B934,Absen!$A$2:$A$501,0)),"NO")</f>
        <v>NO</v>
      </c>
      <c r="M934" s="47">
        <f t="shared" si="42"/>
        <v>0</v>
      </c>
      <c r="N934">
        <f t="shared" si="43"/>
        <v>77</v>
      </c>
      <c r="O934">
        <f t="shared" si="44"/>
        <v>60.174999999999997</v>
      </c>
      <c r="P934" t="str" cm="1">
        <f t="array" ref="P934">_xlfn.IFS(O934&gt;90,"A+",O934&gt;80,"A",O934&gt;70,"B",O934&gt;60,"C",O934&gt;40,"D",O934&gt;=0,"E")</f>
        <v>C</v>
      </c>
      <c r="Q934" s="43" t="str">
        <f>TEXT(VLOOKUP(D934,CHOOSE({1,2},Detail!$H$2:$H$1001,Detail!$A$2:$A$1001),2,FALSE),"DD/MM/YYYY")</f>
        <v>20/02/2003</v>
      </c>
      <c r="R934" t="str" cm="1">
        <f t="array" ref="R934:V934">TRANSPOSE(VLOOKUP(D934,CHOOSE({1,2,3,4,5,6},Detail!$H$2:$H$1001,Detail!$F$2:$F$1001,Detail!$C$2:$C$1001,Detail!$D$2:$D$1001,Detail!$E$2:$E$1001,Detail!$B$2:$B$1001),{2;3;4;5;6},FALSE))</f>
        <v>Pagaralam</v>
      </c>
      <c r="S934">
        <v>176</v>
      </c>
      <c r="T934">
        <v>72</v>
      </c>
      <c r="U934" t="str">
        <v>Jalan Cihampelas No. 50</v>
      </c>
      <c r="V934" t="str">
        <v>AB+</v>
      </c>
    </row>
    <row r="935" spans="1:22" x14ac:dyDescent="0.25">
      <c r="A935">
        <v>934</v>
      </c>
      <c r="B935" t="str">
        <f>LEFT(INDEX(Absen!$F$3:$F$8,MATCH(C935,Absen!$E$3:$E$8,0)),1)&amp;TEXT(A935,"0000")</f>
        <v>D0934</v>
      </c>
      <c r="C935" t="s">
        <v>1013</v>
      </c>
      <c r="D935" s="27" t="str">
        <f>VLOOKUP('Personal Teks 2'!B935,Detail!$G$2:$H$1001,2,FALSE)</f>
        <v>Darman Permata</v>
      </c>
      <c r="E935">
        <v>90</v>
      </c>
      <c r="F935">
        <v>67</v>
      </c>
      <c r="G935">
        <v>69</v>
      </c>
      <c r="H935">
        <v>66</v>
      </c>
      <c r="I935">
        <v>69</v>
      </c>
      <c r="J935">
        <v>57</v>
      </c>
      <c r="K935">
        <v>83</v>
      </c>
      <c r="L935" s="45">
        <f>_xlfn.IFNA(INDEX(Absen!$B$2:$B$501,MATCH('Personal Teks 2'!B935,Absen!$A$2:$A$501,0)),"NO")</f>
        <v>44772</v>
      </c>
      <c r="M935" s="47">
        <f t="shared" si="42"/>
        <v>10</v>
      </c>
      <c r="N935">
        <f t="shared" si="43"/>
        <v>73</v>
      </c>
      <c r="O935">
        <f t="shared" si="44"/>
        <v>69</v>
      </c>
      <c r="P935" t="str" cm="1">
        <f t="array" ref="P935">_xlfn.IFS(O935&gt;90,"A+",O935&gt;80,"A",O935&gt;70,"B",O935&gt;60,"C",O935&gt;40,"D",O935&gt;=0,"E")</f>
        <v>C</v>
      </c>
      <c r="Q935" s="43" t="str">
        <f>TEXT(VLOOKUP(D935,CHOOSE({1,2},Detail!$H$2:$H$1001,Detail!$A$2:$A$1001),2,FALSE),"DD/MM/YYYY")</f>
        <v>07/04/2005</v>
      </c>
      <c r="R935" t="str" cm="1">
        <f t="array" ref="R935:V935">TRANSPOSE(VLOOKUP(D935,CHOOSE({1,2,3,4,5,6},Detail!$H$2:$H$1001,Detail!$F$2:$F$1001,Detail!$C$2:$C$1001,Detail!$D$2:$D$1001,Detail!$E$2:$E$1001,Detail!$B$2:$B$1001),{2;3;4;5;6},FALSE))</f>
        <v>Jambi</v>
      </c>
      <c r="S935">
        <v>171</v>
      </c>
      <c r="T935">
        <v>94</v>
      </c>
      <c r="U935" t="str">
        <v xml:space="preserve">Gg. Stasiun Wonokromo No. 1
</v>
      </c>
      <c r="V935" t="str">
        <v>B-</v>
      </c>
    </row>
    <row r="936" spans="1:22" x14ac:dyDescent="0.25">
      <c r="A936">
        <v>935</v>
      </c>
      <c r="B936" t="str">
        <f>LEFT(INDEX(Absen!$F$3:$F$8,MATCH(C936,Absen!$E$3:$E$8,0)),1)&amp;TEXT(A936,"0000")</f>
        <v>B0935</v>
      </c>
      <c r="C936" t="s">
        <v>1014</v>
      </c>
      <c r="D936" s="27" t="str">
        <f>VLOOKUP('Personal Teks 2'!B936,Detail!$G$2:$H$1001,2,FALSE)</f>
        <v>Humaira Marpaung</v>
      </c>
      <c r="E936">
        <v>61</v>
      </c>
      <c r="F936">
        <v>64</v>
      </c>
      <c r="G936">
        <v>77</v>
      </c>
      <c r="H936">
        <v>61</v>
      </c>
      <c r="I936">
        <v>83</v>
      </c>
      <c r="J936">
        <v>83</v>
      </c>
      <c r="K936">
        <v>61</v>
      </c>
      <c r="L936" s="45">
        <f>_xlfn.IFNA(INDEX(Absen!$B$2:$B$501,MATCH('Personal Teks 2'!B936,Absen!$A$2:$A$501,0)),"NO")</f>
        <v>44883</v>
      </c>
      <c r="M936" s="47">
        <f t="shared" si="42"/>
        <v>10</v>
      </c>
      <c r="N936">
        <f t="shared" si="43"/>
        <v>51</v>
      </c>
      <c r="O936">
        <f t="shared" si="44"/>
        <v>70.724999999999994</v>
      </c>
      <c r="P936" t="str" cm="1">
        <f t="array" ref="P936">_xlfn.IFS(O936&gt;90,"A+",O936&gt;80,"A",O936&gt;70,"B",O936&gt;60,"C",O936&gt;40,"D",O936&gt;=0,"E")</f>
        <v>B</v>
      </c>
      <c r="Q936" s="43" t="str">
        <f>TEXT(VLOOKUP(D936,CHOOSE({1,2},Detail!$H$2:$H$1001,Detail!$A$2:$A$1001),2,FALSE),"DD/MM/YYYY")</f>
        <v>21/11/2002</v>
      </c>
      <c r="R936" t="str" cm="1">
        <f t="array" ref="R936:V936">TRANSPOSE(VLOOKUP(D936,CHOOSE({1,2,3,4,5,6},Detail!$H$2:$H$1001,Detail!$F$2:$F$1001,Detail!$C$2:$C$1001,Detail!$D$2:$D$1001,Detail!$E$2:$E$1001,Detail!$B$2:$B$1001),{2;3;4;5;6},FALSE))</f>
        <v>Probolinggo</v>
      </c>
      <c r="S936">
        <v>157</v>
      </c>
      <c r="T936">
        <v>90</v>
      </c>
      <c r="U936" t="str">
        <v xml:space="preserve">Gang K.H. Wahid Hasyim No. 1
</v>
      </c>
      <c r="V936" t="str">
        <v>A+</v>
      </c>
    </row>
    <row r="937" spans="1:22" x14ac:dyDescent="0.25">
      <c r="A937">
        <v>936</v>
      </c>
      <c r="B937" t="str">
        <f>LEFT(INDEX(Absen!$F$3:$F$8,MATCH(C937,Absen!$E$3:$E$8,0)),1)&amp;TEXT(A937,"0000")</f>
        <v>F0936</v>
      </c>
      <c r="C937" t="s">
        <v>1011</v>
      </c>
      <c r="D937" s="27" t="str">
        <f>VLOOKUP('Personal Teks 2'!B937,Detail!$G$2:$H$1001,2,FALSE)</f>
        <v>Vicky Widiastuti</v>
      </c>
      <c r="E937">
        <v>85</v>
      </c>
      <c r="F937">
        <v>62</v>
      </c>
      <c r="G937">
        <v>92</v>
      </c>
      <c r="H937">
        <v>72</v>
      </c>
      <c r="I937">
        <v>88</v>
      </c>
      <c r="J937">
        <v>86</v>
      </c>
      <c r="K937">
        <v>64</v>
      </c>
      <c r="L937" s="45">
        <f>_xlfn.IFNA(INDEX(Absen!$B$2:$B$501,MATCH('Personal Teks 2'!B937,Absen!$A$2:$A$501,0)),"NO")</f>
        <v>44814</v>
      </c>
      <c r="M937" s="47">
        <f t="shared" si="42"/>
        <v>10</v>
      </c>
      <c r="N937">
        <f t="shared" si="43"/>
        <v>54</v>
      </c>
      <c r="O937">
        <f t="shared" si="44"/>
        <v>79.375</v>
      </c>
      <c r="P937" t="str" cm="1">
        <f t="array" ref="P937">_xlfn.IFS(O937&gt;90,"A+",O937&gt;80,"A",O937&gt;70,"B",O937&gt;60,"C",O937&gt;40,"D",O937&gt;=0,"E")</f>
        <v>B</v>
      </c>
      <c r="Q937" s="43" t="str">
        <f>TEXT(VLOOKUP(D937,CHOOSE({1,2},Detail!$H$2:$H$1001,Detail!$A$2:$A$1001),2,FALSE),"DD/MM/YYYY")</f>
        <v>18/07/2002</v>
      </c>
      <c r="R937" t="str" cm="1">
        <f t="array" ref="R937:V937">TRANSPOSE(VLOOKUP(D937,CHOOSE({1,2,3,4,5,6},Detail!$H$2:$H$1001,Detail!$F$2:$F$1001,Detail!$C$2:$C$1001,Detail!$D$2:$D$1001,Detail!$E$2:$E$1001,Detail!$B$2:$B$1001),{2;3;4;5;6},FALSE))</f>
        <v>Ambon</v>
      </c>
      <c r="S937">
        <v>172</v>
      </c>
      <c r="T937">
        <v>77</v>
      </c>
      <c r="U937" t="str">
        <v xml:space="preserve">Gang Joyoboyo No. 8
</v>
      </c>
      <c r="V937" t="str">
        <v>B+</v>
      </c>
    </row>
    <row r="938" spans="1:22" x14ac:dyDescent="0.25">
      <c r="A938">
        <v>937</v>
      </c>
      <c r="B938" t="str">
        <f>LEFT(INDEX(Absen!$F$3:$F$8,MATCH(C938,Absen!$E$3:$E$8,0)),1)&amp;TEXT(A938,"0000")</f>
        <v>F0937</v>
      </c>
      <c r="C938" t="s">
        <v>1011</v>
      </c>
      <c r="D938" s="27" t="str">
        <f>VLOOKUP('Personal Teks 2'!B938,Detail!$G$2:$H$1001,2,FALSE)</f>
        <v>Hasan Laksmiwati</v>
      </c>
      <c r="E938">
        <v>70</v>
      </c>
      <c r="F938">
        <v>46</v>
      </c>
      <c r="G938">
        <v>87</v>
      </c>
      <c r="H938">
        <v>72</v>
      </c>
      <c r="I938">
        <v>93</v>
      </c>
      <c r="J938">
        <v>61</v>
      </c>
      <c r="K938">
        <v>74</v>
      </c>
      <c r="L938" s="45" t="str">
        <f>_xlfn.IFNA(INDEX(Absen!$B$2:$B$501,MATCH('Personal Teks 2'!B938,Absen!$A$2:$A$501,0)),"NO")</f>
        <v>NO</v>
      </c>
      <c r="M938" s="47">
        <f t="shared" si="42"/>
        <v>0</v>
      </c>
      <c r="N938">
        <f t="shared" si="43"/>
        <v>74</v>
      </c>
      <c r="O938">
        <f t="shared" si="44"/>
        <v>72.125</v>
      </c>
      <c r="P938" t="str" cm="1">
        <f t="array" ref="P938">_xlfn.IFS(O938&gt;90,"A+",O938&gt;80,"A",O938&gt;70,"B",O938&gt;60,"C",O938&gt;40,"D",O938&gt;=0,"E")</f>
        <v>B</v>
      </c>
      <c r="Q938" s="43" t="str">
        <f>TEXT(VLOOKUP(D938,CHOOSE({1,2},Detail!$H$2:$H$1001,Detail!$A$2:$A$1001),2,FALSE),"DD/MM/YYYY")</f>
        <v>04/12/2004</v>
      </c>
      <c r="R938" t="str" cm="1">
        <f t="array" ref="R938:V938">TRANSPOSE(VLOOKUP(D938,CHOOSE({1,2,3,4,5,6},Detail!$H$2:$H$1001,Detail!$F$2:$F$1001,Detail!$C$2:$C$1001,Detail!$D$2:$D$1001,Detail!$E$2:$E$1001,Detail!$B$2:$B$1001),{2;3;4;5;6},FALSE))</f>
        <v>Pasuruan</v>
      </c>
      <c r="S938">
        <v>169</v>
      </c>
      <c r="T938">
        <v>53</v>
      </c>
      <c r="U938" t="str">
        <v>Jl. Tubagus Ismail No. 55</v>
      </c>
      <c r="V938" t="str">
        <v>B-</v>
      </c>
    </row>
    <row r="939" spans="1:22" x14ac:dyDescent="0.25">
      <c r="A939">
        <v>938</v>
      </c>
      <c r="B939" t="str">
        <f>LEFT(INDEX(Absen!$F$3:$F$8,MATCH(C939,Absen!$E$3:$E$8,0)),1)&amp;TEXT(A939,"0000")</f>
        <v>A0938</v>
      </c>
      <c r="C939" t="s">
        <v>1015</v>
      </c>
      <c r="D939" s="27" t="str">
        <f>VLOOKUP('Personal Teks 2'!B939,Detail!$G$2:$H$1001,2,FALSE)</f>
        <v>Melinda Megantara</v>
      </c>
      <c r="E939">
        <v>82</v>
      </c>
      <c r="F939">
        <v>52</v>
      </c>
      <c r="G939">
        <v>62</v>
      </c>
      <c r="H939">
        <v>59</v>
      </c>
      <c r="I939">
        <v>90</v>
      </c>
      <c r="J939">
        <v>97</v>
      </c>
      <c r="K939">
        <v>98</v>
      </c>
      <c r="L939" s="45" t="str">
        <f>_xlfn.IFNA(INDEX(Absen!$B$2:$B$501,MATCH('Personal Teks 2'!B939,Absen!$A$2:$A$501,0)),"NO")</f>
        <v>NO</v>
      </c>
      <c r="M939" s="47">
        <f t="shared" si="42"/>
        <v>0</v>
      </c>
      <c r="N939">
        <f t="shared" si="43"/>
        <v>98</v>
      </c>
      <c r="O939">
        <f t="shared" si="44"/>
        <v>76.974999999999994</v>
      </c>
      <c r="P939" t="str" cm="1">
        <f t="array" ref="P939">_xlfn.IFS(O939&gt;90,"A+",O939&gt;80,"A",O939&gt;70,"B",O939&gt;60,"C",O939&gt;40,"D",O939&gt;=0,"E")</f>
        <v>B</v>
      </c>
      <c r="Q939" s="43" t="str">
        <f>TEXT(VLOOKUP(D939,CHOOSE({1,2},Detail!$H$2:$H$1001,Detail!$A$2:$A$1001),2,FALSE),"DD/MM/YYYY")</f>
        <v>02/10/2004</v>
      </c>
      <c r="R939" t="str" cm="1">
        <f t="array" ref="R939:V939">TRANSPOSE(VLOOKUP(D939,CHOOSE({1,2,3,4,5,6},Detail!$H$2:$H$1001,Detail!$F$2:$F$1001,Detail!$C$2:$C$1001,Detail!$D$2:$D$1001,Detail!$E$2:$E$1001,Detail!$B$2:$B$1001),{2;3;4;5;6},FALSE))</f>
        <v>Balikpapan</v>
      </c>
      <c r="S939">
        <v>160</v>
      </c>
      <c r="T939">
        <v>50</v>
      </c>
      <c r="U939" t="str">
        <v>Jalan Astana Anyar No. 45</v>
      </c>
      <c r="V939" t="str">
        <v>AB-</v>
      </c>
    </row>
    <row r="940" spans="1:22" x14ac:dyDescent="0.25">
      <c r="A940">
        <v>939</v>
      </c>
      <c r="B940" t="str">
        <f>LEFT(INDEX(Absen!$F$3:$F$8,MATCH(C940,Absen!$E$3:$E$8,0)),1)&amp;TEXT(A940,"0000")</f>
        <v>B0939</v>
      </c>
      <c r="C940" t="s">
        <v>1014</v>
      </c>
      <c r="D940" s="27" t="str">
        <f>VLOOKUP('Personal Teks 2'!B940,Detail!$G$2:$H$1001,2,FALSE)</f>
        <v>Saka Hidayat</v>
      </c>
      <c r="E940">
        <v>74</v>
      </c>
      <c r="F940">
        <v>60</v>
      </c>
      <c r="G940">
        <v>87</v>
      </c>
      <c r="H940">
        <v>74</v>
      </c>
      <c r="I940">
        <v>87</v>
      </c>
      <c r="J940">
        <v>42</v>
      </c>
      <c r="K940">
        <v>99</v>
      </c>
      <c r="L940" s="45" t="str">
        <f>_xlfn.IFNA(INDEX(Absen!$B$2:$B$501,MATCH('Personal Teks 2'!B940,Absen!$A$2:$A$501,0)),"NO")</f>
        <v>NO</v>
      </c>
      <c r="M940" s="47">
        <f t="shared" si="42"/>
        <v>0</v>
      </c>
      <c r="N940">
        <f t="shared" si="43"/>
        <v>99</v>
      </c>
      <c r="O940">
        <f t="shared" si="44"/>
        <v>72.575000000000003</v>
      </c>
      <c r="P940" t="str" cm="1">
        <f t="array" ref="P940">_xlfn.IFS(O940&gt;90,"A+",O940&gt;80,"A",O940&gt;70,"B",O940&gt;60,"C",O940&gt;40,"D",O940&gt;=0,"E")</f>
        <v>B</v>
      </c>
      <c r="Q940" s="43" t="str">
        <f>TEXT(VLOOKUP(D940,CHOOSE({1,2},Detail!$H$2:$H$1001,Detail!$A$2:$A$1001),2,FALSE),"DD/MM/YYYY")</f>
        <v>26/03/2005</v>
      </c>
      <c r="R940" t="str" cm="1">
        <f t="array" ref="R940:V940">TRANSPOSE(VLOOKUP(D940,CHOOSE({1,2,3,4,5,6},Detail!$H$2:$H$1001,Detail!$F$2:$F$1001,Detail!$C$2:$C$1001,Detail!$D$2:$D$1001,Detail!$E$2:$E$1001,Detail!$B$2:$B$1001),{2;3;4;5;6},FALSE))</f>
        <v>Pekalongan</v>
      </c>
      <c r="S940">
        <v>175</v>
      </c>
      <c r="T940">
        <v>49</v>
      </c>
      <c r="U940" t="str">
        <v>Jl. Indragiri No. 66</v>
      </c>
      <c r="V940" t="str">
        <v>B+</v>
      </c>
    </row>
    <row r="941" spans="1:22" x14ac:dyDescent="0.25">
      <c r="A941">
        <v>940</v>
      </c>
      <c r="B941" t="str">
        <f>LEFT(INDEX(Absen!$F$3:$F$8,MATCH(C941,Absen!$E$3:$E$8,0)),1)&amp;TEXT(A941,"0000")</f>
        <v>A0940</v>
      </c>
      <c r="C941" t="s">
        <v>1015</v>
      </c>
      <c r="D941" s="27" t="str">
        <f>VLOOKUP('Personal Teks 2'!B941,Detail!$G$2:$H$1001,2,FALSE)</f>
        <v>Sarah Nuraini</v>
      </c>
      <c r="E941">
        <v>87</v>
      </c>
      <c r="F941">
        <v>46</v>
      </c>
      <c r="G941">
        <v>57</v>
      </c>
      <c r="H941">
        <v>73</v>
      </c>
      <c r="I941">
        <v>64</v>
      </c>
      <c r="J941">
        <v>90</v>
      </c>
      <c r="K941">
        <v>96</v>
      </c>
      <c r="L941" s="45" t="str">
        <f>_xlfn.IFNA(INDEX(Absen!$B$2:$B$501,MATCH('Personal Teks 2'!B941,Absen!$A$2:$A$501,0)),"NO")</f>
        <v>NO</v>
      </c>
      <c r="M941" s="47">
        <f t="shared" si="42"/>
        <v>0</v>
      </c>
      <c r="N941">
        <f t="shared" si="43"/>
        <v>96</v>
      </c>
      <c r="O941">
        <f t="shared" si="44"/>
        <v>72.75</v>
      </c>
      <c r="P941" t="str" cm="1">
        <f t="array" ref="P941">_xlfn.IFS(O941&gt;90,"A+",O941&gt;80,"A",O941&gt;70,"B",O941&gt;60,"C",O941&gt;40,"D",O941&gt;=0,"E")</f>
        <v>B</v>
      </c>
      <c r="Q941" s="43" t="str">
        <f>TEXT(VLOOKUP(D941,CHOOSE({1,2},Detail!$H$2:$H$1001,Detail!$A$2:$A$1001),2,FALSE),"DD/MM/YYYY")</f>
        <v>01/07/2001</v>
      </c>
      <c r="R941" t="str" cm="1">
        <f t="array" ref="R941:V941">TRANSPOSE(VLOOKUP(D941,CHOOSE({1,2,3,4,5,6},Detail!$H$2:$H$1001,Detail!$F$2:$F$1001,Detail!$C$2:$C$1001,Detail!$D$2:$D$1001,Detail!$E$2:$E$1001,Detail!$B$2:$B$1001),{2;3;4;5;6},FALSE))</f>
        <v>Kupang</v>
      </c>
      <c r="S941">
        <v>167</v>
      </c>
      <c r="T941">
        <v>66</v>
      </c>
      <c r="U941" t="str">
        <v xml:space="preserve">Jalan Yos Sudarso No. 8
</v>
      </c>
      <c r="V941" t="str">
        <v>AB-</v>
      </c>
    </row>
    <row r="942" spans="1:22" x14ac:dyDescent="0.25">
      <c r="A942">
        <v>941</v>
      </c>
      <c r="B942" t="str">
        <f>LEFT(INDEX(Absen!$F$3:$F$8,MATCH(C942,Absen!$E$3:$E$8,0)),1)&amp;TEXT(A942,"0000")</f>
        <v>C0941</v>
      </c>
      <c r="C942" t="s">
        <v>1012</v>
      </c>
      <c r="D942" s="27" t="str">
        <f>VLOOKUP('Personal Teks 2'!B942,Detail!$G$2:$H$1001,2,FALSE)</f>
        <v>Kala Hassanah</v>
      </c>
      <c r="E942">
        <v>54</v>
      </c>
      <c r="F942">
        <v>64</v>
      </c>
      <c r="G942">
        <v>67</v>
      </c>
      <c r="H942">
        <v>66</v>
      </c>
      <c r="I942">
        <v>90</v>
      </c>
      <c r="J942">
        <v>88</v>
      </c>
      <c r="K942">
        <v>98</v>
      </c>
      <c r="L942" s="45" t="str">
        <f>_xlfn.IFNA(INDEX(Absen!$B$2:$B$501,MATCH('Personal Teks 2'!B942,Absen!$A$2:$A$501,0)),"NO")</f>
        <v>NO</v>
      </c>
      <c r="M942" s="47">
        <f t="shared" si="42"/>
        <v>0</v>
      </c>
      <c r="N942">
        <f t="shared" si="43"/>
        <v>98</v>
      </c>
      <c r="O942">
        <f t="shared" si="44"/>
        <v>75.05</v>
      </c>
      <c r="P942" t="str" cm="1">
        <f t="array" ref="P942">_xlfn.IFS(O942&gt;90,"A+",O942&gt;80,"A",O942&gt;70,"B",O942&gt;60,"C",O942&gt;40,"D",O942&gt;=0,"E")</f>
        <v>B</v>
      </c>
      <c r="Q942" s="43" t="str">
        <f>TEXT(VLOOKUP(D942,CHOOSE({1,2},Detail!$H$2:$H$1001,Detail!$A$2:$A$1001),2,FALSE),"DD/MM/YYYY")</f>
        <v>19/10/2004</v>
      </c>
      <c r="R942" t="str" cm="1">
        <f t="array" ref="R942:V942">TRANSPOSE(VLOOKUP(D942,CHOOSE({1,2,3,4,5,6},Detail!$H$2:$H$1001,Detail!$F$2:$F$1001,Detail!$C$2:$C$1001,Detail!$D$2:$D$1001,Detail!$E$2:$E$1001,Detail!$B$2:$B$1001),{2;3;4;5;6},FALSE))</f>
        <v>Tangerang Selatan</v>
      </c>
      <c r="S942">
        <v>178</v>
      </c>
      <c r="T942">
        <v>64</v>
      </c>
      <c r="U942" t="str">
        <v xml:space="preserve">Gg. Rawamangun No. 9
</v>
      </c>
      <c r="V942" t="str">
        <v>AB-</v>
      </c>
    </row>
    <row r="943" spans="1:22" x14ac:dyDescent="0.25">
      <c r="A943">
        <v>942</v>
      </c>
      <c r="B943" t="str">
        <f>LEFT(INDEX(Absen!$F$3:$F$8,MATCH(C943,Absen!$E$3:$E$8,0)),1)&amp;TEXT(A943,"0000")</f>
        <v>D0942</v>
      </c>
      <c r="C943" t="s">
        <v>1013</v>
      </c>
      <c r="D943" s="27" t="str">
        <f>VLOOKUP('Personal Teks 2'!B943,Detail!$G$2:$H$1001,2,FALSE)</f>
        <v>Prakosa Halim</v>
      </c>
      <c r="E943">
        <v>94</v>
      </c>
      <c r="F943">
        <v>56</v>
      </c>
      <c r="G943">
        <v>43</v>
      </c>
      <c r="H943">
        <v>59</v>
      </c>
      <c r="I943">
        <v>86</v>
      </c>
      <c r="J943">
        <v>84</v>
      </c>
      <c r="K943">
        <v>84</v>
      </c>
      <c r="L943" s="45">
        <f>_xlfn.IFNA(INDEX(Absen!$B$2:$B$501,MATCH('Personal Teks 2'!B943,Absen!$A$2:$A$501,0)),"NO")</f>
        <v>44763</v>
      </c>
      <c r="M943" s="47">
        <f t="shared" si="42"/>
        <v>10</v>
      </c>
      <c r="N943">
        <f t="shared" si="43"/>
        <v>74</v>
      </c>
      <c r="O943">
        <f t="shared" si="44"/>
        <v>69.675000000000011</v>
      </c>
      <c r="P943" t="str" cm="1">
        <f t="array" ref="P943">_xlfn.IFS(O943&gt;90,"A+",O943&gt;80,"A",O943&gt;70,"B",O943&gt;60,"C",O943&gt;40,"D",O943&gt;=0,"E")</f>
        <v>C</v>
      </c>
      <c r="Q943" s="43" t="str">
        <f>TEXT(VLOOKUP(D943,CHOOSE({1,2},Detail!$H$2:$H$1001,Detail!$A$2:$A$1001),2,FALSE),"DD/MM/YYYY")</f>
        <v>04/03/2004</v>
      </c>
      <c r="R943" t="str" cm="1">
        <f t="array" ref="R943:V943">TRANSPOSE(VLOOKUP(D943,CHOOSE({1,2,3,4,5,6},Detail!$H$2:$H$1001,Detail!$F$2:$F$1001,Detail!$C$2:$C$1001,Detail!$D$2:$D$1001,Detail!$E$2:$E$1001,Detail!$B$2:$B$1001),{2;3;4;5;6},FALSE))</f>
        <v>Kota Administrasi Jakarta Timur</v>
      </c>
      <c r="S943">
        <v>165</v>
      </c>
      <c r="T943">
        <v>56</v>
      </c>
      <c r="U943" t="str">
        <v>Jalan Kendalsari No. 30</v>
      </c>
      <c r="V943" t="str">
        <v>B-</v>
      </c>
    </row>
    <row r="944" spans="1:22" x14ac:dyDescent="0.25">
      <c r="A944">
        <v>943</v>
      </c>
      <c r="B944" t="str">
        <f>LEFT(INDEX(Absen!$F$3:$F$8,MATCH(C944,Absen!$E$3:$E$8,0)),1)&amp;TEXT(A944,"0000")</f>
        <v>B0943</v>
      </c>
      <c r="C944" t="s">
        <v>1014</v>
      </c>
      <c r="D944" s="27" t="str">
        <f>VLOOKUP('Personal Teks 2'!B944,Detail!$G$2:$H$1001,2,FALSE)</f>
        <v>Gawati Purwanti</v>
      </c>
      <c r="E944">
        <v>56</v>
      </c>
      <c r="F944">
        <v>63</v>
      </c>
      <c r="G944">
        <v>45</v>
      </c>
      <c r="H944">
        <v>74</v>
      </c>
      <c r="I944">
        <v>55</v>
      </c>
      <c r="J944">
        <v>54</v>
      </c>
      <c r="K944">
        <v>83</v>
      </c>
      <c r="L944" s="45">
        <f>_xlfn.IFNA(INDEX(Absen!$B$2:$B$501,MATCH('Personal Teks 2'!B944,Absen!$A$2:$A$501,0)),"NO")</f>
        <v>44828</v>
      </c>
      <c r="M944" s="47">
        <f t="shared" si="42"/>
        <v>10</v>
      </c>
      <c r="N944">
        <f t="shared" si="43"/>
        <v>73</v>
      </c>
      <c r="O944">
        <f t="shared" si="44"/>
        <v>58.099999999999994</v>
      </c>
      <c r="P944" t="str" cm="1">
        <f t="array" ref="P944">_xlfn.IFS(O944&gt;90,"A+",O944&gt;80,"A",O944&gt;70,"B",O944&gt;60,"C",O944&gt;40,"D",O944&gt;=0,"E")</f>
        <v>D</v>
      </c>
      <c r="Q944" s="43" t="str">
        <f>TEXT(VLOOKUP(D944,CHOOSE({1,2},Detail!$H$2:$H$1001,Detail!$A$2:$A$1001),2,FALSE),"DD/MM/YYYY")</f>
        <v>26/12/2004</v>
      </c>
      <c r="R944" t="str" cm="1">
        <f t="array" ref="R944:V944">TRANSPOSE(VLOOKUP(D944,CHOOSE({1,2,3,4,5,6},Detail!$H$2:$H$1001,Detail!$F$2:$F$1001,Detail!$C$2:$C$1001,Detail!$D$2:$D$1001,Detail!$E$2:$E$1001,Detail!$B$2:$B$1001),{2;3;4;5;6},FALSE))</f>
        <v>Tegal</v>
      </c>
      <c r="S944">
        <v>161</v>
      </c>
      <c r="T944">
        <v>51</v>
      </c>
      <c r="U944" t="str">
        <v>Gg. Monginsidi No. 39</v>
      </c>
      <c r="V944" t="str">
        <v>AB+</v>
      </c>
    </row>
    <row r="945" spans="1:23" x14ac:dyDescent="0.25">
      <c r="A945">
        <v>944</v>
      </c>
      <c r="B945" t="str">
        <f>LEFT(INDEX(Absen!$F$3:$F$8,MATCH(C945,Absen!$E$3:$E$8,0)),1)&amp;TEXT(A945,"0000")</f>
        <v>E0944</v>
      </c>
      <c r="C945" t="s">
        <v>1010</v>
      </c>
      <c r="D945" s="27" t="str">
        <f>VLOOKUP('Personal Teks 2'!B945,Detail!$G$2:$H$1001,2,FALSE)</f>
        <v>Ikhsan Maheswara</v>
      </c>
      <c r="E945">
        <v>81</v>
      </c>
      <c r="F945">
        <v>62</v>
      </c>
      <c r="G945">
        <v>65</v>
      </c>
      <c r="H945">
        <v>73</v>
      </c>
      <c r="I945">
        <v>55</v>
      </c>
      <c r="J945">
        <v>45</v>
      </c>
      <c r="K945">
        <v>74</v>
      </c>
      <c r="L945" s="45">
        <f>_xlfn.IFNA(INDEX(Absen!$B$2:$B$501,MATCH('Personal Teks 2'!B945,Absen!$A$2:$A$501,0)),"NO")</f>
        <v>44823</v>
      </c>
      <c r="M945" s="47">
        <f t="shared" si="42"/>
        <v>10</v>
      </c>
      <c r="N945">
        <f t="shared" si="43"/>
        <v>64</v>
      </c>
      <c r="O945">
        <f t="shared" si="44"/>
        <v>62.274999999999999</v>
      </c>
      <c r="P945" t="str" cm="1">
        <f t="array" ref="P945">_xlfn.IFS(O945&gt;90,"A+",O945&gt;80,"A",O945&gt;70,"B",O945&gt;60,"C",O945&gt;40,"D",O945&gt;=0,"E")</f>
        <v>C</v>
      </c>
      <c r="Q945" s="43" t="str">
        <f>TEXT(VLOOKUP(D945,CHOOSE({1,2},Detail!$H$2:$H$1001,Detail!$A$2:$A$1001),2,FALSE),"DD/MM/YYYY")</f>
        <v>17/12/2003</v>
      </c>
      <c r="R945" t="str" cm="1">
        <f t="array" ref="R945:V945">TRANSPOSE(VLOOKUP(D945,CHOOSE({1,2,3,4,5,6},Detail!$H$2:$H$1001,Detail!$F$2:$F$1001,Detail!$C$2:$C$1001,Detail!$D$2:$D$1001,Detail!$E$2:$E$1001,Detail!$B$2:$B$1001),{2;3;4;5;6},FALSE))</f>
        <v>Jambi</v>
      </c>
      <c r="S945">
        <v>175</v>
      </c>
      <c r="T945">
        <v>48</v>
      </c>
      <c r="U945" t="str">
        <v xml:space="preserve">Jalan H.J Maemunah No. 5
</v>
      </c>
      <c r="V945" t="str">
        <v>A-</v>
      </c>
    </row>
    <row r="946" spans="1:23" x14ac:dyDescent="0.25">
      <c r="A946">
        <v>945</v>
      </c>
      <c r="B946" t="str">
        <f>LEFT(INDEX(Absen!$F$3:$F$8,MATCH(C946,Absen!$E$3:$E$8,0)),1)&amp;TEXT(A946,"0000")</f>
        <v>B0945</v>
      </c>
      <c r="C946" t="s">
        <v>1014</v>
      </c>
      <c r="D946" s="27" t="str">
        <f>VLOOKUP('Personal Teks 2'!B946,Detail!$G$2:$H$1001,2,FALSE)</f>
        <v>Jaeman Sinaga</v>
      </c>
      <c r="E946">
        <v>90</v>
      </c>
      <c r="F946">
        <v>45</v>
      </c>
      <c r="G946">
        <v>67</v>
      </c>
      <c r="H946">
        <v>70</v>
      </c>
      <c r="I946">
        <v>81</v>
      </c>
      <c r="J946">
        <v>74</v>
      </c>
      <c r="K946">
        <v>90</v>
      </c>
      <c r="L946" s="45" t="str">
        <f>_xlfn.IFNA(INDEX(Absen!$B$2:$B$501,MATCH('Personal Teks 2'!B946,Absen!$A$2:$A$501,0)),"NO")</f>
        <v>NO</v>
      </c>
      <c r="M946" s="47">
        <f t="shared" si="42"/>
        <v>0</v>
      </c>
      <c r="N946">
        <f t="shared" si="43"/>
        <v>90</v>
      </c>
      <c r="O946">
        <f t="shared" si="44"/>
        <v>72.95</v>
      </c>
      <c r="P946" t="str" cm="1">
        <f t="array" ref="P946">_xlfn.IFS(O946&gt;90,"A+",O946&gt;80,"A",O946&gt;70,"B",O946&gt;60,"C",O946&gt;40,"D",O946&gt;=0,"E")</f>
        <v>B</v>
      </c>
      <c r="Q946" s="43" t="str">
        <f>TEXT(VLOOKUP(D946,CHOOSE({1,2},Detail!$H$2:$H$1001,Detail!$A$2:$A$1001),2,FALSE),"DD/MM/YYYY")</f>
        <v>17/07/2004</v>
      </c>
      <c r="R946" t="str" cm="1">
        <f t="array" ref="R946:V946">TRANSPOSE(VLOOKUP(D946,CHOOSE({1,2,3,4,5,6},Detail!$H$2:$H$1001,Detail!$F$2:$F$1001,Detail!$C$2:$C$1001,Detail!$D$2:$D$1001,Detail!$E$2:$E$1001,Detail!$B$2:$B$1001),{2;3;4;5;6},FALSE))</f>
        <v>Kota Administrasi Jakarta Utara</v>
      </c>
      <c r="S946">
        <v>171</v>
      </c>
      <c r="T946">
        <v>58</v>
      </c>
      <c r="U946" t="str">
        <v>Jl. Medokan Ayu No. 73</v>
      </c>
      <c r="V946" t="str">
        <v>AB-</v>
      </c>
    </row>
    <row r="947" spans="1:23" x14ac:dyDescent="0.25">
      <c r="A947">
        <v>946</v>
      </c>
      <c r="B947" t="str">
        <f>LEFT(INDEX(Absen!$F$3:$F$8,MATCH(C947,Absen!$E$3:$E$8,0)),1)&amp;TEXT(A947,"0000")</f>
        <v>F0946</v>
      </c>
      <c r="C947" t="s">
        <v>1011</v>
      </c>
      <c r="D947" s="27" t="str">
        <f>VLOOKUP('Personal Teks 2'!B947,Detail!$G$2:$H$1001,2,FALSE)</f>
        <v>Gandewa Sihombing</v>
      </c>
      <c r="E947">
        <v>56</v>
      </c>
      <c r="F947">
        <v>47</v>
      </c>
      <c r="G947">
        <v>88</v>
      </c>
      <c r="H947">
        <v>70</v>
      </c>
      <c r="I947">
        <v>84</v>
      </c>
      <c r="J947">
        <v>75</v>
      </c>
      <c r="K947">
        <v>95</v>
      </c>
      <c r="L947" s="45" t="str">
        <f>_xlfn.IFNA(INDEX(Absen!$B$2:$B$501,MATCH('Personal Teks 2'!B947,Absen!$A$2:$A$501,0)),"NO")</f>
        <v>NO</v>
      </c>
      <c r="M947" s="47">
        <f t="shared" si="42"/>
        <v>0</v>
      </c>
      <c r="N947">
        <f t="shared" si="43"/>
        <v>95</v>
      </c>
      <c r="O947">
        <f t="shared" si="44"/>
        <v>74.224999999999994</v>
      </c>
      <c r="P947" t="str" cm="1">
        <f t="array" ref="P947">_xlfn.IFS(O947&gt;90,"A+",O947&gt;80,"A",O947&gt;70,"B",O947&gt;60,"C",O947&gt;40,"D",O947&gt;=0,"E")</f>
        <v>B</v>
      </c>
      <c r="Q947" s="43" t="str">
        <f>TEXT(VLOOKUP(D947,CHOOSE({1,2},Detail!$H$2:$H$1001,Detail!$A$2:$A$1001),2,FALSE),"DD/MM/YYYY")</f>
        <v>28/06/2003</v>
      </c>
      <c r="R947" t="str" cm="1">
        <f t="array" ref="R947:V947">TRANSPOSE(VLOOKUP(D947,CHOOSE({1,2,3,4,5,6},Detail!$H$2:$H$1001,Detail!$F$2:$F$1001,Detail!$C$2:$C$1001,Detail!$D$2:$D$1001,Detail!$E$2:$E$1001,Detail!$B$2:$B$1001),{2;3;4;5;6},FALSE))</f>
        <v>Batam</v>
      </c>
      <c r="S947">
        <v>175</v>
      </c>
      <c r="T947">
        <v>70</v>
      </c>
      <c r="U947" t="str">
        <v xml:space="preserve">Gg. Ahmad Yani No. 8
</v>
      </c>
      <c r="V947" t="str">
        <v>B+</v>
      </c>
    </row>
    <row r="948" spans="1:23" x14ac:dyDescent="0.25">
      <c r="A948">
        <v>947</v>
      </c>
      <c r="B948" t="str">
        <f>LEFT(INDEX(Absen!$F$3:$F$8,MATCH(C948,Absen!$E$3:$E$8,0)),1)&amp;TEXT(A948,"0000")</f>
        <v>E0947</v>
      </c>
      <c r="C948" t="s">
        <v>1010</v>
      </c>
      <c r="D948" s="27" t="str">
        <f>VLOOKUP('Personal Teks 2'!B948,Detail!$G$2:$H$1001,2,FALSE)</f>
        <v>Labuh Purnawati</v>
      </c>
      <c r="E948">
        <v>93</v>
      </c>
      <c r="F948">
        <v>53</v>
      </c>
      <c r="G948">
        <v>39</v>
      </c>
      <c r="H948">
        <v>57</v>
      </c>
      <c r="I948">
        <v>70</v>
      </c>
      <c r="J948">
        <v>88</v>
      </c>
      <c r="K948">
        <v>69</v>
      </c>
      <c r="L948" s="45" t="str">
        <f>_xlfn.IFNA(INDEX(Absen!$B$2:$B$501,MATCH('Personal Teks 2'!B948,Absen!$A$2:$A$501,0)),"NO")</f>
        <v>NO</v>
      </c>
      <c r="M948" s="47">
        <f t="shared" si="42"/>
        <v>0</v>
      </c>
      <c r="N948">
        <f t="shared" si="43"/>
        <v>69</v>
      </c>
      <c r="O948">
        <f t="shared" si="44"/>
        <v>66.424999999999997</v>
      </c>
      <c r="P948" t="str" cm="1">
        <f t="array" ref="P948">_xlfn.IFS(O948&gt;90,"A+",O948&gt;80,"A",O948&gt;70,"B",O948&gt;60,"C",O948&gt;40,"D",O948&gt;=0,"E")</f>
        <v>C</v>
      </c>
      <c r="Q948" s="43" t="str">
        <f>TEXT(VLOOKUP(D948,CHOOSE({1,2},Detail!$H$2:$H$1001,Detail!$A$2:$A$1001),2,FALSE),"DD/MM/YYYY")</f>
        <v>29/01/2003</v>
      </c>
      <c r="R948" t="str" cm="1">
        <f t="array" ref="R948:V948">TRANSPOSE(VLOOKUP(D948,CHOOSE({1,2,3,4,5,6},Detail!$H$2:$H$1001,Detail!$F$2:$F$1001,Detail!$C$2:$C$1001,Detail!$D$2:$D$1001,Detail!$E$2:$E$1001,Detail!$B$2:$B$1001),{2;3;4;5;6},FALSE))</f>
        <v>Bitung</v>
      </c>
      <c r="S948">
        <v>171</v>
      </c>
      <c r="T948">
        <v>87</v>
      </c>
      <c r="U948" t="str">
        <v>Gg. Yos Sudarso No. 38</v>
      </c>
      <c r="V948" t="str">
        <v>B+</v>
      </c>
    </row>
    <row r="949" spans="1:23" x14ac:dyDescent="0.25">
      <c r="A949">
        <v>948</v>
      </c>
      <c r="B949" t="str">
        <f>LEFT(INDEX(Absen!$F$3:$F$8,MATCH(C949,Absen!$E$3:$E$8,0)),1)&amp;TEXT(A949,"0000")</f>
        <v>D0948</v>
      </c>
      <c r="C949" t="s">
        <v>1013</v>
      </c>
      <c r="D949" s="27" t="str">
        <f>VLOOKUP('Personal Teks 2'!B949,Detail!$G$2:$H$1001,2,FALSE)</f>
        <v>Tina Saputra</v>
      </c>
      <c r="E949">
        <v>83</v>
      </c>
      <c r="F949">
        <v>63</v>
      </c>
      <c r="G949">
        <v>53</v>
      </c>
      <c r="H949">
        <v>63</v>
      </c>
      <c r="I949">
        <v>88</v>
      </c>
      <c r="J949">
        <v>43</v>
      </c>
      <c r="K949">
        <v>77</v>
      </c>
      <c r="L949" s="45" t="str">
        <f>_xlfn.IFNA(INDEX(Absen!$B$2:$B$501,MATCH('Personal Teks 2'!B949,Absen!$A$2:$A$501,0)),"NO")</f>
        <v>NO</v>
      </c>
      <c r="M949" s="47">
        <f t="shared" si="42"/>
        <v>0</v>
      </c>
      <c r="N949">
        <f t="shared" si="43"/>
        <v>77</v>
      </c>
      <c r="O949">
        <f t="shared" si="44"/>
        <v>64.025000000000006</v>
      </c>
      <c r="P949" t="str" cm="1">
        <f t="array" ref="P949">_xlfn.IFS(O949&gt;90,"A+",O949&gt;80,"A",O949&gt;70,"B",O949&gt;60,"C",O949&gt;40,"D",O949&gt;=0,"E")</f>
        <v>C</v>
      </c>
      <c r="Q949" s="43" t="str">
        <f>TEXT(VLOOKUP(D949,CHOOSE({1,2},Detail!$H$2:$H$1001,Detail!$A$2:$A$1001),2,FALSE),"DD/MM/YYYY")</f>
        <v>10/08/2002</v>
      </c>
      <c r="R949" t="str" cm="1">
        <f t="array" ref="R949:V949">TRANSPOSE(VLOOKUP(D949,CHOOSE({1,2,3,4,5,6},Detail!$H$2:$H$1001,Detail!$F$2:$F$1001,Detail!$C$2:$C$1001,Detail!$D$2:$D$1001,Detail!$E$2:$E$1001,Detail!$B$2:$B$1001),{2;3;4;5;6},FALSE))</f>
        <v>Prabumulih</v>
      </c>
      <c r="S949">
        <v>180</v>
      </c>
      <c r="T949">
        <v>84</v>
      </c>
      <c r="U949" t="str">
        <v>Gg. Waringin No. 37</v>
      </c>
      <c r="V949" t="str">
        <v>O-</v>
      </c>
    </row>
    <row r="950" spans="1:23" x14ac:dyDescent="0.25">
      <c r="A950">
        <v>949</v>
      </c>
      <c r="B950" t="str">
        <f>LEFT(INDEX(Absen!$F$3:$F$8,MATCH(C950,Absen!$E$3:$E$8,0)),1)&amp;TEXT(A950,"0000")</f>
        <v>D0949</v>
      </c>
      <c r="C950" t="s">
        <v>1013</v>
      </c>
      <c r="D950" s="27" t="str">
        <f>VLOOKUP('Personal Teks 2'!B950,Detail!$G$2:$H$1001,2,FALSE)</f>
        <v>Respati Saptono</v>
      </c>
      <c r="E950">
        <v>57</v>
      </c>
      <c r="F950">
        <v>74</v>
      </c>
      <c r="G950">
        <v>87</v>
      </c>
      <c r="H950">
        <v>74</v>
      </c>
      <c r="I950">
        <v>57</v>
      </c>
      <c r="J950">
        <v>61</v>
      </c>
      <c r="K950">
        <v>94</v>
      </c>
      <c r="L950" s="45" t="str">
        <f>_xlfn.IFNA(INDEX(Absen!$B$2:$B$501,MATCH('Personal Teks 2'!B950,Absen!$A$2:$A$501,0)),"NO")</f>
        <v>NO</v>
      </c>
      <c r="M950" s="47">
        <f t="shared" si="42"/>
        <v>0</v>
      </c>
      <c r="N950">
        <f t="shared" si="43"/>
        <v>94</v>
      </c>
      <c r="O950">
        <f t="shared" si="44"/>
        <v>71.75</v>
      </c>
      <c r="P950" t="str" cm="1">
        <f t="array" ref="P950">_xlfn.IFS(O950&gt;90,"A+",O950&gt;80,"A",O950&gt;70,"B",O950&gt;60,"C",O950&gt;40,"D",O950&gt;=0,"E")</f>
        <v>B</v>
      </c>
      <c r="Q950" s="43" t="str">
        <f>TEXT(VLOOKUP(D950,CHOOSE({1,2},Detail!$H$2:$H$1001,Detail!$A$2:$A$1001),2,FALSE),"DD/MM/YYYY")</f>
        <v>30/05/2003</v>
      </c>
      <c r="R950" t="str" cm="1">
        <f t="array" ref="R950:V950">TRANSPOSE(VLOOKUP(D950,CHOOSE({1,2,3,4,5,6},Detail!$H$2:$H$1001,Detail!$F$2:$F$1001,Detail!$C$2:$C$1001,Detail!$D$2:$D$1001,Detail!$E$2:$E$1001,Detail!$B$2:$B$1001),{2;3;4;5;6},FALSE))</f>
        <v>Bandar Lampung</v>
      </c>
      <c r="S950">
        <v>166</v>
      </c>
      <c r="T950">
        <v>76</v>
      </c>
      <c r="U950" t="str">
        <v>Jl. Laswi No. 49</v>
      </c>
      <c r="V950" t="str">
        <v>A-</v>
      </c>
    </row>
    <row r="951" spans="1:23" x14ac:dyDescent="0.25">
      <c r="A951">
        <v>950</v>
      </c>
      <c r="B951" t="str">
        <f>LEFT(INDEX(Absen!$F$3:$F$8,MATCH(C951,Absen!$E$3:$E$8,0)),1)&amp;TEXT(A951,"0000")</f>
        <v>D0950</v>
      </c>
      <c r="C951" t="s">
        <v>1013</v>
      </c>
      <c r="D951" s="27" t="str">
        <f>VLOOKUP('Personal Teks 2'!B951,Detail!$G$2:$H$1001,2,FALSE)</f>
        <v>Rahmat Hutasoit</v>
      </c>
      <c r="E951">
        <v>75</v>
      </c>
      <c r="F951">
        <v>61</v>
      </c>
      <c r="G951">
        <v>74</v>
      </c>
      <c r="H951">
        <v>67</v>
      </c>
      <c r="I951">
        <v>95</v>
      </c>
      <c r="J951">
        <v>41</v>
      </c>
      <c r="K951">
        <v>64</v>
      </c>
      <c r="L951" s="45" t="str">
        <f>_xlfn.IFNA(INDEX(Absen!$B$2:$B$501,MATCH('Personal Teks 2'!B951,Absen!$A$2:$A$501,0)),"NO")</f>
        <v>NO</v>
      </c>
      <c r="M951" s="47">
        <f t="shared" si="42"/>
        <v>0</v>
      </c>
      <c r="N951">
        <f t="shared" si="43"/>
        <v>64</v>
      </c>
      <c r="O951">
        <f t="shared" si="44"/>
        <v>66.650000000000006</v>
      </c>
      <c r="P951" t="str" cm="1">
        <f t="array" ref="P951">_xlfn.IFS(O951&gt;90,"A+",O951&gt;80,"A",O951&gt;70,"B",O951&gt;60,"C",O951&gt;40,"D",O951&gt;=0,"E")</f>
        <v>C</v>
      </c>
      <c r="Q951" s="43" t="str">
        <f>TEXT(VLOOKUP(D951,CHOOSE({1,2},Detail!$H$2:$H$1001,Detail!$A$2:$A$1001),2,FALSE),"DD/MM/YYYY")</f>
        <v>09/12/2004</v>
      </c>
      <c r="R951" t="str" cm="1">
        <f t="array" ref="R951:V951">TRANSPOSE(VLOOKUP(D951,CHOOSE({1,2,3,4,5,6},Detail!$H$2:$H$1001,Detail!$F$2:$F$1001,Detail!$C$2:$C$1001,Detail!$D$2:$D$1001,Detail!$E$2:$E$1001,Detail!$B$2:$B$1001),{2;3;4;5;6},FALSE))</f>
        <v>Langsa</v>
      </c>
      <c r="S951">
        <v>161</v>
      </c>
      <c r="T951">
        <v>77</v>
      </c>
      <c r="U951" t="str">
        <v xml:space="preserve">Gang Sentot Alibasa No. 6
</v>
      </c>
      <c r="V951" t="str">
        <v>O-</v>
      </c>
    </row>
    <row r="952" spans="1:23" x14ac:dyDescent="0.25">
      <c r="A952">
        <v>951</v>
      </c>
      <c r="B952" t="str">
        <f>LEFT(INDEX(Absen!$F$3:$F$8,MATCH(C952,Absen!$E$3:$E$8,0)),1)&amp;TEXT(A952,"0000")</f>
        <v>C0951</v>
      </c>
      <c r="C952" t="s">
        <v>1012</v>
      </c>
      <c r="D952" s="27" t="str">
        <f>VLOOKUP('Personal Teks 2'!B952,Detail!$G$2:$H$1001,2,FALSE)</f>
        <v>Mahesa Maulana</v>
      </c>
      <c r="E952">
        <v>63</v>
      </c>
      <c r="F952">
        <v>48</v>
      </c>
      <c r="G952">
        <v>94</v>
      </c>
      <c r="H952">
        <v>54</v>
      </c>
      <c r="I952">
        <v>55</v>
      </c>
      <c r="J952">
        <v>99</v>
      </c>
      <c r="K952">
        <v>93</v>
      </c>
      <c r="L952" s="45">
        <f>_xlfn.IFNA(INDEX(Absen!$B$2:$B$501,MATCH('Personal Teks 2'!B952,Absen!$A$2:$A$501,0)),"NO")</f>
        <v>44780</v>
      </c>
      <c r="M952" s="47">
        <f t="shared" si="42"/>
        <v>10</v>
      </c>
      <c r="N952">
        <f t="shared" si="43"/>
        <v>83</v>
      </c>
      <c r="O952">
        <f t="shared" si="44"/>
        <v>74.399999999999991</v>
      </c>
      <c r="P952" t="str" cm="1">
        <f t="array" ref="P952">_xlfn.IFS(O952&gt;90,"A+",O952&gt;80,"A",O952&gt;70,"B",O952&gt;60,"C",O952&gt;40,"D",O952&gt;=0,"E")</f>
        <v>B</v>
      </c>
      <c r="Q952" s="43" t="str">
        <f>TEXT(VLOOKUP(D952,CHOOSE({1,2},Detail!$H$2:$H$1001,Detail!$A$2:$A$1001),2,FALSE),"DD/MM/YYYY")</f>
        <v>01/04/2004</v>
      </c>
      <c r="R952" t="str" cm="1">
        <f t="array" ref="R952:V952">TRANSPOSE(VLOOKUP(D952,CHOOSE({1,2,3,4,5,6},Detail!$H$2:$H$1001,Detail!$F$2:$F$1001,Detail!$C$2:$C$1001,Detail!$D$2:$D$1001,Detail!$E$2:$E$1001,Detail!$B$2:$B$1001),{2;3;4;5;6},FALSE))</f>
        <v>Tidore Kepulauan</v>
      </c>
      <c r="S952">
        <v>161</v>
      </c>
      <c r="T952">
        <v>73</v>
      </c>
      <c r="U952" t="str">
        <v xml:space="preserve">Gg. Jend. Sudirman No. 7
</v>
      </c>
      <c r="V952" t="str">
        <v>A-</v>
      </c>
    </row>
    <row r="953" spans="1:23" x14ac:dyDescent="0.25">
      <c r="A953">
        <v>952</v>
      </c>
      <c r="B953" t="str">
        <f>LEFT(INDEX(Absen!$F$3:$F$8,MATCH(C953,Absen!$E$3:$E$8,0)),1)&amp;TEXT(A953,"0000")</f>
        <v>C0952</v>
      </c>
      <c r="C953" t="s">
        <v>1012</v>
      </c>
      <c r="D953" s="27" t="str">
        <f>VLOOKUP('Personal Teks 2'!B953,Detail!$G$2:$H$1001,2,FALSE)</f>
        <v>Gantar Winarsih</v>
      </c>
      <c r="E953">
        <v>51</v>
      </c>
      <c r="F953">
        <v>47</v>
      </c>
      <c r="G953">
        <v>73</v>
      </c>
      <c r="H953">
        <v>53</v>
      </c>
      <c r="I953">
        <v>93</v>
      </c>
      <c r="J953">
        <v>93</v>
      </c>
      <c r="K953">
        <v>86</v>
      </c>
      <c r="L953" s="45" t="str">
        <f>_xlfn.IFNA(INDEX(Absen!$B$2:$B$501,MATCH('Personal Teks 2'!B953,Absen!$A$2:$A$501,0)),"NO")</f>
        <v>NO</v>
      </c>
      <c r="M953" s="47">
        <f t="shared" si="42"/>
        <v>0</v>
      </c>
      <c r="N953">
        <f t="shared" si="43"/>
        <v>86</v>
      </c>
      <c r="O953">
        <f t="shared" si="44"/>
        <v>72.3</v>
      </c>
      <c r="P953" t="str" cm="1">
        <f t="array" ref="P953">_xlfn.IFS(O953&gt;90,"A+",O953&gt;80,"A",O953&gt;70,"B",O953&gt;60,"C",O953&gt;40,"D",O953&gt;=0,"E")</f>
        <v>B</v>
      </c>
      <c r="Q953" s="43" t="str">
        <f>TEXT(VLOOKUP(D953,CHOOSE({1,2},Detail!$H$2:$H$1001,Detail!$A$2:$A$1001),2,FALSE),"DD/MM/YYYY")</f>
        <v>24/02/2005</v>
      </c>
      <c r="R953" t="str" cm="1">
        <f t="array" ref="R953:V953">TRANSPOSE(VLOOKUP(D953,CHOOSE({1,2,3,4,5,6},Detail!$H$2:$H$1001,Detail!$F$2:$F$1001,Detail!$C$2:$C$1001,Detail!$D$2:$D$1001,Detail!$E$2:$E$1001,Detail!$B$2:$B$1001),{2;3;4;5;6},FALSE))</f>
        <v>Kota Administrasi Jakarta Pusat</v>
      </c>
      <c r="S953">
        <v>169</v>
      </c>
      <c r="T953">
        <v>92</v>
      </c>
      <c r="U953" t="str">
        <v>Gg. Antapani Lama No. 19</v>
      </c>
      <c r="V953" t="str">
        <v>B-</v>
      </c>
    </row>
    <row r="954" spans="1:23" x14ac:dyDescent="0.25">
      <c r="A954">
        <v>953</v>
      </c>
      <c r="B954" t="str">
        <f>LEFT(INDEX(Absen!$F$3:$F$8,MATCH(C954,Absen!$E$3:$E$8,0)),1)&amp;TEXT(A954,"0000")</f>
        <v>F0953</v>
      </c>
      <c r="C954" t="s">
        <v>1011</v>
      </c>
      <c r="D954" s="27" t="str">
        <f>VLOOKUP('Personal Teks 2'!B954,Detail!$G$2:$H$1001,2,FALSE)</f>
        <v>Sakti Prasetya</v>
      </c>
      <c r="E954">
        <v>52</v>
      </c>
      <c r="F954">
        <v>41</v>
      </c>
      <c r="G954">
        <v>57</v>
      </c>
      <c r="H954">
        <v>65</v>
      </c>
      <c r="I954">
        <v>85</v>
      </c>
      <c r="J954">
        <v>92</v>
      </c>
      <c r="K954">
        <v>97</v>
      </c>
      <c r="L954" s="45" t="str">
        <f>_xlfn.IFNA(INDEX(Absen!$B$2:$B$501,MATCH('Personal Teks 2'!B954,Absen!$A$2:$A$501,0)),"NO")</f>
        <v>NO</v>
      </c>
      <c r="M954" s="47">
        <f t="shared" si="42"/>
        <v>0</v>
      </c>
      <c r="N954">
        <f t="shared" si="43"/>
        <v>97</v>
      </c>
      <c r="O954">
        <f t="shared" si="44"/>
        <v>69.875</v>
      </c>
      <c r="P954" t="str" cm="1">
        <f t="array" ref="P954">_xlfn.IFS(O954&gt;90,"A+",O954&gt;80,"A",O954&gt;70,"B",O954&gt;60,"C",O954&gt;40,"D",O954&gt;=0,"E")</f>
        <v>C</v>
      </c>
      <c r="Q954" s="43" t="str">
        <f>TEXT(VLOOKUP(D954,CHOOSE({1,2},Detail!$H$2:$H$1001,Detail!$A$2:$A$1001),2,FALSE),"DD/MM/YYYY")</f>
        <v>25/02/2005</v>
      </c>
      <c r="R954" t="str" cm="1">
        <f t="array" ref="R954:V954">TRANSPOSE(VLOOKUP(D954,CHOOSE({1,2,3,4,5,6},Detail!$H$2:$H$1001,Detail!$F$2:$F$1001,Detail!$C$2:$C$1001,Detail!$D$2:$D$1001,Detail!$E$2:$E$1001,Detail!$B$2:$B$1001),{2;3;4;5;6},FALSE))</f>
        <v>Tanjungbalai</v>
      </c>
      <c r="S954">
        <v>157</v>
      </c>
      <c r="T954">
        <v>65</v>
      </c>
      <c r="U954" t="str">
        <v>Jalan Asia Afrika No. 36</v>
      </c>
      <c r="V954" t="str">
        <v>O+</v>
      </c>
    </row>
    <row r="955" spans="1:23" x14ac:dyDescent="0.25">
      <c r="A955">
        <v>954</v>
      </c>
      <c r="B955" t="str">
        <f>LEFT(INDEX(Absen!$F$3:$F$8,MATCH(C955,Absen!$E$3:$E$8,0)),1)&amp;TEXT(A955,"0000")</f>
        <v>B0954</v>
      </c>
      <c r="C955" t="s">
        <v>1014</v>
      </c>
      <c r="D955" s="27" t="str">
        <f>VLOOKUP('Personal Teks 2'!B955,Detail!$G$2:$H$1001,2,FALSE)</f>
        <v>Zamira Simanjuntak</v>
      </c>
      <c r="E955">
        <v>93</v>
      </c>
      <c r="F955">
        <v>73</v>
      </c>
      <c r="G955">
        <v>41</v>
      </c>
      <c r="H955">
        <v>50</v>
      </c>
      <c r="I955">
        <v>53</v>
      </c>
      <c r="J955">
        <v>82</v>
      </c>
      <c r="K955">
        <v>74</v>
      </c>
      <c r="L955" s="45" t="str">
        <f>_xlfn.IFNA(INDEX(Absen!$B$2:$B$501,MATCH('Personal Teks 2'!B955,Absen!$A$2:$A$501,0)),"NO")</f>
        <v>NO</v>
      </c>
      <c r="M955" s="47">
        <f t="shared" si="42"/>
        <v>0</v>
      </c>
      <c r="N955">
        <f t="shared" si="43"/>
        <v>74</v>
      </c>
      <c r="O955">
        <f t="shared" si="44"/>
        <v>65.625</v>
      </c>
      <c r="P955" t="str" cm="1">
        <f t="array" ref="P955">_xlfn.IFS(O955&gt;90,"A+",O955&gt;80,"A",O955&gt;70,"B",O955&gt;60,"C",O955&gt;40,"D",O955&gt;=0,"E")</f>
        <v>C</v>
      </c>
      <c r="Q955" s="43" t="str">
        <f>TEXT(VLOOKUP(D955,CHOOSE({1,2},Detail!$H$2:$H$1001,Detail!$A$2:$A$1001),2,FALSE),"DD/MM/YYYY")</f>
        <v>10/01/2004</v>
      </c>
      <c r="R955" t="str" cm="1">
        <f t="array" ref="R955:V955">TRANSPOSE(VLOOKUP(D955,CHOOSE({1,2,3,4,5,6},Detail!$H$2:$H$1001,Detail!$F$2:$F$1001,Detail!$C$2:$C$1001,Detail!$D$2:$D$1001,Detail!$E$2:$E$1001,Detail!$B$2:$B$1001),{2;3;4;5;6},FALSE))</f>
        <v>Pasuruan</v>
      </c>
      <c r="S955">
        <v>150</v>
      </c>
      <c r="T955">
        <v>86</v>
      </c>
      <c r="U955" t="str">
        <v xml:space="preserve">Jalan Cihampelas No. 5
</v>
      </c>
      <c r="V955" t="str">
        <v>A-</v>
      </c>
    </row>
    <row r="956" spans="1:23" x14ac:dyDescent="0.25">
      <c r="A956">
        <v>955</v>
      </c>
      <c r="B956" t="str">
        <f>LEFT(INDEX(Absen!$F$3:$F$8,MATCH(C956,Absen!$E$3:$E$8,0)),1)&amp;TEXT(A956,"0000")</f>
        <v>B0955</v>
      </c>
      <c r="C956" t="s">
        <v>1014</v>
      </c>
      <c r="D956" s="27" t="str">
        <f>VLOOKUP('Personal Teks 2'!B956,Detail!$G$2:$H$1001,2,FALSE)</f>
        <v>Adhiarja Hartati</v>
      </c>
      <c r="E956">
        <v>82</v>
      </c>
      <c r="F956">
        <v>43</v>
      </c>
      <c r="G956">
        <v>86</v>
      </c>
      <c r="H956">
        <v>56</v>
      </c>
      <c r="I956">
        <v>50</v>
      </c>
      <c r="J956">
        <v>63</v>
      </c>
      <c r="K956">
        <v>94</v>
      </c>
      <c r="L956" s="45" t="str">
        <f>_xlfn.IFNA(INDEX(Absen!$B$2:$B$501,MATCH('Personal Teks 2'!B956,Absen!$A$2:$A$501,0)),"NO")</f>
        <v>NO</v>
      </c>
      <c r="M956" s="47">
        <f t="shared" si="42"/>
        <v>0</v>
      </c>
      <c r="N956">
        <f t="shared" si="43"/>
        <v>94</v>
      </c>
      <c r="O956">
        <f t="shared" si="44"/>
        <v>68.075000000000003</v>
      </c>
      <c r="P956" t="str" cm="1">
        <f t="array" ref="P956">_xlfn.IFS(O956&gt;90,"A+",O956&gt;80,"A",O956&gt;70,"B",O956&gt;60,"C",O956&gt;40,"D",O956&gt;=0,"E")</f>
        <v>C</v>
      </c>
      <c r="Q956" s="43" t="str">
        <f>TEXT(VLOOKUP(D956,CHOOSE({1,2},Detail!$H$2:$H$1001,Detail!$A$2:$A$1001),2,FALSE),"DD/MM/YYYY")</f>
        <v>26/08/2003</v>
      </c>
      <c r="R956" t="str" cm="1">
        <f t="array" ref="R956:V956">TRANSPOSE(VLOOKUP(D956,CHOOSE({1,2,3,4,5,6},Detail!$H$2:$H$1001,Detail!$F$2:$F$1001,Detail!$C$2:$C$1001,Detail!$D$2:$D$1001,Detail!$E$2:$E$1001,Detail!$B$2:$B$1001),{2;3;4;5;6},FALSE))</f>
        <v>Samarinda</v>
      </c>
      <c r="S956">
        <v>162</v>
      </c>
      <c r="T956">
        <v>86</v>
      </c>
      <c r="U956" t="str">
        <v>Gg. Gedebage Selatan No. 16</v>
      </c>
      <c r="V956" t="str">
        <v>A+</v>
      </c>
    </row>
    <row r="957" spans="1:23" x14ac:dyDescent="0.25">
      <c r="A957">
        <v>956</v>
      </c>
      <c r="B957" t="str">
        <f>LEFT(INDEX(Absen!$F$3:$F$8,MATCH(C957,Absen!$E$3:$E$8,0)),1)&amp;TEXT(A957,"0000")</f>
        <v>B0956</v>
      </c>
      <c r="C957" t="s">
        <v>1014</v>
      </c>
      <c r="D957" s="27" t="str">
        <f>VLOOKUP('Personal Teks 2'!B957,Detail!$G$2:$H$1001,2,FALSE)</f>
        <v>Bahuwirya Novitasari</v>
      </c>
      <c r="E957">
        <v>65</v>
      </c>
      <c r="F957">
        <v>58</v>
      </c>
      <c r="G957">
        <v>77</v>
      </c>
      <c r="H957">
        <v>55</v>
      </c>
      <c r="I957">
        <v>88</v>
      </c>
      <c r="J957">
        <v>80</v>
      </c>
      <c r="K957">
        <v>80</v>
      </c>
      <c r="L957" s="45" t="str">
        <f>_xlfn.IFNA(INDEX(Absen!$B$2:$B$501,MATCH('Personal Teks 2'!B957,Absen!$A$2:$A$501,0)),"NO")</f>
        <v>NO</v>
      </c>
      <c r="M957" s="47">
        <f t="shared" si="42"/>
        <v>0</v>
      </c>
      <c r="N957">
        <f t="shared" si="43"/>
        <v>80</v>
      </c>
      <c r="O957">
        <f t="shared" si="44"/>
        <v>72.650000000000006</v>
      </c>
      <c r="P957" t="str" cm="1">
        <f t="array" ref="P957">_xlfn.IFS(O957&gt;90,"A+",O957&gt;80,"A",O957&gt;70,"B",O957&gt;60,"C",O957&gt;40,"D",O957&gt;=0,"E")</f>
        <v>B</v>
      </c>
      <c r="Q957" s="43" t="str">
        <f>TEXT(VLOOKUP(D957,CHOOSE({1,2},Detail!$H$2:$H$1001,Detail!$A$2:$A$1001),2,FALSE),"DD/MM/YYYY")</f>
        <v>19/06/2001</v>
      </c>
      <c r="R957" t="str" cm="1">
        <f t="array" ref="R957:V957">TRANSPOSE(VLOOKUP(D957,CHOOSE({1,2,3,4,5,6},Detail!$H$2:$H$1001,Detail!$F$2:$F$1001,Detail!$C$2:$C$1001,Detail!$D$2:$D$1001,Detail!$E$2:$E$1001,Detail!$B$2:$B$1001),{2;3;4;5;6},FALSE))</f>
        <v>Denpasar</v>
      </c>
      <c r="S957">
        <v>177</v>
      </c>
      <c r="T957">
        <v>93</v>
      </c>
      <c r="U957" t="str">
        <v>Gang Cikutra Barat No. 03</v>
      </c>
      <c r="V957" t="str">
        <v>AB-</v>
      </c>
    </row>
    <row r="958" spans="1:23" x14ac:dyDescent="0.25">
      <c r="A958">
        <v>957</v>
      </c>
      <c r="B958" t="str">
        <f>LEFT(INDEX(Absen!$F$3:$F$8,MATCH(C958,Absen!$E$3:$E$8,0)),1)&amp;TEXT(A958,"0000")</f>
        <v>F0957</v>
      </c>
      <c r="C958" t="s">
        <v>1011</v>
      </c>
      <c r="D958" s="27" t="str">
        <f>VLOOKUP('Personal Teks 2'!B958,Detail!$G$2:$H$1001,2,FALSE)</f>
        <v>Taufan Widiastuti</v>
      </c>
      <c r="E958">
        <v>86</v>
      </c>
      <c r="F958">
        <v>61</v>
      </c>
      <c r="G958">
        <v>36</v>
      </c>
      <c r="H958">
        <v>53</v>
      </c>
      <c r="I958">
        <v>58</v>
      </c>
      <c r="J958">
        <v>53</v>
      </c>
      <c r="K958">
        <v>93</v>
      </c>
      <c r="L958" s="45">
        <f>_xlfn.IFNA(INDEX(Absen!$B$2:$B$501,MATCH('Personal Teks 2'!B958,Absen!$A$2:$A$501,0)),"NO")</f>
        <v>44864</v>
      </c>
      <c r="M958" s="47">
        <f t="shared" si="42"/>
        <v>10</v>
      </c>
      <c r="N958">
        <f t="shared" si="43"/>
        <v>83</v>
      </c>
      <c r="O958">
        <f t="shared" si="44"/>
        <v>58.350000000000009</v>
      </c>
      <c r="P958" t="str" cm="1">
        <f t="array" ref="P958">_xlfn.IFS(O958&gt;90,"A+",O958&gt;80,"A",O958&gt;70,"B",O958&gt;60,"C",O958&gt;40,"D",O958&gt;=0,"E")</f>
        <v>D</v>
      </c>
      <c r="Q958" s="43" t="str">
        <f>TEXT(VLOOKUP(D958,CHOOSE({1,2},Detail!$H$2:$H$1001,Detail!$A$2:$A$1001),2,FALSE),"DD/MM/YYYY")</f>
        <v>08/07/2004</v>
      </c>
      <c r="R958" t="str" cm="1">
        <f t="array" ref="R958:V958">TRANSPOSE(VLOOKUP(D958,CHOOSE({1,2,3,4,5,6},Detail!$H$2:$H$1001,Detail!$F$2:$F$1001,Detail!$C$2:$C$1001,Detail!$D$2:$D$1001,Detail!$E$2:$E$1001,Detail!$B$2:$B$1001),{2;3;4;5;6},FALSE))</f>
        <v>Bontang</v>
      </c>
      <c r="S958">
        <v>154</v>
      </c>
      <c r="T958">
        <v>47</v>
      </c>
      <c r="U958" t="str">
        <v xml:space="preserve">Jalan Kutisari Selatan No. 3
</v>
      </c>
      <c r="V958" t="str">
        <v>B-</v>
      </c>
    </row>
    <row r="959" spans="1:23" x14ac:dyDescent="0.25">
      <c r="A959">
        <v>958</v>
      </c>
      <c r="B959" t="str">
        <f>LEFT(INDEX(Absen!$F$3:$F$8,MATCH(C959,Absen!$E$3:$E$8,0)),1)&amp;TEXT(A959,"0000")</f>
        <v>F0958</v>
      </c>
      <c r="C959" t="s">
        <v>1011</v>
      </c>
      <c r="D959" s="27" t="str">
        <f>VLOOKUP('Personal Teks 2'!B959,Detail!$G$2:$H$1001,2,FALSE)</f>
        <v>Warsita Putra</v>
      </c>
      <c r="E959">
        <v>67</v>
      </c>
      <c r="F959">
        <v>58</v>
      </c>
      <c r="G959">
        <v>86</v>
      </c>
      <c r="H959">
        <v>71</v>
      </c>
      <c r="I959">
        <v>83</v>
      </c>
      <c r="J959">
        <v>95</v>
      </c>
      <c r="K959">
        <v>61</v>
      </c>
      <c r="L959" s="45">
        <f>_xlfn.IFNA(INDEX(Absen!$B$2:$B$501,MATCH('Personal Teks 2'!B959,Absen!$A$2:$A$501,0)),"NO")</f>
        <v>44839</v>
      </c>
      <c r="M959" s="47">
        <f t="shared" si="42"/>
        <v>10</v>
      </c>
      <c r="N959">
        <f t="shared" si="43"/>
        <v>51</v>
      </c>
      <c r="O959">
        <f t="shared" si="44"/>
        <v>76.174999999999997</v>
      </c>
      <c r="P959" t="str" cm="1">
        <f t="array" ref="P959">_xlfn.IFS(O959&gt;90,"A+",O959&gt;80,"A",O959&gt;70,"B",O959&gt;60,"C",O959&gt;40,"D",O959&gt;=0,"E")</f>
        <v>B</v>
      </c>
      <c r="Q959" s="43" t="str">
        <f>TEXT(VLOOKUP(D959,CHOOSE({1,2},Detail!$H$2:$H$1001,Detail!$A$2:$A$1001),2,FALSE),"DD/MM/YYYY")</f>
        <v>19/09/2001</v>
      </c>
      <c r="R959" t="str" cm="1">
        <f t="array" ref="R959:V959">TRANSPOSE(VLOOKUP(D959,CHOOSE({1,2,3,4,5,6},Detail!$H$2:$H$1001,Detail!$F$2:$F$1001,Detail!$C$2:$C$1001,Detail!$D$2:$D$1001,Detail!$E$2:$E$1001,Detail!$B$2:$B$1001),{2;3;4;5;6},FALSE))</f>
        <v>Sukabumi</v>
      </c>
      <c r="S959">
        <v>180</v>
      </c>
      <c r="T959">
        <v>73</v>
      </c>
      <c r="U959" t="str">
        <v>Jalan Jamika No. 37</v>
      </c>
      <c r="V959" t="str">
        <v>B+</v>
      </c>
    </row>
    <row r="960" spans="1:23" x14ac:dyDescent="0.25">
      <c r="A960">
        <v>959</v>
      </c>
      <c r="B960" t="str">
        <f>LEFT(INDEX(Absen!$F$3:$F$8,MATCH(C960,Absen!$E$3:$E$8,0)),1)&amp;TEXT(A960,"0000")</f>
        <v>D0959</v>
      </c>
      <c r="C960" t="s">
        <v>1013</v>
      </c>
      <c r="D960" s="27" t="str">
        <f>VLOOKUP('Personal Teks 2'!B960,Detail!$G$2:$H$1001,2,FALSE)</f>
        <v>Banawa Prasetyo</v>
      </c>
      <c r="E960">
        <v>59</v>
      </c>
      <c r="F960">
        <v>72</v>
      </c>
      <c r="G960">
        <v>75</v>
      </c>
      <c r="H960">
        <v>54</v>
      </c>
      <c r="I960">
        <v>71</v>
      </c>
      <c r="J960">
        <v>93</v>
      </c>
      <c r="K960">
        <v>94</v>
      </c>
      <c r="L960" s="45" t="str">
        <f>_xlfn.IFNA(INDEX(Absen!$B$2:$B$501,MATCH('Personal Teks 2'!B960,Absen!$A$2:$A$501,0)),"NO")</f>
        <v>NO</v>
      </c>
      <c r="M960" s="47">
        <f t="shared" si="42"/>
        <v>0</v>
      </c>
      <c r="N960">
        <f t="shared" si="43"/>
        <v>94</v>
      </c>
      <c r="O960">
        <f t="shared" si="44"/>
        <v>75</v>
      </c>
      <c r="P960" t="str" cm="1">
        <f t="array" ref="P960">_xlfn.IFS(O960&gt;90,"A+",O960&gt;80,"A",O960&gt;70,"B",O960&gt;60,"C",O960&gt;40,"D",O960&gt;=0,"E")</f>
        <v>B</v>
      </c>
      <c r="Q960" s="43" t="str">
        <f>TEXT(VLOOKUP(D960,CHOOSE({1,2},Detail!$H$2:$H$1001,Detail!$A$2:$A$1001),2,FALSE),"DD/MM/YYYY")</f>
        <v>02/02/2004</v>
      </c>
      <c r="R960" t="str" cm="1">
        <f t="array" ref="R960:V960">TRANSPOSE(VLOOKUP(D960,CHOOSE({1,2,3,4,5,6},Detail!$H$2:$H$1001,Detail!$F$2:$F$1001,Detail!$C$2:$C$1001,Detail!$D$2:$D$1001,Detail!$E$2:$E$1001,Detail!$B$2:$B$1001),{2;3;4;5;6},FALSE))</f>
        <v>Kota Administrasi Jakarta Utara</v>
      </c>
      <c r="S960">
        <v>157</v>
      </c>
      <c r="T960">
        <v>54</v>
      </c>
      <c r="U960" t="str">
        <v xml:space="preserve">Gang Ahmad Yani No. 1
</v>
      </c>
      <c r="V960" t="str">
        <v>AB+</v>
      </c>
      <c r="W960" t="s">
        <v>1050</v>
      </c>
    </row>
    <row r="961" spans="1:22" x14ac:dyDescent="0.25">
      <c r="A961">
        <v>960</v>
      </c>
      <c r="B961" t="str">
        <f>LEFT(INDEX(Absen!$F$3:$F$8,MATCH(C961,Absen!$E$3:$E$8,0)),1)&amp;TEXT(A961,"0000")</f>
        <v>B0960</v>
      </c>
      <c r="C961" t="s">
        <v>1014</v>
      </c>
      <c r="D961" s="27" t="str">
        <f>VLOOKUP('Personal Teks 2'!B961,Detail!$G$2:$H$1001,2,FALSE)</f>
        <v>Aris Purnawati</v>
      </c>
      <c r="E961">
        <v>94</v>
      </c>
      <c r="F961">
        <v>73</v>
      </c>
      <c r="G961">
        <v>59</v>
      </c>
      <c r="H961">
        <v>71</v>
      </c>
      <c r="I961">
        <v>95</v>
      </c>
      <c r="J961">
        <v>78</v>
      </c>
      <c r="K961">
        <v>98</v>
      </c>
      <c r="L961" s="45" t="str">
        <f>_xlfn.IFNA(INDEX(Absen!$B$2:$B$501,MATCH('Personal Teks 2'!B961,Absen!$A$2:$A$501,0)),"NO")</f>
        <v>NO</v>
      </c>
      <c r="M961" s="47">
        <f t="shared" si="42"/>
        <v>0</v>
      </c>
      <c r="N961">
        <f t="shared" si="43"/>
        <v>98</v>
      </c>
      <c r="O961">
        <f t="shared" si="44"/>
        <v>78.824999999999989</v>
      </c>
      <c r="P961" t="str" cm="1">
        <f t="array" ref="P961">_xlfn.IFS(O961&gt;90,"A+",O961&gt;80,"A",O961&gt;70,"B",O961&gt;60,"C",O961&gt;40,"D",O961&gt;=0,"E")</f>
        <v>B</v>
      </c>
      <c r="Q961" s="43" t="str">
        <f>TEXT(VLOOKUP(D961,CHOOSE({1,2},Detail!$H$2:$H$1001,Detail!$A$2:$A$1001),2,FALSE),"DD/MM/YYYY")</f>
        <v>28/01/2004</v>
      </c>
      <c r="R961" t="str" cm="1">
        <f t="array" ref="R961:V961">TRANSPOSE(VLOOKUP(D961,CHOOSE({1,2,3,4,5,6},Detail!$H$2:$H$1001,Detail!$F$2:$F$1001,Detail!$C$2:$C$1001,Detail!$D$2:$D$1001,Detail!$E$2:$E$1001,Detail!$B$2:$B$1001),{2;3;4;5;6},FALSE))</f>
        <v>Prabumulih</v>
      </c>
      <c r="S961">
        <v>154</v>
      </c>
      <c r="T961">
        <v>71</v>
      </c>
      <c r="U961" t="str">
        <v>Gang HOS. Cokroaminoto No. 41</v>
      </c>
      <c r="V961" t="str">
        <v>A-</v>
      </c>
    </row>
    <row r="962" spans="1:22" x14ac:dyDescent="0.25">
      <c r="A962">
        <v>961</v>
      </c>
      <c r="B962" t="str">
        <f>LEFT(INDEX(Absen!$F$3:$F$8,MATCH(C962,Absen!$E$3:$E$8,0)),1)&amp;TEXT(A962,"0000")</f>
        <v>E0961</v>
      </c>
      <c r="C962" t="s">
        <v>1010</v>
      </c>
      <c r="D962" s="27" t="str">
        <f>VLOOKUP('Personal Teks 2'!B962,Detail!$G$2:$H$1001,2,FALSE)</f>
        <v>Gantar Prayoga</v>
      </c>
      <c r="E962">
        <v>54</v>
      </c>
      <c r="F962">
        <v>45</v>
      </c>
      <c r="G962">
        <v>32</v>
      </c>
      <c r="H962">
        <v>72</v>
      </c>
      <c r="I962">
        <v>80</v>
      </c>
      <c r="J962">
        <v>75</v>
      </c>
      <c r="K962">
        <v>95</v>
      </c>
      <c r="L962" s="45" t="str">
        <f>_xlfn.IFNA(INDEX(Absen!$B$2:$B$501,MATCH('Personal Teks 2'!B962,Absen!$A$2:$A$501,0)),"NO")</f>
        <v>NO</v>
      </c>
      <c r="M962" s="47">
        <f t="shared" si="42"/>
        <v>0</v>
      </c>
      <c r="N962">
        <f t="shared" si="43"/>
        <v>95</v>
      </c>
      <c r="O962">
        <f t="shared" si="44"/>
        <v>62.274999999999999</v>
      </c>
      <c r="P962" t="str" cm="1">
        <f t="array" ref="P962">_xlfn.IFS(O962&gt;90,"A+",O962&gt;80,"A",O962&gt;70,"B",O962&gt;60,"C",O962&gt;40,"D",O962&gt;=0,"E")</f>
        <v>C</v>
      </c>
      <c r="Q962" s="43" t="str">
        <f>TEXT(VLOOKUP(D962,CHOOSE({1,2},Detail!$H$2:$H$1001,Detail!$A$2:$A$1001),2,FALSE),"DD/MM/YYYY")</f>
        <v>16/07/2002</v>
      </c>
      <c r="R962" t="str" cm="1">
        <f t="array" ref="R962:V962">TRANSPOSE(VLOOKUP(D962,CHOOSE({1,2,3,4,5,6},Detail!$H$2:$H$1001,Detail!$F$2:$F$1001,Detail!$C$2:$C$1001,Detail!$D$2:$D$1001,Detail!$E$2:$E$1001,Detail!$B$2:$B$1001),{2;3;4;5;6},FALSE))</f>
        <v>Ambon</v>
      </c>
      <c r="S962">
        <v>175</v>
      </c>
      <c r="T962">
        <v>86</v>
      </c>
      <c r="U962" t="str">
        <v xml:space="preserve">Jl. Abdul Muis No. 6
</v>
      </c>
      <c r="V962" t="str">
        <v>B+</v>
      </c>
    </row>
    <row r="963" spans="1:22" x14ac:dyDescent="0.25">
      <c r="A963">
        <v>962</v>
      </c>
      <c r="B963" t="str">
        <f>LEFT(INDEX(Absen!$F$3:$F$8,MATCH(C963,Absen!$E$3:$E$8,0)),1)&amp;TEXT(A963,"0000")</f>
        <v>B0962</v>
      </c>
      <c r="C963" t="s">
        <v>1014</v>
      </c>
      <c r="D963" s="27" t="str">
        <f>VLOOKUP('Personal Teks 2'!B963,Detail!$G$2:$H$1001,2,FALSE)</f>
        <v>Damu Pradana</v>
      </c>
      <c r="E963">
        <v>64</v>
      </c>
      <c r="F963">
        <v>53</v>
      </c>
      <c r="G963">
        <v>49</v>
      </c>
      <c r="H963">
        <v>56</v>
      </c>
      <c r="I963">
        <v>74</v>
      </c>
      <c r="J963">
        <v>56</v>
      </c>
      <c r="K963">
        <v>84</v>
      </c>
      <c r="L963" s="45" t="str">
        <f>_xlfn.IFNA(INDEX(Absen!$B$2:$B$501,MATCH('Personal Teks 2'!B963,Absen!$A$2:$A$501,0)),"NO")</f>
        <v>NO</v>
      </c>
      <c r="M963" s="47">
        <f t="shared" ref="M963:M1001" si="45">IF(LEN(TEXT(L963,"DD/MM/YYYY"))=10,10,0)</f>
        <v>0</v>
      </c>
      <c r="N963">
        <f t="shared" ref="N963:N1001" si="46">(K963-M963)</f>
        <v>84</v>
      </c>
      <c r="O963">
        <f t="shared" ref="O963:O1001" si="47">SUM(E963*12.5/100,F963*12.5/100,H963*12.5/100,G963*20/100,I963*12.5/100,J963*20/100,N963*10/100)</f>
        <v>60.274999999999999</v>
      </c>
      <c r="P963" t="str" cm="1">
        <f t="array" ref="P963">_xlfn.IFS(O963&gt;90,"A+",O963&gt;80,"A",O963&gt;70,"B",O963&gt;60,"C",O963&gt;40,"D",O963&gt;=0,"E")</f>
        <v>C</v>
      </c>
      <c r="Q963" s="43" t="str">
        <f>TEXT(VLOOKUP(D963,CHOOSE({1,2},Detail!$H$2:$H$1001,Detail!$A$2:$A$1001),2,FALSE),"DD/MM/YYYY")</f>
        <v>08/09/2001</v>
      </c>
      <c r="R963" t="str" cm="1">
        <f t="array" ref="R963:V963">TRANSPOSE(VLOOKUP(D963,CHOOSE({1,2,3,4,5,6},Detail!$H$2:$H$1001,Detail!$F$2:$F$1001,Detail!$C$2:$C$1001,Detail!$D$2:$D$1001,Detail!$E$2:$E$1001,Detail!$B$2:$B$1001),{2;3;4;5;6},FALSE))</f>
        <v>Jayapura</v>
      </c>
      <c r="S963">
        <v>177</v>
      </c>
      <c r="T963">
        <v>80</v>
      </c>
      <c r="U963" t="str">
        <v xml:space="preserve">Jl. M.T Haryono No. 0
</v>
      </c>
      <c r="V963" t="str">
        <v>A-</v>
      </c>
    </row>
    <row r="964" spans="1:22" x14ac:dyDescent="0.25">
      <c r="A964">
        <v>963</v>
      </c>
      <c r="B964" t="str">
        <f>LEFT(INDEX(Absen!$F$3:$F$8,MATCH(C964,Absen!$E$3:$E$8,0)),1)&amp;TEXT(A964,"0000")</f>
        <v>B0963</v>
      </c>
      <c r="C964" t="s">
        <v>1014</v>
      </c>
      <c r="D964" s="27" t="str">
        <f>VLOOKUP('Personal Teks 2'!B964,Detail!$G$2:$H$1001,2,FALSE)</f>
        <v>Alambana Purwanti</v>
      </c>
      <c r="E964">
        <v>82</v>
      </c>
      <c r="F964">
        <v>59</v>
      </c>
      <c r="G964">
        <v>61</v>
      </c>
      <c r="H964">
        <v>74</v>
      </c>
      <c r="I964">
        <v>53</v>
      </c>
      <c r="J964">
        <v>82</v>
      </c>
      <c r="K964">
        <v>78</v>
      </c>
      <c r="L964" s="45">
        <f>_xlfn.IFNA(INDEX(Absen!$B$2:$B$501,MATCH('Personal Teks 2'!B964,Absen!$A$2:$A$501,0)),"NO")</f>
        <v>44823</v>
      </c>
      <c r="M964" s="47">
        <f t="shared" si="45"/>
        <v>10</v>
      </c>
      <c r="N964">
        <f t="shared" si="46"/>
        <v>68</v>
      </c>
      <c r="O964">
        <f t="shared" si="47"/>
        <v>68.900000000000006</v>
      </c>
      <c r="P964" t="str" cm="1">
        <f t="array" ref="P964">_xlfn.IFS(O964&gt;90,"A+",O964&gt;80,"A",O964&gt;70,"B",O964&gt;60,"C",O964&gt;40,"D",O964&gt;=0,"E")</f>
        <v>C</v>
      </c>
      <c r="Q964" s="43" t="str">
        <f>TEXT(VLOOKUP(D964,CHOOSE({1,2},Detail!$H$2:$H$1001,Detail!$A$2:$A$1001),2,FALSE),"DD/MM/YYYY")</f>
        <v>24/11/2001</v>
      </c>
      <c r="R964" t="str" cm="1">
        <f t="array" ref="R964:V964">TRANSPOSE(VLOOKUP(D964,CHOOSE({1,2,3,4,5,6},Detail!$H$2:$H$1001,Detail!$F$2:$F$1001,Detail!$C$2:$C$1001,Detail!$D$2:$D$1001,Detail!$E$2:$E$1001,Detail!$B$2:$B$1001),{2;3;4;5;6},FALSE))</f>
        <v>Tangerang</v>
      </c>
      <c r="S964">
        <v>155</v>
      </c>
      <c r="T964">
        <v>49</v>
      </c>
      <c r="U964" t="str">
        <v>Jl. Sadang Serang No. 28</v>
      </c>
      <c r="V964" t="str">
        <v>AB+</v>
      </c>
    </row>
    <row r="965" spans="1:22" x14ac:dyDescent="0.25">
      <c r="A965">
        <v>964</v>
      </c>
      <c r="B965" t="str">
        <f>LEFT(INDEX(Absen!$F$3:$F$8,MATCH(C965,Absen!$E$3:$E$8,0)),1)&amp;TEXT(A965,"0000")</f>
        <v>A0964</v>
      </c>
      <c r="C965" t="s">
        <v>1015</v>
      </c>
      <c r="D965" s="27" t="str">
        <f>VLOOKUP('Personal Teks 2'!B965,Detail!$G$2:$H$1001,2,FALSE)</f>
        <v>Gaman Simbolon</v>
      </c>
      <c r="E965">
        <v>80</v>
      </c>
      <c r="F965">
        <v>65</v>
      </c>
      <c r="G965">
        <v>50</v>
      </c>
      <c r="H965">
        <v>63</v>
      </c>
      <c r="I965">
        <v>73</v>
      </c>
      <c r="J965">
        <v>45</v>
      </c>
      <c r="K965">
        <v>80</v>
      </c>
      <c r="L965" s="45" t="str">
        <f>_xlfn.IFNA(INDEX(Absen!$B$2:$B$501,MATCH('Personal Teks 2'!B965,Absen!$A$2:$A$501,0)),"NO")</f>
        <v>NO</v>
      </c>
      <c r="M965" s="47">
        <f t="shared" si="45"/>
        <v>0</v>
      </c>
      <c r="N965">
        <f t="shared" si="46"/>
        <v>80</v>
      </c>
      <c r="O965">
        <f t="shared" si="47"/>
        <v>62.125</v>
      </c>
      <c r="P965" t="str" cm="1">
        <f t="array" ref="P965">_xlfn.IFS(O965&gt;90,"A+",O965&gt;80,"A",O965&gt;70,"B",O965&gt;60,"C",O965&gt;40,"D",O965&gt;=0,"E")</f>
        <v>C</v>
      </c>
      <c r="Q965" s="43" t="str">
        <f>TEXT(VLOOKUP(D965,CHOOSE({1,2},Detail!$H$2:$H$1001,Detail!$A$2:$A$1001),2,FALSE),"DD/MM/YYYY")</f>
        <v>16/09/2002</v>
      </c>
      <c r="R965" t="str" cm="1">
        <f t="array" ref="R965:V965">TRANSPOSE(VLOOKUP(D965,CHOOSE({1,2,3,4,5,6},Detail!$H$2:$H$1001,Detail!$F$2:$F$1001,Detail!$C$2:$C$1001,Detail!$D$2:$D$1001,Detail!$E$2:$E$1001,Detail!$B$2:$B$1001),{2;3;4;5;6},FALSE))</f>
        <v>Kota Administrasi Jakarta Barat</v>
      </c>
      <c r="S965">
        <v>161</v>
      </c>
      <c r="T965">
        <v>54</v>
      </c>
      <c r="U965" t="str">
        <v xml:space="preserve">Gang Kutai No. 1
</v>
      </c>
      <c r="V965" t="str">
        <v>B-</v>
      </c>
    </row>
    <row r="966" spans="1:22" x14ac:dyDescent="0.25">
      <c r="A966">
        <v>965</v>
      </c>
      <c r="B966" t="str">
        <f>LEFT(INDEX(Absen!$F$3:$F$8,MATCH(C966,Absen!$E$3:$E$8,0)),1)&amp;TEXT(A966,"0000")</f>
        <v>D0965</v>
      </c>
      <c r="C966" t="s">
        <v>1013</v>
      </c>
      <c r="D966" s="27" t="str">
        <f>VLOOKUP('Personal Teks 2'!B966,Detail!$G$2:$H$1001,2,FALSE)</f>
        <v>Darsirah Habibi</v>
      </c>
      <c r="E966">
        <v>50</v>
      </c>
      <c r="F966">
        <v>47</v>
      </c>
      <c r="G966">
        <v>34</v>
      </c>
      <c r="H966">
        <v>75</v>
      </c>
      <c r="I966">
        <v>81</v>
      </c>
      <c r="J966">
        <v>52</v>
      </c>
      <c r="K966">
        <v>69</v>
      </c>
      <c r="L966" s="45" t="str">
        <f>_xlfn.IFNA(INDEX(Absen!$B$2:$B$501,MATCH('Personal Teks 2'!B966,Absen!$A$2:$A$501,0)),"NO")</f>
        <v>NO</v>
      </c>
      <c r="M966" s="47">
        <f t="shared" si="45"/>
        <v>0</v>
      </c>
      <c r="N966">
        <f t="shared" si="46"/>
        <v>69</v>
      </c>
      <c r="O966">
        <f t="shared" si="47"/>
        <v>55.724999999999994</v>
      </c>
      <c r="P966" t="str" cm="1">
        <f t="array" ref="P966">_xlfn.IFS(O966&gt;90,"A+",O966&gt;80,"A",O966&gt;70,"B",O966&gt;60,"C",O966&gt;40,"D",O966&gt;=0,"E")</f>
        <v>D</v>
      </c>
      <c r="Q966" s="43" t="str">
        <f>TEXT(VLOOKUP(D966,CHOOSE({1,2},Detail!$H$2:$H$1001,Detail!$A$2:$A$1001),2,FALSE),"DD/MM/YYYY")</f>
        <v>20/06/2001</v>
      </c>
      <c r="R966" t="str" cm="1">
        <f t="array" ref="R966:V966">TRANSPOSE(VLOOKUP(D966,CHOOSE({1,2,3,4,5,6},Detail!$H$2:$H$1001,Detail!$F$2:$F$1001,Detail!$C$2:$C$1001,Detail!$D$2:$D$1001,Detail!$E$2:$E$1001,Detail!$B$2:$B$1001),{2;3;4;5;6},FALSE))</f>
        <v>Metro</v>
      </c>
      <c r="S966">
        <v>157</v>
      </c>
      <c r="T966">
        <v>77</v>
      </c>
      <c r="U966" t="str">
        <v xml:space="preserve">Gang Yos Sudarso No. 9
</v>
      </c>
      <c r="V966" t="str">
        <v>AB-</v>
      </c>
    </row>
    <row r="967" spans="1:22" x14ac:dyDescent="0.25">
      <c r="A967">
        <v>966</v>
      </c>
      <c r="B967" t="str">
        <f>LEFT(INDEX(Absen!$F$3:$F$8,MATCH(C967,Absen!$E$3:$E$8,0)),1)&amp;TEXT(A967,"0000")</f>
        <v>A0966</v>
      </c>
      <c r="C967" t="s">
        <v>1015</v>
      </c>
      <c r="D967" s="27" t="str">
        <f>VLOOKUP('Personal Teks 2'!B967,Detail!$G$2:$H$1001,2,FALSE)</f>
        <v>Bambang Gunarto</v>
      </c>
      <c r="E967">
        <v>64</v>
      </c>
      <c r="F967">
        <v>64</v>
      </c>
      <c r="G967">
        <v>72</v>
      </c>
      <c r="H967">
        <v>73</v>
      </c>
      <c r="I967">
        <v>89</v>
      </c>
      <c r="J967">
        <v>54</v>
      </c>
      <c r="K967">
        <v>68</v>
      </c>
      <c r="L967" s="45">
        <f>_xlfn.IFNA(INDEX(Absen!$B$2:$B$501,MATCH('Personal Teks 2'!B967,Absen!$A$2:$A$501,0)),"NO")</f>
        <v>44907</v>
      </c>
      <c r="M967" s="47">
        <f t="shared" si="45"/>
        <v>10</v>
      </c>
      <c r="N967">
        <f t="shared" si="46"/>
        <v>58</v>
      </c>
      <c r="O967">
        <f t="shared" si="47"/>
        <v>67.25</v>
      </c>
      <c r="P967" t="str" cm="1">
        <f t="array" ref="P967">_xlfn.IFS(O967&gt;90,"A+",O967&gt;80,"A",O967&gt;70,"B",O967&gt;60,"C",O967&gt;40,"D",O967&gt;=0,"E")</f>
        <v>C</v>
      </c>
      <c r="Q967" s="43" t="str">
        <f>TEXT(VLOOKUP(D967,CHOOSE({1,2},Detail!$H$2:$H$1001,Detail!$A$2:$A$1001),2,FALSE),"DD/MM/YYYY")</f>
        <v>28/03/2002</v>
      </c>
      <c r="R967" t="str" cm="1">
        <f t="array" ref="R967:V967">TRANSPOSE(VLOOKUP(D967,CHOOSE({1,2,3,4,5,6},Detail!$H$2:$H$1001,Detail!$F$2:$F$1001,Detail!$C$2:$C$1001,Detail!$D$2:$D$1001,Detail!$E$2:$E$1001,Detail!$B$2:$B$1001),{2;3;4;5;6},FALSE))</f>
        <v>Palembang</v>
      </c>
      <c r="S967">
        <v>150</v>
      </c>
      <c r="T967">
        <v>54</v>
      </c>
      <c r="U967" t="str">
        <v xml:space="preserve">Gang Kiaracondong No. 8
</v>
      </c>
      <c r="V967" t="str">
        <v>A+</v>
      </c>
    </row>
    <row r="968" spans="1:22" x14ac:dyDescent="0.25">
      <c r="A968">
        <v>967</v>
      </c>
      <c r="B968" t="str">
        <f>LEFT(INDEX(Absen!$F$3:$F$8,MATCH(C968,Absen!$E$3:$E$8,0)),1)&amp;TEXT(A968,"0000")</f>
        <v>E0967</v>
      </c>
      <c r="C968" t="s">
        <v>1010</v>
      </c>
      <c r="D968" s="27" t="str">
        <f>VLOOKUP('Personal Teks 2'!B968,Detail!$G$2:$H$1001,2,FALSE)</f>
        <v>Hana Prasetya</v>
      </c>
      <c r="E968">
        <v>83</v>
      </c>
      <c r="F968">
        <v>48</v>
      </c>
      <c r="G968">
        <v>39</v>
      </c>
      <c r="H968">
        <v>62</v>
      </c>
      <c r="I968">
        <v>62</v>
      </c>
      <c r="J968">
        <v>85</v>
      </c>
      <c r="K968">
        <v>91</v>
      </c>
      <c r="L968" s="45">
        <f>_xlfn.IFNA(INDEX(Absen!$B$2:$B$501,MATCH('Personal Teks 2'!B968,Absen!$A$2:$A$501,0)),"NO")</f>
        <v>44840</v>
      </c>
      <c r="M968" s="47">
        <f t="shared" si="45"/>
        <v>10</v>
      </c>
      <c r="N968">
        <f t="shared" si="46"/>
        <v>81</v>
      </c>
      <c r="O968">
        <f t="shared" si="47"/>
        <v>64.774999999999991</v>
      </c>
      <c r="P968" t="str" cm="1">
        <f t="array" ref="P968">_xlfn.IFS(O968&gt;90,"A+",O968&gt;80,"A",O968&gt;70,"B",O968&gt;60,"C",O968&gt;40,"D",O968&gt;=0,"E")</f>
        <v>C</v>
      </c>
      <c r="Q968" s="43" t="str">
        <f>TEXT(VLOOKUP(D968,CHOOSE({1,2},Detail!$H$2:$H$1001,Detail!$A$2:$A$1001),2,FALSE),"DD/MM/YYYY")</f>
        <v>27/05/2004</v>
      </c>
      <c r="R968" t="str" cm="1">
        <f t="array" ref="R968:V968">TRANSPOSE(VLOOKUP(D968,CHOOSE({1,2,3,4,5,6},Detail!$H$2:$H$1001,Detail!$F$2:$F$1001,Detail!$C$2:$C$1001,Detail!$D$2:$D$1001,Detail!$E$2:$E$1001,Detail!$B$2:$B$1001),{2;3;4;5;6},FALSE))</f>
        <v>Bau-Bau</v>
      </c>
      <c r="S968">
        <v>170</v>
      </c>
      <c r="T968">
        <v>52</v>
      </c>
      <c r="U968" t="str">
        <v xml:space="preserve">Gg. Bangka Raya No. 9
</v>
      </c>
      <c r="V968" t="str">
        <v>B-</v>
      </c>
    </row>
    <row r="969" spans="1:22" x14ac:dyDescent="0.25">
      <c r="A969">
        <v>968</v>
      </c>
      <c r="B969" t="str">
        <f>LEFT(INDEX(Absen!$F$3:$F$8,MATCH(C969,Absen!$E$3:$E$8,0)),1)&amp;TEXT(A969,"0000")</f>
        <v>E0968</v>
      </c>
      <c r="C969" t="s">
        <v>1010</v>
      </c>
      <c r="D969" s="27" t="str">
        <f>VLOOKUP('Personal Teks 2'!B969,Detail!$G$2:$H$1001,2,FALSE)</f>
        <v>Eva Puspita</v>
      </c>
      <c r="E969">
        <v>88</v>
      </c>
      <c r="F969">
        <v>44</v>
      </c>
      <c r="G969">
        <v>85</v>
      </c>
      <c r="H969">
        <v>54</v>
      </c>
      <c r="I969">
        <v>55</v>
      </c>
      <c r="J969">
        <v>81</v>
      </c>
      <c r="K969">
        <v>64</v>
      </c>
      <c r="L969" s="45" t="str">
        <f>_xlfn.IFNA(INDEX(Absen!$B$2:$B$501,MATCH('Personal Teks 2'!B969,Absen!$A$2:$A$501,0)),"NO")</f>
        <v>NO</v>
      </c>
      <c r="M969" s="47">
        <f t="shared" si="45"/>
        <v>0</v>
      </c>
      <c r="N969">
        <f t="shared" si="46"/>
        <v>64</v>
      </c>
      <c r="O969">
        <f t="shared" si="47"/>
        <v>69.725000000000009</v>
      </c>
      <c r="P969" t="str" cm="1">
        <f t="array" ref="P969">_xlfn.IFS(O969&gt;90,"A+",O969&gt;80,"A",O969&gt;70,"B",O969&gt;60,"C",O969&gt;40,"D",O969&gt;=0,"E")</f>
        <v>C</v>
      </c>
      <c r="Q969" s="43" t="str">
        <f>TEXT(VLOOKUP(D969,CHOOSE({1,2},Detail!$H$2:$H$1001,Detail!$A$2:$A$1001),2,FALSE),"DD/MM/YYYY")</f>
        <v>23/10/2002</v>
      </c>
      <c r="R969" t="str" cm="1">
        <f t="array" ref="R969:V969">TRANSPOSE(VLOOKUP(D969,CHOOSE({1,2,3,4,5,6},Detail!$H$2:$H$1001,Detail!$F$2:$F$1001,Detail!$C$2:$C$1001,Detail!$D$2:$D$1001,Detail!$E$2:$E$1001,Detail!$B$2:$B$1001),{2;3;4;5;6},FALSE))</f>
        <v>Bau-Bau</v>
      </c>
      <c r="S969">
        <v>160</v>
      </c>
      <c r="T969">
        <v>51</v>
      </c>
      <c r="U969" t="str">
        <v>Jl. Ir. H. Djuanda No. 77</v>
      </c>
      <c r="V969" t="str">
        <v>O+</v>
      </c>
    </row>
    <row r="970" spans="1:22" x14ac:dyDescent="0.25">
      <c r="A970">
        <v>969</v>
      </c>
      <c r="B970" t="str">
        <f>LEFT(INDEX(Absen!$F$3:$F$8,MATCH(C970,Absen!$E$3:$E$8,0)),1)&amp;TEXT(A970,"0000")</f>
        <v>A0969</v>
      </c>
      <c r="C970" t="s">
        <v>1015</v>
      </c>
      <c r="D970" s="27" t="str">
        <f>VLOOKUP('Personal Teks 2'!B970,Detail!$G$2:$H$1001,2,FALSE)</f>
        <v>Fitriani Mulyani</v>
      </c>
      <c r="E970">
        <v>92</v>
      </c>
      <c r="F970">
        <v>57</v>
      </c>
      <c r="G970">
        <v>89</v>
      </c>
      <c r="H970">
        <v>73</v>
      </c>
      <c r="I970">
        <v>81</v>
      </c>
      <c r="J970">
        <v>74</v>
      </c>
      <c r="K970">
        <v>99</v>
      </c>
      <c r="L970" s="45" t="str">
        <f>_xlfn.IFNA(INDEX(Absen!$B$2:$B$501,MATCH('Personal Teks 2'!B970,Absen!$A$2:$A$501,0)),"NO")</f>
        <v>NO</v>
      </c>
      <c r="M970" s="47">
        <f t="shared" si="45"/>
        <v>0</v>
      </c>
      <c r="N970">
        <f t="shared" si="46"/>
        <v>99</v>
      </c>
      <c r="O970">
        <f t="shared" si="47"/>
        <v>80.375</v>
      </c>
      <c r="P970" t="str" cm="1">
        <f t="array" ref="P970">_xlfn.IFS(O970&gt;90,"A+",O970&gt;80,"A",O970&gt;70,"B",O970&gt;60,"C",O970&gt;40,"D",O970&gt;=0,"E")</f>
        <v>A</v>
      </c>
      <c r="Q970" s="43" t="str">
        <f>TEXT(VLOOKUP(D970,CHOOSE({1,2},Detail!$H$2:$H$1001,Detail!$A$2:$A$1001),2,FALSE),"DD/MM/YYYY")</f>
        <v>11/11/2002</v>
      </c>
      <c r="R970" t="str" cm="1">
        <f t="array" ref="R970:V970">TRANSPOSE(VLOOKUP(D970,CHOOSE({1,2,3,4,5,6},Detail!$H$2:$H$1001,Detail!$F$2:$F$1001,Detail!$C$2:$C$1001,Detail!$D$2:$D$1001,Detail!$E$2:$E$1001,Detail!$B$2:$B$1001),{2;3;4;5;6},FALSE))</f>
        <v>Bukittinggi</v>
      </c>
      <c r="S970">
        <v>161</v>
      </c>
      <c r="T970">
        <v>81</v>
      </c>
      <c r="U970" t="str">
        <v>Jl. Laswi No. 87</v>
      </c>
      <c r="V970" t="str">
        <v>AB+</v>
      </c>
    </row>
    <row r="971" spans="1:22" x14ac:dyDescent="0.25">
      <c r="A971">
        <v>970</v>
      </c>
      <c r="B971" t="str">
        <f>LEFT(INDEX(Absen!$F$3:$F$8,MATCH(C971,Absen!$E$3:$E$8,0)),1)&amp;TEXT(A971,"0000")</f>
        <v>A0970</v>
      </c>
      <c r="C971" t="s">
        <v>1015</v>
      </c>
      <c r="D971" s="27" t="str">
        <f>VLOOKUP('Personal Teks 2'!B971,Detail!$G$2:$H$1001,2,FALSE)</f>
        <v>Gangsa Iswahyudi</v>
      </c>
      <c r="E971">
        <v>69</v>
      </c>
      <c r="F971">
        <v>59</v>
      </c>
      <c r="G971">
        <v>61</v>
      </c>
      <c r="H971">
        <v>72</v>
      </c>
      <c r="I971">
        <v>73</v>
      </c>
      <c r="J971">
        <v>70</v>
      </c>
      <c r="K971">
        <v>80</v>
      </c>
      <c r="L971" s="45" t="str">
        <f>_xlfn.IFNA(INDEX(Absen!$B$2:$B$501,MATCH('Personal Teks 2'!B971,Absen!$A$2:$A$501,0)),"NO")</f>
        <v>NO</v>
      </c>
      <c r="M971" s="47">
        <f t="shared" si="45"/>
        <v>0</v>
      </c>
      <c r="N971">
        <f t="shared" si="46"/>
        <v>80</v>
      </c>
      <c r="O971">
        <f t="shared" si="47"/>
        <v>68.325000000000003</v>
      </c>
      <c r="P971" t="str" cm="1">
        <f t="array" ref="P971">_xlfn.IFS(O971&gt;90,"A+",O971&gt;80,"A",O971&gt;70,"B",O971&gt;60,"C",O971&gt;40,"D",O971&gt;=0,"E")</f>
        <v>C</v>
      </c>
      <c r="Q971" s="43" t="str">
        <f>TEXT(VLOOKUP(D971,CHOOSE({1,2},Detail!$H$2:$H$1001,Detail!$A$2:$A$1001),2,FALSE),"DD/MM/YYYY")</f>
        <v>06/12/2002</v>
      </c>
      <c r="R971" t="str" cm="1">
        <f t="array" ref="R971:V971">TRANSPOSE(VLOOKUP(D971,CHOOSE({1,2,3,4,5,6},Detail!$H$2:$H$1001,Detail!$F$2:$F$1001,Detail!$C$2:$C$1001,Detail!$D$2:$D$1001,Detail!$E$2:$E$1001,Detail!$B$2:$B$1001),{2;3;4;5;6},FALSE))</f>
        <v>Sorong</v>
      </c>
      <c r="S971">
        <v>156</v>
      </c>
      <c r="T971">
        <v>70</v>
      </c>
      <c r="U971" t="str">
        <v>Gang M.T Haryono No. 25</v>
      </c>
      <c r="V971" t="str">
        <v>B+</v>
      </c>
    </row>
    <row r="972" spans="1:22" x14ac:dyDescent="0.25">
      <c r="A972">
        <v>971</v>
      </c>
      <c r="B972" t="str">
        <f>LEFT(INDEX(Absen!$F$3:$F$8,MATCH(C972,Absen!$E$3:$E$8,0)),1)&amp;TEXT(A972,"0000")</f>
        <v>F0971</v>
      </c>
      <c r="C972" t="s">
        <v>1011</v>
      </c>
      <c r="D972" s="27" t="str">
        <f>VLOOKUP('Personal Teks 2'!B972,Detail!$G$2:$H$1001,2,FALSE)</f>
        <v>Dimas Rajasa</v>
      </c>
      <c r="E972">
        <v>94</v>
      </c>
      <c r="F972">
        <v>46</v>
      </c>
      <c r="G972">
        <v>93</v>
      </c>
      <c r="H972">
        <v>66</v>
      </c>
      <c r="I972">
        <v>57</v>
      </c>
      <c r="J972">
        <v>86</v>
      </c>
      <c r="K972">
        <v>69</v>
      </c>
      <c r="L972" s="45" t="str">
        <f>_xlfn.IFNA(INDEX(Absen!$B$2:$B$501,MATCH('Personal Teks 2'!B972,Absen!$A$2:$A$501,0)),"NO")</f>
        <v>NO</v>
      </c>
      <c r="M972" s="47">
        <f t="shared" si="45"/>
        <v>0</v>
      </c>
      <c r="N972">
        <f t="shared" si="46"/>
        <v>69</v>
      </c>
      <c r="O972">
        <f t="shared" si="47"/>
        <v>75.575000000000003</v>
      </c>
      <c r="P972" t="str" cm="1">
        <f t="array" ref="P972">_xlfn.IFS(O972&gt;90,"A+",O972&gt;80,"A",O972&gt;70,"B",O972&gt;60,"C",O972&gt;40,"D",O972&gt;=0,"E")</f>
        <v>B</v>
      </c>
      <c r="Q972" s="43" t="str">
        <f>TEXT(VLOOKUP(D972,CHOOSE({1,2},Detail!$H$2:$H$1001,Detail!$A$2:$A$1001),2,FALSE),"DD/MM/YYYY")</f>
        <v>30/06/2003</v>
      </c>
      <c r="R972" t="str" cm="1">
        <f t="array" ref="R972:V972">TRANSPOSE(VLOOKUP(D972,CHOOSE({1,2,3,4,5,6},Detail!$H$2:$H$1001,Detail!$F$2:$F$1001,Detail!$C$2:$C$1001,Detail!$D$2:$D$1001,Detail!$E$2:$E$1001,Detail!$B$2:$B$1001),{2;3;4;5;6},FALSE))</f>
        <v>Manado</v>
      </c>
      <c r="S972">
        <v>154</v>
      </c>
      <c r="T972">
        <v>60</v>
      </c>
      <c r="U972" t="str">
        <v>Jl. Peta No. 76</v>
      </c>
      <c r="V972" t="str">
        <v>B-</v>
      </c>
    </row>
    <row r="973" spans="1:22" x14ac:dyDescent="0.25">
      <c r="A973">
        <v>972</v>
      </c>
      <c r="B973" t="str">
        <f>LEFT(INDEX(Absen!$F$3:$F$8,MATCH(C973,Absen!$E$3:$E$8,0)),1)&amp;TEXT(A973,"0000")</f>
        <v>D0972</v>
      </c>
      <c r="C973" t="s">
        <v>1013</v>
      </c>
      <c r="D973" s="27" t="str">
        <f>VLOOKUP('Personal Teks 2'!B973,Detail!$G$2:$H$1001,2,FALSE)</f>
        <v>Hana Winarsih</v>
      </c>
      <c r="E973">
        <v>81</v>
      </c>
      <c r="F973">
        <v>47</v>
      </c>
      <c r="G973">
        <v>93</v>
      </c>
      <c r="H973">
        <v>50</v>
      </c>
      <c r="I973">
        <v>91</v>
      </c>
      <c r="J973">
        <v>74</v>
      </c>
      <c r="K973">
        <v>72</v>
      </c>
      <c r="L973" s="45">
        <f>_xlfn.IFNA(INDEX(Absen!$B$2:$B$501,MATCH('Personal Teks 2'!B973,Absen!$A$2:$A$501,0)),"NO")</f>
        <v>44822</v>
      </c>
      <c r="M973" s="47">
        <f t="shared" si="45"/>
        <v>10</v>
      </c>
      <c r="N973">
        <f t="shared" si="46"/>
        <v>62</v>
      </c>
      <c r="O973">
        <f t="shared" si="47"/>
        <v>73.225000000000009</v>
      </c>
      <c r="P973" t="str" cm="1">
        <f t="array" ref="P973">_xlfn.IFS(O973&gt;90,"A+",O973&gt;80,"A",O973&gt;70,"B",O973&gt;60,"C",O973&gt;40,"D",O973&gt;=0,"E")</f>
        <v>B</v>
      </c>
      <c r="Q973" s="43" t="str">
        <f>TEXT(VLOOKUP(D973,CHOOSE({1,2},Detail!$H$2:$H$1001,Detail!$A$2:$A$1001),2,FALSE),"DD/MM/YYYY")</f>
        <v>11/10/2002</v>
      </c>
      <c r="R973" t="str" cm="1">
        <f t="array" ref="R973:V973">TRANSPOSE(VLOOKUP(D973,CHOOSE({1,2,3,4,5,6},Detail!$H$2:$H$1001,Detail!$F$2:$F$1001,Detail!$C$2:$C$1001,Detail!$D$2:$D$1001,Detail!$E$2:$E$1001,Detail!$B$2:$B$1001),{2;3;4;5;6},FALSE))</f>
        <v>Samarinda</v>
      </c>
      <c r="S973">
        <v>170</v>
      </c>
      <c r="T973">
        <v>63</v>
      </c>
      <c r="U973" t="str">
        <v>Jl. KH Amin Jasuta No. 87</v>
      </c>
      <c r="V973" t="str">
        <v>O-</v>
      </c>
    </row>
    <row r="974" spans="1:22" x14ac:dyDescent="0.25">
      <c r="A974">
        <v>973</v>
      </c>
      <c r="B974" t="str">
        <f>LEFT(INDEX(Absen!$F$3:$F$8,MATCH(C974,Absen!$E$3:$E$8,0)),1)&amp;TEXT(A974,"0000")</f>
        <v>B0973</v>
      </c>
      <c r="C974" t="s">
        <v>1014</v>
      </c>
      <c r="D974" s="27" t="str">
        <f>VLOOKUP('Personal Teks 2'!B974,Detail!$G$2:$H$1001,2,FALSE)</f>
        <v>Martani Mulyani</v>
      </c>
      <c r="E974">
        <v>91</v>
      </c>
      <c r="F974">
        <v>62</v>
      </c>
      <c r="G974">
        <v>68</v>
      </c>
      <c r="H974">
        <v>69</v>
      </c>
      <c r="I974">
        <v>72</v>
      </c>
      <c r="J974">
        <v>81</v>
      </c>
      <c r="K974">
        <v>71</v>
      </c>
      <c r="L974" s="45">
        <f>_xlfn.IFNA(INDEX(Absen!$B$2:$B$501,MATCH('Personal Teks 2'!B974,Absen!$A$2:$A$501,0)),"NO")</f>
        <v>44823</v>
      </c>
      <c r="M974" s="47">
        <f t="shared" si="45"/>
        <v>10</v>
      </c>
      <c r="N974">
        <f t="shared" si="46"/>
        <v>61</v>
      </c>
      <c r="O974">
        <f t="shared" si="47"/>
        <v>72.649999999999991</v>
      </c>
      <c r="P974" t="str" cm="1">
        <f t="array" ref="P974">_xlfn.IFS(O974&gt;90,"A+",O974&gt;80,"A",O974&gt;70,"B",O974&gt;60,"C",O974&gt;40,"D",O974&gt;=0,"E")</f>
        <v>B</v>
      </c>
      <c r="Q974" s="43" t="str">
        <f>TEXT(VLOOKUP(D974,CHOOSE({1,2},Detail!$H$2:$H$1001,Detail!$A$2:$A$1001),2,FALSE),"DD/MM/YYYY")</f>
        <v>30/10/2003</v>
      </c>
      <c r="R974" t="str" cm="1">
        <f t="array" ref="R974:V974">TRANSPOSE(VLOOKUP(D974,CHOOSE({1,2,3,4,5,6},Detail!$H$2:$H$1001,Detail!$F$2:$F$1001,Detail!$C$2:$C$1001,Detail!$D$2:$D$1001,Detail!$E$2:$E$1001,Detail!$B$2:$B$1001),{2;3;4;5;6},FALSE))</f>
        <v>Tangerang Selatan</v>
      </c>
      <c r="S974">
        <v>172</v>
      </c>
      <c r="T974">
        <v>93</v>
      </c>
      <c r="U974" t="str">
        <v xml:space="preserve">Gang Sadang Serang No. 5
</v>
      </c>
      <c r="V974" t="str">
        <v>AB+</v>
      </c>
    </row>
    <row r="975" spans="1:22" x14ac:dyDescent="0.25">
      <c r="A975">
        <v>974</v>
      </c>
      <c r="B975" t="str">
        <f>LEFT(INDEX(Absen!$F$3:$F$8,MATCH(C975,Absen!$E$3:$E$8,0)),1)&amp;TEXT(A975,"0000")</f>
        <v>F0974</v>
      </c>
      <c r="C975" t="s">
        <v>1011</v>
      </c>
      <c r="D975" s="27" t="str">
        <f>VLOOKUP('Personal Teks 2'!B975,Detail!$G$2:$H$1001,2,FALSE)</f>
        <v>Bakianto Marpaung</v>
      </c>
      <c r="E975">
        <v>70</v>
      </c>
      <c r="F975">
        <v>68</v>
      </c>
      <c r="G975">
        <v>42</v>
      </c>
      <c r="H975">
        <v>59</v>
      </c>
      <c r="I975">
        <v>93</v>
      </c>
      <c r="J975">
        <v>61</v>
      </c>
      <c r="K975">
        <v>60</v>
      </c>
      <c r="L975" s="45" t="str">
        <f>_xlfn.IFNA(INDEX(Absen!$B$2:$B$501,MATCH('Personal Teks 2'!B975,Absen!$A$2:$A$501,0)),"NO")</f>
        <v>NO</v>
      </c>
      <c r="M975" s="47">
        <f t="shared" si="45"/>
        <v>0</v>
      </c>
      <c r="N975">
        <f t="shared" si="46"/>
        <v>60</v>
      </c>
      <c r="O975">
        <f t="shared" si="47"/>
        <v>62.849999999999994</v>
      </c>
      <c r="P975" t="str" cm="1">
        <f t="array" ref="P975">_xlfn.IFS(O975&gt;90,"A+",O975&gt;80,"A",O975&gt;70,"B",O975&gt;60,"C",O975&gt;40,"D",O975&gt;=0,"E")</f>
        <v>C</v>
      </c>
      <c r="Q975" s="43" t="str">
        <f>TEXT(VLOOKUP(D975,CHOOSE({1,2},Detail!$H$2:$H$1001,Detail!$A$2:$A$1001),2,FALSE),"DD/MM/YYYY")</f>
        <v>31/10/2001</v>
      </c>
      <c r="R975" t="str" cm="1">
        <f t="array" ref="R975:V975">TRANSPOSE(VLOOKUP(D975,CHOOSE({1,2,3,4,5,6},Detail!$H$2:$H$1001,Detail!$F$2:$F$1001,Detail!$C$2:$C$1001,Detail!$D$2:$D$1001,Detail!$E$2:$E$1001,Detail!$B$2:$B$1001),{2;3;4;5;6},FALSE))</f>
        <v>Bontang</v>
      </c>
      <c r="S975">
        <v>153</v>
      </c>
      <c r="T975">
        <v>91</v>
      </c>
      <c r="U975" t="str">
        <v>Gang Kutai No. 21</v>
      </c>
      <c r="V975" t="str">
        <v>AB-</v>
      </c>
    </row>
    <row r="976" spans="1:22" x14ac:dyDescent="0.25">
      <c r="A976">
        <v>975</v>
      </c>
      <c r="B976" t="str">
        <f>LEFT(INDEX(Absen!$F$3:$F$8,MATCH(C976,Absen!$E$3:$E$8,0)),1)&amp;TEXT(A976,"0000")</f>
        <v>E0975</v>
      </c>
      <c r="C976" t="s">
        <v>1010</v>
      </c>
      <c r="D976" s="27" t="str">
        <f>VLOOKUP('Personal Teks 2'!B976,Detail!$G$2:$H$1001,2,FALSE)</f>
        <v>Simon Widiastuti</v>
      </c>
      <c r="E976">
        <v>65</v>
      </c>
      <c r="F976">
        <v>48</v>
      </c>
      <c r="G976">
        <v>85</v>
      </c>
      <c r="H976">
        <v>68</v>
      </c>
      <c r="I976">
        <v>84</v>
      </c>
      <c r="J976">
        <v>70</v>
      </c>
      <c r="K976">
        <v>64</v>
      </c>
      <c r="L976" s="45" t="str">
        <f>_xlfn.IFNA(INDEX(Absen!$B$2:$B$501,MATCH('Personal Teks 2'!B976,Absen!$A$2:$A$501,0)),"NO")</f>
        <v>NO</v>
      </c>
      <c r="M976" s="47">
        <f t="shared" si="45"/>
        <v>0</v>
      </c>
      <c r="N976">
        <f t="shared" si="46"/>
        <v>64</v>
      </c>
      <c r="O976">
        <f t="shared" si="47"/>
        <v>70.525000000000006</v>
      </c>
      <c r="P976" t="str" cm="1">
        <f t="array" ref="P976">_xlfn.IFS(O976&gt;90,"A+",O976&gt;80,"A",O976&gt;70,"B",O976&gt;60,"C",O976&gt;40,"D",O976&gt;=0,"E")</f>
        <v>B</v>
      </c>
      <c r="Q976" s="43" t="str">
        <f>TEXT(VLOOKUP(D976,CHOOSE({1,2},Detail!$H$2:$H$1001,Detail!$A$2:$A$1001),2,FALSE),"DD/MM/YYYY")</f>
        <v>21/01/2005</v>
      </c>
      <c r="R976" t="str" cm="1">
        <f t="array" ref="R976:V976">TRANSPOSE(VLOOKUP(D976,CHOOSE({1,2,3,4,5,6},Detail!$H$2:$H$1001,Detail!$F$2:$F$1001,Detail!$C$2:$C$1001,Detail!$D$2:$D$1001,Detail!$E$2:$E$1001,Detail!$B$2:$B$1001),{2;3;4;5;6},FALSE))</f>
        <v>Magelang</v>
      </c>
      <c r="S976">
        <v>180</v>
      </c>
      <c r="T976">
        <v>91</v>
      </c>
      <c r="U976" t="str">
        <v>Jalan Rumah Sakit No. 66</v>
      </c>
      <c r="V976" t="str">
        <v>A+</v>
      </c>
    </row>
    <row r="977" spans="1:22" x14ac:dyDescent="0.25">
      <c r="A977">
        <v>976</v>
      </c>
      <c r="B977" t="str">
        <f>LEFT(INDEX(Absen!$F$3:$F$8,MATCH(C977,Absen!$E$3:$E$8,0)),1)&amp;TEXT(A977,"0000")</f>
        <v>F0976</v>
      </c>
      <c r="C977" t="s">
        <v>1011</v>
      </c>
      <c r="D977" s="27" t="str">
        <f>VLOOKUP('Personal Teks 2'!B977,Detail!$G$2:$H$1001,2,FALSE)</f>
        <v>Jono Lazuardi</v>
      </c>
      <c r="E977">
        <v>92</v>
      </c>
      <c r="F977">
        <v>43</v>
      </c>
      <c r="G977">
        <v>34</v>
      </c>
      <c r="H977">
        <v>64</v>
      </c>
      <c r="I977">
        <v>92</v>
      </c>
      <c r="J977">
        <v>69</v>
      </c>
      <c r="K977">
        <v>83</v>
      </c>
      <c r="L977" s="45">
        <f>_xlfn.IFNA(INDEX(Absen!$B$2:$B$501,MATCH('Personal Teks 2'!B977,Absen!$A$2:$A$501,0)),"NO")</f>
        <v>44912</v>
      </c>
      <c r="M977" s="47">
        <f t="shared" si="45"/>
        <v>10</v>
      </c>
      <c r="N977">
        <f t="shared" si="46"/>
        <v>73</v>
      </c>
      <c r="O977">
        <f t="shared" si="47"/>
        <v>64.274999999999991</v>
      </c>
      <c r="P977" t="str" cm="1">
        <f t="array" ref="P977">_xlfn.IFS(O977&gt;90,"A+",O977&gt;80,"A",O977&gt;70,"B",O977&gt;60,"C",O977&gt;40,"D",O977&gt;=0,"E")</f>
        <v>C</v>
      </c>
      <c r="Q977" s="43" t="str">
        <f>TEXT(VLOOKUP(D977,CHOOSE({1,2},Detail!$H$2:$H$1001,Detail!$A$2:$A$1001),2,FALSE),"DD/MM/YYYY")</f>
        <v>16/10/2002</v>
      </c>
      <c r="R977" t="str" cm="1">
        <f t="array" ref="R977:V977">TRANSPOSE(VLOOKUP(D977,CHOOSE({1,2,3,4,5,6},Detail!$H$2:$H$1001,Detail!$F$2:$F$1001,Detail!$C$2:$C$1001,Detail!$D$2:$D$1001,Detail!$E$2:$E$1001,Detail!$B$2:$B$1001),{2;3;4;5;6},FALSE))</f>
        <v>Banda Aceh</v>
      </c>
      <c r="S977">
        <v>152</v>
      </c>
      <c r="T977">
        <v>55</v>
      </c>
      <c r="U977" t="str">
        <v>Jl. Cikapayang No. 81</v>
      </c>
      <c r="V977" t="str">
        <v>AB+</v>
      </c>
    </row>
    <row r="978" spans="1:22" x14ac:dyDescent="0.25">
      <c r="A978">
        <v>977</v>
      </c>
      <c r="B978" t="str">
        <f>LEFT(INDEX(Absen!$F$3:$F$8,MATCH(C978,Absen!$E$3:$E$8,0)),1)&amp;TEXT(A978,"0000")</f>
        <v>A0977</v>
      </c>
      <c r="C978" t="s">
        <v>1015</v>
      </c>
      <c r="D978" s="27" t="str">
        <f>VLOOKUP('Personal Teks 2'!B978,Detail!$G$2:$H$1001,2,FALSE)</f>
        <v>Okta Sitorus</v>
      </c>
      <c r="E978">
        <v>80</v>
      </c>
      <c r="F978">
        <v>65</v>
      </c>
      <c r="G978">
        <v>69</v>
      </c>
      <c r="H978">
        <v>58</v>
      </c>
      <c r="I978">
        <v>63</v>
      </c>
      <c r="J978">
        <v>66</v>
      </c>
      <c r="K978">
        <v>66</v>
      </c>
      <c r="L978" s="45">
        <f>_xlfn.IFNA(INDEX(Absen!$B$2:$B$501,MATCH('Personal Teks 2'!B978,Absen!$A$2:$A$501,0)),"NO")</f>
        <v>44879</v>
      </c>
      <c r="M978" s="47">
        <f t="shared" si="45"/>
        <v>10</v>
      </c>
      <c r="N978">
        <f t="shared" si="46"/>
        <v>56</v>
      </c>
      <c r="O978">
        <f t="shared" si="47"/>
        <v>65.849999999999994</v>
      </c>
      <c r="P978" t="str" cm="1">
        <f t="array" ref="P978">_xlfn.IFS(O978&gt;90,"A+",O978&gt;80,"A",O978&gt;70,"B",O978&gt;60,"C",O978&gt;40,"D",O978&gt;=0,"E")</f>
        <v>C</v>
      </c>
      <c r="Q978" s="43" t="str">
        <f>TEXT(VLOOKUP(D978,CHOOSE({1,2},Detail!$H$2:$H$1001,Detail!$A$2:$A$1001),2,FALSE),"DD/MM/YYYY")</f>
        <v>01/08/2003</v>
      </c>
      <c r="R978" t="str" cm="1">
        <f t="array" ref="R978:V978">TRANSPOSE(VLOOKUP(D978,CHOOSE({1,2,3,4,5,6},Detail!$H$2:$H$1001,Detail!$F$2:$F$1001,Detail!$C$2:$C$1001,Detail!$D$2:$D$1001,Detail!$E$2:$E$1001,Detail!$B$2:$B$1001),{2;3;4;5;6},FALSE))</f>
        <v>Sibolga</v>
      </c>
      <c r="S978">
        <v>164</v>
      </c>
      <c r="T978">
        <v>72</v>
      </c>
      <c r="U978" t="str">
        <v xml:space="preserve">Jl. Antapani Lama No. 3
</v>
      </c>
      <c r="V978" t="str">
        <v>A+</v>
      </c>
    </row>
    <row r="979" spans="1:22" x14ac:dyDescent="0.25">
      <c r="A979">
        <v>978</v>
      </c>
      <c r="B979" t="str">
        <f>LEFT(INDEX(Absen!$F$3:$F$8,MATCH(C979,Absen!$E$3:$E$8,0)),1)&amp;TEXT(A979,"0000")</f>
        <v>A0978</v>
      </c>
      <c r="C979" t="s">
        <v>1015</v>
      </c>
      <c r="D979" s="27" t="str">
        <f>VLOOKUP('Personal Teks 2'!B979,Detail!$G$2:$H$1001,2,FALSE)</f>
        <v>Emong Siregar</v>
      </c>
      <c r="E979">
        <v>83</v>
      </c>
      <c r="F979">
        <v>67</v>
      </c>
      <c r="G979">
        <v>93</v>
      </c>
      <c r="H979">
        <v>68</v>
      </c>
      <c r="I979">
        <v>61</v>
      </c>
      <c r="J979">
        <v>84</v>
      </c>
      <c r="K979">
        <v>91</v>
      </c>
      <c r="L979" s="45">
        <f>_xlfn.IFNA(INDEX(Absen!$B$2:$B$501,MATCH('Personal Teks 2'!B979,Absen!$A$2:$A$501,0)),"NO")</f>
        <v>44761</v>
      </c>
      <c r="M979" s="47">
        <f t="shared" si="45"/>
        <v>10</v>
      </c>
      <c r="N979">
        <f t="shared" si="46"/>
        <v>81</v>
      </c>
      <c r="O979">
        <f t="shared" si="47"/>
        <v>78.375</v>
      </c>
      <c r="P979" t="str" cm="1">
        <f t="array" ref="P979">_xlfn.IFS(O979&gt;90,"A+",O979&gt;80,"A",O979&gt;70,"B",O979&gt;60,"C",O979&gt;40,"D",O979&gt;=0,"E")</f>
        <v>B</v>
      </c>
      <c r="Q979" s="43" t="str">
        <f>TEXT(VLOOKUP(D979,CHOOSE({1,2},Detail!$H$2:$H$1001,Detail!$A$2:$A$1001),2,FALSE),"DD/MM/YYYY")</f>
        <v>01/07/2002</v>
      </c>
      <c r="R979" t="str" cm="1">
        <f t="array" ref="R979:V979">TRANSPOSE(VLOOKUP(D979,CHOOSE({1,2,3,4,5,6},Detail!$H$2:$H$1001,Detail!$F$2:$F$1001,Detail!$C$2:$C$1001,Detail!$D$2:$D$1001,Detail!$E$2:$E$1001,Detail!$B$2:$B$1001),{2;3;4;5;6},FALSE))</f>
        <v>Padangpanjang</v>
      </c>
      <c r="S979">
        <v>158</v>
      </c>
      <c r="T979">
        <v>89</v>
      </c>
      <c r="U979" t="str">
        <v>Gg. Otto Iskandardinata No. 43</v>
      </c>
      <c r="V979" t="str">
        <v>O-</v>
      </c>
    </row>
    <row r="980" spans="1:22" x14ac:dyDescent="0.25">
      <c r="A980">
        <v>979</v>
      </c>
      <c r="B980" t="str">
        <f>LEFT(INDEX(Absen!$F$3:$F$8,MATCH(C980,Absen!$E$3:$E$8,0)),1)&amp;TEXT(A980,"0000")</f>
        <v>C0979</v>
      </c>
      <c r="C980" t="s">
        <v>1012</v>
      </c>
      <c r="D980" s="27" t="str">
        <f>VLOOKUP('Personal Teks 2'!B980,Detail!$G$2:$H$1001,2,FALSE)</f>
        <v>Kajen Budiman</v>
      </c>
      <c r="E980">
        <v>80</v>
      </c>
      <c r="F980">
        <v>43</v>
      </c>
      <c r="G980">
        <v>87</v>
      </c>
      <c r="H980">
        <v>67</v>
      </c>
      <c r="I980">
        <v>89</v>
      </c>
      <c r="J980">
        <v>83</v>
      </c>
      <c r="K980">
        <v>84</v>
      </c>
      <c r="L980" s="45">
        <f>_xlfn.IFNA(INDEX(Absen!$B$2:$B$501,MATCH('Personal Teks 2'!B980,Absen!$A$2:$A$501,0)),"NO")</f>
        <v>44811</v>
      </c>
      <c r="M980" s="47">
        <f t="shared" si="45"/>
        <v>10</v>
      </c>
      <c r="N980">
        <f t="shared" si="46"/>
        <v>74</v>
      </c>
      <c r="O980">
        <f t="shared" si="47"/>
        <v>76.275000000000006</v>
      </c>
      <c r="P980" t="str" cm="1">
        <f t="array" ref="P980">_xlfn.IFS(O980&gt;90,"A+",O980&gt;80,"A",O980&gt;70,"B",O980&gt;60,"C",O980&gt;40,"D",O980&gt;=0,"E")</f>
        <v>B</v>
      </c>
      <c r="Q980" s="43" t="str">
        <f>TEXT(VLOOKUP(D980,CHOOSE({1,2},Detail!$H$2:$H$1001,Detail!$A$2:$A$1001),2,FALSE),"DD/MM/YYYY")</f>
        <v>08/07/2004</v>
      </c>
      <c r="R980" t="str" cm="1">
        <f t="array" ref="R980:V980">TRANSPOSE(VLOOKUP(D980,CHOOSE({1,2,3,4,5,6},Detail!$H$2:$H$1001,Detail!$F$2:$F$1001,Detail!$C$2:$C$1001,Detail!$D$2:$D$1001,Detail!$E$2:$E$1001,Detail!$B$2:$B$1001),{2;3;4;5;6},FALSE))</f>
        <v>Manado</v>
      </c>
      <c r="S980">
        <v>153</v>
      </c>
      <c r="T980">
        <v>75</v>
      </c>
      <c r="U980" t="str">
        <v>Jl. M.H Thamrin No. 81</v>
      </c>
      <c r="V980" t="str">
        <v>A+</v>
      </c>
    </row>
    <row r="981" spans="1:22" x14ac:dyDescent="0.25">
      <c r="A981">
        <v>980</v>
      </c>
      <c r="B981" t="str">
        <f>LEFT(INDEX(Absen!$F$3:$F$8,MATCH(C981,Absen!$E$3:$E$8,0)),1)&amp;TEXT(A981,"0000")</f>
        <v>A0980</v>
      </c>
      <c r="C981" t="s">
        <v>1015</v>
      </c>
      <c r="D981" s="27" t="str">
        <f>VLOOKUP('Personal Teks 2'!B981,Detail!$G$2:$H$1001,2,FALSE)</f>
        <v>Ismail Nugroho</v>
      </c>
      <c r="E981">
        <v>65</v>
      </c>
      <c r="F981">
        <v>62</v>
      </c>
      <c r="G981">
        <v>86</v>
      </c>
      <c r="H981">
        <v>57</v>
      </c>
      <c r="I981">
        <v>69</v>
      </c>
      <c r="J981">
        <v>42</v>
      </c>
      <c r="K981">
        <v>95</v>
      </c>
      <c r="L981" s="45">
        <f>_xlfn.IFNA(INDEX(Absen!$B$2:$B$501,MATCH('Personal Teks 2'!B981,Absen!$A$2:$A$501,0)),"NO")</f>
        <v>44822</v>
      </c>
      <c r="M981" s="47">
        <f t="shared" si="45"/>
        <v>10</v>
      </c>
      <c r="N981">
        <f t="shared" si="46"/>
        <v>85</v>
      </c>
      <c r="O981">
        <f t="shared" si="47"/>
        <v>65.724999999999994</v>
      </c>
      <c r="P981" t="str" cm="1">
        <f t="array" ref="P981">_xlfn.IFS(O981&gt;90,"A+",O981&gt;80,"A",O981&gt;70,"B",O981&gt;60,"C",O981&gt;40,"D",O981&gt;=0,"E")</f>
        <v>C</v>
      </c>
      <c r="Q981" s="43" t="str">
        <f>TEXT(VLOOKUP(D981,CHOOSE({1,2},Detail!$H$2:$H$1001,Detail!$A$2:$A$1001),2,FALSE),"DD/MM/YYYY")</f>
        <v>20/09/2002</v>
      </c>
      <c r="R981" t="str" cm="1">
        <f t="array" ref="R981:V981">TRANSPOSE(VLOOKUP(D981,CHOOSE({1,2,3,4,5,6},Detail!$H$2:$H$1001,Detail!$F$2:$F$1001,Detail!$C$2:$C$1001,Detail!$D$2:$D$1001,Detail!$E$2:$E$1001,Detail!$B$2:$B$1001),{2;3;4;5;6},FALSE))</f>
        <v>Prabumulih</v>
      </c>
      <c r="S981">
        <v>159</v>
      </c>
      <c r="T981">
        <v>69</v>
      </c>
      <c r="U981" t="str">
        <v xml:space="preserve">Gang Moch. Toha No. 6
</v>
      </c>
      <c r="V981" t="str">
        <v>A-</v>
      </c>
    </row>
    <row r="982" spans="1:22" x14ac:dyDescent="0.25">
      <c r="A982">
        <v>981</v>
      </c>
      <c r="B982" t="str">
        <f>LEFT(INDEX(Absen!$F$3:$F$8,MATCH(C982,Absen!$E$3:$E$8,0)),1)&amp;TEXT(A982,"0000")</f>
        <v>E0981</v>
      </c>
      <c r="C982" t="s">
        <v>1010</v>
      </c>
      <c r="D982" s="27" t="str">
        <f>VLOOKUP('Personal Teks 2'!B982,Detail!$G$2:$H$1001,2,FALSE)</f>
        <v>Amelia Manullang</v>
      </c>
      <c r="E982">
        <v>79</v>
      </c>
      <c r="F982">
        <v>41</v>
      </c>
      <c r="G982">
        <v>91</v>
      </c>
      <c r="H982">
        <v>57</v>
      </c>
      <c r="I982">
        <v>78</v>
      </c>
      <c r="J982">
        <v>89</v>
      </c>
      <c r="K982">
        <v>96</v>
      </c>
      <c r="L982" s="45" t="str">
        <f>_xlfn.IFNA(INDEX(Absen!$B$2:$B$501,MATCH('Personal Teks 2'!B982,Absen!$A$2:$A$501,0)),"NO")</f>
        <v>NO</v>
      </c>
      <c r="M982" s="47">
        <f t="shared" si="45"/>
        <v>0</v>
      </c>
      <c r="N982">
        <f t="shared" si="46"/>
        <v>96</v>
      </c>
      <c r="O982">
        <f t="shared" si="47"/>
        <v>77.474999999999994</v>
      </c>
      <c r="P982" t="str" cm="1">
        <f t="array" ref="P982">_xlfn.IFS(O982&gt;90,"A+",O982&gt;80,"A",O982&gt;70,"B",O982&gt;60,"C",O982&gt;40,"D",O982&gt;=0,"E")</f>
        <v>B</v>
      </c>
      <c r="Q982" s="43" t="str">
        <f>TEXT(VLOOKUP(D982,CHOOSE({1,2},Detail!$H$2:$H$1001,Detail!$A$2:$A$1001),2,FALSE),"DD/MM/YYYY")</f>
        <v>11/01/2002</v>
      </c>
      <c r="R982" t="str" cm="1">
        <f t="array" ref="R982:V982">TRANSPOSE(VLOOKUP(D982,CHOOSE({1,2,3,4,5,6},Detail!$H$2:$H$1001,Detail!$F$2:$F$1001,Detail!$C$2:$C$1001,Detail!$D$2:$D$1001,Detail!$E$2:$E$1001,Detail!$B$2:$B$1001),{2;3;4;5;6},FALSE))</f>
        <v>Solok</v>
      </c>
      <c r="S982">
        <v>153</v>
      </c>
      <c r="T982">
        <v>47</v>
      </c>
      <c r="U982" t="str">
        <v>Gg. Gegerkalong Hilir No. 12</v>
      </c>
      <c r="V982" t="str">
        <v>AB-</v>
      </c>
    </row>
    <row r="983" spans="1:22" x14ac:dyDescent="0.25">
      <c r="A983">
        <v>982</v>
      </c>
      <c r="B983" t="str">
        <f>LEFT(INDEX(Absen!$F$3:$F$8,MATCH(C983,Absen!$E$3:$E$8,0)),1)&amp;TEXT(A983,"0000")</f>
        <v>B0982</v>
      </c>
      <c r="C983" t="s">
        <v>1014</v>
      </c>
      <c r="D983" s="27" t="str">
        <f>VLOOKUP('Personal Teks 2'!B983,Detail!$G$2:$H$1001,2,FALSE)</f>
        <v>Damu Suwarno</v>
      </c>
      <c r="E983">
        <v>95</v>
      </c>
      <c r="F983">
        <v>45</v>
      </c>
      <c r="G983">
        <v>94</v>
      </c>
      <c r="H983">
        <v>66</v>
      </c>
      <c r="I983">
        <v>94</v>
      </c>
      <c r="J983">
        <v>90</v>
      </c>
      <c r="K983">
        <v>99</v>
      </c>
      <c r="L983" s="45">
        <f>_xlfn.IFNA(INDEX(Absen!$B$2:$B$501,MATCH('Personal Teks 2'!B983,Absen!$A$2:$A$501,0)),"NO")</f>
        <v>44859</v>
      </c>
      <c r="M983" s="47">
        <f t="shared" si="45"/>
        <v>10</v>
      </c>
      <c r="N983">
        <f t="shared" si="46"/>
        <v>89</v>
      </c>
      <c r="O983">
        <f t="shared" si="47"/>
        <v>83.2</v>
      </c>
      <c r="P983" t="str" cm="1">
        <f t="array" ref="P983">_xlfn.IFS(O983&gt;90,"A+",O983&gt;80,"A",O983&gt;70,"B",O983&gt;60,"C",O983&gt;40,"D",O983&gt;=0,"E")</f>
        <v>A</v>
      </c>
      <c r="Q983" s="43" t="str">
        <f>TEXT(VLOOKUP(D983,CHOOSE({1,2},Detail!$H$2:$H$1001,Detail!$A$2:$A$1001),2,FALSE),"DD/MM/YYYY")</f>
        <v>29/09/2001</v>
      </c>
      <c r="R983" t="str" cm="1">
        <f t="array" ref="R983:V983">TRANSPOSE(VLOOKUP(D983,CHOOSE({1,2,3,4,5,6},Detail!$H$2:$H$1001,Detail!$F$2:$F$1001,Detail!$C$2:$C$1001,Detail!$D$2:$D$1001,Detail!$E$2:$E$1001,Detail!$B$2:$B$1001),{2;3;4;5;6},FALSE))</f>
        <v>Bontang</v>
      </c>
      <c r="S983">
        <v>158</v>
      </c>
      <c r="T983">
        <v>85</v>
      </c>
      <c r="U983" t="str">
        <v>Gg. Ciumbuleuit No. 29</v>
      </c>
      <c r="V983" t="str">
        <v>B-</v>
      </c>
    </row>
    <row r="984" spans="1:22" x14ac:dyDescent="0.25">
      <c r="A984">
        <v>983</v>
      </c>
      <c r="B984" t="str">
        <f>LEFT(INDEX(Absen!$F$3:$F$8,MATCH(C984,Absen!$E$3:$E$8,0)),1)&amp;TEXT(A984,"0000")</f>
        <v>D0983</v>
      </c>
      <c r="C984" t="s">
        <v>1013</v>
      </c>
      <c r="D984" s="27" t="str">
        <f>VLOOKUP('Personal Teks 2'!B984,Detail!$G$2:$H$1001,2,FALSE)</f>
        <v>Ellis Prayoga</v>
      </c>
      <c r="E984">
        <v>78</v>
      </c>
      <c r="F984">
        <v>66</v>
      </c>
      <c r="G984">
        <v>91</v>
      </c>
      <c r="H984">
        <v>72</v>
      </c>
      <c r="I984">
        <v>59</v>
      </c>
      <c r="J984">
        <v>88</v>
      </c>
      <c r="K984">
        <v>60</v>
      </c>
      <c r="L984" s="45">
        <f>_xlfn.IFNA(INDEX(Absen!$B$2:$B$501,MATCH('Personal Teks 2'!B984,Absen!$A$2:$A$501,0)),"NO")</f>
        <v>44868</v>
      </c>
      <c r="M984" s="47">
        <f t="shared" si="45"/>
        <v>10</v>
      </c>
      <c r="N984">
        <f t="shared" si="46"/>
        <v>50</v>
      </c>
      <c r="O984">
        <f t="shared" si="47"/>
        <v>75.175000000000011</v>
      </c>
      <c r="P984" t="str" cm="1">
        <f t="array" ref="P984">_xlfn.IFS(O984&gt;90,"A+",O984&gt;80,"A",O984&gt;70,"B",O984&gt;60,"C",O984&gt;40,"D",O984&gt;=0,"E")</f>
        <v>B</v>
      </c>
      <c r="Q984" s="43" t="str">
        <f>TEXT(VLOOKUP(D984,CHOOSE({1,2},Detail!$H$2:$H$1001,Detail!$A$2:$A$1001),2,FALSE),"DD/MM/YYYY")</f>
        <v>08/09/2003</v>
      </c>
      <c r="R984" t="str" cm="1">
        <f t="array" ref="R984:V984">TRANSPOSE(VLOOKUP(D984,CHOOSE({1,2,3,4,5,6},Detail!$H$2:$H$1001,Detail!$F$2:$F$1001,Detail!$C$2:$C$1001,Detail!$D$2:$D$1001,Detail!$E$2:$E$1001,Detail!$B$2:$B$1001),{2;3;4;5;6},FALSE))</f>
        <v>Banjarmasin</v>
      </c>
      <c r="S984">
        <v>150</v>
      </c>
      <c r="T984">
        <v>46</v>
      </c>
      <c r="U984" t="str">
        <v xml:space="preserve">Gg. Tebet Barat Dalam No. 6
</v>
      </c>
      <c r="V984" t="str">
        <v>AB-</v>
      </c>
    </row>
    <row r="985" spans="1:22" x14ac:dyDescent="0.25">
      <c r="A985">
        <v>984</v>
      </c>
      <c r="B985" t="str">
        <f>LEFT(INDEX(Absen!$F$3:$F$8,MATCH(C985,Absen!$E$3:$E$8,0)),1)&amp;TEXT(A985,"0000")</f>
        <v>D0984</v>
      </c>
      <c r="C985" t="s">
        <v>1013</v>
      </c>
      <c r="D985" s="27" t="str">
        <f>VLOOKUP('Personal Teks 2'!B985,Detail!$G$2:$H$1001,2,FALSE)</f>
        <v>Among Padmasari</v>
      </c>
      <c r="E985">
        <v>52</v>
      </c>
      <c r="F985">
        <v>57</v>
      </c>
      <c r="G985">
        <v>34</v>
      </c>
      <c r="H985">
        <v>73</v>
      </c>
      <c r="I985">
        <v>63</v>
      </c>
      <c r="J985">
        <v>92</v>
      </c>
      <c r="K985">
        <v>77</v>
      </c>
      <c r="L985" s="45">
        <f>_xlfn.IFNA(INDEX(Absen!$B$2:$B$501,MATCH('Personal Teks 2'!B985,Absen!$A$2:$A$501,0)),"NO")</f>
        <v>44838</v>
      </c>
      <c r="M985" s="47">
        <f t="shared" si="45"/>
        <v>10</v>
      </c>
      <c r="N985">
        <f t="shared" si="46"/>
        <v>67</v>
      </c>
      <c r="O985">
        <f t="shared" si="47"/>
        <v>62.524999999999999</v>
      </c>
      <c r="P985" t="str" cm="1">
        <f t="array" ref="P985">_xlfn.IFS(O985&gt;90,"A+",O985&gt;80,"A",O985&gt;70,"B",O985&gt;60,"C",O985&gt;40,"D",O985&gt;=0,"E")</f>
        <v>C</v>
      </c>
      <c r="Q985" s="43" t="str">
        <f>TEXT(VLOOKUP(D985,CHOOSE({1,2},Detail!$H$2:$H$1001,Detail!$A$2:$A$1001),2,FALSE),"DD/MM/YYYY")</f>
        <v>28/04/2003</v>
      </c>
      <c r="R985" t="str" cm="1">
        <f t="array" ref="R985:V985">TRANSPOSE(VLOOKUP(D985,CHOOSE({1,2,3,4,5,6},Detail!$H$2:$H$1001,Detail!$F$2:$F$1001,Detail!$C$2:$C$1001,Detail!$D$2:$D$1001,Detail!$E$2:$E$1001,Detail!$B$2:$B$1001),{2;3;4;5;6},FALSE))</f>
        <v>Pekanbaru</v>
      </c>
      <c r="S985">
        <v>159</v>
      </c>
      <c r="T985">
        <v>77</v>
      </c>
      <c r="U985" t="str">
        <v>Jl. Rajawali Barat No. 63</v>
      </c>
      <c r="V985" t="str">
        <v>O-</v>
      </c>
    </row>
    <row r="986" spans="1:22" x14ac:dyDescent="0.25">
      <c r="A986">
        <v>985</v>
      </c>
      <c r="B986" t="str">
        <f>LEFT(INDEX(Absen!$F$3:$F$8,MATCH(C986,Absen!$E$3:$E$8,0)),1)&amp;TEXT(A986,"0000")</f>
        <v>C0985</v>
      </c>
      <c r="C986" t="s">
        <v>1012</v>
      </c>
      <c r="D986" s="27" t="str">
        <f>VLOOKUP('Personal Teks 2'!B986,Detail!$G$2:$H$1001,2,FALSE)</f>
        <v>Endra Waskita</v>
      </c>
      <c r="E986">
        <v>55</v>
      </c>
      <c r="F986">
        <v>73</v>
      </c>
      <c r="G986">
        <v>54</v>
      </c>
      <c r="H986">
        <v>62</v>
      </c>
      <c r="I986">
        <v>63</v>
      </c>
      <c r="J986">
        <v>70</v>
      </c>
      <c r="K986">
        <v>72</v>
      </c>
      <c r="L986" s="45">
        <f>_xlfn.IFNA(INDEX(Absen!$B$2:$B$501,MATCH('Personal Teks 2'!B986,Absen!$A$2:$A$501,0)),"NO")</f>
        <v>44754</v>
      </c>
      <c r="M986" s="47">
        <f t="shared" si="45"/>
        <v>10</v>
      </c>
      <c r="N986">
        <f t="shared" si="46"/>
        <v>62</v>
      </c>
      <c r="O986">
        <f t="shared" si="47"/>
        <v>62.625</v>
      </c>
      <c r="P986" t="str" cm="1">
        <f t="array" ref="P986">_xlfn.IFS(O986&gt;90,"A+",O986&gt;80,"A",O986&gt;70,"B",O986&gt;60,"C",O986&gt;40,"D",O986&gt;=0,"E")</f>
        <v>C</v>
      </c>
      <c r="Q986" s="43" t="str">
        <f>TEXT(VLOOKUP(D986,CHOOSE({1,2},Detail!$H$2:$H$1001,Detail!$A$2:$A$1001),2,FALSE),"DD/MM/YYYY")</f>
        <v>07/07/2002</v>
      </c>
      <c r="R986" t="str" cm="1">
        <f t="array" ref="R986:V986">TRANSPOSE(VLOOKUP(D986,CHOOSE({1,2,3,4,5,6},Detail!$H$2:$H$1001,Detail!$F$2:$F$1001,Detail!$C$2:$C$1001,Detail!$D$2:$D$1001,Detail!$E$2:$E$1001,Detail!$B$2:$B$1001),{2;3;4;5;6},FALSE))</f>
        <v>Malang</v>
      </c>
      <c r="S986">
        <v>171</v>
      </c>
      <c r="T986">
        <v>49</v>
      </c>
      <c r="U986" t="str">
        <v>Gg. Stasiun Wonokromo No. 34</v>
      </c>
      <c r="V986" t="str">
        <v>A-</v>
      </c>
    </row>
    <row r="987" spans="1:22" x14ac:dyDescent="0.25">
      <c r="A987">
        <v>986</v>
      </c>
      <c r="B987" t="str">
        <f>LEFT(INDEX(Absen!$F$3:$F$8,MATCH(C987,Absen!$E$3:$E$8,0)),1)&amp;TEXT(A987,"0000")</f>
        <v>F0986</v>
      </c>
      <c r="C987" t="s">
        <v>1011</v>
      </c>
      <c r="D987" s="27" t="str">
        <f>VLOOKUP('Personal Teks 2'!B987,Detail!$G$2:$H$1001,2,FALSE)</f>
        <v>Hasta Usada</v>
      </c>
      <c r="E987">
        <v>82</v>
      </c>
      <c r="F987">
        <v>61</v>
      </c>
      <c r="G987">
        <v>54</v>
      </c>
      <c r="H987">
        <v>68</v>
      </c>
      <c r="I987">
        <v>73</v>
      </c>
      <c r="J987">
        <v>92</v>
      </c>
      <c r="K987">
        <v>86</v>
      </c>
      <c r="L987" s="45">
        <f>_xlfn.IFNA(INDEX(Absen!$B$2:$B$501,MATCH('Personal Teks 2'!B987,Absen!$A$2:$A$501,0)),"NO")</f>
        <v>44781</v>
      </c>
      <c r="M987" s="47">
        <f t="shared" si="45"/>
        <v>10</v>
      </c>
      <c r="N987">
        <f t="shared" si="46"/>
        <v>76</v>
      </c>
      <c r="O987">
        <f t="shared" si="47"/>
        <v>72.299999999999983</v>
      </c>
      <c r="P987" t="str" cm="1">
        <f t="array" ref="P987">_xlfn.IFS(O987&gt;90,"A+",O987&gt;80,"A",O987&gt;70,"B",O987&gt;60,"C",O987&gt;40,"D",O987&gt;=0,"E")</f>
        <v>B</v>
      </c>
      <c r="Q987" s="43" t="str">
        <f>TEXT(VLOOKUP(D987,CHOOSE({1,2},Detail!$H$2:$H$1001,Detail!$A$2:$A$1001),2,FALSE),"DD/MM/YYYY")</f>
        <v>27/11/2001</v>
      </c>
      <c r="R987" t="str" cm="1">
        <f t="array" ref="R987:V987">TRANSPOSE(VLOOKUP(D987,CHOOSE({1,2,3,4,5,6},Detail!$H$2:$H$1001,Detail!$F$2:$F$1001,Detail!$C$2:$C$1001,Detail!$D$2:$D$1001,Detail!$E$2:$E$1001,Detail!$B$2:$B$1001),{2;3;4;5;6},FALSE))</f>
        <v>Samarinda</v>
      </c>
      <c r="S987">
        <v>153</v>
      </c>
      <c r="T987">
        <v>58</v>
      </c>
      <c r="U987" t="str">
        <v xml:space="preserve">Jalan Astana Anyar No. 5
</v>
      </c>
      <c r="V987" t="str">
        <v>AB+</v>
      </c>
    </row>
    <row r="988" spans="1:22" x14ac:dyDescent="0.25">
      <c r="A988">
        <v>987</v>
      </c>
      <c r="B988" t="str">
        <f>LEFT(INDEX(Absen!$F$3:$F$8,MATCH(C988,Absen!$E$3:$E$8,0)),1)&amp;TEXT(A988,"0000")</f>
        <v>D0987</v>
      </c>
      <c r="C988" t="s">
        <v>1013</v>
      </c>
      <c r="D988" s="27" t="str">
        <f>VLOOKUP('Personal Teks 2'!B988,Detail!$G$2:$H$1001,2,FALSE)</f>
        <v>Ikin Purnawati</v>
      </c>
      <c r="E988">
        <v>51</v>
      </c>
      <c r="F988">
        <v>65</v>
      </c>
      <c r="G988">
        <v>47</v>
      </c>
      <c r="H988">
        <v>56</v>
      </c>
      <c r="I988">
        <v>86</v>
      </c>
      <c r="J988">
        <v>74</v>
      </c>
      <c r="K988">
        <v>72</v>
      </c>
      <c r="L988" s="45" t="str">
        <f>_xlfn.IFNA(INDEX(Absen!$B$2:$B$501,MATCH('Personal Teks 2'!B988,Absen!$A$2:$A$501,0)),"NO")</f>
        <v>NO</v>
      </c>
      <c r="M988" s="47">
        <f t="shared" si="45"/>
        <v>0</v>
      </c>
      <c r="N988">
        <f t="shared" si="46"/>
        <v>72</v>
      </c>
      <c r="O988">
        <f t="shared" si="47"/>
        <v>63.650000000000006</v>
      </c>
      <c r="P988" t="str" cm="1">
        <f t="array" ref="P988">_xlfn.IFS(O988&gt;90,"A+",O988&gt;80,"A",O988&gt;70,"B",O988&gt;60,"C",O988&gt;40,"D",O988&gt;=0,"E")</f>
        <v>C</v>
      </c>
      <c r="Q988" s="43" t="str">
        <f>TEXT(VLOOKUP(D988,CHOOSE({1,2},Detail!$H$2:$H$1001,Detail!$A$2:$A$1001),2,FALSE),"DD/MM/YYYY")</f>
        <v>24/04/2005</v>
      </c>
      <c r="R988" t="str" cm="1">
        <f t="array" ref="R988:V988">TRANSPOSE(VLOOKUP(D988,CHOOSE({1,2,3,4,5,6},Detail!$H$2:$H$1001,Detail!$F$2:$F$1001,Detail!$C$2:$C$1001,Detail!$D$2:$D$1001,Detail!$E$2:$E$1001,Detail!$B$2:$B$1001),{2;3;4;5;6},FALSE))</f>
        <v>Cilegon</v>
      </c>
      <c r="S988">
        <v>159</v>
      </c>
      <c r="T988">
        <v>71</v>
      </c>
      <c r="U988" t="str">
        <v>Jalan Cikapayang No. 13</v>
      </c>
      <c r="V988" t="str">
        <v>O-</v>
      </c>
    </row>
    <row r="989" spans="1:22" x14ac:dyDescent="0.25">
      <c r="A989">
        <v>988</v>
      </c>
      <c r="B989" t="str">
        <f>LEFT(INDEX(Absen!$F$3:$F$8,MATCH(C989,Absen!$E$3:$E$8,0)),1)&amp;TEXT(A989,"0000")</f>
        <v>D0988</v>
      </c>
      <c r="C989" t="s">
        <v>1013</v>
      </c>
      <c r="D989" s="27" t="str">
        <f>VLOOKUP('Personal Teks 2'!B989,Detail!$G$2:$H$1001,2,FALSE)</f>
        <v>Ivan Wibisono</v>
      </c>
      <c r="E989">
        <v>51</v>
      </c>
      <c r="F989">
        <v>46</v>
      </c>
      <c r="G989">
        <v>94</v>
      </c>
      <c r="H989">
        <v>51</v>
      </c>
      <c r="I989">
        <v>58</v>
      </c>
      <c r="J989">
        <v>45</v>
      </c>
      <c r="K989">
        <v>87</v>
      </c>
      <c r="L989" s="45">
        <f>_xlfn.IFNA(INDEX(Absen!$B$2:$B$501,MATCH('Personal Teks 2'!B989,Absen!$A$2:$A$501,0)),"NO")</f>
        <v>44826</v>
      </c>
      <c r="M989" s="47">
        <f t="shared" si="45"/>
        <v>10</v>
      </c>
      <c r="N989">
        <f t="shared" si="46"/>
        <v>77</v>
      </c>
      <c r="O989">
        <f t="shared" si="47"/>
        <v>61.25</v>
      </c>
      <c r="P989" t="str" cm="1">
        <f t="array" ref="P989">_xlfn.IFS(O989&gt;90,"A+",O989&gt;80,"A",O989&gt;70,"B",O989&gt;60,"C",O989&gt;40,"D",O989&gt;=0,"E")</f>
        <v>C</v>
      </c>
      <c r="Q989" s="43" t="str">
        <f>TEXT(VLOOKUP(D989,CHOOSE({1,2},Detail!$H$2:$H$1001,Detail!$A$2:$A$1001),2,FALSE),"DD/MM/YYYY")</f>
        <v>20/12/2002</v>
      </c>
      <c r="R989" t="str" cm="1">
        <f t="array" ref="R989:V989">TRANSPOSE(VLOOKUP(D989,CHOOSE({1,2,3,4,5,6},Detail!$H$2:$H$1001,Detail!$F$2:$F$1001,Detail!$C$2:$C$1001,Detail!$D$2:$D$1001,Detail!$E$2:$E$1001,Detail!$B$2:$B$1001),{2;3;4;5;6},FALSE))</f>
        <v>Mataram</v>
      </c>
      <c r="S989">
        <v>173</v>
      </c>
      <c r="T989">
        <v>82</v>
      </c>
      <c r="U989" t="str">
        <v>Gg. Dipatiukur No. 86</v>
      </c>
      <c r="V989" t="str">
        <v>B-</v>
      </c>
    </row>
    <row r="990" spans="1:22" x14ac:dyDescent="0.25">
      <c r="A990">
        <v>989</v>
      </c>
      <c r="B990" t="str">
        <f>LEFT(INDEX(Absen!$F$3:$F$8,MATCH(C990,Absen!$E$3:$E$8,0)),1)&amp;TEXT(A990,"0000")</f>
        <v>C0989</v>
      </c>
      <c r="C990" t="s">
        <v>1012</v>
      </c>
      <c r="D990" s="27" t="str">
        <f>VLOOKUP('Personal Teks 2'!B990,Detail!$G$2:$H$1001,2,FALSE)</f>
        <v>Akarsana Nasyidah</v>
      </c>
      <c r="E990">
        <v>75</v>
      </c>
      <c r="F990">
        <v>64</v>
      </c>
      <c r="G990">
        <v>43</v>
      </c>
      <c r="H990">
        <v>58</v>
      </c>
      <c r="I990">
        <v>50</v>
      </c>
      <c r="J990">
        <v>77</v>
      </c>
      <c r="K990">
        <v>86</v>
      </c>
      <c r="L990" s="45">
        <f>_xlfn.IFNA(INDEX(Absen!$B$2:$B$501,MATCH('Personal Teks 2'!B990,Absen!$A$2:$A$501,0)),"NO")</f>
        <v>44858</v>
      </c>
      <c r="M990" s="47">
        <f t="shared" si="45"/>
        <v>10</v>
      </c>
      <c r="N990">
        <f t="shared" si="46"/>
        <v>76</v>
      </c>
      <c r="O990">
        <f t="shared" si="47"/>
        <v>62.475000000000001</v>
      </c>
      <c r="P990" t="str" cm="1">
        <f t="array" ref="P990">_xlfn.IFS(O990&gt;90,"A+",O990&gt;80,"A",O990&gt;70,"B",O990&gt;60,"C",O990&gt;40,"D",O990&gt;=0,"E")</f>
        <v>C</v>
      </c>
      <c r="Q990" s="43" t="str">
        <f>TEXT(VLOOKUP(D990,CHOOSE({1,2},Detail!$H$2:$H$1001,Detail!$A$2:$A$1001),2,FALSE),"DD/MM/YYYY")</f>
        <v>11/02/2005</v>
      </c>
      <c r="R990" t="str" cm="1">
        <f t="array" ref="R990:V990">TRANSPOSE(VLOOKUP(D990,CHOOSE({1,2,3,4,5,6},Detail!$H$2:$H$1001,Detail!$F$2:$F$1001,Detail!$C$2:$C$1001,Detail!$D$2:$D$1001,Detail!$E$2:$E$1001,Detail!$B$2:$B$1001),{2;3;4;5;6},FALSE))</f>
        <v>Lubuklinggau</v>
      </c>
      <c r="S990">
        <v>176</v>
      </c>
      <c r="T990">
        <v>91</v>
      </c>
      <c r="U990" t="str">
        <v>Gg. Ir. H. Djuanda No. 55</v>
      </c>
      <c r="V990" t="str">
        <v>O+</v>
      </c>
    </row>
    <row r="991" spans="1:22" x14ac:dyDescent="0.25">
      <c r="A991">
        <v>990</v>
      </c>
      <c r="B991" t="str">
        <f>LEFT(INDEX(Absen!$F$3:$F$8,MATCH(C991,Absen!$E$3:$E$8,0)),1)&amp;TEXT(A991,"0000")</f>
        <v>F0990</v>
      </c>
      <c r="C991" t="s">
        <v>1011</v>
      </c>
      <c r="D991" s="27" t="str">
        <f>VLOOKUP('Personal Teks 2'!B991,Detail!$G$2:$H$1001,2,FALSE)</f>
        <v>Karen Budiyanto</v>
      </c>
      <c r="E991">
        <v>75</v>
      </c>
      <c r="F991">
        <v>70</v>
      </c>
      <c r="G991">
        <v>62</v>
      </c>
      <c r="H991">
        <v>62</v>
      </c>
      <c r="I991">
        <v>57</v>
      </c>
      <c r="J991">
        <v>51</v>
      </c>
      <c r="K991">
        <v>72</v>
      </c>
      <c r="L991" s="45" t="str">
        <f>_xlfn.IFNA(INDEX(Absen!$B$2:$B$501,MATCH('Personal Teks 2'!B991,Absen!$A$2:$A$501,0)),"NO")</f>
        <v>NO</v>
      </c>
      <c r="M991" s="47">
        <f t="shared" si="45"/>
        <v>0</v>
      </c>
      <c r="N991">
        <f t="shared" si="46"/>
        <v>72</v>
      </c>
      <c r="O991">
        <f t="shared" si="47"/>
        <v>62.8</v>
      </c>
      <c r="P991" t="str" cm="1">
        <f t="array" ref="P991">_xlfn.IFS(O991&gt;90,"A+",O991&gt;80,"A",O991&gt;70,"B",O991&gt;60,"C",O991&gt;40,"D",O991&gt;=0,"E")</f>
        <v>C</v>
      </c>
      <c r="Q991" s="43" t="str">
        <f>TEXT(VLOOKUP(D991,CHOOSE({1,2},Detail!$H$2:$H$1001,Detail!$A$2:$A$1001),2,FALSE),"DD/MM/YYYY")</f>
        <v>30/07/2002</v>
      </c>
      <c r="R991" t="str" cm="1">
        <f t="array" ref="R991:V991">TRANSPOSE(VLOOKUP(D991,CHOOSE({1,2,3,4,5,6},Detail!$H$2:$H$1001,Detail!$F$2:$F$1001,Detail!$C$2:$C$1001,Detail!$D$2:$D$1001,Detail!$E$2:$E$1001,Detail!$B$2:$B$1001),{2;3;4;5;6},FALSE))</f>
        <v>Tangerang Selatan</v>
      </c>
      <c r="S991">
        <v>180</v>
      </c>
      <c r="T991">
        <v>90</v>
      </c>
      <c r="U991" t="str">
        <v>Gang Tubagus Ismail No. 27</v>
      </c>
      <c r="V991" t="str">
        <v>B-</v>
      </c>
    </row>
    <row r="992" spans="1:22" x14ac:dyDescent="0.25">
      <c r="A992">
        <v>991</v>
      </c>
      <c r="B992" t="str">
        <f>LEFT(INDEX(Absen!$F$3:$F$8,MATCH(C992,Absen!$E$3:$E$8,0)),1)&amp;TEXT(A992,"0000")</f>
        <v>D0991</v>
      </c>
      <c r="C992" t="s">
        <v>1013</v>
      </c>
      <c r="D992" s="27" t="str">
        <f>VLOOKUP('Personal Teks 2'!B992,Detail!$G$2:$H$1001,2,FALSE)</f>
        <v>Gaman Damanik</v>
      </c>
      <c r="E992">
        <v>92</v>
      </c>
      <c r="F992">
        <v>58</v>
      </c>
      <c r="G992">
        <v>80</v>
      </c>
      <c r="H992">
        <v>57</v>
      </c>
      <c r="I992">
        <v>86</v>
      </c>
      <c r="J992">
        <v>100</v>
      </c>
      <c r="K992">
        <v>86</v>
      </c>
      <c r="L992" s="45" t="str">
        <f>_xlfn.IFNA(INDEX(Absen!$B$2:$B$501,MATCH('Personal Teks 2'!B992,Absen!$A$2:$A$501,0)),"NO")</f>
        <v>NO</v>
      </c>
      <c r="M992" s="47">
        <f t="shared" si="45"/>
        <v>0</v>
      </c>
      <c r="N992">
        <f t="shared" si="46"/>
        <v>86</v>
      </c>
      <c r="O992">
        <f t="shared" si="47"/>
        <v>81.224999999999994</v>
      </c>
      <c r="P992" t="str" cm="1">
        <f t="array" ref="P992">_xlfn.IFS(O992&gt;90,"A+",O992&gt;80,"A",O992&gt;70,"B",O992&gt;60,"C",O992&gt;40,"D",O992&gt;=0,"E")</f>
        <v>A</v>
      </c>
      <c r="Q992" s="43" t="str">
        <f>TEXT(VLOOKUP(D992,CHOOSE({1,2},Detail!$H$2:$H$1001,Detail!$A$2:$A$1001),2,FALSE),"DD/MM/YYYY")</f>
        <v>15/02/2003</v>
      </c>
      <c r="R992" t="str" cm="1">
        <f t="array" ref="R992:V992">TRANSPOSE(VLOOKUP(D992,CHOOSE({1,2,3,4,5,6},Detail!$H$2:$H$1001,Detail!$F$2:$F$1001,Detail!$C$2:$C$1001,Detail!$D$2:$D$1001,Detail!$E$2:$E$1001,Detail!$B$2:$B$1001),{2;3;4;5;6},FALSE))</f>
        <v>Surabaya</v>
      </c>
      <c r="S992">
        <v>151</v>
      </c>
      <c r="T992">
        <v>59</v>
      </c>
      <c r="U992" t="str">
        <v xml:space="preserve">Gg. Setiabudhi No. 3
</v>
      </c>
      <c r="V992" t="str">
        <v>O-</v>
      </c>
    </row>
    <row r="993" spans="1:22" x14ac:dyDescent="0.25">
      <c r="A993">
        <v>992</v>
      </c>
      <c r="B993" t="str">
        <f>LEFT(INDEX(Absen!$F$3:$F$8,MATCH(C993,Absen!$E$3:$E$8,0)),1)&amp;TEXT(A993,"0000")</f>
        <v>A0992</v>
      </c>
      <c r="C993" t="s">
        <v>1015</v>
      </c>
      <c r="D993" s="27" t="str">
        <f>VLOOKUP('Personal Teks 2'!B993,Detail!$G$2:$H$1001,2,FALSE)</f>
        <v>Irfan Nababan</v>
      </c>
      <c r="E993">
        <v>75</v>
      </c>
      <c r="F993">
        <v>56</v>
      </c>
      <c r="G993">
        <v>77</v>
      </c>
      <c r="H993">
        <v>53</v>
      </c>
      <c r="I993">
        <v>80</v>
      </c>
      <c r="J993">
        <v>47</v>
      </c>
      <c r="K993">
        <v>83</v>
      </c>
      <c r="L993" s="45">
        <f>_xlfn.IFNA(INDEX(Absen!$B$2:$B$501,MATCH('Personal Teks 2'!B993,Absen!$A$2:$A$501,0)),"NO")</f>
        <v>44862</v>
      </c>
      <c r="M993" s="47">
        <f t="shared" si="45"/>
        <v>10</v>
      </c>
      <c r="N993">
        <f t="shared" si="46"/>
        <v>73</v>
      </c>
      <c r="O993">
        <f t="shared" si="47"/>
        <v>65.099999999999994</v>
      </c>
      <c r="P993" t="str" cm="1">
        <f t="array" ref="P993">_xlfn.IFS(O993&gt;90,"A+",O993&gt;80,"A",O993&gt;70,"B",O993&gt;60,"C",O993&gt;40,"D",O993&gt;=0,"E")</f>
        <v>C</v>
      </c>
      <c r="Q993" s="43" t="str">
        <f>TEXT(VLOOKUP(D993,CHOOSE({1,2},Detail!$H$2:$H$1001,Detail!$A$2:$A$1001),2,FALSE),"DD/MM/YYYY")</f>
        <v>10/01/2003</v>
      </c>
      <c r="R993" t="str" cm="1">
        <f t="array" ref="R993:V993">TRANSPOSE(VLOOKUP(D993,CHOOSE({1,2,3,4,5,6},Detail!$H$2:$H$1001,Detail!$F$2:$F$1001,Detail!$C$2:$C$1001,Detail!$D$2:$D$1001,Detail!$E$2:$E$1001,Detail!$B$2:$B$1001),{2;3;4;5;6},FALSE))</f>
        <v>Denpasar</v>
      </c>
      <c r="S993">
        <v>166</v>
      </c>
      <c r="T993">
        <v>78</v>
      </c>
      <c r="U993" t="str">
        <v>Gang S. Parman No. 64</v>
      </c>
      <c r="V993" t="str">
        <v>B+</v>
      </c>
    </row>
    <row r="994" spans="1:22" x14ac:dyDescent="0.25">
      <c r="A994">
        <v>993</v>
      </c>
      <c r="B994" t="str">
        <f>LEFT(INDEX(Absen!$F$3:$F$8,MATCH(C994,Absen!$E$3:$E$8,0)),1)&amp;TEXT(A994,"0000")</f>
        <v>B0993</v>
      </c>
      <c r="C994" t="s">
        <v>1014</v>
      </c>
      <c r="D994" s="27" t="str">
        <f>VLOOKUP('Personal Teks 2'!B994,Detail!$G$2:$H$1001,2,FALSE)</f>
        <v>Novi Prabowo</v>
      </c>
      <c r="E994">
        <v>89</v>
      </c>
      <c r="F994">
        <v>63</v>
      </c>
      <c r="G994">
        <v>66</v>
      </c>
      <c r="H994">
        <v>55</v>
      </c>
      <c r="I994">
        <v>95</v>
      </c>
      <c r="J994">
        <v>75</v>
      </c>
      <c r="K994">
        <v>93</v>
      </c>
      <c r="L994" s="45">
        <f>_xlfn.IFNA(INDEX(Absen!$B$2:$B$501,MATCH('Personal Teks 2'!B994,Absen!$A$2:$A$501,0)),"NO")</f>
        <v>44810</v>
      </c>
      <c r="M994" s="47">
        <f t="shared" si="45"/>
        <v>10</v>
      </c>
      <c r="N994">
        <f t="shared" si="46"/>
        <v>83</v>
      </c>
      <c r="O994">
        <f t="shared" si="47"/>
        <v>74.25</v>
      </c>
      <c r="P994" t="str" cm="1">
        <f t="array" ref="P994">_xlfn.IFS(O994&gt;90,"A+",O994&gt;80,"A",O994&gt;70,"B",O994&gt;60,"C",O994&gt;40,"D",O994&gt;=0,"E")</f>
        <v>B</v>
      </c>
      <c r="Q994" s="43" t="str">
        <f>TEXT(VLOOKUP(D994,CHOOSE({1,2},Detail!$H$2:$H$1001,Detail!$A$2:$A$1001),2,FALSE),"DD/MM/YYYY")</f>
        <v>05/08/2004</v>
      </c>
      <c r="R994" t="str" cm="1">
        <f t="array" ref="R994:V994">TRANSPOSE(VLOOKUP(D994,CHOOSE({1,2,3,4,5,6},Detail!$H$2:$H$1001,Detail!$F$2:$F$1001,Detail!$C$2:$C$1001,Detail!$D$2:$D$1001,Detail!$E$2:$E$1001,Detail!$B$2:$B$1001),{2;3;4;5;6},FALSE))</f>
        <v>Pariaman</v>
      </c>
      <c r="S994">
        <v>157</v>
      </c>
      <c r="T994">
        <v>51</v>
      </c>
      <c r="U994" t="str">
        <v xml:space="preserve">Gang Cihampelas No. 1
</v>
      </c>
      <c r="V994" t="str">
        <v>A-</v>
      </c>
    </row>
    <row r="995" spans="1:22" x14ac:dyDescent="0.25">
      <c r="A995">
        <v>994</v>
      </c>
      <c r="B995" t="str">
        <f>LEFT(INDEX(Absen!$F$3:$F$8,MATCH(C995,Absen!$E$3:$E$8,0)),1)&amp;TEXT(A995,"0000")</f>
        <v>C0994</v>
      </c>
      <c r="C995" t="s">
        <v>1012</v>
      </c>
      <c r="D995" s="27" t="str">
        <f>VLOOKUP('Personal Teks 2'!B995,Detail!$G$2:$H$1001,2,FALSE)</f>
        <v>Yance Pranowo</v>
      </c>
      <c r="E995">
        <v>50</v>
      </c>
      <c r="F995">
        <v>50</v>
      </c>
      <c r="G995">
        <v>43</v>
      </c>
      <c r="H995">
        <v>52</v>
      </c>
      <c r="I995">
        <v>53</v>
      </c>
      <c r="J995">
        <v>93</v>
      </c>
      <c r="K995">
        <v>76</v>
      </c>
      <c r="L995" s="45">
        <f>_xlfn.IFNA(INDEX(Absen!$B$2:$B$501,MATCH('Personal Teks 2'!B995,Absen!$A$2:$A$501,0)),"NO")</f>
        <v>44846</v>
      </c>
      <c r="M995" s="47">
        <f t="shared" si="45"/>
        <v>10</v>
      </c>
      <c r="N995">
        <f t="shared" si="46"/>
        <v>66</v>
      </c>
      <c r="O995">
        <f t="shared" si="47"/>
        <v>59.425000000000004</v>
      </c>
      <c r="P995" t="str" cm="1">
        <f t="array" ref="P995">_xlfn.IFS(O995&gt;90,"A+",O995&gt;80,"A",O995&gt;70,"B",O995&gt;60,"C",O995&gt;40,"D",O995&gt;=0,"E")</f>
        <v>D</v>
      </c>
      <c r="Q995" s="43" t="str">
        <f>TEXT(VLOOKUP(D995,CHOOSE({1,2},Detail!$H$2:$H$1001,Detail!$A$2:$A$1001),2,FALSE),"DD/MM/YYYY")</f>
        <v>06/11/2003</v>
      </c>
      <c r="R995" t="str" cm="1">
        <f t="array" ref="R995:V995">TRANSPOSE(VLOOKUP(D995,CHOOSE({1,2,3,4,5,6},Detail!$H$2:$H$1001,Detail!$F$2:$F$1001,Detail!$C$2:$C$1001,Detail!$D$2:$D$1001,Detail!$E$2:$E$1001,Detail!$B$2:$B$1001),{2;3;4;5;6},FALSE))</f>
        <v>Banjar</v>
      </c>
      <c r="S995">
        <v>175</v>
      </c>
      <c r="T995">
        <v>73</v>
      </c>
      <c r="U995" t="str">
        <v>Jl. Kutisari Selatan No. 90</v>
      </c>
      <c r="V995" t="str">
        <v>B-</v>
      </c>
    </row>
    <row r="996" spans="1:22" x14ac:dyDescent="0.25">
      <c r="A996">
        <v>995</v>
      </c>
      <c r="B996" t="str">
        <f>LEFT(INDEX(Absen!$F$3:$F$8,MATCH(C996,Absen!$E$3:$E$8,0)),1)&amp;TEXT(A996,"0000")</f>
        <v>D0995</v>
      </c>
      <c r="C996" t="s">
        <v>1013</v>
      </c>
      <c r="D996" s="27" t="str">
        <f>VLOOKUP('Personal Teks 2'!B996,Detail!$G$2:$H$1001,2,FALSE)</f>
        <v>Malik Tampubolon</v>
      </c>
      <c r="E996">
        <v>59</v>
      </c>
      <c r="F996">
        <v>43</v>
      </c>
      <c r="G996">
        <v>43</v>
      </c>
      <c r="H996">
        <v>61</v>
      </c>
      <c r="I996">
        <v>75</v>
      </c>
      <c r="J996">
        <v>53</v>
      </c>
      <c r="K996">
        <v>89</v>
      </c>
      <c r="L996" s="45">
        <f>_xlfn.IFNA(INDEX(Absen!$B$2:$B$501,MATCH('Personal Teks 2'!B996,Absen!$A$2:$A$501,0)),"NO")</f>
        <v>44798</v>
      </c>
      <c r="M996" s="47">
        <f t="shared" si="45"/>
        <v>10</v>
      </c>
      <c r="N996">
        <f t="shared" si="46"/>
        <v>79</v>
      </c>
      <c r="O996">
        <f t="shared" si="47"/>
        <v>56.85</v>
      </c>
      <c r="P996" t="str" cm="1">
        <f t="array" ref="P996">_xlfn.IFS(O996&gt;90,"A+",O996&gt;80,"A",O996&gt;70,"B",O996&gt;60,"C",O996&gt;40,"D",O996&gt;=0,"E")</f>
        <v>D</v>
      </c>
      <c r="Q996" s="43" t="str">
        <f>TEXT(VLOOKUP(D996,CHOOSE({1,2},Detail!$H$2:$H$1001,Detail!$A$2:$A$1001),2,FALSE),"DD/MM/YYYY")</f>
        <v>24/01/2005</v>
      </c>
      <c r="R996" t="str" cm="1">
        <f t="array" ref="R996:V996">TRANSPOSE(VLOOKUP(D996,CHOOSE({1,2,3,4,5,6},Detail!$H$2:$H$1001,Detail!$F$2:$F$1001,Detail!$C$2:$C$1001,Detail!$D$2:$D$1001,Detail!$E$2:$E$1001,Detail!$B$2:$B$1001),{2;3;4;5;6},FALSE))</f>
        <v>Tual</v>
      </c>
      <c r="S996">
        <v>160</v>
      </c>
      <c r="T996">
        <v>65</v>
      </c>
      <c r="U996" t="str">
        <v xml:space="preserve">Gg. PHH. Mustofa No. 2
</v>
      </c>
      <c r="V996" t="str">
        <v>B-</v>
      </c>
    </row>
    <row r="997" spans="1:22" x14ac:dyDescent="0.25">
      <c r="A997">
        <v>996</v>
      </c>
      <c r="B997" t="str">
        <f>LEFT(INDEX(Absen!$F$3:$F$8,MATCH(C997,Absen!$E$3:$E$8,0)),1)&amp;TEXT(A997,"0000")</f>
        <v>F0996</v>
      </c>
      <c r="C997" t="s">
        <v>1011</v>
      </c>
      <c r="D997" s="27" t="str">
        <f>VLOOKUP('Personal Teks 2'!B997,Detail!$G$2:$H$1001,2,FALSE)</f>
        <v>Kasim Nasyidah</v>
      </c>
      <c r="E997">
        <v>52</v>
      </c>
      <c r="F997">
        <v>54</v>
      </c>
      <c r="G997">
        <v>72</v>
      </c>
      <c r="H997">
        <v>58</v>
      </c>
      <c r="I997">
        <v>81</v>
      </c>
      <c r="J997">
        <v>63</v>
      </c>
      <c r="K997">
        <v>73</v>
      </c>
      <c r="L997" s="45" t="str">
        <f>_xlfn.IFNA(INDEX(Absen!$B$2:$B$501,MATCH('Personal Teks 2'!B997,Absen!$A$2:$A$501,0)),"NO")</f>
        <v>NO</v>
      </c>
      <c r="M997" s="47">
        <f t="shared" si="45"/>
        <v>0</v>
      </c>
      <c r="N997">
        <f t="shared" si="46"/>
        <v>73</v>
      </c>
      <c r="O997">
        <f t="shared" si="47"/>
        <v>64.924999999999997</v>
      </c>
      <c r="P997" t="str" cm="1">
        <f t="array" ref="P997">_xlfn.IFS(O997&gt;90,"A+",O997&gt;80,"A",O997&gt;70,"B",O997&gt;60,"C",O997&gt;40,"D",O997&gt;=0,"E")</f>
        <v>C</v>
      </c>
      <c r="Q997" s="43" t="str">
        <f>TEXT(VLOOKUP(D997,CHOOSE({1,2},Detail!$H$2:$H$1001,Detail!$A$2:$A$1001),2,FALSE),"DD/MM/YYYY")</f>
        <v>29/11/2002</v>
      </c>
      <c r="R997" t="str" cm="1">
        <f t="array" ref="R997:V997">TRANSPOSE(VLOOKUP(D997,CHOOSE({1,2,3,4,5,6},Detail!$H$2:$H$1001,Detail!$F$2:$F$1001,Detail!$C$2:$C$1001,Detail!$D$2:$D$1001,Detail!$E$2:$E$1001,Detail!$B$2:$B$1001),{2;3;4;5;6},FALSE))</f>
        <v>Medan</v>
      </c>
      <c r="S997">
        <v>150</v>
      </c>
      <c r="T997">
        <v>67</v>
      </c>
      <c r="U997" t="str">
        <v>Gang HOS. Cokroaminoto No. 57</v>
      </c>
      <c r="V997" t="str">
        <v>A+</v>
      </c>
    </row>
    <row r="998" spans="1:22" x14ac:dyDescent="0.25">
      <c r="A998">
        <v>997</v>
      </c>
      <c r="B998" t="str">
        <f>LEFT(INDEX(Absen!$F$3:$F$8,MATCH(C998,Absen!$E$3:$E$8,0)),1)&amp;TEXT(A998,"0000")</f>
        <v>C0997</v>
      </c>
      <c r="C998" t="s">
        <v>1012</v>
      </c>
      <c r="D998" s="27" t="str">
        <f>VLOOKUP('Personal Teks 2'!B998,Detail!$G$2:$H$1001,2,FALSE)</f>
        <v>Gawati Melani</v>
      </c>
      <c r="E998">
        <v>80</v>
      </c>
      <c r="F998">
        <v>64</v>
      </c>
      <c r="G998">
        <v>57</v>
      </c>
      <c r="H998">
        <v>54</v>
      </c>
      <c r="I998">
        <v>68</v>
      </c>
      <c r="J998">
        <v>73</v>
      </c>
      <c r="K998">
        <v>85</v>
      </c>
      <c r="L998" s="45">
        <f>_xlfn.IFNA(INDEX(Absen!$B$2:$B$501,MATCH('Personal Teks 2'!B998,Absen!$A$2:$A$501,0)),"NO")</f>
        <v>44829</v>
      </c>
      <c r="M998" s="47">
        <f t="shared" si="45"/>
        <v>10</v>
      </c>
      <c r="N998">
        <f t="shared" si="46"/>
        <v>75</v>
      </c>
      <c r="O998">
        <f t="shared" si="47"/>
        <v>66.75</v>
      </c>
      <c r="P998" t="str" cm="1">
        <f t="array" ref="P998">_xlfn.IFS(O998&gt;90,"A+",O998&gt;80,"A",O998&gt;70,"B",O998&gt;60,"C",O998&gt;40,"D",O998&gt;=0,"E")</f>
        <v>C</v>
      </c>
      <c r="Q998" s="43" t="str">
        <f>TEXT(VLOOKUP(D998,CHOOSE({1,2},Detail!$H$2:$H$1001,Detail!$A$2:$A$1001),2,FALSE),"DD/MM/YYYY")</f>
        <v>29/04/2003</v>
      </c>
      <c r="R998" t="str" cm="1">
        <f t="array" ref="R998:V998">TRANSPOSE(VLOOKUP(D998,CHOOSE({1,2,3,4,5,6},Detail!$H$2:$H$1001,Detail!$F$2:$F$1001,Detail!$C$2:$C$1001,Detail!$D$2:$D$1001,Detail!$E$2:$E$1001,Detail!$B$2:$B$1001),{2;3;4;5;6},FALSE))</f>
        <v>Kota Administrasi Jakarta Selatan</v>
      </c>
      <c r="S998">
        <v>152</v>
      </c>
      <c r="T998">
        <v>54</v>
      </c>
      <c r="U998" t="str">
        <v>Gang R.E Martadinata No. 17</v>
      </c>
      <c r="V998" t="str">
        <v>AB-</v>
      </c>
    </row>
    <row r="999" spans="1:22" x14ac:dyDescent="0.25">
      <c r="A999">
        <v>998</v>
      </c>
      <c r="B999" t="str">
        <f>LEFT(INDEX(Absen!$F$3:$F$8,MATCH(C999,Absen!$E$3:$E$8,0)),1)&amp;TEXT(A999,"0000")</f>
        <v>E0998</v>
      </c>
      <c r="C999" t="s">
        <v>1010</v>
      </c>
      <c r="D999" s="27" t="str">
        <f>VLOOKUP('Personal Teks 2'!B999,Detail!$G$2:$H$1001,2,FALSE)</f>
        <v>Ade Astuti</v>
      </c>
      <c r="E999">
        <v>50</v>
      </c>
      <c r="F999">
        <v>43</v>
      </c>
      <c r="G999">
        <v>89</v>
      </c>
      <c r="H999">
        <v>63</v>
      </c>
      <c r="I999">
        <v>84</v>
      </c>
      <c r="J999">
        <v>52</v>
      </c>
      <c r="K999">
        <v>75</v>
      </c>
      <c r="L999" s="45" t="str">
        <f>_xlfn.IFNA(INDEX(Absen!$B$2:$B$501,MATCH('Personal Teks 2'!B999,Absen!$A$2:$A$501,0)),"NO")</f>
        <v>NO</v>
      </c>
      <c r="M999" s="47">
        <f t="shared" si="45"/>
        <v>0</v>
      </c>
      <c r="N999">
        <f t="shared" si="46"/>
        <v>75</v>
      </c>
      <c r="O999">
        <f t="shared" si="47"/>
        <v>65.699999999999989</v>
      </c>
      <c r="P999" t="str" cm="1">
        <f t="array" ref="P999">_xlfn.IFS(O999&gt;90,"A+",O999&gt;80,"A",O999&gt;70,"B",O999&gt;60,"C",O999&gt;40,"D",O999&gt;=0,"E")</f>
        <v>C</v>
      </c>
      <c r="Q999" s="43" t="str">
        <f>TEXT(VLOOKUP(D999,CHOOSE({1,2},Detail!$H$2:$H$1001,Detail!$A$2:$A$1001),2,FALSE),"DD/MM/YYYY")</f>
        <v>08/05/2003</v>
      </c>
      <c r="R999" t="str" cm="1">
        <f t="array" ref="R999:V999">TRANSPOSE(VLOOKUP(D999,CHOOSE({1,2,3,4,5,6},Detail!$H$2:$H$1001,Detail!$F$2:$F$1001,Detail!$C$2:$C$1001,Detail!$D$2:$D$1001,Detail!$E$2:$E$1001,Detail!$B$2:$B$1001),{2;3;4;5;6},FALSE))</f>
        <v>Padang</v>
      </c>
      <c r="S999">
        <v>180</v>
      </c>
      <c r="T999">
        <v>55</v>
      </c>
      <c r="U999" t="str">
        <v>Jalan Pasteur No. 97</v>
      </c>
      <c r="V999" t="str">
        <v>A-</v>
      </c>
    </row>
    <row r="1000" spans="1:22" x14ac:dyDescent="0.25">
      <c r="A1000">
        <v>999</v>
      </c>
      <c r="B1000" t="str">
        <f>LEFT(INDEX(Absen!$F$3:$F$8,MATCH(C1000,Absen!$E$3:$E$8,0)),1)&amp;TEXT(A1000,"0000")</f>
        <v>F0999</v>
      </c>
      <c r="C1000" t="s">
        <v>1011</v>
      </c>
      <c r="D1000" s="27" t="str">
        <f>VLOOKUP('Personal Teks 2'!B1000,Detail!$G$2:$H$1001,2,FALSE)</f>
        <v>Michelle Nuraini</v>
      </c>
      <c r="E1000">
        <v>63</v>
      </c>
      <c r="F1000">
        <v>46</v>
      </c>
      <c r="G1000">
        <v>89</v>
      </c>
      <c r="H1000">
        <v>69</v>
      </c>
      <c r="I1000">
        <v>86</v>
      </c>
      <c r="J1000">
        <v>50</v>
      </c>
      <c r="K1000">
        <v>71</v>
      </c>
      <c r="L1000" s="45">
        <f>_xlfn.IFNA(INDEX(Absen!$B$2:$B$501,MATCH('Personal Teks 2'!B1000,Absen!$A$2:$A$501,0)),"NO")</f>
        <v>44746</v>
      </c>
      <c r="M1000" s="47">
        <f t="shared" si="45"/>
        <v>10</v>
      </c>
      <c r="N1000">
        <f t="shared" si="46"/>
        <v>61</v>
      </c>
      <c r="O1000">
        <f t="shared" si="47"/>
        <v>66.899999999999991</v>
      </c>
      <c r="P1000" t="str" cm="1">
        <f t="array" ref="P1000">_xlfn.IFS(O1000&gt;90,"A+",O1000&gt;80,"A",O1000&gt;70,"B",O1000&gt;60,"C",O1000&gt;40,"D",O1000&gt;=0,"E")</f>
        <v>C</v>
      </c>
      <c r="Q1000" s="43" t="str">
        <f>TEXT(VLOOKUP(D1000,CHOOSE({1,2},Detail!$H$2:$H$1001,Detail!$A$2:$A$1001),2,FALSE),"DD/MM/YYYY")</f>
        <v>14/11/2002</v>
      </c>
      <c r="R1000" t="str" cm="1">
        <f t="array" ref="R1000:V1000">TRANSPOSE(VLOOKUP(D1000,CHOOSE({1,2,3,4,5,6},Detail!$H$2:$H$1001,Detail!$F$2:$F$1001,Detail!$C$2:$C$1001,Detail!$D$2:$D$1001,Detail!$E$2:$E$1001,Detail!$B$2:$B$1001),{2;3;4;5;6},FALSE))</f>
        <v>Tidore Kepulauan</v>
      </c>
      <c r="S1000">
        <v>165</v>
      </c>
      <c r="T1000">
        <v>57</v>
      </c>
      <c r="U1000" t="str">
        <v>Jl. Dipatiukur No. 23</v>
      </c>
      <c r="V1000" t="str">
        <v>AB+</v>
      </c>
    </row>
    <row r="1001" spans="1:22" x14ac:dyDescent="0.25">
      <c r="A1001">
        <v>1000</v>
      </c>
      <c r="B1001" t="str">
        <f>LEFT(INDEX(Absen!$F$3:$F$8,MATCH(C1001,Absen!$E$3:$E$8,0)),1)&amp;TEXT(A1001,"0000")</f>
        <v>E1000</v>
      </c>
      <c r="C1001" t="s">
        <v>1010</v>
      </c>
      <c r="D1001" s="27" t="str">
        <f>VLOOKUP('Personal Teks 2'!B1001,Detail!$G$2:$H$1001,2,FALSE)</f>
        <v>Omar Sihombing</v>
      </c>
      <c r="E1001">
        <v>60</v>
      </c>
      <c r="F1001">
        <v>55</v>
      </c>
      <c r="G1001">
        <v>67</v>
      </c>
      <c r="H1001">
        <v>61</v>
      </c>
      <c r="I1001">
        <v>63</v>
      </c>
      <c r="J1001">
        <v>73</v>
      </c>
      <c r="K1001">
        <v>89</v>
      </c>
      <c r="L1001" s="45">
        <f>_xlfn.IFNA(INDEX(Absen!$B$2:$B$501,MATCH('Personal Teks 2'!B1001,Absen!$A$2:$A$501,0)),"NO")</f>
        <v>44867</v>
      </c>
      <c r="M1001" s="47">
        <f t="shared" si="45"/>
        <v>10</v>
      </c>
      <c r="N1001">
        <f t="shared" si="46"/>
        <v>79</v>
      </c>
      <c r="O1001">
        <f t="shared" si="47"/>
        <v>65.775000000000006</v>
      </c>
      <c r="P1001" t="str" cm="1">
        <f t="array" ref="P1001">_xlfn.IFS(O1001&gt;90,"A+",O1001&gt;80,"A",O1001&gt;70,"B",O1001&gt;60,"C",O1001&gt;40,"D",O1001&gt;=0,"E")</f>
        <v>C</v>
      </c>
      <c r="Q1001" s="43" t="str">
        <f>TEXT(VLOOKUP(D1001,CHOOSE({1,2},Detail!$H$2:$H$1001,Detail!$A$2:$A$1001),2,FALSE),"DD/MM/YYYY")</f>
        <v>25/12/2002</v>
      </c>
      <c r="R1001" t="str" cm="1">
        <f t="array" ref="R1001:V1001">TRANSPOSE(VLOOKUP(D1001,CHOOSE({1,2,3,4,5,6},Detail!$H$2:$H$1001,Detail!$F$2:$F$1001,Detail!$C$2:$C$1001,Detail!$D$2:$D$1001,Detail!$E$2:$E$1001,Detail!$B$2:$B$1001),{2;3;4;5;6},FALSE))</f>
        <v>Palopo</v>
      </c>
      <c r="S1001">
        <v>179</v>
      </c>
      <c r="T1001">
        <v>62</v>
      </c>
      <c r="U1001" t="str">
        <v xml:space="preserve">Jalan Gedebage Selatan No. 2
</v>
      </c>
      <c r="V1001" t="str">
        <v>A+</v>
      </c>
    </row>
  </sheetData>
  <autoFilter ref="A1:V1" xr:uid="{4B6B0C52-091B-43F1-BE2C-DDC04AD215DA}"/>
  <conditionalFormatting sqref="L2:L1001">
    <cfRule type="expression" dxfId="3" priority="1">
      <formula>L2="No"</formula>
    </cfRule>
  </conditionalFormatting>
  <conditionalFormatting sqref="O2:O1001">
    <cfRule type="expression" dxfId="2" priority="3" stopIfTrue="1">
      <formula>AND($M2&lt;&gt;0,O2&gt;=80)</formula>
    </cfRule>
  </conditionalFormatting>
  <conditionalFormatting sqref="P2:P1001">
    <cfRule type="expression" dxfId="1" priority="2">
      <formula>P2=$W$960</formula>
    </cfRule>
  </conditionalFormatting>
  <dataValidations count="1">
    <dataValidation type="list" allowBlank="1" showInputMessage="1" showErrorMessage="1" errorTitle="Peringatan" error="Coba lagi" promptTitle="Peringatan" prompt="Kurang Teliti" sqref="C2:C1001" xr:uid="{572C7CAA-49FE-4953-8E22-308A29AA7AFD}">
      <formula1>List_Jurusan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892A-6F5E-424E-9F4E-7F7032F95A88}">
  <sheetPr>
    <tabColor theme="8"/>
  </sheetPr>
  <dimension ref="A1:G1001"/>
  <sheetViews>
    <sheetView zoomScale="102" zoomScaleNormal="154" workbookViewId="0">
      <pane ySplit="1" topLeftCell="A2" activePane="bottomLeft" state="frozen"/>
      <selection pane="bottomLeft" activeCell="H8" sqref="H8"/>
    </sheetView>
  </sheetViews>
  <sheetFormatPr defaultColWidth="8.85546875" defaultRowHeight="15" x14ac:dyDescent="0.25"/>
  <cols>
    <col min="1" max="1" width="16.42578125" bestFit="1" customWidth="1"/>
    <col min="2" max="2" width="14.140625" customWidth="1"/>
    <col min="3" max="3" width="17" customWidth="1"/>
    <col min="4" max="4" width="13.42578125" bestFit="1" customWidth="1"/>
    <col min="5" max="5" width="12.7109375" customWidth="1"/>
    <col min="7" max="8" width="11.5703125" bestFit="1" customWidth="1"/>
  </cols>
  <sheetData>
    <row r="1" spans="1:7" x14ac:dyDescent="0.25">
      <c r="A1" s="52" t="s">
        <v>3213</v>
      </c>
      <c r="B1" s="53" t="s">
        <v>3209</v>
      </c>
      <c r="C1" s="54" t="s">
        <v>3210</v>
      </c>
      <c r="D1" s="55" t="s">
        <v>3212</v>
      </c>
      <c r="G1" s="51" t="s">
        <v>3211</v>
      </c>
    </row>
    <row r="2" spans="1:7" x14ac:dyDescent="0.25">
      <c r="A2" s="49" t="s">
        <v>1015</v>
      </c>
      <c r="B2" s="9" t="str" cm="1">
        <f t="array" ref="B2:B59">_xlfn._xlws.FILTER(G2:G1001,(G2:G1001&lt;&gt;A2)*(G2:G1001&lt;&gt;A3)*(G2:G1001&lt;&gt;A4)*(G2:G1001&lt;&gt;A5)*(G2:G1001&lt;&gt;A6)*(G2:G1001&lt;&gt;A7))</f>
        <v>Matematlka</v>
      </c>
      <c r="C2" s="9">
        <f>IF(COUNTIF($B$2:B2,B2)&gt;1,"Sudah dihitung",COUNTIF(_xlfn.ANCHORARRAY($B$2),B2))</f>
        <v>12</v>
      </c>
      <c r="D2" s="9" t="str" cm="1">
        <f t="array" ref="D2">_xlfn.IFS(B2=$A$11,"Kimia",B2=$A$13,"Fisika",B2=$A$14,"Aktuaria",B2=$A$12,"Biologi",B2=$A$10,"Matematika")</f>
        <v>Matematika</v>
      </c>
      <c r="G2" s="50" t="s">
        <v>1013</v>
      </c>
    </row>
    <row r="3" spans="1:7" x14ac:dyDescent="0.25">
      <c r="A3" s="48" t="s">
        <v>1014</v>
      </c>
      <c r="B3" s="9" t="str">
        <v>Kimi</v>
      </c>
      <c r="C3" s="9">
        <f>IF(COUNTIF($B$2:B3,B3)&gt;1,"Sudah dihitung",COUNTIF(_xlfn.ANCHORARRAY($B$2),B3))</f>
        <v>12</v>
      </c>
      <c r="D3" s="9" t="str" cm="1">
        <f t="array" ref="D3">_xlfn.IFS(B3="Kimi","Kimia",B3="Fissika","Fisika",B3="Aktuariaa","Aktuaria",B3="Bioiogi","Biologi",B3="Matematlka","Matematika")</f>
        <v>Kimia</v>
      </c>
      <c r="G3" s="50" t="s">
        <v>1013</v>
      </c>
    </row>
    <row r="4" spans="1:7" x14ac:dyDescent="0.25">
      <c r="A4" s="48" t="s">
        <v>1012</v>
      </c>
      <c r="B4" s="9" t="str">
        <v>BioIogi</v>
      </c>
      <c r="C4" s="9">
        <f>IF(COUNTIF($B$2:B4,B4)&gt;1,"Sudah dihitung",COUNTIF(_xlfn.ANCHORARRAY($B$2),B4))</f>
        <v>15</v>
      </c>
      <c r="D4" s="9" t="str" cm="1">
        <f t="array" ref="D4">_xlfn.IFS(B4="Kimi","Kimia",B4="Fissika","Fisika",B4="Aktuariaa","Aktuaria",B4="Bioiogi","Biologi",B4="Matematlka","Matematika")</f>
        <v>Biologi</v>
      </c>
      <c r="G4" s="50" t="s">
        <v>1013</v>
      </c>
    </row>
    <row r="5" spans="1:7" x14ac:dyDescent="0.25">
      <c r="A5" s="48" t="s">
        <v>1013</v>
      </c>
      <c r="B5" s="9" t="str">
        <v>Fissika</v>
      </c>
      <c r="C5" s="9">
        <f>IF(COUNTIF($B$2:B5,B5)&gt;1,"Sudah dihitung",COUNTIF(_xlfn.ANCHORARRAY($B$2),B5))</f>
        <v>10</v>
      </c>
      <c r="D5" s="9" t="str" cm="1">
        <f t="array" ref="D5">_xlfn.IFS(B5="Kimi","Kimia",B5="Fissika","Fisika",B5="Aktuariaa","Aktuaria",B5="Bioiogi","Biologi",B5="Matematlka","Matematika")</f>
        <v>Fisika</v>
      </c>
      <c r="G5" s="50" t="s">
        <v>1013</v>
      </c>
    </row>
    <row r="6" spans="1:7" x14ac:dyDescent="0.25">
      <c r="A6" s="48" t="s">
        <v>1010</v>
      </c>
      <c r="B6" s="9" t="str">
        <v>BioIogi</v>
      </c>
      <c r="C6" s="9" t="str">
        <f>IF(COUNTIF($B$2:B6,B6)&gt;1,"Sudah dihitung",COUNTIF(_xlfn.ANCHORARRAY($B$2),B6))</f>
        <v>Sudah dihitung</v>
      </c>
      <c r="D6" s="9" t="str" cm="1">
        <f t="array" ref="D6">_xlfn.IFS(B6="Kimi","Kimia",B6="Fissika","Fisika",B6="Aktuariaa","Aktuaria",B6="Bioiogi","Biologi",B6="Matematlka","Matematika")</f>
        <v>Biologi</v>
      </c>
      <c r="G6" s="50" t="s">
        <v>1013</v>
      </c>
    </row>
    <row r="7" spans="1:7" x14ac:dyDescent="0.25">
      <c r="A7" s="48" t="s">
        <v>1011</v>
      </c>
      <c r="B7" s="9" t="str">
        <v>Fissika</v>
      </c>
      <c r="C7" s="9" t="str">
        <f>IF(COUNTIF($B$2:B7,B7)&gt;1,"Sudah dihitung",COUNTIF(_xlfn.ANCHORARRAY($B$2),B7))</f>
        <v>Sudah dihitung</v>
      </c>
      <c r="D7" s="9" t="str" cm="1">
        <f t="array" ref="D7">_xlfn.IFS(B7="Kimi","Kimia",B7="Fissika","Fisika",B7="Aktuariaa","Aktuaria",B7="Bioiogi","Biologi",B7="Matematlka","Matematika")</f>
        <v>Fisika</v>
      </c>
      <c r="G7" s="50" t="s">
        <v>1013</v>
      </c>
    </row>
    <row r="8" spans="1:7" x14ac:dyDescent="0.25">
      <c r="B8" s="9" t="str">
        <v>Fissika</v>
      </c>
      <c r="C8" s="9" t="str">
        <f>IF(COUNTIF($B$2:B8,B8)&gt;1,"Sudah dihitung",COUNTIF(_xlfn.ANCHORARRAY($B$2),B8))</f>
        <v>Sudah dihitung</v>
      </c>
      <c r="D8" s="9" t="str" cm="1">
        <f t="array" ref="D8">_xlfn.IFS(B8="Kimi","Kimia",B8="Fissika","Fisika",B8="Aktuariaa","Aktuaria",B8="Bioiogi","Biologi",B8="Matematlka","Matematika")</f>
        <v>Fisika</v>
      </c>
      <c r="G8" s="50" t="s">
        <v>1013</v>
      </c>
    </row>
    <row r="9" spans="1:7" x14ac:dyDescent="0.25">
      <c r="A9" s="62" t="s">
        <v>3214</v>
      </c>
      <c r="B9" s="9" t="str">
        <v>Fissika</v>
      </c>
      <c r="C9" s="9" t="str">
        <f>IF(COUNTIF($B$2:B9,B9)&gt;1,"Sudah dihitung",COUNTIF(_xlfn.ANCHORARRAY($B$2),B9))</f>
        <v>Sudah dihitung</v>
      </c>
      <c r="D9" s="9" t="str" cm="1">
        <f t="array" ref="D9">_xlfn.IFS(B9="Kimi","Kimia",B9="Fissika","Fisika",B9="Aktuariaa","Aktuaria",B9="Bioiogi","Biologi",B9="Matematlka","Matematika")</f>
        <v>Fisika</v>
      </c>
      <c r="G9" s="50" t="s">
        <v>1011</v>
      </c>
    </row>
    <row r="10" spans="1:7" x14ac:dyDescent="0.25">
      <c r="A10" t="str" cm="1">
        <f t="array" ref="A10:A14">_xlfn.UNIQUE(_xlfn.ANCHORARRAY(B2))</f>
        <v>Matematlka</v>
      </c>
      <c r="B10" s="9" t="str">
        <v>BioIogi</v>
      </c>
      <c r="C10" s="9" t="str">
        <f>IF(COUNTIF($B$2:B10,B10)&gt;1,"Sudah dihitung",COUNTIF(_xlfn.ANCHORARRAY($B$2),B10))</f>
        <v>Sudah dihitung</v>
      </c>
      <c r="D10" s="9" t="str" cm="1">
        <f t="array" ref="D10">_xlfn.IFS(B10="Kimi","Kimia",B10="Fissika","Fisika",B10="Aktuariaa","Aktuaria",B10="Bioiogi","Biologi",B10="Matematlka","Matematika")</f>
        <v>Biologi</v>
      </c>
      <c r="G10" s="50" t="s">
        <v>1014</v>
      </c>
    </row>
    <row r="11" spans="1:7" x14ac:dyDescent="0.25">
      <c r="A11" t="str">
        <v>Kimi</v>
      </c>
      <c r="B11" s="9" t="str">
        <v>Kimi</v>
      </c>
      <c r="C11" s="9" t="str">
        <f>IF(COUNTIF($B$2:B11,B11)&gt;1,"Sudah dihitung",COUNTIF(_xlfn.ANCHORARRAY($B$2),B11))</f>
        <v>Sudah dihitung</v>
      </c>
      <c r="D11" s="9" t="str" cm="1">
        <f t="array" ref="D11">_xlfn.IFS(B11="Kimi","Kimia",B11="Fissika","Fisika",B11="Aktuariaa","Aktuaria",B11="Bioiogi","Biologi",B11="Matematlka","Matematika")</f>
        <v>Kimia</v>
      </c>
      <c r="G11" s="50" t="s">
        <v>1010</v>
      </c>
    </row>
    <row r="12" spans="1:7" x14ac:dyDescent="0.25">
      <c r="A12" t="str">
        <v>BioIogi</v>
      </c>
      <c r="B12" s="9" t="str">
        <v>BioIogi</v>
      </c>
      <c r="C12" s="9" t="str">
        <f>IF(COUNTIF($B$2:B12,B12)&gt;1,"Sudah dihitung",COUNTIF(_xlfn.ANCHORARRAY($B$2),B12))</f>
        <v>Sudah dihitung</v>
      </c>
      <c r="D12" s="9" t="str" cm="1">
        <f t="array" ref="D12">_xlfn.IFS(B12="Kimi","Kimia",B12="Fissika","Fisika",B12="Aktuariaa","Aktuaria",B12="Bioiogi","Biologi",B12="Matematlka","Matematika")</f>
        <v>Biologi</v>
      </c>
      <c r="G12" s="50" t="s">
        <v>1014</v>
      </c>
    </row>
    <row r="13" spans="1:7" x14ac:dyDescent="0.25">
      <c r="A13" t="str">
        <v>Fissika</v>
      </c>
      <c r="B13" s="9" t="str">
        <v>Matematlka</v>
      </c>
      <c r="C13" s="9" t="str">
        <f>IF(COUNTIF($B$2:B13,B13)&gt;1,"Sudah dihitung",COUNTIF(_xlfn.ANCHORARRAY($B$2),B13))</f>
        <v>Sudah dihitung</v>
      </c>
      <c r="D13" s="9" t="str" cm="1">
        <f t="array" ref="D13">_xlfn.IFS(B13="Kimi","Kimia",B13="Fissika","Fisika",B13="Aktuariaa","Aktuaria",B13="Bioiogi","Biologi",B13="Matematlka","Matematika")</f>
        <v>Matematika</v>
      </c>
      <c r="G13" s="50" t="s">
        <v>1014</v>
      </c>
    </row>
    <row r="14" spans="1:7" x14ac:dyDescent="0.25">
      <c r="A14" t="str">
        <v>Aktuariaa</v>
      </c>
      <c r="B14" s="9" t="str">
        <v>Kimi</v>
      </c>
      <c r="C14" s="9" t="str">
        <f>IF(COUNTIF($B$2:B14,B14)&gt;1,"Sudah dihitung",COUNTIF(_xlfn.ANCHORARRAY($B$2),B14))</f>
        <v>Sudah dihitung</v>
      </c>
      <c r="D14" s="9" t="str" cm="1">
        <f t="array" ref="D14">_xlfn.IFS(B14="Kimi","Kimia",B14="Fissika","Fisika",B14="Aktuariaa","Aktuaria",B14="Bioiogi","Biologi",B14="Matematlka","Matematika")</f>
        <v>Kimia</v>
      </c>
      <c r="G14" s="50" t="s">
        <v>1010</v>
      </c>
    </row>
    <row r="15" spans="1:7" x14ac:dyDescent="0.25">
      <c r="B15" s="9" t="str">
        <v>Fissika</v>
      </c>
      <c r="C15" s="9" t="str">
        <f>IF(COUNTIF($B$2:B15,B15)&gt;1,"Sudah dihitung",COUNTIF(_xlfn.ANCHORARRAY($B$2),B15))</f>
        <v>Sudah dihitung</v>
      </c>
      <c r="D15" s="9" t="str" cm="1">
        <f t="array" ref="D15">_xlfn.IFS(B15="Kimi","Kimia",B15="Fissika","Fisika",B15="Aktuariaa","Aktuaria",B15="Bioiogi","Biologi",B15="Matematlka","Matematika")</f>
        <v>Fisika</v>
      </c>
      <c r="G15" s="50" t="s">
        <v>1010</v>
      </c>
    </row>
    <row r="16" spans="1:7" x14ac:dyDescent="0.25">
      <c r="B16" s="9" t="str">
        <v>BioIogi</v>
      </c>
      <c r="C16" s="9" t="str">
        <f>IF(COUNTIF($B$2:B16,B16)&gt;1,"Sudah dihitung",COUNTIF(_xlfn.ANCHORARRAY($B$2),B16))</f>
        <v>Sudah dihitung</v>
      </c>
      <c r="D16" s="9" t="str" cm="1">
        <f t="array" ref="D16">_xlfn.IFS(B16="Kimi","Kimia",B16="Fissika","Fisika",B16="Aktuariaa","Aktuaria",B16="Bioiogi","Biologi",B16="Matematlka","Matematika")</f>
        <v>Biologi</v>
      </c>
      <c r="G16" s="50" t="s">
        <v>1011</v>
      </c>
    </row>
    <row r="17" spans="2:7" x14ac:dyDescent="0.25">
      <c r="B17" s="9" t="str">
        <v>Kimi</v>
      </c>
      <c r="C17" s="9" t="str">
        <f>IF(COUNTIF($B$2:B17,B17)&gt;1,"Sudah dihitung",COUNTIF(_xlfn.ANCHORARRAY($B$2),B17))</f>
        <v>Sudah dihitung</v>
      </c>
      <c r="D17" s="9" t="str" cm="1">
        <f t="array" ref="D17">_xlfn.IFS(B17="Kimi","Kimia",B17="Fissika","Fisika",B17="Aktuariaa","Aktuaria",B17="Bioiogi","Biologi",B17="Matematlka","Matematika")</f>
        <v>Kimia</v>
      </c>
      <c r="G17" s="50" t="s">
        <v>3190</v>
      </c>
    </row>
    <row r="18" spans="2:7" x14ac:dyDescent="0.25">
      <c r="B18" s="9" t="str">
        <v>BioIogi</v>
      </c>
      <c r="C18" s="9" t="str">
        <f>IF(COUNTIF($B$2:B18,B18)&gt;1,"Sudah dihitung",COUNTIF(_xlfn.ANCHORARRAY($B$2),B18))</f>
        <v>Sudah dihitung</v>
      </c>
      <c r="D18" s="9" t="str" cm="1">
        <f t="array" ref="D18">_xlfn.IFS(B18="Kimi","Kimia",B18="Fissika","Fisika",B18="Aktuariaa","Aktuaria",B18="Bioiogi","Biologi",B18="Matematlka","Matematika")</f>
        <v>Biologi</v>
      </c>
      <c r="G18" s="50" t="s">
        <v>1011</v>
      </c>
    </row>
    <row r="19" spans="2:7" x14ac:dyDescent="0.25">
      <c r="B19" s="9" t="str">
        <v>Matematlka</v>
      </c>
      <c r="C19" s="9" t="str">
        <f>IF(COUNTIF($B$2:B19,B19)&gt;1,"Sudah dihitung",COUNTIF(_xlfn.ANCHORARRAY($B$2),B19))</f>
        <v>Sudah dihitung</v>
      </c>
      <c r="D19" s="9" t="str" cm="1">
        <f t="array" ref="D19">_xlfn.IFS(B19="Kimi","Kimia",B19="Fissika","Fisika",B19="Aktuariaa","Aktuaria",B19="Bioiogi","Biologi",B19="Matematlka","Matematika")</f>
        <v>Matematika</v>
      </c>
      <c r="G19" s="50" t="s">
        <v>1010</v>
      </c>
    </row>
    <row r="20" spans="2:7" x14ac:dyDescent="0.25">
      <c r="B20" s="9" t="str">
        <v>Kimi</v>
      </c>
      <c r="C20" s="9" t="str">
        <f>IF(COUNTIF($B$2:B20,B20)&gt;1,"Sudah dihitung",COUNTIF(_xlfn.ANCHORARRAY($B$2),B20))</f>
        <v>Sudah dihitung</v>
      </c>
      <c r="D20" s="9" t="str" cm="1">
        <f t="array" ref="D20">_xlfn.IFS(B20="Kimi","Kimia",B20="Fissika","Fisika",B20="Aktuariaa","Aktuaria",B20="Bioiogi","Biologi",B20="Matematlka","Matematika")</f>
        <v>Kimia</v>
      </c>
      <c r="G20" s="50" t="s">
        <v>3191</v>
      </c>
    </row>
    <row r="21" spans="2:7" x14ac:dyDescent="0.25">
      <c r="B21" s="9" t="str">
        <v>BioIogi</v>
      </c>
      <c r="C21" s="9" t="str">
        <f>IF(COUNTIF($B$2:B21,B21)&gt;1,"Sudah dihitung",COUNTIF(_xlfn.ANCHORARRAY($B$2),B21))</f>
        <v>Sudah dihitung</v>
      </c>
      <c r="D21" s="9" t="str" cm="1">
        <f t="array" ref="D21">_xlfn.IFS(B21="Kimi","Kimia",B21="Fissika","Fisika",B21="Aktuariaa","Aktuaria",B21="Bioiogi","Biologi",B21="Matematlka","Matematika")</f>
        <v>Biologi</v>
      </c>
      <c r="G21" s="50" t="s">
        <v>1015</v>
      </c>
    </row>
    <row r="22" spans="2:7" x14ac:dyDescent="0.25">
      <c r="B22" s="9" t="str">
        <v>Aktuariaa</v>
      </c>
      <c r="C22" s="9">
        <f>IF(COUNTIF($B$2:B22,B22)&gt;1,"Sudah dihitung",COUNTIF(_xlfn.ANCHORARRAY($B$2),B22))</f>
        <v>9</v>
      </c>
      <c r="D22" s="9" t="str" cm="1">
        <f t="array" ref="D22">_xlfn.IFS(B22="Kimi","Kimia",B22="Fissika","Fisika",B22="Aktuariaa","Aktuaria",B22="Bioiogi","Biologi",B22="Matematlka","Matematika")</f>
        <v>Aktuaria</v>
      </c>
      <c r="G22" s="50" t="s">
        <v>1010</v>
      </c>
    </row>
    <row r="23" spans="2:7" x14ac:dyDescent="0.25">
      <c r="B23" s="9" t="str">
        <v>Kimi</v>
      </c>
      <c r="C23" s="9" t="str">
        <f>IF(COUNTIF($B$2:B23,B23)&gt;1,"Sudah dihitung",COUNTIF(_xlfn.ANCHORARRAY($B$2),B23))</f>
        <v>Sudah dihitung</v>
      </c>
      <c r="D23" s="9" t="str" cm="1">
        <f t="array" ref="D23">_xlfn.IFS(B23="Kimi","Kimia",B23="Fissika","Fisika",B23="Aktuariaa","Aktuaria",B23="Bioiogi","Biologi",B23="Matematlka","Matematika")</f>
        <v>Kimia</v>
      </c>
      <c r="G23" s="50" t="s">
        <v>1015</v>
      </c>
    </row>
    <row r="24" spans="2:7" x14ac:dyDescent="0.25">
      <c r="B24" s="9" t="str">
        <v>Aktuariaa</v>
      </c>
      <c r="C24" s="9" t="str">
        <f>IF(COUNTIF($B$2:B24,B24)&gt;1,"Sudah dihitung",COUNTIF(_xlfn.ANCHORARRAY($B$2),B24))</f>
        <v>Sudah dihitung</v>
      </c>
      <c r="D24" s="9" t="str" cm="1">
        <f t="array" ref="D24">_xlfn.IFS(B24="Kimi","Kimia",B24="Fissika","Fisika",B24="Aktuariaa","Aktuaria",B24="Bioiogi","Biologi",B24="Matematlka","Matematika")</f>
        <v>Aktuaria</v>
      </c>
      <c r="G24" s="50" t="s">
        <v>1014</v>
      </c>
    </row>
    <row r="25" spans="2:7" x14ac:dyDescent="0.25">
      <c r="B25" s="9" t="str">
        <v>Fissika</v>
      </c>
      <c r="C25" s="9" t="str">
        <f>IF(COUNTIF($B$2:B25,B25)&gt;1,"Sudah dihitung",COUNTIF(_xlfn.ANCHORARRAY($B$2),B25))</f>
        <v>Sudah dihitung</v>
      </c>
      <c r="D25" s="9" t="str" cm="1">
        <f t="array" ref="D25">_xlfn.IFS(B25="Kimi","Kimia",B25="Fissika","Fisika",B25="Aktuariaa","Aktuaria",B25="Bioiogi","Biologi",B25="Matematlka","Matematika")</f>
        <v>Fisika</v>
      </c>
      <c r="G25" s="50" t="s">
        <v>3192</v>
      </c>
    </row>
    <row r="26" spans="2:7" x14ac:dyDescent="0.25">
      <c r="B26" s="9" t="str">
        <v>BioIogi</v>
      </c>
      <c r="C26" s="9" t="str">
        <f>IF(COUNTIF($B$2:B26,B26)&gt;1,"Sudah dihitung",COUNTIF(_xlfn.ANCHORARRAY($B$2),B26))</f>
        <v>Sudah dihitung</v>
      </c>
      <c r="D26" s="9" t="str" cm="1">
        <f t="array" ref="D26">_xlfn.IFS(B26="Kimi","Kimia",B26="Fissika","Fisika",B26="Aktuariaa","Aktuaria",B26="Bioiogi","Biologi",B26="Matematlka","Matematika")</f>
        <v>Biologi</v>
      </c>
      <c r="G26" s="50" t="s">
        <v>1011</v>
      </c>
    </row>
    <row r="27" spans="2:7" x14ac:dyDescent="0.25">
      <c r="B27" s="9" t="str">
        <v>Kimi</v>
      </c>
      <c r="C27" s="9" t="str">
        <f>IF(COUNTIF($B$2:B27,B27)&gt;1,"Sudah dihitung",COUNTIF(_xlfn.ANCHORARRAY($B$2),B27))</f>
        <v>Sudah dihitung</v>
      </c>
      <c r="D27" s="9" t="str" cm="1">
        <f t="array" ref="D27">_xlfn.IFS(B27="Kimi","Kimia",B27="Fissika","Fisika",B27="Aktuariaa","Aktuaria",B27="Bioiogi","Biologi",B27="Matematlka","Matematika")</f>
        <v>Kimia</v>
      </c>
      <c r="G27" s="50" t="s">
        <v>1015</v>
      </c>
    </row>
    <row r="28" spans="2:7" x14ac:dyDescent="0.25">
      <c r="B28" s="9" t="str">
        <v>Aktuariaa</v>
      </c>
      <c r="C28" s="9" t="str">
        <f>IF(COUNTIF($B$2:B28,B28)&gt;1,"Sudah dihitung",COUNTIF(_xlfn.ANCHORARRAY($B$2),B28))</f>
        <v>Sudah dihitung</v>
      </c>
      <c r="D28" s="9" t="str" cm="1">
        <f t="array" ref="D28">_xlfn.IFS(B28="Kimi","Kimia",B28="Fissika","Fisika",B28="Aktuariaa","Aktuaria",B28="Bioiogi","Biologi",B28="Matematlka","Matematika")</f>
        <v>Aktuaria</v>
      </c>
      <c r="G28" s="50" t="s">
        <v>1013</v>
      </c>
    </row>
    <row r="29" spans="2:7" x14ac:dyDescent="0.25">
      <c r="B29" s="9" t="str">
        <v>BioIogi</v>
      </c>
      <c r="C29" s="9" t="str">
        <f>IF(COUNTIF($B$2:B29,B29)&gt;1,"Sudah dihitung",COUNTIF(_xlfn.ANCHORARRAY($B$2),B29))</f>
        <v>Sudah dihitung</v>
      </c>
      <c r="D29" s="9" t="str" cm="1">
        <f t="array" ref="D29">_xlfn.IFS(B29="Kimi","Kimia",B29="Fissika","Fisika",B29="Aktuariaa","Aktuaria",B29="Bioiogi","Biologi",B29="Matematlka","Matematika")</f>
        <v>Biologi</v>
      </c>
      <c r="G29" s="50" t="s">
        <v>1010</v>
      </c>
    </row>
    <row r="30" spans="2:7" x14ac:dyDescent="0.25">
      <c r="B30" s="9" t="str">
        <v>Matematlka</v>
      </c>
      <c r="C30" s="9" t="str">
        <f>IF(COUNTIF($B$2:B30,B30)&gt;1,"Sudah dihitung",COUNTIF(_xlfn.ANCHORARRAY($B$2),B30))</f>
        <v>Sudah dihitung</v>
      </c>
      <c r="D30" s="9" t="str" cm="1">
        <f t="array" ref="D30">_xlfn.IFS(B30="Kimi","Kimia",B30="Fissika","Fisika",B30="Aktuariaa","Aktuaria",B30="Bioiogi","Biologi",B30="Matematlka","Matematika")</f>
        <v>Matematika</v>
      </c>
      <c r="G30" s="50" t="s">
        <v>1012</v>
      </c>
    </row>
    <row r="31" spans="2:7" x14ac:dyDescent="0.25">
      <c r="B31" s="9" t="str">
        <v>Kimi</v>
      </c>
      <c r="C31" s="9" t="str">
        <f>IF(COUNTIF($B$2:B31,B31)&gt;1,"Sudah dihitung",COUNTIF(_xlfn.ANCHORARRAY($B$2),B31))</f>
        <v>Sudah dihitung</v>
      </c>
      <c r="D31" s="9" t="str" cm="1">
        <f t="array" ref="D31">_xlfn.IFS(B31="Kimi","Kimia",B31="Fissika","Fisika",B31="Aktuariaa","Aktuaria",B31="Bioiogi","Biologi",B31="Matematlka","Matematika")</f>
        <v>Kimia</v>
      </c>
      <c r="G31" s="50" t="s">
        <v>1012</v>
      </c>
    </row>
    <row r="32" spans="2:7" x14ac:dyDescent="0.25">
      <c r="B32" s="9" t="str">
        <v>Fissika</v>
      </c>
      <c r="C32" s="9" t="str">
        <f>IF(COUNTIF($B$2:B32,B32)&gt;1,"Sudah dihitung",COUNTIF(_xlfn.ANCHORARRAY($B$2),B32))</f>
        <v>Sudah dihitung</v>
      </c>
      <c r="D32" s="9" t="str" cm="1">
        <f t="array" ref="D32">_xlfn.IFS(B32="Kimi","Kimia",B32="Fissika","Fisika",B32="Aktuariaa","Aktuaria",B32="Bioiogi","Biologi",B32="Matematlka","Matematika")</f>
        <v>Fisika</v>
      </c>
      <c r="G32" s="50" t="s">
        <v>1015</v>
      </c>
    </row>
    <row r="33" spans="2:7" x14ac:dyDescent="0.25">
      <c r="B33" s="9" t="str">
        <v>Fissika</v>
      </c>
      <c r="C33" s="9" t="str">
        <f>IF(COUNTIF($B$2:B33,B33)&gt;1,"Sudah dihitung",COUNTIF(_xlfn.ANCHORARRAY($B$2),B33))</f>
        <v>Sudah dihitung</v>
      </c>
      <c r="D33" s="9" t="str" cm="1">
        <f t="array" ref="D33">_xlfn.IFS(B33="Kimi","Kimia",B33="Fissika","Fisika",B33="Aktuariaa","Aktuaria",B33="Bioiogi","Biologi",B33="Matematlka","Matematika")</f>
        <v>Fisika</v>
      </c>
      <c r="G33" s="50" t="s">
        <v>1010</v>
      </c>
    </row>
    <row r="34" spans="2:7" x14ac:dyDescent="0.25">
      <c r="B34" s="9" t="str">
        <v>BioIogi</v>
      </c>
      <c r="C34" s="9" t="str">
        <f>IF(COUNTIF($B$2:B34,B34)&gt;1,"Sudah dihitung",COUNTIF(_xlfn.ANCHORARRAY($B$2),B34))</f>
        <v>Sudah dihitung</v>
      </c>
      <c r="D34" s="9" t="str" cm="1">
        <f t="array" ref="D34">_xlfn.IFS(B34="Kimi","Kimia",B34="Fissika","Fisika",B34="Aktuariaa","Aktuaria",B34="Bioiogi","Biologi",B34="Matematlka","Matematika")</f>
        <v>Biologi</v>
      </c>
      <c r="G34" s="50" t="s">
        <v>1015</v>
      </c>
    </row>
    <row r="35" spans="2:7" x14ac:dyDescent="0.25">
      <c r="B35" s="9" t="str">
        <v>Aktuariaa</v>
      </c>
      <c r="C35" s="9" t="str">
        <f>IF(COUNTIF($B$2:B35,B35)&gt;1,"Sudah dihitung",COUNTIF(_xlfn.ANCHORARRAY($B$2),B35))</f>
        <v>Sudah dihitung</v>
      </c>
      <c r="D35" s="9" t="str" cm="1">
        <f t="array" ref="D35">_xlfn.IFS(B35="Kimi","Kimia",B35="Fissika","Fisika",B35="Aktuariaa","Aktuaria",B35="Bioiogi","Biologi",B35="Matematlka","Matematika")</f>
        <v>Aktuaria</v>
      </c>
      <c r="G35" s="50" t="s">
        <v>1015</v>
      </c>
    </row>
    <row r="36" spans="2:7" x14ac:dyDescent="0.25">
      <c r="B36" s="9" t="str">
        <v>Aktuariaa</v>
      </c>
      <c r="C36" s="9" t="str">
        <f>IF(COUNTIF($B$2:B36,B36)&gt;1,"Sudah dihitung",COUNTIF(_xlfn.ANCHORARRAY($B$2),B36))</f>
        <v>Sudah dihitung</v>
      </c>
      <c r="D36" s="9" t="str" cm="1">
        <f t="array" ref="D36">_xlfn.IFS(B36="Kimi","Kimia",B36="Fissika","Fisika",B36="Aktuariaa","Aktuaria",B36="Bioiogi","Biologi",B36="Matematlka","Matematika")</f>
        <v>Aktuaria</v>
      </c>
      <c r="G36" s="50" t="s">
        <v>1014</v>
      </c>
    </row>
    <row r="37" spans="2:7" x14ac:dyDescent="0.25">
      <c r="B37" s="9" t="str">
        <v>Kimi</v>
      </c>
      <c r="C37" s="9" t="str">
        <f>IF(COUNTIF($B$2:B37,B37)&gt;1,"Sudah dihitung",COUNTIF(_xlfn.ANCHORARRAY($B$2),B37))</f>
        <v>Sudah dihitung</v>
      </c>
      <c r="D37" s="9" t="str" cm="1">
        <f t="array" ref="D37">_xlfn.IFS(B37="Kimi","Kimia",B37="Fissika","Fisika",B37="Aktuariaa","Aktuaria",B37="Bioiogi","Biologi",B37="Matematlka","Matematika")</f>
        <v>Kimia</v>
      </c>
      <c r="G37" s="50" t="s">
        <v>1011</v>
      </c>
    </row>
    <row r="38" spans="2:7" x14ac:dyDescent="0.25">
      <c r="B38" s="9" t="str">
        <v>Kimi</v>
      </c>
      <c r="C38" s="9" t="str">
        <f>IF(COUNTIF($B$2:B38,B38)&gt;1,"Sudah dihitung",COUNTIF(_xlfn.ANCHORARRAY($B$2),B38))</f>
        <v>Sudah dihitung</v>
      </c>
      <c r="D38" s="9" t="str" cm="1">
        <f t="array" ref="D38">_xlfn.IFS(B38="Kimi","Kimia",B38="Fissika","Fisika",B38="Aktuariaa","Aktuaria",B38="Bioiogi","Biologi",B38="Matematlka","Matematika")</f>
        <v>Kimia</v>
      </c>
      <c r="G38" s="50" t="s">
        <v>1014</v>
      </c>
    </row>
    <row r="39" spans="2:7" x14ac:dyDescent="0.25">
      <c r="B39" s="9" t="str">
        <v>Fissika</v>
      </c>
      <c r="C39" s="9" t="str">
        <f>IF(COUNTIF($B$2:B39,B39)&gt;1,"Sudah dihitung",COUNTIF(_xlfn.ANCHORARRAY($B$2),B39))</f>
        <v>Sudah dihitung</v>
      </c>
      <c r="D39" s="9" t="str" cm="1">
        <f t="array" ref="D39">_xlfn.IFS(B39="Kimi","Kimia",B39="Fissika","Fisika",B39="Aktuariaa","Aktuaria",B39="Bioiogi","Biologi",B39="Matematlka","Matematika")</f>
        <v>Fisika</v>
      </c>
      <c r="G39" s="50" t="s">
        <v>1011</v>
      </c>
    </row>
    <row r="40" spans="2:7" x14ac:dyDescent="0.25">
      <c r="B40" s="9" t="str">
        <v>Matematlka</v>
      </c>
      <c r="C40" s="9" t="str">
        <f>IF(COUNTIF($B$2:B40,B40)&gt;1,"Sudah dihitung",COUNTIF(_xlfn.ANCHORARRAY($B$2),B40))</f>
        <v>Sudah dihitung</v>
      </c>
      <c r="D40" s="9" t="str" cm="1">
        <f t="array" ref="D40">_xlfn.IFS(B40="Kimi","Kimia",B40="Fissika","Fisika",B40="Aktuariaa","Aktuaria",B40="Bioiogi","Biologi",B40="Matematlka","Matematika")</f>
        <v>Matematika</v>
      </c>
      <c r="G40" s="50" t="s">
        <v>1013</v>
      </c>
    </row>
    <row r="41" spans="2:7" x14ac:dyDescent="0.25">
      <c r="B41" s="9" t="str">
        <v>Aktuariaa</v>
      </c>
      <c r="C41" s="9" t="str">
        <f>IF(COUNTIF($B$2:B41,B41)&gt;1,"Sudah dihitung",COUNTIF(_xlfn.ANCHORARRAY($B$2),B41))</f>
        <v>Sudah dihitung</v>
      </c>
      <c r="D41" s="9" t="str" cm="1">
        <f t="array" ref="D41">_xlfn.IFS(B41="Kimi","Kimia",B41="Fissika","Fisika",B41="Aktuariaa","Aktuaria",B41="Bioiogi","Biologi",B41="Matematlka","Matematika")</f>
        <v>Aktuaria</v>
      </c>
      <c r="G41" s="50" t="s">
        <v>1011</v>
      </c>
    </row>
    <row r="42" spans="2:7" x14ac:dyDescent="0.25">
      <c r="B42" s="9" t="str">
        <v>Kimi</v>
      </c>
      <c r="C42" s="9" t="str">
        <f>IF(COUNTIF($B$2:B42,B42)&gt;1,"Sudah dihitung",COUNTIF(_xlfn.ANCHORARRAY($B$2),B42))</f>
        <v>Sudah dihitung</v>
      </c>
      <c r="D42" s="9" t="str" cm="1">
        <f t="array" ref="D42">_xlfn.IFS(B42="Kimi","Kimia",B42="Fissika","Fisika",B42="Aktuariaa","Aktuaria",B42="Bioiogi","Biologi",B42="Matematlka","Matematika")</f>
        <v>Kimia</v>
      </c>
      <c r="G42" s="50" t="s">
        <v>1015</v>
      </c>
    </row>
    <row r="43" spans="2:7" x14ac:dyDescent="0.25">
      <c r="B43" s="9" t="str">
        <v>Matematlka</v>
      </c>
      <c r="C43" s="9" t="str">
        <f>IF(COUNTIF($B$2:B43,B43)&gt;1,"Sudah dihitung",COUNTIF(_xlfn.ANCHORARRAY($B$2),B43))</f>
        <v>Sudah dihitung</v>
      </c>
      <c r="D43" s="9" t="str" cm="1">
        <f t="array" ref="D43">_xlfn.IFS(B43="Kimi","Kimia",B43="Fissika","Fisika",B43="Aktuariaa","Aktuaria",B43="Bioiogi","Biologi",B43="Matematlka","Matematika")</f>
        <v>Matematika</v>
      </c>
      <c r="G43" s="50" t="s">
        <v>3193</v>
      </c>
    </row>
    <row r="44" spans="2:7" x14ac:dyDescent="0.25">
      <c r="B44" s="9" t="str">
        <v>Fissika</v>
      </c>
      <c r="C44" s="9" t="str">
        <f>IF(COUNTIF($B$2:B44,B44)&gt;1,"Sudah dihitung",COUNTIF(_xlfn.ANCHORARRAY($B$2),B44))</f>
        <v>Sudah dihitung</v>
      </c>
      <c r="D44" s="9" t="str" cm="1">
        <f t="array" ref="D44">_xlfn.IFS(B44="Kimi","Kimia",B44="Fissika","Fisika",B44="Aktuariaa","Aktuaria",B44="Bioiogi","Biologi",B44="Matematlka","Matematika")</f>
        <v>Fisika</v>
      </c>
      <c r="G44" s="50" t="s">
        <v>1010</v>
      </c>
    </row>
    <row r="45" spans="2:7" x14ac:dyDescent="0.25">
      <c r="B45" s="9" t="str">
        <v>Aktuariaa</v>
      </c>
      <c r="C45" s="9" t="str">
        <f>IF(COUNTIF($B$2:B45,B45)&gt;1,"Sudah dihitung",COUNTIF(_xlfn.ANCHORARRAY($B$2),B45))</f>
        <v>Sudah dihitung</v>
      </c>
      <c r="D45" s="9" t="str" cm="1">
        <f t="array" ref="D45">_xlfn.IFS(B45="Kimi","Kimia",B45="Fissika","Fisika",B45="Aktuariaa","Aktuaria",B45="Bioiogi","Biologi",B45="Matematlka","Matematika")</f>
        <v>Aktuaria</v>
      </c>
      <c r="G45" s="50" t="s">
        <v>1013</v>
      </c>
    </row>
    <row r="46" spans="2:7" x14ac:dyDescent="0.25">
      <c r="B46" s="9" t="str">
        <v>Aktuariaa</v>
      </c>
      <c r="C46" s="9" t="str">
        <f>IF(COUNTIF($B$2:B46,B46)&gt;1,"Sudah dihitung",COUNTIF(_xlfn.ANCHORARRAY($B$2),B46))</f>
        <v>Sudah dihitung</v>
      </c>
      <c r="D46" s="9" t="str" cm="1">
        <f t="array" ref="D46">_xlfn.IFS(B46="Kimi","Kimia",B46="Fissika","Fisika",B46="Aktuariaa","Aktuaria",B46="Bioiogi","Biologi",B46="Matematlka","Matematika")</f>
        <v>Aktuaria</v>
      </c>
      <c r="G46" s="50" t="s">
        <v>1010</v>
      </c>
    </row>
    <row r="47" spans="2:7" x14ac:dyDescent="0.25">
      <c r="B47" s="9" t="str">
        <v>Matematlka</v>
      </c>
      <c r="C47" s="9" t="str">
        <f>IF(COUNTIF($B$2:B47,B47)&gt;1,"Sudah dihitung",COUNTIF(_xlfn.ANCHORARRAY($B$2),B47))</f>
        <v>Sudah dihitung</v>
      </c>
      <c r="D47" s="9" t="str" cm="1">
        <f t="array" ref="D47">_xlfn.IFS(B47="Kimi","Kimia",B47="Fissika","Fisika",B47="Aktuariaa","Aktuaria",B47="Bioiogi","Biologi",B47="Matematlka","Matematika")</f>
        <v>Matematika</v>
      </c>
      <c r="G47" s="50" t="s">
        <v>1010</v>
      </c>
    </row>
    <row r="48" spans="2:7" x14ac:dyDescent="0.25">
      <c r="B48" s="9" t="str">
        <v>Matematlka</v>
      </c>
      <c r="C48" s="9" t="str">
        <f>IF(COUNTIF($B$2:B48,B48)&gt;1,"Sudah dihitung",COUNTIF(_xlfn.ANCHORARRAY($B$2),B48))</f>
        <v>Sudah dihitung</v>
      </c>
      <c r="D48" s="9" t="str" cm="1">
        <f t="array" ref="D48">_xlfn.IFS(B48="Kimi","Kimia",B48="Fissika","Fisika",B48="Aktuariaa","Aktuaria",B48="Bioiogi","Biologi",B48="Matematlka","Matematika")</f>
        <v>Matematika</v>
      </c>
      <c r="G48" s="50" t="s">
        <v>1011</v>
      </c>
    </row>
    <row r="49" spans="2:7" x14ac:dyDescent="0.25">
      <c r="B49" s="9" t="str">
        <v>BioIogi</v>
      </c>
      <c r="C49" s="9" t="str">
        <f>IF(COUNTIF($B$2:B49,B49)&gt;1,"Sudah dihitung",COUNTIF(_xlfn.ANCHORARRAY($B$2),B49))</f>
        <v>Sudah dihitung</v>
      </c>
      <c r="D49" s="9" t="str" cm="1">
        <f t="array" ref="D49">_xlfn.IFS(B49="Kimi","Kimia",B49="Fissika","Fisika",B49="Aktuariaa","Aktuaria",B49="Bioiogi","Biologi",B49="Matematlka","Matematika")</f>
        <v>Biologi</v>
      </c>
      <c r="G49" s="50" t="s">
        <v>1014</v>
      </c>
    </row>
    <row r="50" spans="2:7" x14ac:dyDescent="0.25">
      <c r="B50" s="9" t="str">
        <v>Matematlka</v>
      </c>
      <c r="C50" s="9" t="str">
        <f>IF(COUNTIF($B$2:B50,B50)&gt;1,"Sudah dihitung",COUNTIF(_xlfn.ANCHORARRAY($B$2),B50))</f>
        <v>Sudah dihitung</v>
      </c>
      <c r="D50" s="9" t="str" cm="1">
        <f t="array" ref="D50">_xlfn.IFS(B50="Kimi","Kimia",B50="Fissika","Fisika",B50="Aktuariaa","Aktuaria",B50="Bioiogi","Biologi",B50="Matematlka","Matematika")</f>
        <v>Matematika</v>
      </c>
      <c r="G50" s="50" t="s">
        <v>1012</v>
      </c>
    </row>
    <row r="51" spans="2:7" x14ac:dyDescent="0.25">
      <c r="B51" s="9" t="str">
        <v>Matematlka</v>
      </c>
      <c r="C51" s="9" t="str">
        <f>IF(COUNTIF($B$2:B51,B51)&gt;1,"Sudah dihitung",COUNTIF(_xlfn.ANCHORARRAY($B$2),B51))</f>
        <v>Sudah dihitung</v>
      </c>
      <c r="D51" s="9" t="str" cm="1">
        <f t="array" ref="D51">_xlfn.IFS(B51="Kimi","Kimia",B51="Fissika","Fisika",B51="Aktuariaa","Aktuaria",B51="Bioiogi","Biologi",B51="Matematlka","Matematika")</f>
        <v>Matematika</v>
      </c>
      <c r="G51" s="50" t="s">
        <v>1010</v>
      </c>
    </row>
    <row r="52" spans="2:7" x14ac:dyDescent="0.25">
      <c r="B52" s="9" t="str">
        <v>Kimi</v>
      </c>
      <c r="C52" s="9" t="str">
        <f>IF(COUNTIF($B$2:B52,B52)&gt;1,"Sudah dihitung",COUNTIF(_xlfn.ANCHORARRAY($B$2),B52))</f>
        <v>Sudah dihitung</v>
      </c>
      <c r="D52" s="9" t="str" cm="1">
        <f t="array" ref="D52">_xlfn.IFS(B52="Kimi","Kimia",B52="Fissika","Fisika",B52="Aktuariaa","Aktuaria",B52="Bioiogi","Biologi",B52="Matematlka","Matematika")</f>
        <v>Kimia</v>
      </c>
      <c r="G52" s="50" t="s">
        <v>1015</v>
      </c>
    </row>
    <row r="53" spans="2:7" x14ac:dyDescent="0.25">
      <c r="B53" s="9" t="str">
        <v>BioIogi</v>
      </c>
      <c r="C53" s="9" t="str">
        <f>IF(COUNTIF($B$2:B53,B53)&gt;1,"Sudah dihitung",COUNTIF(_xlfn.ANCHORARRAY($B$2),B53))</f>
        <v>Sudah dihitung</v>
      </c>
      <c r="D53" s="9" t="str" cm="1">
        <f t="array" ref="D53">_xlfn.IFS(B53="Kimi","Kimia",B53="Fissika","Fisika",B53="Aktuariaa","Aktuaria",B53="Bioiogi","Biologi",B53="Matematlka","Matematika")</f>
        <v>Biologi</v>
      </c>
      <c r="G53" s="50" t="s">
        <v>1013</v>
      </c>
    </row>
    <row r="54" spans="2:7" x14ac:dyDescent="0.25">
      <c r="B54" s="9" t="str">
        <v>Matematlka</v>
      </c>
      <c r="C54" s="9" t="str">
        <f>IF(COUNTIF($B$2:B54,B54)&gt;1,"Sudah dihitung",COUNTIF(_xlfn.ANCHORARRAY($B$2),B54))</f>
        <v>Sudah dihitung</v>
      </c>
      <c r="D54" s="9" t="str" cm="1">
        <f t="array" ref="D54">_xlfn.IFS(B54="Kimi","Kimia",B54="Fissika","Fisika",B54="Aktuariaa","Aktuaria",B54="Bioiogi","Biologi",B54="Matematlka","Matematika")</f>
        <v>Matematika</v>
      </c>
      <c r="G54" s="50" t="s">
        <v>1011</v>
      </c>
    </row>
    <row r="55" spans="2:7" x14ac:dyDescent="0.25">
      <c r="B55" s="9" t="str">
        <v>BioIogi</v>
      </c>
      <c r="C55" s="9" t="str">
        <f>IF(COUNTIF($B$2:B55,B55)&gt;1,"Sudah dihitung",COUNTIF(_xlfn.ANCHORARRAY($B$2),B55))</f>
        <v>Sudah dihitung</v>
      </c>
      <c r="D55" s="9" t="str" cm="1">
        <f t="array" ref="D55">_xlfn.IFS(B55="Kimi","Kimia",B55="Fissika","Fisika",B55="Aktuariaa","Aktuaria",B55="Bioiogi","Biologi",B55="Matematlka","Matematika")</f>
        <v>Biologi</v>
      </c>
      <c r="G55" s="50" t="s">
        <v>1012</v>
      </c>
    </row>
    <row r="56" spans="2:7" x14ac:dyDescent="0.25">
      <c r="B56" s="9" t="str">
        <v>Matematlka</v>
      </c>
      <c r="C56" s="9" t="str">
        <f>IF(COUNTIF($B$2:B56,B56)&gt;1,"Sudah dihitung",COUNTIF(_xlfn.ANCHORARRAY($B$2),B56))</f>
        <v>Sudah dihitung</v>
      </c>
      <c r="D56" s="9" t="str" cm="1">
        <f t="array" ref="D56">_xlfn.IFS(B56="Kimi","Kimia",B56="Fissika","Fisika",B56="Aktuariaa","Aktuaria",B56="Bioiogi","Biologi",B56="Matematlka","Matematika")</f>
        <v>Matematika</v>
      </c>
      <c r="G56" s="50" t="s">
        <v>1012</v>
      </c>
    </row>
    <row r="57" spans="2:7" x14ac:dyDescent="0.25">
      <c r="B57" s="9" t="str">
        <v>BioIogi</v>
      </c>
      <c r="C57" s="9" t="str">
        <f>IF(COUNTIF($B$2:B57,B57)&gt;1,"Sudah dihitung",COUNTIF(_xlfn.ANCHORARRAY($B$2),B57))</f>
        <v>Sudah dihitung</v>
      </c>
      <c r="D57" s="9" t="str" cm="1">
        <f t="array" ref="D57">_xlfn.IFS(B57="Kimi","Kimia",B57="Fissika","Fisika",B57="Aktuariaa","Aktuaria",B57="Bioiogi","Biologi",B57="Matematlka","Matematika")</f>
        <v>Biologi</v>
      </c>
      <c r="G57" s="50" t="s">
        <v>1014</v>
      </c>
    </row>
    <row r="58" spans="2:7" x14ac:dyDescent="0.25">
      <c r="B58" s="9" t="str">
        <v>Aktuariaa</v>
      </c>
      <c r="C58" s="9" t="str">
        <f>IF(COUNTIF($B$2:B58,B58)&gt;1,"Sudah dihitung",COUNTIF(_xlfn.ANCHORARRAY($B$2),B58))</f>
        <v>Sudah dihitung</v>
      </c>
      <c r="D58" s="9" t="str" cm="1">
        <f t="array" ref="D58">_xlfn.IFS(B58="Kimi","Kimia",B58="Fissika","Fisika",B58="Aktuariaa","Aktuaria",B58="Bioiogi","Biologi",B58="Matematlka","Matematika")</f>
        <v>Aktuaria</v>
      </c>
      <c r="G58" s="50" t="s">
        <v>1013</v>
      </c>
    </row>
    <row r="59" spans="2:7" x14ac:dyDescent="0.25">
      <c r="B59" s="9" t="str">
        <v>BioIogi</v>
      </c>
      <c r="C59" s="9" t="str">
        <f>IF(COUNTIF($B$2:B59,B59)&gt;1,"Sudah dihitung",COUNTIF(_xlfn.ANCHORARRAY($B$2),B59))</f>
        <v>Sudah dihitung</v>
      </c>
      <c r="D59" s="9" t="str" cm="1">
        <f t="array" ref="D59">_xlfn.IFS(B59="Kimi","Kimia",B59="Fissika","Fisika",B59="Aktuariaa","Aktuaria",B59="Bioiogi","Biologi",B59="Matematlka","Matematika")</f>
        <v>Biologi</v>
      </c>
      <c r="G59" s="50" t="s">
        <v>1010</v>
      </c>
    </row>
    <row r="60" spans="2:7" x14ac:dyDescent="0.25">
      <c r="G60" s="50" t="s">
        <v>1010</v>
      </c>
    </row>
    <row r="61" spans="2:7" x14ac:dyDescent="0.25">
      <c r="G61" s="50" t="s">
        <v>1010</v>
      </c>
    </row>
    <row r="62" spans="2:7" x14ac:dyDescent="0.25">
      <c r="G62" s="50" t="s">
        <v>1013</v>
      </c>
    </row>
    <row r="63" spans="2:7" x14ac:dyDescent="0.25">
      <c r="G63" s="50" t="s">
        <v>1013</v>
      </c>
    </row>
    <row r="64" spans="2:7" x14ac:dyDescent="0.25">
      <c r="G64" s="50" t="s">
        <v>1015</v>
      </c>
    </row>
    <row r="65" spans="7:7" x14ac:dyDescent="0.25">
      <c r="G65" s="50" t="s">
        <v>1012</v>
      </c>
    </row>
    <row r="66" spans="7:7" x14ac:dyDescent="0.25">
      <c r="G66" s="50" t="s">
        <v>1015</v>
      </c>
    </row>
    <row r="67" spans="7:7" x14ac:dyDescent="0.25">
      <c r="G67" s="50" t="s">
        <v>1014</v>
      </c>
    </row>
    <row r="68" spans="7:7" x14ac:dyDescent="0.25">
      <c r="G68" s="50" t="s">
        <v>1012</v>
      </c>
    </row>
    <row r="69" spans="7:7" x14ac:dyDescent="0.25">
      <c r="G69" s="50" t="s">
        <v>1013</v>
      </c>
    </row>
    <row r="70" spans="7:7" x14ac:dyDescent="0.25">
      <c r="G70" s="50" t="s">
        <v>1012</v>
      </c>
    </row>
    <row r="71" spans="7:7" x14ac:dyDescent="0.25">
      <c r="G71" s="50" t="s">
        <v>1013</v>
      </c>
    </row>
    <row r="72" spans="7:7" x14ac:dyDescent="0.25">
      <c r="G72" s="50" t="s">
        <v>1010</v>
      </c>
    </row>
    <row r="73" spans="7:7" x14ac:dyDescent="0.25">
      <c r="G73" s="50" t="s">
        <v>1013</v>
      </c>
    </row>
    <row r="74" spans="7:7" x14ac:dyDescent="0.25">
      <c r="G74" s="50" t="s">
        <v>1010</v>
      </c>
    </row>
    <row r="75" spans="7:7" x14ac:dyDescent="0.25">
      <c r="G75" s="50" t="s">
        <v>1011</v>
      </c>
    </row>
    <row r="76" spans="7:7" x14ac:dyDescent="0.25">
      <c r="G76" s="50" t="s">
        <v>1010</v>
      </c>
    </row>
    <row r="77" spans="7:7" x14ac:dyDescent="0.25">
      <c r="G77" s="50" t="s">
        <v>1014</v>
      </c>
    </row>
    <row r="78" spans="7:7" x14ac:dyDescent="0.25">
      <c r="G78" s="50" t="s">
        <v>1010</v>
      </c>
    </row>
    <row r="79" spans="7:7" x14ac:dyDescent="0.25">
      <c r="G79" s="50" t="s">
        <v>1011</v>
      </c>
    </row>
    <row r="80" spans="7:7" x14ac:dyDescent="0.25">
      <c r="G80" s="50" t="s">
        <v>1014</v>
      </c>
    </row>
    <row r="81" spans="7:7" x14ac:dyDescent="0.25">
      <c r="G81" s="50" t="s">
        <v>1010</v>
      </c>
    </row>
    <row r="82" spans="7:7" x14ac:dyDescent="0.25">
      <c r="G82" s="50" t="s">
        <v>1010</v>
      </c>
    </row>
    <row r="83" spans="7:7" x14ac:dyDescent="0.25">
      <c r="G83" s="50" t="s">
        <v>1014</v>
      </c>
    </row>
    <row r="84" spans="7:7" x14ac:dyDescent="0.25">
      <c r="G84" s="50" t="s">
        <v>1015</v>
      </c>
    </row>
    <row r="85" spans="7:7" x14ac:dyDescent="0.25">
      <c r="G85" s="50" t="s">
        <v>1015</v>
      </c>
    </row>
    <row r="86" spans="7:7" x14ac:dyDescent="0.25">
      <c r="G86" s="50" t="s">
        <v>1012</v>
      </c>
    </row>
    <row r="87" spans="7:7" x14ac:dyDescent="0.25">
      <c r="G87" s="50" t="s">
        <v>1012</v>
      </c>
    </row>
    <row r="88" spans="7:7" x14ac:dyDescent="0.25">
      <c r="G88" s="50" t="s">
        <v>1014</v>
      </c>
    </row>
    <row r="89" spans="7:7" x14ac:dyDescent="0.25">
      <c r="G89" s="50" t="s">
        <v>1011</v>
      </c>
    </row>
    <row r="90" spans="7:7" x14ac:dyDescent="0.25">
      <c r="G90" s="50" t="s">
        <v>1010</v>
      </c>
    </row>
    <row r="91" spans="7:7" x14ac:dyDescent="0.25">
      <c r="G91" s="50" t="s">
        <v>1013</v>
      </c>
    </row>
    <row r="92" spans="7:7" x14ac:dyDescent="0.25">
      <c r="G92" s="50" t="s">
        <v>1011</v>
      </c>
    </row>
    <row r="93" spans="7:7" x14ac:dyDescent="0.25">
      <c r="G93" s="50" t="s">
        <v>1014</v>
      </c>
    </row>
    <row r="94" spans="7:7" x14ac:dyDescent="0.25">
      <c r="G94" s="50" t="s">
        <v>1010</v>
      </c>
    </row>
    <row r="95" spans="7:7" x14ac:dyDescent="0.25">
      <c r="G95" s="50" t="s">
        <v>1015</v>
      </c>
    </row>
    <row r="96" spans="7:7" x14ac:dyDescent="0.25">
      <c r="G96" s="50" t="s">
        <v>1011</v>
      </c>
    </row>
    <row r="97" spans="7:7" x14ac:dyDescent="0.25">
      <c r="G97" s="50" t="s">
        <v>3192</v>
      </c>
    </row>
    <row r="98" spans="7:7" x14ac:dyDescent="0.25">
      <c r="G98" s="50" t="s">
        <v>1013</v>
      </c>
    </row>
    <row r="99" spans="7:7" x14ac:dyDescent="0.25">
      <c r="G99" s="50" t="s">
        <v>1014</v>
      </c>
    </row>
    <row r="100" spans="7:7" x14ac:dyDescent="0.25">
      <c r="G100" s="50" t="s">
        <v>1011</v>
      </c>
    </row>
    <row r="101" spans="7:7" x14ac:dyDescent="0.25">
      <c r="G101" s="50" t="s">
        <v>1015</v>
      </c>
    </row>
    <row r="102" spans="7:7" x14ac:dyDescent="0.25">
      <c r="G102" s="50" t="s">
        <v>1012</v>
      </c>
    </row>
    <row r="103" spans="7:7" x14ac:dyDescent="0.25">
      <c r="G103" s="50" t="s">
        <v>1013</v>
      </c>
    </row>
    <row r="104" spans="7:7" x14ac:dyDescent="0.25">
      <c r="G104" s="50" t="s">
        <v>1013</v>
      </c>
    </row>
    <row r="105" spans="7:7" x14ac:dyDescent="0.25">
      <c r="G105" s="50" t="s">
        <v>1010</v>
      </c>
    </row>
    <row r="106" spans="7:7" x14ac:dyDescent="0.25">
      <c r="G106" s="50" t="s">
        <v>1013</v>
      </c>
    </row>
    <row r="107" spans="7:7" x14ac:dyDescent="0.25">
      <c r="G107" s="50" t="s">
        <v>1010</v>
      </c>
    </row>
    <row r="108" spans="7:7" x14ac:dyDescent="0.25">
      <c r="G108" s="50" t="s">
        <v>1010</v>
      </c>
    </row>
    <row r="109" spans="7:7" x14ac:dyDescent="0.25">
      <c r="G109" s="50" t="s">
        <v>1010</v>
      </c>
    </row>
    <row r="110" spans="7:7" x14ac:dyDescent="0.25">
      <c r="G110" s="50" t="s">
        <v>1011</v>
      </c>
    </row>
    <row r="111" spans="7:7" x14ac:dyDescent="0.25">
      <c r="G111" s="50" t="s">
        <v>1015</v>
      </c>
    </row>
    <row r="112" spans="7:7" x14ac:dyDescent="0.25">
      <c r="G112" s="50" t="s">
        <v>1015</v>
      </c>
    </row>
    <row r="113" spans="7:7" x14ac:dyDescent="0.25">
      <c r="G113" s="50" t="s">
        <v>1012</v>
      </c>
    </row>
    <row r="114" spans="7:7" x14ac:dyDescent="0.25">
      <c r="G114" s="50" t="s">
        <v>1012</v>
      </c>
    </row>
    <row r="115" spans="7:7" x14ac:dyDescent="0.25">
      <c r="G115" s="50" t="s">
        <v>1013</v>
      </c>
    </row>
    <row r="116" spans="7:7" x14ac:dyDescent="0.25">
      <c r="G116" s="50" t="s">
        <v>1010</v>
      </c>
    </row>
    <row r="117" spans="7:7" x14ac:dyDescent="0.25">
      <c r="G117" s="50" t="s">
        <v>1011</v>
      </c>
    </row>
    <row r="118" spans="7:7" x14ac:dyDescent="0.25">
      <c r="G118" s="50" t="s">
        <v>1011</v>
      </c>
    </row>
    <row r="119" spans="7:7" x14ac:dyDescent="0.25">
      <c r="G119" s="50" t="s">
        <v>1012</v>
      </c>
    </row>
    <row r="120" spans="7:7" x14ac:dyDescent="0.25">
      <c r="G120" s="50" t="s">
        <v>1010</v>
      </c>
    </row>
    <row r="121" spans="7:7" x14ac:dyDescent="0.25">
      <c r="G121" s="50" t="s">
        <v>3193</v>
      </c>
    </row>
    <row r="122" spans="7:7" x14ac:dyDescent="0.25">
      <c r="G122" s="50" t="s">
        <v>1012</v>
      </c>
    </row>
    <row r="123" spans="7:7" x14ac:dyDescent="0.25">
      <c r="G123" s="50" t="s">
        <v>1012</v>
      </c>
    </row>
    <row r="124" spans="7:7" x14ac:dyDescent="0.25">
      <c r="G124" s="50" t="s">
        <v>1010</v>
      </c>
    </row>
    <row r="125" spans="7:7" x14ac:dyDescent="0.25">
      <c r="G125" s="50" t="s">
        <v>3193</v>
      </c>
    </row>
    <row r="126" spans="7:7" x14ac:dyDescent="0.25">
      <c r="G126" s="50" t="s">
        <v>1014</v>
      </c>
    </row>
    <row r="127" spans="7:7" x14ac:dyDescent="0.25">
      <c r="G127" s="50" t="s">
        <v>1011</v>
      </c>
    </row>
    <row r="128" spans="7:7" x14ac:dyDescent="0.25">
      <c r="G128" s="50" t="s">
        <v>1011</v>
      </c>
    </row>
    <row r="129" spans="7:7" x14ac:dyDescent="0.25">
      <c r="G129" s="50" t="s">
        <v>1012</v>
      </c>
    </row>
    <row r="130" spans="7:7" x14ac:dyDescent="0.25">
      <c r="G130" s="50" t="s">
        <v>1014</v>
      </c>
    </row>
    <row r="131" spans="7:7" x14ac:dyDescent="0.25">
      <c r="G131" s="50" t="s">
        <v>1015</v>
      </c>
    </row>
    <row r="132" spans="7:7" x14ac:dyDescent="0.25">
      <c r="G132" s="50" t="s">
        <v>1013</v>
      </c>
    </row>
    <row r="133" spans="7:7" x14ac:dyDescent="0.25">
      <c r="G133" s="50" t="s">
        <v>3193</v>
      </c>
    </row>
    <row r="134" spans="7:7" x14ac:dyDescent="0.25">
      <c r="G134" s="50" t="s">
        <v>1014</v>
      </c>
    </row>
    <row r="135" spans="7:7" x14ac:dyDescent="0.25">
      <c r="G135" s="50" t="s">
        <v>1011</v>
      </c>
    </row>
    <row r="136" spans="7:7" x14ac:dyDescent="0.25">
      <c r="G136" s="50" t="s">
        <v>1013</v>
      </c>
    </row>
    <row r="137" spans="7:7" x14ac:dyDescent="0.25">
      <c r="G137" s="50" t="s">
        <v>3192</v>
      </c>
    </row>
    <row r="138" spans="7:7" x14ac:dyDescent="0.25">
      <c r="G138" s="50" t="s">
        <v>1015</v>
      </c>
    </row>
    <row r="139" spans="7:7" x14ac:dyDescent="0.25">
      <c r="G139" s="50" t="s">
        <v>1012</v>
      </c>
    </row>
    <row r="140" spans="7:7" x14ac:dyDescent="0.25">
      <c r="G140" s="50" t="s">
        <v>1012</v>
      </c>
    </row>
    <row r="141" spans="7:7" x14ac:dyDescent="0.25">
      <c r="G141" s="50" t="s">
        <v>1014</v>
      </c>
    </row>
    <row r="142" spans="7:7" x14ac:dyDescent="0.25">
      <c r="G142" s="50" t="s">
        <v>1013</v>
      </c>
    </row>
    <row r="143" spans="7:7" x14ac:dyDescent="0.25">
      <c r="G143" s="50" t="s">
        <v>1014</v>
      </c>
    </row>
    <row r="144" spans="7:7" x14ac:dyDescent="0.25">
      <c r="G144" s="50" t="s">
        <v>1010</v>
      </c>
    </row>
    <row r="145" spans="7:7" x14ac:dyDescent="0.25">
      <c r="G145" s="50" t="s">
        <v>1015</v>
      </c>
    </row>
    <row r="146" spans="7:7" x14ac:dyDescent="0.25">
      <c r="G146" s="50" t="s">
        <v>1010</v>
      </c>
    </row>
    <row r="147" spans="7:7" x14ac:dyDescent="0.25">
      <c r="G147" s="50" t="s">
        <v>1010</v>
      </c>
    </row>
    <row r="148" spans="7:7" x14ac:dyDescent="0.25">
      <c r="G148" s="50" t="s">
        <v>1011</v>
      </c>
    </row>
    <row r="149" spans="7:7" x14ac:dyDescent="0.25">
      <c r="G149" s="50" t="s">
        <v>1013</v>
      </c>
    </row>
    <row r="150" spans="7:7" x14ac:dyDescent="0.25">
      <c r="G150" s="50" t="s">
        <v>1012</v>
      </c>
    </row>
    <row r="151" spans="7:7" x14ac:dyDescent="0.25">
      <c r="G151" s="50" t="s">
        <v>1015</v>
      </c>
    </row>
    <row r="152" spans="7:7" x14ac:dyDescent="0.25">
      <c r="G152" s="50" t="s">
        <v>3191</v>
      </c>
    </row>
    <row r="153" spans="7:7" x14ac:dyDescent="0.25">
      <c r="G153" s="50" t="s">
        <v>1010</v>
      </c>
    </row>
    <row r="154" spans="7:7" x14ac:dyDescent="0.25">
      <c r="G154" s="50" t="s">
        <v>1013</v>
      </c>
    </row>
    <row r="155" spans="7:7" x14ac:dyDescent="0.25">
      <c r="G155" s="50" t="s">
        <v>1015</v>
      </c>
    </row>
    <row r="156" spans="7:7" x14ac:dyDescent="0.25">
      <c r="G156" s="50" t="s">
        <v>1014</v>
      </c>
    </row>
    <row r="157" spans="7:7" x14ac:dyDescent="0.25">
      <c r="G157" s="50" t="s">
        <v>1015</v>
      </c>
    </row>
    <row r="158" spans="7:7" x14ac:dyDescent="0.25">
      <c r="G158" s="50" t="s">
        <v>3192</v>
      </c>
    </row>
    <row r="159" spans="7:7" x14ac:dyDescent="0.25">
      <c r="G159" s="50" t="s">
        <v>1013</v>
      </c>
    </row>
    <row r="160" spans="7:7" x14ac:dyDescent="0.25">
      <c r="G160" s="50" t="s">
        <v>1010</v>
      </c>
    </row>
    <row r="161" spans="7:7" x14ac:dyDescent="0.25">
      <c r="G161" s="50" t="s">
        <v>1013</v>
      </c>
    </row>
    <row r="162" spans="7:7" x14ac:dyDescent="0.25">
      <c r="G162" s="50" t="s">
        <v>1010</v>
      </c>
    </row>
    <row r="163" spans="7:7" x14ac:dyDescent="0.25">
      <c r="G163" s="50" t="s">
        <v>1011</v>
      </c>
    </row>
    <row r="164" spans="7:7" x14ac:dyDescent="0.25">
      <c r="G164" s="50" t="s">
        <v>1013</v>
      </c>
    </row>
    <row r="165" spans="7:7" x14ac:dyDescent="0.25">
      <c r="G165" s="50" t="s">
        <v>1011</v>
      </c>
    </row>
    <row r="166" spans="7:7" x14ac:dyDescent="0.25">
      <c r="G166" s="50" t="s">
        <v>1013</v>
      </c>
    </row>
    <row r="167" spans="7:7" x14ac:dyDescent="0.25">
      <c r="G167" s="50" t="s">
        <v>1014</v>
      </c>
    </row>
    <row r="168" spans="7:7" x14ac:dyDescent="0.25">
      <c r="G168" s="50" t="s">
        <v>1013</v>
      </c>
    </row>
    <row r="169" spans="7:7" x14ac:dyDescent="0.25">
      <c r="G169" s="50" t="s">
        <v>1011</v>
      </c>
    </row>
    <row r="170" spans="7:7" x14ac:dyDescent="0.25">
      <c r="G170" s="50" t="s">
        <v>1015</v>
      </c>
    </row>
    <row r="171" spans="7:7" x14ac:dyDescent="0.25">
      <c r="G171" s="50" t="s">
        <v>1012</v>
      </c>
    </row>
    <row r="172" spans="7:7" x14ac:dyDescent="0.25">
      <c r="G172" s="50" t="s">
        <v>1013</v>
      </c>
    </row>
    <row r="173" spans="7:7" x14ac:dyDescent="0.25">
      <c r="G173" s="50" t="s">
        <v>1011</v>
      </c>
    </row>
    <row r="174" spans="7:7" x14ac:dyDescent="0.25">
      <c r="G174" s="50" t="s">
        <v>1012</v>
      </c>
    </row>
    <row r="175" spans="7:7" x14ac:dyDescent="0.25">
      <c r="G175" s="50" t="s">
        <v>3190</v>
      </c>
    </row>
    <row r="176" spans="7:7" x14ac:dyDescent="0.25">
      <c r="G176" s="50" t="s">
        <v>1010</v>
      </c>
    </row>
    <row r="177" spans="7:7" x14ac:dyDescent="0.25">
      <c r="G177" s="50" t="s">
        <v>1010</v>
      </c>
    </row>
    <row r="178" spans="7:7" x14ac:dyDescent="0.25">
      <c r="G178" s="50" t="s">
        <v>1012</v>
      </c>
    </row>
    <row r="179" spans="7:7" x14ac:dyDescent="0.25">
      <c r="G179" s="50" t="s">
        <v>1010</v>
      </c>
    </row>
    <row r="180" spans="7:7" x14ac:dyDescent="0.25">
      <c r="G180" s="50" t="s">
        <v>1012</v>
      </c>
    </row>
    <row r="181" spans="7:7" x14ac:dyDescent="0.25">
      <c r="G181" s="50" t="s">
        <v>1011</v>
      </c>
    </row>
    <row r="182" spans="7:7" x14ac:dyDescent="0.25">
      <c r="G182" s="50" t="s">
        <v>1015</v>
      </c>
    </row>
    <row r="183" spans="7:7" x14ac:dyDescent="0.25">
      <c r="G183" s="50" t="s">
        <v>1011</v>
      </c>
    </row>
    <row r="184" spans="7:7" x14ac:dyDescent="0.25">
      <c r="G184" s="50" t="s">
        <v>1010</v>
      </c>
    </row>
    <row r="185" spans="7:7" x14ac:dyDescent="0.25">
      <c r="G185" s="50" t="s">
        <v>1011</v>
      </c>
    </row>
    <row r="186" spans="7:7" x14ac:dyDescent="0.25">
      <c r="G186" s="50" t="s">
        <v>1015</v>
      </c>
    </row>
    <row r="187" spans="7:7" x14ac:dyDescent="0.25">
      <c r="G187" s="50" t="s">
        <v>1011</v>
      </c>
    </row>
    <row r="188" spans="7:7" x14ac:dyDescent="0.25">
      <c r="G188" s="50" t="s">
        <v>1015</v>
      </c>
    </row>
    <row r="189" spans="7:7" x14ac:dyDescent="0.25">
      <c r="G189" s="50" t="s">
        <v>1015</v>
      </c>
    </row>
    <row r="190" spans="7:7" x14ac:dyDescent="0.25">
      <c r="G190" s="50" t="s">
        <v>1011</v>
      </c>
    </row>
    <row r="191" spans="7:7" x14ac:dyDescent="0.25">
      <c r="G191" s="50" t="s">
        <v>1010</v>
      </c>
    </row>
    <row r="192" spans="7:7" x14ac:dyDescent="0.25">
      <c r="G192" s="50" t="s">
        <v>1010</v>
      </c>
    </row>
    <row r="193" spans="7:7" x14ac:dyDescent="0.25">
      <c r="G193" s="50" t="s">
        <v>1015</v>
      </c>
    </row>
    <row r="194" spans="7:7" x14ac:dyDescent="0.25">
      <c r="G194" s="50" t="s">
        <v>1014</v>
      </c>
    </row>
    <row r="195" spans="7:7" x14ac:dyDescent="0.25">
      <c r="G195" s="50" t="s">
        <v>1013</v>
      </c>
    </row>
    <row r="196" spans="7:7" x14ac:dyDescent="0.25">
      <c r="G196" s="50" t="s">
        <v>1011</v>
      </c>
    </row>
    <row r="197" spans="7:7" x14ac:dyDescent="0.25">
      <c r="G197" s="50" t="s">
        <v>1015</v>
      </c>
    </row>
    <row r="198" spans="7:7" x14ac:dyDescent="0.25">
      <c r="G198" s="50" t="s">
        <v>1015</v>
      </c>
    </row>
    <row r="199" spans="7:7" x14ac:dyDescent="0.25">
      <c r="G199" s="50" t="s">
        <v>1011</v>
      </c>
    </row>
    <row r="200" spans="7:7" x14ac:dyDescent="0.25">
      <c r="G200" s="50" t="s">
        <v>1013</v>
      </c>
    </row>
    <row r="201" spans="7:7" x14ac:dyDescent="0.25">
      <c r="G201" s="50" t="s">
        <v>1010</v>
      </c>
    </row>
    <row r="202" spans="7:7" x14ac:dyDescent="0.25">
      <c r="G202" s="50" t="s">
        <v>1015</v>
      </c>
    </row>
    <row r="203" spans="7:7" x14ac:dyDescent="0.25">
      <c r="G203" s="50" t="s">
        <v>1010</v>
      </c>
    </row>
    <row r="204" spans="7:7" x14ac:dyDescent="0.25">
      <c r="G204" s="50" t="s">
        <v>1012</v>
      </c>
    </row>
    <row r="205" spans="7:7" x14ac:dyDescent="0.25">
      <c r="G205" s="50" t="s">
        <v>1011</v>
      </c>
    </row>
    <row r="206" spans="7:7" x14ac:dyDescent="0.25">
      <c r="G206" s="50" t="s">
        <v>3191</v>
      </c>
    </row>
    <row r="207" spans="7:7" x14ac:dyDescent="0.25">
      <c r="G207" s="50" t="s">
        <v>1014</v>
      </c>
    </row>
    <row r="208" spans="7:7" x14ac:dyDescent="0.25">
      <c r="G208" s="50" t="s">
        <v>1015</v>
      </c>
    </row>
    <row r="209" spans="7:7" x14ac:dyDescent="0.25">
      <c r="G209" s="50" t="s">
        <v>3193</v>
      </c>
    </row>
    <row r="210" spans="7:7" x14ac:dyDescent="0.25">
      <c r="G210" s="50" t="s">
        <v>1015</v>
      </c>
    </row>
    <row r="211" spans="7:7" x14ac:dyDescent="0.25">
      <c r="G211" s="50" t="s">
        <v>1011</v>
      </c>
    </row>
    <row r="212" spans="7:7" x14ac:dyDescent="0.25">
      <c r="G212" s="50" t="s">
        <v>1011</v>
      </c>
    </row>
    <row r="213" spans="7:7" x14ac:dyDescent="0.25">
      <c r="G213" s="50" t="s">
        <v>1011</v>
      </c>
    </row>
    <row r="214" spans="7:7" x14ac:dyDescent="0.25">
      <c r="G214" s="50" t="s">
        <v>1015</v>
      </c>
    </row>
    <row r="215" spans="7:7" x14ac:dyDescent="0.25">
      <c r="G215" s="50" t="s">
        <v>1012</v>
      </c>
    </row>
    <row r="216" spans="7:7" x14ac:dyDescent="0.25">
      <c r="G216" s="50" t="s">
        <v>1011</v>
      </c>
    </row>
    <row r="217" spans="7:7" x14ac:dyDescent="0.25">
      <c r="G217" s="50" t="s">
        <v>1012</v>
      </c>
    </row>
    <row r="218" spans="7:7" x14ac:dyDescent="0.25">
      <c r="G218" s="50" t="s">
        <v>1015</v>
      </c>
    </row>
    <row r="219" spans="7:7" x14ac:dyDescent="0.25">
      <c r="G219" s="50" t="s">
        <v>1010</v>
      </c>
    </row>
    <row r="220" spans="7:7" x14ac:dyDescent="0.25">
      <c r="G220" s="50" t="s">
        <v>1011</v>
      </c>
    </row>
    <row r="221" spans="7:7" x14ac:dyDescent="0.25">
      <c r="G221" s="50" t="s">
        <v>1013</v>
      </c>
    </row>
    <row r="222" spans="7:7" x14ac:dyDescent="0.25">
      <c r="G222" s="50" t="s">
        <v>1011</v>
      </c>
    </row>
    <row r="223" spans="7:7" x14ac:dyDescent="0.25">
      <c r="G223" s="50" t="s">
        <v>1011</v>
      </c>
    </row>
    <row r="224" spans="7:7" x14ac:dyDescent="0.25">
      <c r="G224" s="50" t="s">
        <v>1010</v>
      </c>
    </row>
    <row r="225" spans="7:7" x14ac:dyDescent="0.25">
      <c r="G225" s="50" t="s">
        <v>1013</v>
      </c>
    </row>
    <row r="226" spans="7:7" x14ac:dyDescent="0.25">
      <c r="G226" s="50" t="s">
        <v>1011</v>
      </c>
    </row>
    <row r="227" spans="7:7" x14ac:dyDescent="0.25">
      <c r="G227" s="50" t="s">
        <v>1014</v>
      </c>
    </row>
    <row r="228" spans="7:7" x14ac:dyDescent="0.25">
      <c r="G228" s="50" t="s">
        <v>1010</v>
      </c>
    </row>
    <row r="229" spans="7:7" x14ac:dyDescent="0.25">
      <c r="G229" s="50" t="s">
        <v>1011</v>
      </c>
    </row>
    <row r="230" spans="7:7" x14ac:dyDescent="0.25">
      <c r="G230" s="50" t="s">
        <v>1014</v>
      </c>
    </row>
    <row r="231" spans="7:7" x14ac:dyDescent="0.25">
      <c r="G231" s="50" t="s">
        <v>1012</v>
      </c>
    </row>
    <row r="232" spans="7:7" x14ac:dyDescent="0.25">
      <c r="G232" s="50" t="s">
        <v>1014</v>
      </c>
    </row>
    <row r="233" spans="7:7" x14ac:dyDescent="0.25">
      <c r="G233" s="50" t="s">
        <v>3192</v>
      </c>
    </row>
    <row r="234" spans="7:7" x14ac:dyDescent="0.25">
      <c r="G234" s="50" t="s">
        <v>1014</v>
      </c>
    </row>
    <row r="235" spans="7:7" x14ac:dyDescent="0.25">
      <c r="G235" s="50" t="s">
        <v>1011</v>
      </c>
    </row>
    <row r="236" spans="7:7" x14ac:dyDescent="0.25">
      <c r="G236" s="50" t="s">
        <v>1011</v>
      </c>
    </row>
    <row r="237" spans="7:7" x14ac:dyDescent="0.25">
      <c r="G237" s="50" t="s">
        <v>1013</v>
      </c>
    </row>
    <row r="238" spans="7:7" x14ac:dyDescent="0.25">
      <c r="G238" s="50" t="s">
        <v>1012</v>
      </c>
    </row>
    <row r="239" spans="7:7" x14ac:dyDescent="0.25">
      <c r="G239" s="50" t="s">
        <v>1013</v>
      </c>
    </row>
    <row r="240" spans="7:7" x14ac:dyDescent="0.25">
      <c r="G240" s="50" t="s">
        <v>1015</v>
      </c>
    </row>
    <row r="241" spans="7:7" x14ac:dyDescent="0.25">
      <c r="G241" s="50" t="s">
        <v>3191</v>
      </c>
    </row>
    <row r="242" spans="7:7" x14ac:dyDescent="0.25">
      <c r="G242" s="50" t="s">
        <v>1013</v>
      </c>
    </row>
    <row r="243" spans="7:7" x14ac:dyDescent="0.25">
      <c r="G243" s="50" t="s">
        <v>1010</v>
      </c>
    </row>
    <row r="244" spans="7:7" x14ac:dyDescent="0.25">
      <c r="G244" s="50" t="s">
        <v>1011</v>
      </c>
    </row>
    <row r="245" spans="7:7" x14ac:dyDescent="0.25">
      <c r="G245" s="50" t="s">
        <v>1011</v>
      </c>
    </row>
    <row r="246" spans="7:7" x14ac:dyDescent="0.25">
      <c r="G246" s="50" t="s">
        <v>1014</v>
      </c>
    </row>
    <row r="247" spans="7:7" x14ac:dyDescent="0.25">
      <c r="G247" s="50" t="s">
        <v>1012</v>
      </c>
    </row>
    <row r="248" spans="7:7" x14ac:dyDescent="0.25">
      <c r="G248" s="50" t="s">
        <v>1012</v>
      </c>
    </row>
    <row r="249" spans="7:7" x14ac:dyDescent="0.25">
      <c r="G249" s="50" t="s">
        <v>1010</v>
      </c>
    </row>
    <row r="250" spans="7:7" x14ac:dyDescent="0.25">
      <c r="G250" s="50" t="s">
        <v>1011</v>
      </c>
    </row>
    <row r="251" spans="7:7" x14ac:dyDescent="0.25">
      <c r="G251" s="50" t="s">
        <v>1012</v>
      </c>
    </row>
    <row r="252" spans="7:7" x14ac:dyDescent="0.25">
      <c r="G252" s="50" t="s">
        <v>1011</v>
      </c>
    </row>
    <row r="253" spans="7:7" x14ac:dyDescent="0.25">
      <c r="G253" s="50" t="s">
        <v>1014</v>
      </c>
    </row>
    <row r="254" spans="7:7" x14ac:dyDescent="0.25">
      <c r="G254" s="50" t="s">
        <v>1012</v>
      </c>
    </row>
    <row r="255" spans="7:7" x14ac:dyDescent="0.25">
      <c r="G255" s="50" t="s">
        <v>1010</v>
      </c>
    </row>
    <row r="256" spans="7:7" x14ac:dyDescent="0.25">
      <c r="G256" s="50" t="s">
        <v>1011</v>
      </c>
    </row>
    <row r="257" spans="7:7" x14ac:dyDescent="0.25">
      <c r="G257" s="50" t="s">
        <v>1011</v>
      </c>
    </row>
    <row r="258" spans="7:7" x14ac:dyDescent="0.25">
      <c r="G258" s="50" t="s">
        <v>1010</v>
      </c>
    </row>
    <row r="259" spans="7:7" x14ac:dyDescent="0.25">
      <c r="G259" s="50" t="s">
        <v>1012</v>
      </c>
    </row>
    <row r="260" spans="7:7" x14ac:dyDescent="0.25">
      <c r="G260" s="50" t="s">
        <v>3192</v>
      </c>
    </row>
    <row r="261" spans="7:7" x14ac:dyDescent="0.25">
      <c r="G261" s="50" t="s">
        <v>1012</v>
      </c>
    </row>
    <row r="262" spans="7:7" x14ac:dyDescent="0.25">
      <c r="G262" s="50" t="s">
        <v>1011</v>
      </c>
    </row>
    <row r="263" spans="7:7" x14ac:dyDescent="0.25">
      <c r="G263" s="50" t="s">
        <v>1013</v>
      </c>
    </row>
    <row r="264" spans="7:7" x14ac:dyDescent="0.25">
      <c r="G264" s="50" t="s">
        <v>1011</v>
      </c>
    </row>
    <row r="265" spans="7:7" x14ac:dyDescent="0.25">
      <c r="G265" s="50" t="s">
        <v>1010</v>
      </c>
    </row>
    <row r="266" spans="7:7" x14ac:dyDescent="0.25">
      <c r="G266" s="50" t="s">
        <v>1015</v>
      </c>
    </row>
    <row r="267" spans="7:7" x14ac:dyDescent="0.25">
      <c r="G267" s="50" t="s">
        <v>1013</v>
      </c>
    </row>
    <row r="268" spans="7:7" x14ac:dyDescent="0.25">
      <c r="G268" s="50" t="s">
        <v>1010</v>
      </c>
    </row>
    <row r="269" spans="7:7" x14ac:dyDescent="0.25">
      <c r="G269" s="50" t="s">
        <v>1014</v>
      </c>
    </row>
    <row r="270" spans="7:7" x14ac:dyDescent="0.25">
      <c r="G270" s="50" t="s">
        <v>1014</v>
      </c>
    </row>
    <row r="271" spans="7:7" x14ac:dyDescent="0.25">
      <c r="G271" s="50" t="s">
        <v>1013</v>
      </c>
    </row>
    <row r="272" spans="7:7" x14ac:dyDescent="0.25">
      <c r="G272" s="50" t="s">
        <v>1013</v>
      </c>
    </row>
    <row r="273" spans="7:7" x14ac:dyDescent="0.25">
      <c r="G273" s="50" t="s">
        <v>1015</v>
      </c>
    </row>
    <row r="274" spans="7:7" x14ac:dyDescent="0.25">
      <c r="G274" s="50" t="s">
        <v>1012</v>
      </c>
    </row>
    <row r="275" spans="7:7" x14ac:dyDescent="0.25">
      <c r="G275" s="50" t="s">
        <v>1012</v>
      </c>
    </row>
    <row r="276" spans="7:7" x14ac:dyDescent="0.25">
      <c r="G276" s="50" t="s">
        <v>1012</v>
      </c>
    </row>
    <row r="277" spans="7:7" x14ac:dyDescent="0.25">
      <c r="G277" s="50" t="s">
        <v>1015</v>
      </c>
    </row>
    <row r="278" spans="7:7" x14ac:dyDescent="0.25">
      <c r="G278" s="50" t="s">
        <v>1011</v>
      </c>
    </row>
    <row r="279" spans="7:7" x14ac:dyDescent="0.25">
      <c r="G279" s="50" t="s">
        <v>1012</v>
      </c>
    </row>
    <row r="280" spans="7:7" x14ac:dyDescent="0.25">
      <c r="G280" s="50" t="s">
        <v>1015</v>
      </c>
    </row>
    <row r="281" spans="7:7" x14ac:dyDescent="0.25">
      <c r="G281" s="50" t="s">
        <v>1014</v>
      </c>
    </row>
    <row r="282" spans="7:7" x14ac:dyDescent="0.25">
      <c r="G282" s="50" t="s">
        <v>1015</v>
      </c>
    </row>
    <row r="283" spans="7:7" x14ac:dyDescent="0.25">
      <c r="G283" s="50" t="s">
        <v>1011</v>
      </c>
    </row>
    <row r="284" spans="7:7" x14ac:dyDescent="0.25">
      <c r="G284" s="50" t="s">
        <v>1013</v>
      </c>
    </row>
    <row r="285" spans="7:7" x14ac:dyDescent="0.25">
      <c r="G285" s="50" t="s">
        <v>1015</v>
      </c>
    </row>
    <row r="286" spans="7:7" x14ac:dyDescent="0.25">
      <c r="G286" s="50" t="s">
        <v>1010</v>
      </c>
    </row>
    <row r="287" spans="7:7" x14ac:dyDescent="0.25">
      <c r="G287" s="50" t="s">
        <v>1012</v>
      </c>
    </row>
    <row r="288" spans="7:7" x14ac:dyDescent="0.25">
      <c r="G288" s="50" t="s">
        <v>1013</v>
      </c>
    </row>
    <row r="289" spans="7:7" x14ac:dyDescent="0.25">
      <c r="G289" s="50" t="s">
        <v>1015</v>
      </c>
    </row>
    <row r="290" spans="7:7" x14ac:dyDescent="0.25">
      <c r="G290" s="50" t="s">
        <v>1015</v>
      </c>
    </row>
    <row r="291" spans="7:7" x14ac:dyDescent="0.25">
      <c r="G291" s="50" t="s">
        <v>1012</v>
      </c>
    </row>
    <row r="292" spans="7:7" x14ac:dyDescent="0.25">
      <c r="G292" s="50" t="s">
        <v>1010</v>
      </c>
    </row>
    <row r="293" spans="7:7" x14ac:dyDescent="0.25">
      <c r="G293" s="50" t="s">
        <v>1013</v>
      </c>
    </row>
    <row r="294" spans="7:7" x14ac:dyDescent="0.25">
      <c r="G294" s="50" t="s">
        <v>1011</v>
      </c>
    </row>
    <row r="295" spans="7:7" x14ac:dyDescent="0.25">
      <c r="G295" s="50" t="s">
        <v>1010</v>
      </c>
    </row>
    <row r="296" spans="7:7" x14ac:dyDescent="0.25">
      <c r="G296" s="50" t="s">
        <v>1014</v>
      </c>
    </row>
    <row r="297" spans="7:7" x14ac:dyDescent="0.25">
      <c r="G297" s="50" t="s">
        <v>1011</v>
      </c>
    </row>
    <row r="298" spans="7:7" x14ac:dyDescent="0.25">
      <c r="G298" s="50" t="s">
        <v>1012</v>
      </c>
    </row>
    <row r="299" spans="7:7" x14ac:dyDescent="0.25">
      <c r="G299" s="50" t="s">
        <v>1012</v>
      </c>
    </row>
    <row r="300" spans="7:7" x14ac:dyDescent="0.25">
      <c r="G300" s="50" t="s">
        <v>3190</v>
      </c>
    </row>
    <row r="301" spans="7:7" x14ac:dyDescent="0.25">
      <c r="G301" s="50" t="s">
        <v>3191</v>
      </c>
    </row>
    <row r="302" spans="7:7" x14ac:dyDescent="0.25">
      <c r="G302" s="50" t="s">
        <v>1015</v>
      </c>
    </row>
    <row r="303" spans="7:7" x14ac:dyDescent="0.25">
      <c r="G303" s="50" t="s">
        <v>1012</v>
      </c>
    </row>
    <row r="304" spans="7:7" x14ac:dyDescent="0.25">
      <c r="G304" s="50" t="s">
        <v>1013</v>
      </c>
    </row>
    <row r="305" spans="7:7" x14ac:dyDescent="0.25">
      <c r="G305" s="50" t="s">
        <v>1013</v>
      </c>
    </row>
    <row r="306" spans="7:7" x14ac:dyDescent="0.25">
      <c r="G306" s="50" t="s">
        <v>1010</v>
      </c>
    </row>
    <row r="307" spans="7:7" x14ac:dyDescent="0.25">
      <c r="G307" s="50" t="s">
        <v>1011</v>
      </c>
    </row>
    <row r="308" spans="7:7" x14ac:dyDescent="0.25">
      <c r="G308" s="50" t="s">
        <v>1011</v>
      </c>
    </row>
    <row r="309" spans="7:7" x14ac:dyDescent="0.25">
      <c r="G309" s="50" t="s">
        <v>1010</v>
      </c>
    </row>
    <row r="310" spans="7:7" x14ac:dyDescent="0.25">
      <c r="G310" s="50" t="s">
        <v>1012</v>
      </c>
    </row>
    <row r="311" spans="7:7" x14ac:dyDescent="0.25">
      <c r="G311" s="50" t="s">
        <v>1010</v>
      </c>
    </row>
    <row r="312" spans="7:7" x14ac:dyDescent="0.25">
      <c r="G312" s="50" t="s">
        <v>1014</v>
      </c>
    </row>
    <row r="313" spans="7:7" x14ac:dyDescent="0.25">
      <c r="G313" s="50" t="s">
        <v>1013</v>
      </c>
    </row>
    <row r="314" spans="7:7" x14ac:dyDescent="0.25">
      <c r="G314" s="50" t="s">
        <v>1012</v>
      </c>
    </row>
    <row r="315" spans="7:7" x14ac:dyDescent="0.25">
      <c r="G315" s="50" t="s">
        <v>1010</v>
      </c>
    </row>
    <row r="316" spans="7:7" x14ac:dyDescent="0.25">
      <c r="G316" s="50" t="s">
        <v>1013</v>
      </c>
    </row>
    <row r="317" spans="7:7" x14ac:dyDescent="0.25">
      <c r="G317" s="50" t="s">
        <v>1010</v>
      </c>
    </row>
    <row r="318" spans="7:7" x14ac:dyDescent="0.25">
      <c r="G318" s="50" t="s">
        <v>1012</v>
      </c>
    </row>
    <row r="319" spans="7:7" x14ac:dyDescent="0.25">
      <c r="G319" s="50" t="s">
        <v>1013</v>
      </c>
    </row>
    <row r="320" spans="7:7" x14ac:dyDescent="0.25">
      <c r="G320" s="50" t="s">
        <v>1015</v>
      </c>
    </row>
    <row r="321" spans="7:7" x14ac:dyDescent="0.25">
      <c r="G321" s="50" t="s">
        <v>1012</v>
      </c>
    </row>
    <row r="322" spans="7:7" x14ac:dyDescent="0.25">
      <c r="G322" s="50" t="s">
        <v>1015</v>
      </c>
    </row>
    <row r="323" spans="7:7" x14ac:dyDescent="0.25">
      <c r="G323" s="50" t="s">
        <v>1010</v>
      </c>
    </row>
    <row r="324" spans="7:7" x14ac:dyDescent="0.25">
      <c r="G324" s="50" t="s">
        <v>1013</v>
      </c>
    </row>
    <row r="325" spans="7:7" x14ac:dyDescent="0.25">
      <c r="G325" s="50" t="s">
        <v>1012</v>
      </c>
    </row>
    <row r="326" spans="7:7" x14ac:dyDescent="0.25">
      <c r="G326" s="50" t="s">
        <v>1011</v>
      </c>
    </row>
    <row r="327" spans="7:7" x14ac:dyDescent="0.25">
      <c r="G327" s="50" t="s">
        <v>1011</v>
      </c>
    </row>
    <row r="328" spans="7:7" x14ac:dyDescent="0.25">
      <c r="G328" s="50" t="s">
        <v>1010</v>
      </c>
    </row>
    <row r="329" spans="7:7" x14ac:dyDescent="0.25">
      <c r="G329" s="50" t="s">
        <v>1012</v>
      </c>
    </row>
    <row r="330" spans="7:7" x14ac:dyDescent="0.25">
      <c r="G330" s="50" t="s">
        <v>1011</v>
      </c>
    </row>
    <row r="331" spans="7:7" x14ac:dyDescent="0.25">
      <c r="G331" s="50" t="s">
        <v>1012</v>
      </c>
    </row>
    <row r="332" spans="7:7" x14ac:dyDescent="0.25">
      <c r="G332" s="50" t="s">
        <v>1014</v>
      </c>
    </row>
    <row r="333" spans="7:7" x14ac:dyDescent="0.25">
      <c r="G333" s="50" t="s">
        <v>1013</v>
      </c>
    </row>
    <row r="334" spans="7:7" x14ac:dyDescent="0.25">
      <c r="G334" s="50" t="s">
        <v>1011</v>
      </c>
    </row>
    <row r="335" spans="7:7" x14ac:dyDescent="0.25">
      <c r="G335" s="50" t="s">
        <v>1013</v>
      </c>
    </row>
    <row r="336" spans="7:7" x14ac:dyDescent="0.25">
      <c r="G336" s="50" t="s">
        <v>1010</v>
      </c>
    </row>
    <row r="337" spans="7:7" x14ac:dyDescent="0.25">
      <c r="G337" s="50" t="s">
        <v>1014</v>
      </c>
    </row>
    <row r="338" spans="7:7" x14ac:dyDescent="0.25">
      <c r="G338" s="50" t="s">
        <v>1013</v>
      </c>
    </row>
    <row r="339" spans="7:7" x14ac:dyDescent="0.25">
      <c r="G339" s="50" t="s">
        <v>1010</v>
      </c>
    </row>
    <row r="340" spans="7:7" x14ac:dyDescent="0.25">
      <c r="G340" s="50" t="s">
        <v>1012</v>
      </c>
    </row>
    <row r="341" spans="7:7" x14ac:dyDescent="0.25">
      <c r="G341" s="50" t="s">
        <v>1012</v>
      </c>
    </row>
    <row r="342" spans="7:7" x14ac:dyDescent="0.25">
      <c r="G342" s="50" t="s">
        <v>1012</v>
      </c>
    </row>
    <row r="343" spans="7:7" x14ac:dyDescent="0.25">
      <c r="G343" s="50" t="s">
        <v>1013</v>
      </c>
    </row>
    <row r="344" spans="7:7" x14ac:dyDescent="0.25">
      <c r="G344" s="50" t="s">
        <v>1014</v>
      </c>
    </row>
    <row r="345" spans="7:7" x14ac:dyDescent="0.25">
      <c r="G345" s="50" t="s">
        <v>1013</v>
      </c>
    </row>
    <row r="346" spans="7:7" x14ac:dyDescent="0.25">
      <c r="G346" s="50" t="s">
        <v>1010</v>
      </c>
    </row>
    <row r="347" spans="7:7" x14ac:dyDescent="0.25">
      <c r="G347" s="50" t="s">
        <v>1011</v>
      </c>
    </row>
    <row r="348" spans="7:7" x14ac:dyDescent="0.25">
      <c r="G348" s="50" t="s">
        <v>3192</v>
      </c>
    </row>
    <row r="349" spans="7:7" x14ac:dyDescent="0.25">
      <c r="G349" s="50" t="s">
        <v>1013</v>
      </c>
    </row>
    <row r="350" spans="7:7" x14ac:dyDescent="0.25">
      <c r="G350" s="50" t="s">
        <v>3194</v>
      </c>
    </row>
    <row r="351" spans="7:7" x14ac:dyDescent="0.25">
      <c r="G351" s="50" t="s">
        <v>1010</v>
      </c>
    </row>
    <row r="352" spans="7:7" x14ac:dyDescent="0.25">
      <c r="G352" s="50" t="s">
        <v>1014</v>
      </c>
    </row>
    <row r="353" spans="7:7" x14ac:dyDescent="0.25">
      <c r="G353" s="50" t="s">
        <v>1014</v>
      </c>
    </row>
    <row r="354" spans="7:7" x14ac:dyDescent="0.25">
      <c r="G354" s="50" t="s">
        <v>1010</v>
      </c>
    </row>
    <row r="355" spans="7:7" x14ac:dyDescent="0.25">
      <c r="G355" s="50" t="s">
        <v>3191</v>
      </c>
    </row>
    <row r="356" spans="7:7" x14ac:dyDescent="0.25">
      <c r="G356" s="50" t="s">
        <v>1015</v>
      </c>
    </row>
    <row r="357" spans="7:7" x14ac:dyDescent="0.25">
      <c r="G357" s="50" t="s">
        <v>1011</v>
      </c>
    </row>
    <row r="358" spans="7:7" x14ac:dyDescent="0.25">
      <c r="G358" s="50" t="s">
        <v>1012</v>
      </c>
    </row>
    <row r="359" spans="7:7" x14ac:dyDescent="0.25">
      <c r="G359" s="50" t="s">
        <v>1015</v>
      </c>
    </row>
    <row r="360" spans="7:7" x14ac:dyDescent="0.25">
      <c r="G360" s="50" t="s">
        <v>1013</v>
      </c>
    </row>
    <row r="361" spans="7:7" x14ac:dyDescent="0.25">
      <c r="G361" s="50" t="s">
        <v>1011</v>
      </c>
    </row>
    <row r="362" spans="7:7" x14ac:dyDescent="0.25">
      <c r="G362" s="50" t="s">
        <v>1011</v>
      </c>
    </row>
    <row r="363" spans="7:7" x14ac:dyDescent="0.25">
      <c r="G363" s="50" t="s">
        <v>1013</v>
      </c>
    </row>
    <row r="364" spans="7:7" x14ac:dyDescent="0.25">
      <c r="G364" s="50" t="s">
        <v>1012</v>
      </c>
    </row>
    <row r="365" spans="7:7" x14ac:dyDescent="0.25">
      <c r="G365" s="50" t="s">
        <v>1015</v>
      </c>
    </row>
    <row r="366" spans="7:7" x14ac:dyDescent="0.25">
      <c r="G366" s="50" t="s">
        <v>1010</v>
      </c>
    </row>
    <row r="367" spans="7:7" x14ac:dyDescent="0.25">
      <c r="G367" s="50" t="s">
        <v>1010</v>
      </c>
    </row>
    <row r="368" spans="7:7" x14ac:dyDescent="0.25">
      <c r="G368" s="50" t="s">
        <v>1010</v>
      </c>
    </row>
    <row r="369" spans="7:7" x14ac:dyDescent="0.25">
      <c r="G369" s="50" t="s">
        <v>1011</v>
      </c>
    </row>
    <row r="370" spans="7:7" x14ac:dyDescent="0.25">
      <c r="G370" s="50" t="s">
        <v>1011</v>
      </c>
    </row>
    <row r="371" spans="7:7" x14ac:dyDescent="0.25">
      <c r="G371" s="50" t="s">
        <v>1015</v>
      </c>
    </row>
    <row r="372" spans="7:7" x14ac:dyDescent="0.25">
      <c r="G372" s="50" t="s">
        <v>1014</v>
      </c>
    </row>
    <row r="373" spans="7:7" x14ac:dyDescent="0.25">
      <c r="G373" s="50" t="s">
        <v>1012</v>
      </c>
    </row>
    <row r="374" spans="7:7" x14ac:dyDescent="0.25">
      <c r="G374" s="50" t="s">
        <v>1015</v>
      </c>
    </row>
    <row r="375" spans="7:7" x14ac:dyDescent="0.25">
      <c r="G375" s="50" t="s">
        <v>3194</v>
      </c>
    </row>
    <row r="376" spans="7:7" x14ac:dyDescent="0.25">
      <c r="G376" s="50" t="s">
        <v>1013</v>
      </c>
    </row>
    <row r="377" spans="7:7" x14ac:dyDescent="0.25">
      <c r="G377" s="50" t="s">
        <v>1011</v>
      </c>
    </row>
    <row r="378" spans="7:7" x14ac:dyDescent="0.25">
      <c r="G378" s="50" t="s">
        <v>3193</v>
      </c>
    </row>
    <row r="379" spans="7:7" x14ac:dyDescent="0.25">
      <c r="G379" s="50" t="s">
        <v>3192</v>
      </c>
    </row>
    <row r="380" spans="7:7" x14ac:dyDescent="0.25">
      <c r="G380" s="50" t="s">
        <v>1012</v>
      </c>
    </row>
    <row r="381" spans="7:7" x14ac:dyDescent="0.25">
      <c r="G381" s="50" t="s">
        <v>1013</v>
      </c>
    </row>
    <row r="382" spans="7:7" x14ac:dyDescent="0.25">
      <c r="G382" s="50" t="s">
        <v>1010</v>
      </c>
    </row>
    <row r="383" spans="7:7" x14ac:dyDescent="0.25">
      <c r="G383" s="50" t="s">
        <v>1013</v>
      </c>
    </row>
    <row r="384" spans="7:7" x14ac:dyDescent="0.25">
      <c r="G384" s="50" t="s">
        <v>1012</v>
      </c>
    </row>
    <row r="385" spans="7:7" x14ac:dyDescent="0.25">
      <c r="G385" s="50" t="s">
        <v>1011</v>
      </c>
    </row>
    <row r="386" spans="7:7" x14ac:dyDescent="0.25">
      <c r="G386" s="50" t="s">
        <v>1010</v>
      </c>
    </row>
    <row r="387" spans="7:7" x14ac:dyDescent="0.25">
      <c r="G387" s="50" t="s">
        <v>1010</v>
      </c>
    </row>
    <row r="388" spans="7:7" x14ac:dyDescent="0.25">
      <c r="G388" s="50" t="s">
        <v>1010</v>
      </c>
    </row>
    <row r="389" spans="7:7" x14ac:dyDescent="0.25">
      <c r="G389" s="50" t="s">
        <v>1012</v>
      </c>
    </row>
    <row r="390" spans="7:7" x14ac:dyDescent="0.25">
      <c r="G390" s="50" t="s">
        <v>1014</v>
      </c>
    </row>
    <row r="391" spans="7:7" x14ac:dyDescent="0.25">
      <c r="G391" s="50" t="s">
        <v>1010</v>
      </c>
    </row>
    <row r="392" spans="7:7" x14ac:dyDescent="0.25">
      <c r="G392" s="50" t="s">
        <v>1012</v>
      </c>
    </row>
    <row r="393" spans="7:7" x14ac:dyDescent="0.25">
      <c r="G393" s="50" t="s">
        <v>1011</v>
      </c>
    </row>
    <row r="394" spans="7:7" x14ac:dyDescent="0.25">
      <c r="G394" s="50" t="s">
        <v>1013</v>
      </c>
    </row>
    <row r="395" spans="7:7" x14ac:dyDescent="0.25">
      <c r="G395" s="50" t="s">
        <v>1015</v>
      </c>
    </row>
    <row r="396" spans="7:7" x14ac:dyDescent="0.25">
      <c r="G396" s="50" t="s">
        <v>1010</v>
      </c>
    </row>
    <row r="397" spans="7:7" x14ac:dyDescent="0.25">
      <c r="G397" s="50" t="s">
        <v>1013</v>
      </c>
    </row>
    <row r="398" spans="7:7" x14ac:dyDescent="0.25">
      <c r="G398" s="50" t="s">
        <v>1012</v>
      </c>
    </row>
    <row r="399" spans="7:7" x14ac:dyDescent="0.25">
      <c r="G399" s="50" t="s">
        <v>1012</v>
      </c>
    </row>
    <row r="400" spans="7:7" x14ac:dyDescent="0.25">
      <c r="G400" s="50" t="s">
        <v>1015</v>
      </c>
    </row>
    <row r="401" spans="7:7" x14ac:dyDescent="0.25">
      <c r="G401" s="50" t="s">
        <v>1013</v>
      </c>
    </row>
    <row r="402" spans="7:7" x14ac:dyDescent="0.25">
      <c r="G402" s="50" t="s">
        <v>1012</v>
      </c>
    </row>
    <row r="403" spans="7:7" x14ac:dyDescent="0.25">
      <c r="G403" s="50" t="s">
        <v>1010</v>
      </c>
    </row>
    <row r="404" spans="7:7" x14ac:dyDescent="0.25">
      <c r="G404" s="50" t="s">
        <v>1011</v>
      </c>
    </row>
    <row r="405" spans="7:7" x14ac:dyDescent="0.25">
      <c r="G405" s="50" t="s">
        <v>1012</v>
      </c>
    </row>
    <row r="406" spans="7:7" x14ac:dyDescent="0.25">
      <c r="G406" s="50" t="s">
        <v>1015</v>
      </c>
    </row>
    <row r="407" spans="7:7" x14ac:dyDescent="0.25">
      <c r="G407" s="50" t="s">
        <v>1012</v>
      </c>
    </row>
    <row r="408" spans="7:7" x14ac:dyDescent="0.25">
      <c r="G408" s="50" t="s">
        <v>1015</v>
      </c>
    </row>
    <row r="409" spans="7:7" x14ac:dyDescent="0.25">
      <c r="G409" s="50" t="s">
        <v>1011</v>
      </c>
    </row>
    <row r="410" spans="7:7" x14ac:dyDescent="0.25">
      <c r="G410" s="50" t="s">
        <v>1010</v>
      </c>
    </row>
    <row r="411" spans="7:7" x14ac:dyDescent="0.25">
      <c r="G411" s="50" t="s">
        <v>1011</v>
      </c>
    </row>
    <row r="412" spans="7:7" x14ac:dyDescent="0.25">
      <c r="G412" s="50" t="s">
        <v>1014</v>
      </c>
    </row>
    <row r="413" spans="7:7" x14ac:dyDescent="0.25">
      <c r="G413" s="50" t="s">
        <v>1013</v>
      </c>
    </row>
    <row r="414" spans="7:7" x14ac:dyDescent="0.25">
      <c r="G414" s="50" t="s">
        <v>1012</v>
      </c>
    </row>
    <row r="415" spans="7:7" x14ac:dyDescent="0.25">
      <c r="G415" s="50" t="s">
        <v>1012</v>
      </c>
    </row>
    <row r="416" spans="7:7" x14ac:dyDescent="0.25">
      <c r="G416" s="50" t="s">
        <v>1015</v>
      </c>
    </row>
    <row r="417" spans="7:7" x14ac:dyDescent="0.25">
      <c r="G417" s="50" t="s">
        <v>1014</v>
      </c>
    </row>
    <row r="418" spans="7:7" x14ac:dyDescent="0.25">
      <c r="G418" s="50" t="s">
        <v>1013</v>
      </c>
    </row>
    <row r="419" spans="7:7" x14ac:dyDescent="0.25">
      <c r="G419" s="50" t="s">
        <v>1014</v>
      </c>
    </row>
    <row r="420" spans="7:7" x14ac:dyDescent="0.25">
      <c r="G420" s="50" t="s">
        <v>1010</v>
      </c>
    </row>
    <row r="421" spans="7:7" x14ac:dyDescent="0.25">
      <c r="G421" s="50" t="s">
        <v>1011</v>
      </c>
    </row>
    <row r="422" spans="7:7" x14ac:dyDescent="0.25">
      <c r="G422" s="50" t="s">
        <v>1013</v>
      </c>
    </row>
    <row r="423" spans="7:7" x14ac:dyDescent="0.25">
      <c r="G423" s="50" t="s">
        <v>1011</v>
      </c>
    </row>
    <row r="424" spans="7:7" x14ac:dyDescent="0.25">
      <c r="G424" s="50" t="s">
        <v>1012</v>
      </c>
    </row>
    <row r="425" spans="7:7" x14ac:dyDescent="0.25">
      <c r="G425" s="50" t="s">
        <v>1013</v>
      </c>
    </row>
    <row r="426" spans="7:7" x14ac:dyDescent="0.25">
      <c r="G426" s="50" t="s">
        <v>1013</v>
      </c>
    </row>
    <row r="427" spans="7:7" x14ac:dyDescent="0.25">
      <c r="G427" s="50" t="s">
        <v>1012</v>
      </c>
    </row>
    <row r="428" spans="7:7" x14ac:dyDescent="0.25">
      <c r="G428" s="50" t="s">
        <v>1013</v>
      </c>
    </row>
    <row r="429" spans="7:7" x14ac:dyDescent="0.25">
      <c r="G429" s="50" t="s">
        <v>1011</v>
      </c>
    </row>
    <row r="430" spans="7:7" x14ac:dyDescent="0.25">
      <c r="G430" s="50" t="s">
        <v>1010</v>
      </c>
    </row>
    <row r="431" spans="7:7" x14ac:dyDescent="0.25">
      <c r="G431" s="50" t="s">
        <v>1012</v>
      </c>
    </row>
    <row r="432" spans="7:7" x14ac:dyDescent="0.25">
      <c r="G432" s="50" t="s">
        <v>1014</v>
      </c>
    </row>
    <row r="433" spans="7:7" x14ac:dyDescent="0.25">
      <c r="G433" s="50" t="s">
        <v>1015</v>
      </c>
    </row>
    <row r="434" spans="7:7" x14ac:dyDescent="0.25">
      <c r="G434" s="50" t="s">
        <v>1010</v>
      </c>
    </row>
    <row r="435" spans="7:7" x14ac:dyDescent="0.25">
      <c r="G435" s="50" t="s">
        <v>3191</v>
      </c>
    </row>
    <row r="436" spans="7:7" x14ac:dyDescent="0.25">
      <c r="G436" s="50" t="s">
        <v>1011</v>
      </c>
    </row>
    <row r="437" spans="7:7" x14ac:dyDescent="0.25">
      <c r="G437" s="50" t="s">
        <v>1012</v>
      </c>
    </row>
    <row r="438" spans="7:7" x14ac:dyDescent="0.25">
      <c r="G438" s="50" t="s">
        <v>1013</v>
      </c>
    </row>
    <row r="439" spans="7:7" x14ac:dyDescent="0.25">
      <c r="G439" s="50" t="s">
        <v>1015</v>
      </c>
    </row>
    <row r="440" spans="7:7" x14ac:dyDescent="0.25">
      <c r="G440" s="50" t="s">
        <v>1014</v>
      </c>
    </row>
    <row r="441" spans="7:7" x14ac:dyDescent="0.25">
      <c r="G441" s="50" t="s">
        <v>1013</v>
      </c>
    </row>
    <row r="442" spans="7:7" x14ac:dyDescent="0.25">
      <c r="G442" s="50" t="s">
        <v>1011</v>
      </c>
    </row>
    <row r="443" spans="7:7" x14ac:dyDescent="0.25">
      <c r="G443" s="50" t="s">
        <v>1013</v>
      </c>
    </row>
    <row r="444" spans="7:7" x14ac:dyDescent="0.25">
      <c r="G444" s="50" t="s">
        <v>1011</v>
      </c>
    </row>
    <row r="445" spans="7:7" x14ac:dyDescent="0.25">
      <c r="G445" s="50" t="s">
        <v>1011</v>
      </c>
    </row>
    <row r="446" spans="7:7" x14ac:dyDescent="0.25">
      <c r="G446" s="50" t="s">
        <v>1013</v>
      </c>
    </row>
    <row r="447" spans="7:7" x14ac:dyDescent="0.25">
      <c r="G447" s="50" t="s">
        <v>1011</v>
      </c>
    </row>
    <row r="448" spans="7:7" x14ac:dyDescent="0.25">
      <c r="G448" s="50" t="s">
        <v>1013</v>
      </c>
    </row>
    <row r="449" spans="7:7" x14ac:dyDescent="0.25">
      <c r="G449" s="50" t="s">
        <v>1012</v>
      </c>
    </row>
    <row r="450" spans="7:7" x14ac:dyDescent="0.25">
      <c r="G450" s="50" t="s">
        <v>1012</v>
      </c>
    </row>
    <row r="451" spans="7:7" x14ac:dyDescent="0.25">
      <c r="G451" s="50" t="s">
        <v>1010</v>
      </c>
    </row>
    <row r="452" spans="7:7" x14ac:dyDescent="0.25">
      <c r="G452" s="50" t="s">
        <v>1012</v>
      </c>
    </row>
    <row r="453" spans="7:7" x14ac:dyDescent="0.25">
      <c r="G453" s="50" t="s">
        <v>1010</v>
      </c>
    </row>
    <row r="454" spans="7:7" x14ac:dyDescent="0.25">
      <c r="G454" s="50" t="s">
        <v>1012</v>
      </c>
    </row>
    <row r="455" spans="7:7" x14ac:dyDescent="0.25">
      <c r="G455" s="50" t="s">
        <v>1013</v>
      </c>
    </row>
    <row r="456" spans="7:7" x14ac:dyDescent="0.25">
      <c r="G456" s="50" t="s">
        <v>1012</v>
      </c>
    </row>
    <row r="457" spans="7:7" x14ac:dyDescent="0.25">
      <c r="G457" s="50" t="s">
        <v>1014</v>
      </c>
    </row>
    <row r="458" spans="7:7" x14ac:dyDescent="0.25">
      <c r="G458" s="50" t="s">
        <v>1013</v>
      </c>
    </row>
    <row r="459" spans="7:7" x14ac:dyDescent="0.25">
      <c r="G459" s="50" t="s">
        <v>1014</v>
      </c>
    </row>
    <row r="460" spans="7:7" x14ac:dyDescent="0.25">
      <c r="G460" s="50" t="s">
        <v>1010</v>
      </c>
    </row>
    <row r="461" spans="7:7" x14ac:dyDescent="0.25">
      <c r="G461" s="50" t="s">
        <v>1012</v>
      </c>
    </row>
    <row r="462" spans="7:7" x14ac:dyDescent="0.25">
      <c r="G462" s="50" t="s">
        <v>1012</v>
      </c>
    </row>
    <row r="463" spans="7:7" x14ac:dyDescent="0.25">
      <c r="G463" s="50" t="s">
        <v>1010</v>
      </c>
    </row>
    <row r="464" spans="7:7" x14ac:dyDescent="0.25">
      <c r="G464" s="50" t="s">
        <v>1011</v>
      </c>
    </row>
    <row r="465" spans="7:7" x14ac:dyDescent="0.25">
      <c r="G465" s="50" t="s">
        <v>1010</v>
      </c>
    </row>
    <row r="466" spans="7:7" x14ac:dyDescent="0.25">
      <c r="G466" s="50" t="s">
        <v>3194</v>
      </c>
    </row>
    <row r="467" spans="7:7" x14ac:dyDescent="0.25">
      <c r="G467" s="50" t="s">
        <v>1014</v>
      </c>
    </row>
    <row r="468" spans="7:7" x14ac:dyDescent="0.25">
      <c r="G468" s="50" t="s">
        <v>1014</v>
      </c>
    </row>
    <row r="469" spans="7:7" x14ac:dyDescent="0.25">
      <c r="G469" s="50" t="s">
        <v>3192</v>
      </c>
    </row>
    <row r="470" spans="7:7" x14ac:dyDescent="0.25">
      <c r="G470" s="50" t="s">
        <v>1010</v>
      </c>
    </row>
    <row r="471" spans="7:7" x14ac:dyDescent="0.25">
      <c r="G471" s="50" t="s">
        <v>1015</v>
      </c>
    </row>
    <row r="472" spans="7:7" x14ac:dyDescent="0.25">
      <c r="G472" s="50" t="s">
        <v>1011</v>
      </c>
    </row>
    <row r="473" spans="7:7" x14ac:dyDescent="0.25">
      <c r="G473" s="50" t="s">
        <v>1014</v>
      </c>
    </row>
    <row r="474" spans="7:7" x14ac:dyDescent="0.25">
      <c r="G474" s="50" t="s">
        <v>1011</v>
      </c>
    </row>
    <row r="475" spans="7:7" x14ac:dyDescent="0.25">
      <c r="G475" s="50" t="s">
        <v>1012</v>
      </c>
    </row>
    <row r="476" spans="7:7" x14ac:dyDescent="0.25">
      <c r="G476" s="50" t="s">
        <v>1015</v>
      </c>
    </row>
    <row r="477" spans="7:7" x14ac:dyDescent="0.25">
      <c r="G477" s="50" t="s">
        <v>1014</v>
      </c>
    </row>
    <row r="478" spans="7:7" x14ac:dyDescent="0.25">
      <c r="G478" s="50" t="s">
        <v>1013</v>
      </c>
    </row>
    <row r="479" spans="7:7" x14ac:dyDescent="0.25">
      <c r="G479" s="50" t="s">
        <v>1010</v>
      </c>
    </row>
    <row r="480" spans="7:7" x14ac:dyDescent="0.25">
      <c r="G480" s="50" t="s">
        <v>1013</v>
      </c>
    </row>
    <row r="481" spans="7:7" x14ac:dyDescent="0.25">
      <c r="G481" s="50" t="s">
        <v>1014</v>
      </c>
    </row>
    <row r="482" spans="7:7" x14ac:dyDescent="0.25">
      <c r="G482" s="50" t="s">
        <v>1012</v>
      </c>
    </row>
    <row r="483" spans="7:7" x14ac:dyDescent="0.25">
      <c r="G483" s="50" t="s">
        <v>1015</v>
      </c>
    </row>
    <row r="484" spans="7:7" x14ac:dyDescent="0.25">
      <c r="G484" s="50" t="s">
        <v>1014</v>
      </c>
    </row>
    <row r="485" spans="7:7" x14ac:dyDescent="0.25">
      <c r="G485" s="50" t="s">
        <v>1011</v>
      </c>
    </row>
    <row r="486" spans="7:7" x14ac:dyDescent="0.25">
      <c r="G486" s="50" t="s">
        <v>3190</v>
      </c>
    </row>
    <row r="487" spans="7:7" x14ac:dyDescent="0.25">
      <c r="G487" s="50" t="s">
        <v>1013</v>
      </c>
    </row>
    <row r="488" spans="7:7" x14ac:dyDescent="0.25">
      <c r="G488" s="50" t="s">
        <v>1012</v>
      </c>
    </row>
    <row r="489" spans="7:7" x14ac:dyDescent="0.25">
      <c r="G489" s="50" t="s">
        <v>1015</v>
      </c>
    </row>
    <row r="490" spans="7:7" x14ac:dyDescent="0.25">
      <c r="G490" s="50" t="s">
        <v>1013</v>
      </c>
    </row>
    <row r="491" spans="7:7" x14ac:dyDescent="0.25">
      <c r="G491" s="50" t="s">
        <v>1012</v>
      </c>
    </row>
    <row r="492" spans="7:7" x14ac:dyDescent="0.25">
      <c r="G492" s="50" t="s">
        <v>1013</v>
      </c>
    </row>
    <row r="493" spans="7:7" x14ac:dyDescent="0.25">
      <c r="G493" s="50" t="s">
        <v>1010</v>
      </c>
    </row>
    <row r="494" spans="7:7" x14ac:dyDescent="0.25">
      <c r="G494" s="50" t="s">
        <v>1015</v>
      </c>
    </row>
    <row r="495" spans="7:7" x14ac:dyDescent="0.25">
      <c r="G495" s="50" t="s">
        <v>1012</v>
      </c>
    </row>
    <row r="496" spans="7:7" x14ac:dyDescent="0.25">
      <c r="G496" s="50" t="s">
        <v>1014</v>
      </c>
    </row>
    <row r="497" spans="7:7" x14ac:dyDescent="0.25">
      <c r="G497" s="50" t="s">
        <v>1011</v>
      </c>
    </row>
    <row r="498" spans="7:7" x14ac:dyDescent="0.25">
      <c r="G498" s="50" t="s">
        <v>1015</v>
      </c>
    </row>
    <row r="499" spans="7:7" x14ac:dyDescent="0.25">
      <c r="G499" s="50" t="s">
        <v>1011</v>
      </c>
    </row>
    <row r="500" spans="7:7" x14ac:dyDescent="0.25">
      <c r="G500" s="50" t="s">
        <v>1010</v>
      </c>
    </row>
    <row r="501" spans="7:7" x14ac:dyDescent="0.25">
      <c r="G501" s="50" t="s">
        <v>1015</v>
      </c>
    </row>
    <row r="502" spans="7:7" x14ac:dyDescent="0.25">
      <c r="G502" s="50" t="s">
        <v>1012</v>
      </c>
    </row>
    <row r="503" spans="7:7" x14ac:dyDescent="0.25">
      <c r="G503" s="50" t="s">
        <v>1014</v>
      </c>
    </row>
    <row r="504" spans="7:7" x14ac:dyDescent="0.25">
      <c r="G504" s="50" t="s">
        <v>1015</v>
      </c>
    </row>
    <row r="505" spans="7:7" x14ac:dyDescent="0.25">
      <c r="G505" s="50" t="s">
        <v>1010</v>
      </c>
    </row>
    <row r="506" spans="7:7" x14ac:dyDescent="0.25">
      <c r="G506" s="50" t="s">
        <v>1011</v>
      </c>
    </row>
    <row r="507" spans="7:7" x14ac:dyDescent="0.25">
      <c r="G507" s="50" t="s">
        <v>1011</v>
      </c>
    </row>
    <row r="508" spans="7:7" x14ac:dyDescent="0.25">
      <c r="G508" s="50" t="s">
        <v>1014</v>
      </c>
    </row>
    <row r="509" spans="7:7" x14ac:dyDescent="0.25">
      <c r="G509" s="50" t="s">
        <v>1013</v>
      </c>
    </row>
    <row r="510" spans="7:7" x14ac:dyDescent="0.25">
      <c r="G510" s="50" t="s">
        <v>1010</v>
      </c>
    </row>
    <row r="511" spans="7:7" x14ac:dyDescent="0.25">
      <c r="G511" s="50" t="s">
        <v>1013</v>
      </c>
    </row>
    <row r="512" spans="7:7" x14ac:dyDescent="0.25">
      <c r="G512" s="50" t="s">
        <v>1013</v>
      </c>
    </row>
    <row r="513" spans="7:7" x14ac:dyDescent="0.25">
      <c r="G513" s="50" t="s">
        <v>1014</v>
      </c>
    </row>
    <row r="514" spans="7:7" x14ac:dyDescent="0.25">
      <c r="G514" s="50" t="s">
        <v>1013</v>
      </c>
    </row>
    <row r="515" spans="7:7" x14ac:dyDescent="0.25">
      <c r="G515" s="50" t="s">
        <v>1013</v>
      </c>
    </row>
    <row r="516" spans="7:7" x14ac:dyDescent="0.25">
      <c r="G516" s="50" t="s">
        <v>1014</v>
      </c>
    </row>
    <row r="517" spans="7:7" x14ac:dyDescent="0.25">
      <c r="G517" s="50" t="s">
        <v>1012</v>
      </c>
    </row>
    <row r="518" spans="7:7" x14ac:dyDescent="0.25">
      <c r="G518" s="50" t="s">
        <v>3191</v>
      </c>
    </row>
    <row r="519" spans="7:7" x14ac:dyDescent="0.25">
      <c r="G519" s="50" t="s">
        <v>3193</v>
      </c>
    </row>
    <row r="520" spans="7:7" x14ac:dyDescent="0.25">
      <c r="G520" s="50" t="s">
        <v>1010</v>
      </c>
    </row>
    <row r="521" spans="7:7" x14ac:dyDescent="0.25">
      <c r="G521" s="50" t="s">
        <v>1010</v>
      </c>
    </row>
    <row r="522" spans="7:7" x14ac:dyDescent="0.25">
      <c r="G522" s="50" t="s">
        <v>1014</v>
      </c>
    </row>
    <row r="523" spans="7:7" x14ac:dyDescent="0.25">
      <c r="G523" s="50" t="s">
        <v>1010</v>
      </c>
    </row>
    <row r="524" spans="7:7" x14ac:dyDescent="0.25">
      <c r="G524" s="50" t="s">
        <v>1014</v>
      </c>
    </row>
    <row r="525" spans="7:7" x14ac:dyDescent="0.25">
      <c r="G525" s="50" t="s">
        <v>1011</v>
      </c>
    </row>
    <row r="526" spans="7:7" x14ac:dyDescent="0.25">
      <c r="G526" s="50" t="s">
        <v>1015</v>
      </c>
    </row>
    <row r="527" spans="7:7" x14ac:dyDescent="0.25">
      <c r="G527" s="50" t="s">
        <v>1015</v>
      </c>
    </row>
    <row r="528" spans="7:7" x14ac:dyDescent="0.25">
      <c r="G528" s="50" t="s">
        <v>1014</v>
      </c>
    </row>
    <row r="529" spans="7:7" x14ac:dyDescent="0.25">
      <c r="G529" s="50" t="s">
        <v>1012</v>
      </c>
    </row>
    <row r="530" spans="7:7" x14ac:dyDescent="0.25">
      <c r="G530" s="50" t="s">
        <v>1015</v>
      </c>
    </row>
    <row r="531" spans="7:7" x14ac:dyDescent="0.25">
      <c r="G531" s="50" t="s">
        <v>1014</v>
      </c>
    </row>
    <row r="532" spans="7:7" x14ac:dyDescent="0.25">
      <c r="G532" s="50" t="s">
        <v>1013</v>
      </c>
    </row>
    <row r="533" spans="7:7" x14ac:dyDescent="0.25">
      <c r="G533" s="50" t="s">
        <v>3193</v>
      </c>
    </row>
    <row r="534" spans="7:7" x14ac:dyDescent="0.25">
      <c r="G534" s="50" t="s">
        <v>1012</v>
      </c>
    </row>
    <row r="535" spans="7:7" x14ac:dyDescent="0.25">
      <c r="G535" s="50" t="s">
        <v>1015</v>
      </c>
    </row>
    <row r="536" spans="7:7" x14ac:dyDescent="0.25">
      <c r="G536" s="50" t="s">
        <v>1012</v>
      </c>
    </row>
    <row r="537" spans="7:7" x14ac:dyDescent="0.25">
      <c r="G537" s="50" t="s">
        <v>1015</v>
      </c>
    </row>
    <row r="538" spans="7:7" x14ac:dyDescent="0.25">
      <c r="G538" s="50" t="s">
        <v>1013</v>
      </c>
    </row>
    <row r="539" spans="7:7" x14ac:dyDescent="0.25">
      <c r="G539" s="50" t="s">
        <v>1011</v>
      </c>
    </row>
    <row r="540" spans="7:7" x14ac:dyDescent="0.25">
      <c r="G540" s="50" t="s">
        <v>1011</v>
      </c>
    </row>
    <row r="541" spans="7:7" x14ac:dyDescent="0.25">
      <c r="G541" s="50" t="s">
        <v>1010</v>
      </c>
    </row>
    <row r="542" spans="7:7" x14ac:dyDescent="0.25">
      <c r="G542" s="50" t="s">
        <v>1012</v>
      </c>
    </row>
    <row r="543" spans="7:7" x14ac:dyDescent="0.25">
      <c r="G543" s="50" t="s">
        <v>1014</v>
      </c>
    </row>
    <row r="544" spans="7:7" x14ac:dyDescent="0.25">
      <c r="G544" s="50" t="s">
        <v>1010</v>
      </c>
    </row>
    <row r="545" spans="7:7" x14ac:dyDescent="0.25">
      <c r="G545" s="50" t="s">
        <v>1010</v>
      </c>
    </row>
    <row r="546" spans="7:7" x14ac:dyDescent="0.25">
      <c r="G546" s="50" t="s">
        <v>1012</v>
      </c>
    </row>
    <row r="547" spans="7:7" x14ac:dyDescent="0.25">
      <c r="G547" s="50" t="s">
        <v>1013</v>
      </c>
    </row>
    <row r="548" spans="7:7" x14ac:dyDescent="0.25">
      <c r="G548" s="50" t="s">
        <v>1013</v>
      </c>
    </row>
    <row r="549" spans="7:7" x14ac:dyDescent="0.25">
      <c r="G549" s="50" t="s">
        <v>1012</v>
      </c>
    </row>
    <row r="550" spans="7:7" x14ac:dyDescent="0.25">
      <c r="G550" s="50" t="s">
        <v>1010</v>
      </c>
    </row>
    <row r="551" spans="7:7" x14ac:dyDescent="0.25">
      <c r="G551" s="50" t="s">
        <v>1013</v>
      </c>
    </row>
    <row r="552" spans="7:7" x14ac:dyDescent="0.25">
      <c r="G552" s="50" t="s">
        <v>1012</v>
      </c>
    </row>
    <row r="553" spans="7:7" x14ac:dyDescent="0.25">
      <c r="G553" s="50" t="s">
        <v>1013</v>
      </c>
    </row>
    <row r="554" spans="7:7" x14ac:dyDescent="0.25">
      <c r="G554" s="50" t="s">
        <v>1014</v>
      </c>
    </row>
    <row r="555" spans="7:7" x14ac:dyDescent="0.25">
      <c r="G555" s="50" t="s">
        <v>1014</v>
      </c>
    </row>
    <row r="556" spans="7:7" x14ac:dyDescent="0.25">
      <c r="G556" s="50" t="s">
        <v>1013</v>
      </c>
    </row>
    <row r="557" spans="7:7" x14ac:dyDescent="0.25">
      <c r="G557" s="50" t="s">
        <v>1010</v>
      </c>
    </row>
    <row r="558" spans="7:7" x14ac:dyDescent="0.25">
      <c r="G558" s="50" t="s">
        <v>1012</v>
      </c>
    </row>
    <row r="559" spans="7:7" x14ac:dyDescent="0.25">
      <c r="G559" s="50" t="s">
        <v>1013</v>
      </c>
    </row>
    <row r="560" spans="7:7" x14ac:dyDescent="0.25">
      <c r="G560" s="50" t="s">
        <v>1013</v>
      </c>
    </row>
    <row r="561" spans="7:7" x14ac:dyDescent="0.25">
      <c r="G561" s="50" t="s">
        <v>1010</v>
      </c>
    </row>
    <row r="562" spans="7:7" x14ac:dyDescent="0.25">
      <c r="G562" s="50" t="s">
        <v>1015</v>
      </c>
    </row>
    <row r="563" spans="7:7" x14ac:dyDescent="0.25">
      <c r="G563" s="50" t="s">
        <v>1012</v>
      </c>
    </row>
    <row r="564" spans="7:7" x14ac:dyDescent="0.25">
      <c r="G564" s="50" t="s">
        <v>1015</v>
      </c>
    </row>
    <row r="565" spans="7:7" x14ac:dyDescent="0.25">
      <c r="G565" s="50" t="s">
        <v>1013</v>
      </c>
    </row>
    <row r="566" spans="7:7" x14ac:dyDescent="0.25">
      <c r="G566" s="50" t="s">
        <v>1012</v>
      </c>
    </row>
    <row r="567" spans="7:7" x14ac:dyDescent="0.25">
      <c r="G567" s="50" t="s">
        <v>1015</v>
      </c>
    </row>
    <row r="568" spans="7:7" x14ac:dyDescent="0.25">
      <c r="G568" s="50" t="s">
        <v>1010</v>
      </c>
    </row>
    <row r="569" spans="7:7" x14ac:dyDescent="0.25">
      <c r="G569" s="50" t="s">
        <v>1014</v>
      </c>
    </row>
    <row r="570" spans="7:7" x14ac:dyDescent="0.25">
      <c r="G570" s="50" t="s">
        <v>1010</v>
      </c>
    </row>
    <row r="571" spans="7:7" x14ac:dyDescent="0.25">
      <c r="G571" s="50" t="s">
        <v>1013</v>
      </c>
    </row>
    <row r="572" spans="7:7" x14ac:dyDescent="0.25">
      <c r="G572" s="50" t="s">
        <v>3192</v>
      </c>
    </row>
    <row r="573" spans="7:7" x14ac:dyDescent="0.25">
      <c r="G573" s="50" t="s">
        <v>1010</v>
      </c>
    </row>
    <row r="574" spans="7:7" x14ac:dyDescent="0.25">
      <c r="G574" s="50" t="s">
        <v>1012</v>
      </c>
    </row>
    <row r="575" spans="7:7" x14ac:dyDescent="0.25">
      <c r="G575" s="50" t="s">
        <v>1010</v>
      </c>
    </row>
    <row r="576" spans="7:7" x14ac:dyDescent="0.25">
      <c r="G576" s="50" t="s">
        <v>1012</v>
      </c>
    </row>
    <row r="577" spans="7:7" x14ac:dyDescent="0.25">
      <c r="G577" s="50" t="s">
        <v>1013</v>
      </c>
    </row>
    <row r="578" spans="7:7" x14ac:dyDescent="0.25">
      <c r="G578" s="50" t="s">
        <v>1012</v>
      </c>
    </row>
    <row r="579" spans="7:7" x14ac:dyDescent="0.25">
      <c r="G579" s="50" t="s">
        <v>1010</v>
      </c>
    </row>
    <row r="580" spans="7:7" x14ac:dyDescent="0.25">
      <c r="G580" s="50" t="s">
        <v>1011</v>
      </c>
    </row>
    <row r="581" spans="7:7" x14ac:dyDescent="0.25">
      <c r="G581" s="50" t="s">
        <v>1012</v>
      </c>
    </row>
    <row r="582" spans="7:7" x14ac:dyDescent="0.25">
      <c r="G582" s="50" t="s">
        <v>1010</v>
      </c>
    </row>
    <row r="583" spans="7:7" x14ac:dyDescent="0.25">
      <c r="G583" s="50" t="s">
        <v>1015</v>
      </c>
    </row>
    <row r="584" spans="7:7" x14ac:dyDescent="0.25">
      <c r="G584" s="50" t="s">
        <v>1012</v>
      </c>
    </row>
    <row r="585" spans="7:7" x14ac:dyDescent="0.25">
      <c r="G585" s="50" t="s">
        <v>1015</v>
      </c>
    </row>
    <row r="586" spans="7:7" x14ac:dyDescent="0.25">
      <c r="G586" s="50" t="s">
        <v>3194</v>
      </c>
    </row>
    <row r="587" spans="7:7" x14ac:dyDescent="0.25">
      <c r="G587" s="50" t="s">
        <v>1010</v>
      </c>
    </row>
    <row r="588" spans="7:7" x14ac:dyDescent="0.25">
      <c r="G588" s="50" t="s">
        <v>1012</v>
      </c>
    </row>
    <row r="589" spans="7:7" x14ac:dyDescent="0.25">
      <c r="G589" s="50" t="s">
        <v>1015</v>
      </c>
    </row>
    <row r="590" spans="7:7" x14ac:dyDescent="0.25">
      <c r="G590" s="50" t="s">
        <v>1014</v>
      </c>
    </row>
    <row r="591" spans="7:7" x14ac:dyDescent="0.25">
      <c r="G591" s="50" t="s">
        <v>1012</v>
      </c>
    </row>
    <row r="592" spans="7:7" x14ac:dyDescent="0.25">
      <c r="G592" s="50" t="s">
        <v>1010</v>
      </c>
    </row>
    <row r="593" spans="7:7" x14ac:dyDescent="0.25">
      <c r="G593" s="50" t="s">
        <v>1011</v>
      </c>
    </row>
    <row r="594" spans="7:7" x14ac:dyDescent="0.25">
      <c r="G594" s="50" t="s">
        <v>1011</v>
      </c>
    </row>
    <row r="595" spans="7:7" x14ac:dyDescent="0.25">
      <c r="G595" s="50" t="s">
        <v>1014</v>
      </c>
    </row>
    <row r="596" spans="7:7" x14ac:dyDescent="0.25">
      <c r="G596" s="50" t="s">
        <v>1010</v>
      </c>
    </row>
    <row r="597" spans="7:7" x14ac:dyDescent="0.25">
      <c r="G597" s="50" t="s">
        <v>1015</v>
      </c>
    </row>
    <row r="598" spans="7:7" x14ac:dyDescent="0.25">
      <c r="G598" s="50" t="s">
        <v>1011</v>
      </c>
    </row>
    <row r="599" spans="7:7" x14ac:dyDescent="0.25">
      <c r="G599" s="50" t="s">
        <v>1011</v>
      </c>
    </row>
    <row r="600" spans="7:7" x14ac:dyDescent="0.25">
      <c r="G600" s="50" t="s">
        <v>3194</v>
      </c>
    </row>
    <row r="601" spans="7:7" x14ac:dyDescent="0.25">
      <c r="G601" s="50" t="s">
        <v>1014</v>
      </c>
    </row>
    <row r="602" spans="7:7" x14ac:dyDescent="0.25">
      <c r="G602" s="50" t="s">
        <v>1015</v>
      </c>
    </row>
    <row r="603" spans="7:7" x14ac:dyDescent="0.25">
      <c r="G603" s="50" t="s">
        <v>3191</v>
      </c>
    </row>
    <row r="604" spans="7:7" x14ac:dyDescent="0.25">
      <c r="G604" s="50" t="s">
        <v>1012</v>
      </c>
    </row>
    <row r="605" spans="7:7" x14ac:dyDescent="0.25">
      <c r="G605" s="50" t="s">
        <v>1015</v>
      </c>
    </row>
    <row r="606" spans="7:7" x14ac:dyDescent="0.25">
      <c r="G606" s="50" t="s">
        <v>1010</v>
      </c>
    </row>
    <row r="607" spans="7:7" x14ac:dyDescent="0.25">
      <c r="G607" s="50" t="s">
        <v>1014</v>
      </c>
    </row>
    <row r="608" spans="7:7" x14ac:dyDescent="0.25">
      <c r="G608" s="50" t="s">
        <v>1015</v>
      </c>
    </row>
    <row r="609" spans="7:7" x14ac:dyDescent="0.25">
      <c r="G609" s="50" t="s">
        <v>1010</v>
      </c>
    </row>
    <row r="610" spans="7:7" x14ac:dyDescent="0.25">
      <c r="G610" s="50" t="s">
        <v>1015</v>
      </c>
    </row>
    <row r="611" spans="7:7" x14ac:dyDescent="0.25">
      <c r="G611" s="50" t="s">
        <v>1014</v>
      </c>
    </row>
    <row r="612" spans="7:7" x14ac:dyDescent="0.25">
      <c r="G612" s="50" t="s">
        <v>1011</v>
      </c>
    </row>
    <row r="613" spans="7:7" x14ac:dyDescent="0.25">
      <c r="G613" s="50" t="s">
        <v>1014</v>
      </c>
    </row>
    <row r="614" spans="7:7" x14ac:dyDescent="0.25">
      <c r="G614" s="50" t="s">
        <v>1013</v>
      </c>
    </row>
    <row r="615" spans="7:7" x14ac:dyDescent="0.25">
      <c r="G615" s="50" t="s">
        <v>1012</v>
      </c>
    </row>
    <row r="616" spans="7:7" x14ac:dyDescent="0.25">
      <c r="G616" s="50" t="s">
        <v>1011</v>
      </c>
    </row>
    <row r="617" spans="7:7" x14ac:dyDescent="0.25">
      <c r="G617" s="50" t="s">
        <v>1012</v>
      </c>
    </row>
    <row r="618" spans="7:7" x14ac:dyDescent="0.25">
      <c r="G618" s="50" t="s">
        <v>1013</v>
      </c>
    </row>
    <row r="619" spans="7:7" x14ac:dyDescent="0.25">
      <c r="G619" s="50" t="s">
        <v>1014</v>
      </c>
    </row>
    <row r="620" spans="7:7" x14ac:dyDescent="0.25">
      <c r="G620" s="50" t="s">
        <v>1014</v>
      </c>
    </row>
    <row r="621" spans="7:7" x14ac:dyDescent="0.25">
      <c r="G621" s="50" t="s">
        <v>3191</v>
      </c>
    </row>
    <row r="622" spans="7:7" x14ac:dyDescent="0.25">
      <c r="G622" s="50" t="s">
        <v>1014</v>
      </c>
    </row>
    <row r="623" spans="7:7" x14ac:dyDescent="0.25">
      <c r="G623" s="50" t="s">
        <v>1010</v>
      </c>
    </row>
    <row r="624" spans="7:7" x14ac:dyDescent="0.25">
      <c r="G624" s="50" t="s">
        <v>1012</v>
      </c>
    </row>
    <row r="625" spans="7:7" x14ac:dyDescent="0.25">
      <c r="G625" s="50" t="s">
        <v>1013</v>
      </c>
    </row>
    <row r="626" spans="7:7" x14ac:dyDescent="0.25">
      <c r="G626" s="50" t="s">
        <v>1014</v>
      </c>
    </row>
    <row r="627" spans="7:7" x14ac:dyDescent="0.25">
      <c r="G627" s="50" t="s">
        <v>1012</v>
      </c>
    </row>
    <row r="628" spans="7:7" x14ac:dyDescent="0.25">
      <c r="G628" s="50" t="s">
        <v>1011</v>
      </c>
    </row>
    <row r="629" spans="7:7" x14ac:dyDescent="0.25">
      <c r="G629" s="50" t="s">
        <v>1014</v>
      </c>
    </row>
    <row r="630" spans="7:7" x14ac:dyDescent="0.25">
      <c r="G630" s="50" t="s">
        <v>1014</v>
      </c>
    </row>
    <row r="631" spans="7:7" x14ac:dyDescent="0.25">
      <c r="G631" s="50" t="s">
        <v>1010</v>
      </c>
    </row>
    <row r="632" spans="7:7" x14ac:dyDescent="0.25">
      <c r="G632" s="50" t="s">
        <v>1012</v>
      </c>
    </row>
    <row r="633" spans="7:7" x14ac:dyDescent="0.25">
      <c r="G633" s="50" t="s">
        <v>1012</v>
      </c>
    </row>
    <row r="634" spans="7:7" x14ac:dyDescent="0.25">
      <c r="G634" s="50" t="s">
        <v>1015</v>
      </c>
    </row>
    <row r="635" spans="7:7" x14ac:dyDescent="0.25">
      <c r="G635" s="50" t="s">
        <v>1013</v>
      </c>
    </row>
    <row r="636" spans="7:7" x14ac:dyDescent="0.25">
      <c r="G636" s="50" t="s">
        <v>3193</v>
      </c>
    </row>
    <row r="637" spans="7:7" x14ac:dyDescent="0.25">
      <c r="G637" s="50" t="s">
        <v>1010</v>
      </c>
    </row>
    <row r="638" spans="7:7" x14ac:dyDescent="0.25">
      <c r="G638" s="50" t="s">
        <v>1014</v>
      </c>
    </row>
    <row r="639" spans="7:7" x14ac:dyDescent="0.25">
      <c r="G639" s="50" t="s">
        <v>1015</v>
      </c>
    </row>
    <row r="640" spans="7:7" x14ac:dyDescent="0.25">
      <c r="G640" s="50" t="s">
        <v>1010</v>
      </c>
    </row>
    <row r="641" spans="7:7" x14ac:dyDescent="0.25">
      <c r="G641" s="50" t="s">
        <v>1011</v>
      </c>
    </row>
    <row r="642" spans="7:7" x14ac:dyDescent="0.25">
      <c r="G642" s="50" t="s">
        <v>1014</v>
      </c>
    </row>
    <row r="643" spans="7:7" x14ac:dyDescent="0.25">
      <c r="G643" s="50" t="s">
        <v>1011</v>
      </c>
    </row>
    <row r="644" spans="7:7" x14ac:dyDescent="0.25">
      <c r="G644" s="50" t="s">
        <v>1010</v>
      </c>
    </row>
    <row r="645" spans="7:7" x14ac:dyDescent="0.25">
      <c r="G645" s="50" t="s">
        <v>1013</v>
      </c>
    </row>
    <row r="646" spans="7:7" x14ac:dyDescent="0.25">
      <c r="G646" s="50" t="s">
        <v>1013</v>
      </c>
    </row>
    <row r="647" spans="7:7" x14ac:dyDescent="0.25">
      <c r="G647" s="50" t="s">
        <v>1012</v>
      </c>
    </row>
    <row r="648" spans="7:7" x14ac:dyDescent="0.25">
      <c r="G648" s="50" t="s">
        <v>1012</v>
      </c>
    </row>
    <row r="649" spans="7:7" x14ac:dyDescent="0.25">
      <c r="G649" s="50" t="s">
        <v>1012</v>
      </c>
    </row>
    <row r="650" spans="7:7" x14ac:dyDescent="0.25">
      <c r="G650" s="50" t="s">
        <v>1014</v>
      </c>
    </row>
    <row r="651" spans="7:7" x14ac:dyDescent="0.25">
      <c r="G651" s="50" t="s">
        <v>1014</v>
      </c>
    </row>
    <row r="652" spans="7:7" x14ac:dyDescent="0.25">
      <c r="G652" s="50" t="s">
        <v>1013</v>
      </c>
    </row>
    <row r="653" spans="7:7" x14ac:dyDescent="0.25">
      <c r="G653" s="50" t="s">
        <v>1010</v>
      </c>
    </row>
    <row r="654" spans="7:7" x14ac:dyDescent="0.25">
      <c r="G654" s="50" t="s">
        <v>3190</v>
      </c>
    </row>
    <row r="655" spans="7:7" x14ac:dyDescent="0.25">
      <c r="G655" s="50" t="s">
        <v>1012</v>
      </c>
    </row>
    <row r="656" spans="7:7" x14ac:dyDescent="0.25">
      <c r="G656" s="50" t="s">
        <v>1012</v>
      </c>
    </row>
    <row r="657" spans="7:7" x14ac:dyDescent="0.25">
      <c r="G657" s="50" t="s">
        <v>1014</v>
      </c>
    </row>
    <row r="658" spans="7:7" x14ac:dyDescent="0.25">
      <c r="G658" s="50" t="s">
        <v>1011</v>
      </c>
    </row>
    <row r="659" spans="7:7" x14ac:dyDescent="0.25">
      <c r="G659" s="50" t="s">
        <v>1012</v>
      </c>
    </row>
    <row r="660" spans="7:7" x14ac:dyDescent="0.25">
      <c r="G660" s="50" t="s">
        <v>1015</v>
      </c>
    </row>
    <row r="661" spans="7:7" x14ac:dyDescent="0.25">
      <c r="G661" s="50" t="s">
        <v>1014</v>
      </c>
    </row>
    <row r="662" spans="7:7" x14ac:dyDescent="0.25">
      <c r="G662" s="50" t="s">
        <v>1012</v>
      </c>
    </row>
    <row r="663" spans="7:7" x14ac:dyDescent="0.25">
      <c r="G663" s="50" t="s">
        <v>1014</v>
      </c>
    </row>
    <row r="664" spans="7:7" x14ac:dyDescent="0.25">
      <c r="G664" s="50" t="s">
        <v>1012</v>
      </c>
    </row>
    <row r="665" spans="7:7" x14ac:dyDescent="0.25">
      <c r="G665" s="50" t="s">
        <v>1015</v>
      </c>
    </row>
    <row r="666" spans="7:7" x14ac:dyDescent="0.25">
      <c r="G666" s="50" t="s">
        <v>1012</v>
      </c>
    </row>
    <row r="667" spans="7:7" x14ac:dyDescent="0.25">
      <c r="G667" s="50" t="s">
        <v>1013</v>
      </c>
    </row>
    <row r="668" spans="7:7" x14ac:dyDescent="0.25">
      <c r="G668" s="50" t="s">
        <v>1013</v>
      </c>
    </row>
    <row r="669" spans="7:7" x14ac:dyDescent="0.25">
      <c r="G669" s="50" t="s">
        <v>1013</v>
      </c>
    </row>
    <row r="670" spans="7:7" x14ac:dyDescent="0.25">
      <c r="G670" s="50" t="s">
        <v>1010</v>
      </c>
    </row>
    <row r="671" spans="7:7" x14ac:dyDescent="0.25">
      <c r="G671" s="50" t="s">
        <v>3194</v>
      </c>
    </row>
    <row r="672" spans="7:7" x14ac:dyDescent="0.25">
      <c r="G672" s="50" t="s">
        <v>1015</v>
      </c>
    </row>
    <row r="673" spans="7:7" x14ac:dyDescent="0.25">
      <c r="G673" s="50" t="s">
        <v>1014</v>
      </c>
    </row>
    <row r="674" spans="7:7" x14ac:dyDescent="0.25">
      <c r="G674" s="50" t="s">
        <v>1011</v>
      </c>
    </row>
    <row r="675" spans="7:7" x14ac:dyDescent="0.25">
      <c r="G675" s="50" t="s">
        <v>1015</v>
      </c>
    </row>
    <row r="676" spans="7:7" x14ac:dyDescent="0.25">
      <c r="G676" s="50" t="s">
        <v>1014</v>
      </c>
    </row>
    <row r="677" spans="7:7" x14ac:dyDescent="0.25">
      <c r="G677" s="50" t="s">
        <v>1014</v>
      </c>
    </row>
    <row r="678" spans="7:7" x14ac:dyDescent="0.25">
      <c r="G678" s="50" t="s">
        <v>1014</v>
      </c>
    </row>
    <row r="679" spans="7:7" x14ac:dyDescent="0.25">
      <c r="G679" s="50" t="s">
        <v>1015</v>
      </c>
    </row>
    <row r="680" spans="7:7" x14ac:dyDescent="0.25">
      <c r="G680" s="50" t="s">
        <v>1011</v>
      </c>
    </row>
    <row r="681" spans="7:7" x14ac:dyDescent="0.25">
      <c r="G681" s="50" t="s">
        <v>1015</v>
      </c>
    </row>
    <row r="682" spans="7:7" x14ac:dyDescent="0.25">
      <c r="G682" s="50" t="s">
        <v>1015</v>
      </c>
    </row>
    <row r="683" spans="7:7" x14ac:dyDescent="0.25">
      <c r="G683" s="50" t="s">
        <v>1015</v>
      </c>
    </row>
    <row r="684" spans="7:7" x14ac:dyDescent="0.25">
      <c r="G684" s="50" t="s">
        <v>1012</v>
      </c>
    </row>
    <row r="685" spans="7:7" x14ac:dyDescent="0.25">
      <c r="G685" s="50" t="s">
        <v>1014</v>
      </c>
    </row>
    <row r="686" spans="7:7" x14ac:dyDescent="0.25">
      <c r="G686" s="50" t="s">
        <v>1010</v>
      </c>
    </row>
    <row r="687" spans="7:7" x14ac:dyDescent="0.25">
      <c r="G687" s="50" t="s">
        <v>1013</v>
      </c>
    </row>
    <row r="688" spans="7:7" x14ac:dyDescent="0.25">
      <c r="G688" s="50" t="s">
        <v>1012</v>
      </c>
    </row>
    <row r="689" spans="7:7" x14ac:dyDescent="0.25">
      <c r="G689" s="50" t="s">
        <v>1015</v>
      </c>
    </row>
    <row r="690" spans="7:7" x14ac:dyDescent="0.25">
      <c r="G690" s="50" t="s">
        <v>1011</v>
      </c>
    </row>
    <row r="691" spans="7:7" x14ac:dyDescent="0.25">
      <c r="G691" s="50" t="s">
        <v>1014</v>
      </c>
    </row>
    <row r="692" spans="7:7" x14ac:dyDescent="0.25">
      <c r="G692" s="50" t="s">
        <v>1015</v>
      </c>
    </row>
    <row r="693" spans="7:7" x14ac:dyDescent="0.25">
      <c r="G693" s="50" t="s">
        <v>1015</v>
      </c>
    </row>
    <row r="694" spans="7:7" x14ac:dyDescent="0.25">
      <c r="G694" s="50" t="s">
        <v>1015</v>
      </c>
    </row>
    <row r="695" spans="7:7" x14ac:dyDescent="0.25">
      <c r="G695" s="50" t="s">
        <v>1015</v>
      </c>
    </row>
    <row r="696" spans="7:7" x14ac:dyDescent="0.25">
      <c r="G696" s="50" t="s">
        <v>1015</v>
      </c>
    </row>
    <row r="697" spans="7:7" x14ac:dyDescent="0.25">
      <c r="G697" s="50" t="s">
        <v>1015</v>
      </c>
    </row>
    <row r="698" spans="7:7" x14ac:dyDescent="0.25">
      <c r="G698" s="50" t="s">
        <v>1014</v>
      </c>
    </row>
    <row r="699" spans="7:7" x14ac:dyDescent="0.25">
      <c r="G699" s="50" t="s">
        <v>1012</v>
      </c>
    </row>
    <row r="700" spans="7:7" x14ac:dyDescent="0.25">
      <c r="G700" s="50" t="s">
        <v>1011</v>
      </c>
    </row>
    <row r="701" spans="7:7" x14ac:dyDescent="0.25">
      <c r="G701" s="50" t="s">
        <v>1010</v>
      </c>
    </row>
    <row r="702" spans="7:7" x14ac:dyDescent="0.25">
      <c r="G702" s="50" t="s">
        <v>1011</v>
      </c>
    </row>
    <row r="703" spans="7:7" x14ac:dyDescent="0.25">
      <c r="G703" s="50" t="s">
        <v>1014</v>
      </c>
    </row>
    <row r="704" spans="7:7" x14ac:dyDescent="0.25">
      <c r="G704" s="50" t="s">
        <v>1010</v>
      </c>
    </row>
    <row r="705" spans="7:7" x14ac:dyDescent="0.25">
      <c r="G705" s="50" t="s">
        <v>1013</v>
      </c>
    </row>
    <row r="706" spans="7:7" x14ac:dyDescent="0.25">
      <c r="G706" s="50" t="s">
        <v>1014</v>
      </c>
    </row>
    <row r="707" spans="7:7" x14ac:dyDescent="0.25">
      <c r="G707" s="50" t="s">
        <v>3191</v>
      </c>
    </row>
    <row r="708" spans="7:7" x14ac:dyDescent="0.25">
      <c r="G708" s="50" t="s">
        <v>1013</v>
      </c>
    </row>
    <row r="709" spans="7:7" x14ac:dyDescent="0.25">
      <c r="G709" s="50" t="s">
        <v>1010</v>
      </c>
    </row>
    <row r="710" spans="7:7" x14ac:dyDescent="0.25">
      <c r="G710" s="50" t="s">
        <v>1013</v>
      </c>
    </row>
    <row r="711" spans="7:7" x14ac:dyDescent="0.25">
      <c r="G711" s="50" t="s">
        <v>1015</v>
      </c>
    </row>
    <row r="712" spans="7:7" x14ac:dyDescent="0.25">
      <c r="G712" s="50" t="s">
        <v>1014</v>
      </c>
    </row>
    <row r="713" spans="7:7" x14ac:dyDescent="0.25">
      <c r="G713" s="50" t="s">
        <v>1015</v>
      </c>
    </row>
    <row r="714" spans="7:7" x14ac:dyDescent="0.25">
      <c r="G714" s="50" t="s">
        <v>1014</v>
      </c>
    </row>
    <row r="715" spans="7:7" x14ac:dyDescent="0.25">
      <c r="G715" s="50" t="s">
        <v>1014</v>
      </c>
    </row>
    <row r="716" spans="7:7" x14ac:dyDescent="0.25">
      <c r="G716" s="50" t="s">
        <v>1014</v>
      </c>
    </row>
    <row r="717" spans="7:7" x14ac:dyDescent="0.25">
      <c r="G717" s="50" t="s">
        <v>1013</v>
      </c>
    </row>
    <row r="718" spans="7:7" x14ac:dyDescent="0.25">
      <c r="G718" s="50" t="s">
        <v>1014</v>
      </c>
    </row>
    <row r="719" spans="7:7" x14ac:dyDescent="0.25">
      <c r="G719" s="50" t="s">
        <v>1014</v>
      </c>
    </row>
    <row r="720" spans="7:7" x14ac:dyDescent="0.25">
      <c r="G720" s="50" t="s">
        <v>1011</v>
      </c>
    </row>
    <row r="721" spans="7:7" x14ac:dyDescent="0.25">
      <c r="G721" s="50" t="s">
        <v>1014</v>
      </c>
    </row>
    <row r="722" spans="7:7" x14ac:dyDescent="0.25">
      <c r="G722" s="50" t="s">
        <v>1010</v>
      </c>
    </row>
    <row r="723" spans="7:7" x14ac:dyDescent="0.25">
      <c r="G723" s="50" t="s">
        <v>3190</v>
      </c>
    </row>
    <row r="724" spans="7:7" x14ac:dyDescent="0.25">
      <c r="G724" s="50" t="s">
        <v>1011</v>
      </c>
    </row>
    <row r="725" spans="7:7" x14ac:dyDescent="0.25">
      <c r="G725" s="50" t="s">
        <v>1010</v>
      </c>
    </row>
    <row r="726" spans="7:7" x14ac:dyDescent="0.25">
      <c r="G726" s="50" t="s">
        <v>1015</v>
      </c>
    </row>
    <row r="727" spans="7:7" x14ac:dyDescent="0.25">
      <c r="G727" s="50" t="s">
        <v>1013</v>
      </c>
    </row>
    <row r="728" spans="7:7" x14ac:dyDescent="0.25">
      <c r="G728" s="50" t="s">
        <v>1011</v>
      </c>
    </row>
    <row r="729" spans="7:7" x14ac:dyDescent="0.25">
      <c r="G729" s="50" t="s">
        <v>1015</v>
      </c>
    </row>
    <row r="730" spans="7:7" x14ac:dyDescent="0.25">
      <c r="G730" s="50" t="s">
        <v>3193</v>
      </c>
    </row>
    <row r="731" spans="7:7" x14ac:dyDescent="0.25">
      <c r="G731" s="50" t="s">
        <v>1013</v>
      </c>
    </row>
    <row r="732" spans="7:7" x14ac:dyDescent="0.25">
      <c r="G732" s="50" t="s">
        <v>1013</v>
      </c>
    </row>
    <row r="733" spans="7:7" x14ac:dyDescent="0.25">
      <c r="G733" s="50" t="s">
        <v>1011</v>
      </c>
    </row>
    <row r="734" spans="7:7" x14ac:dyDescent="0.25">
      <c r="G734" s="50" t="s">
        <v>1013</v>
      </c>
    </row>
    <row r="735" spans="7:7" x14ac:dyDescent="0.25">
      <c r="G735" s="50" t="s">
        <v>1010</v>
      </c>
    </row>
    <row r="736" spans="7:7" x14ac:dyDescent="0.25">
      <c r="G736" s="50" t="s">
        <v>3194</v>
      </c>
    </row>
    <row r="737" spans="7:7" x14ac:dyDescent="0.25">
      <c r="G737" s="50" t="s">
        <v>1011</v>
      </c>
    </row>
    <row r="738" spans="7:7" x14ac:dyDescent="0.25">
      <c r="G738" s="50" t="s">
        <v>1015</v>
      </c>
    </row>
    <row r="739" spans="7:7" x14ac:dyDescent="0.25">
      <c r="G739" s="50" t="s">
        <v>1011</v>
      </c>
    </row>
    <row r="740" spans="7:7" x14ac:dyDescent="0.25">
      <c r="G740" s="50" t="s">
        <v>1013</v>
      </c>
    </row>
    <row r="741" spans="7:7" x14ac:dyDescent="0.25">
      <c r="G741" s="50" t="s">
        <v>1014</v>
      </c>
    </row>
    <row r="742" spans="7:7" x14ac:dyDescent="0.25">
      <c r="G742" s="50" t="s">
        <v>1015</v>
      </c>
    </row>
    <row r="743" spans="7:7" x14ac:dyDescent="0.25">
      <c r="G743" s="50" t="s">
        <v>1011</v>
      </c>
    </row>
    <row r="744" spans="7:7" x14ac:dyDescent="0.25">
      <c r="G744" s="50" t="s">
        <v>1010</v>
      </c>
    </row>
    <row r="745" spans="7:7" x14ac:dyDescent="0.25">
      <c r="G745" s="50" t="s">
        <v>1014</v>
      </c>
    </row>
    <row r="746" spans="7:7" x14ac:dyDescent="0.25">
      <c r="G746" s="50" t="s">
        <v>1014</v>
      </c>
    </row>
    <row r="747" spans="7:7" x14ac:dyDescent="0.25">
      <c r="G747" s="50" t="s">
        <v>1015</v>
      </c>
    </row>
    <row r="748" spans="7:7" x14ac:dyDescent="0.25">
      <c r="G748" s="50" t="s">
        <v>1013</v>
      </c>
    </row>
    <row r="749" spans="7:7" x14ac:dyDescent="0.25">
      <c r="G749" s="50" t="s">
        <v>1014</v>
      </c>
    </row>
    <row r="750" spans="7:7" x14ac:dyDescent="0.25">
      <c r="G750" s="50" t="s">
        <v>1014</v>
      </c>
    </row>
    <row r="751" spans="7:7" x14ac:dyDescent="0.25">
      <c r="G751" s="50" t="s">
        <v>1011</v>
      </c>
    </row>
    <row r="752" spans="7:7" x14ac:dyDescent="0.25">
      <c r="G752" s="50" t="s">
        <v>1014</v>
      </c>
    </row>
    <row r="753" spans="7:7" x14ac:dyDescent="0.25">
      <c r="G753" s="50" t="s">
        <v>1012</v>
      </c>
    </row>
    <row r="754" spans="7:7" x14ac:dyDescent="0.25">
      <c r="G754" s="50" t="s">
        <v>1015</v>
      </c>
    </row>
    <row r="755" spans="7:7" x14ac:dyDescent="0.25">
      <c r="G755" s="50" t="s">
        <v>1010</v>
      </c>
    </row>
    <row r="756" spans="7:7" x14ac:dyDescent="0.25">
      <c r="G756" s="50" t="s">
        <v>1011</v>
      </c>
    </row>
    <row r="757" spans="7:7" x14ac:dyDescent="0.25">
      <c r="G757" s="50" t="s">
        <v>1010</v>
      </c>
    </row>
    <row r="758" spans="7:7" x14ac:dyDescent="0.25">
      <c r="G758" s="50" t="s">
        <v>1013</v>
      </c>
    </row>
    <row r="759" spans="7:7" x14ac:dyDescent="0.25">
      <c r="G759" s="50" t="s">
        <v>1015</v>
      </c>
    </row>
    <row r="760" spans="7:7" x14ac:dyDescent="0.25">
      <c r="G760" s="50" t="s">
        <v>1015</v>
      </c>
    </row>
    <row r="761" spans="7:7" x14ac:dyDescent="0.25">
      <c r="G761" s="50" t="s">
        <v>1011</v>
      </c>
    </row>
    <row r="762" spans="7:7" x14ac:dyDescent="0.25">
      <c r="G762" s="50" t="s">
        <v>1014</v>
      </c>
    </row>
    <row r="763" spans="7:7" x14ac:dyDescent="0.25">
      <c r="G763" s="50" t="s">
        <v>1015</v>
      </c>
    </row>
    <row r="764" spans="7:7" x14ac:dyDescent="0.25">
      <c r="G764" s="50" t="s">
        <v>1015</v>
      </c>
    </row>
    <row r="765" spans="7:7" x14ac:dyDescent="0.25">
      <c r="G765" s="50" t="s">
        <v>1012</v>
      </c>
    </row>
    <row r="766" spans="7:7" x14ac:dyDescent="0.25">
      <c r="G766" s="50" t="s">
        <v>1010</v>
      </c>
    </row>
    <row r="767" spans="7:7" x14ac:dyDescent="0.25">
      <c r="G767" s="50" t="s">
        <v>1015</v>
      </c>
    </row>
    <row r="768" spans="7:7" x14ac:dyDescent="0.25">
      <c r="G768" s="50" t="s">
        <v>1014</v>
      </c>
    </row>
    <row r="769" spans="7:7" x14ac:dyDescent="0.25">
      <c r="G769" s="50" t="s">
        <v>1010</v>
      </c>
    </row>
    <row r="770" spans="7:7" x14ac:dyDescent="0.25">
      <c r="G770" s="50" t="s">
        <v>1011</v>
      </c>
    </row>
    <row r="771" spans="7:7" x14ac:dyDescent="0.25">
      <c r="G771" s="50" t="s">
        <v>1014</v>
      </c>
    </row>
    <row r="772" spans="7:7" x14ac:dyDescent="0.25">
      <c r="G772" s="50" t="s">
        <v>1010</v>
      </c>
    </row>
    <row r="773" spans="7:7" x14ac:dyDescent="0.25">
      <c r="G773" s="50" t="s">
        <v>1013</v>
      </c>
    </row>
    <row r="774" spans="7:7" x14ac:dyDescent="0.25">
      <c r="G774" s="50" t="s">
        <v>1013</v>
      </c>
    </row>
    <row r="775" spans="7:7" x14ac:dyDescent="0.25">
      <c r="G775" s="50" t="s">
        <v>1015</v>
      </c>
    </row>
    <row r="776" spans="7:7" x14ac:dyDescent="0.25">
      <c r="G776" s="50" t="s">
        <v>1015</v>
      </c>
    </row>
    <row r="777" spans="7:7" x14ac:dyDescent="0.25">
      <c r="G777" s="50" t="s">
        <v>1012</v>
      </c>
    </row>
    <row r="778" spans="7:7" x14ac:dyDescent="0.25">
      <c r="G778" s="50" t="s">
        <v>1013</v>
      </c>
    </row>
    <row r="779" spans="7:7" x14ac:dyDescent="0.25">
      <c r="G779" s="50" t="s">
        <v>1014</v>
      </c>
    </row>
    <row r="780" spans="7:7" x14ac:dyDescent="0.25">
      <c r="G780" s="50" t="s">
        <v>1013</v>
      </c>
    </row>
    <row r="781" spans="7:7" x14ac:dyDescent="0.25">
      <c r="G781" s="50" t="s">
        <v>1015</v>
      </c>
    </row>
    <row r="782" spans="7:7" x14ac:dyDescent="0.25">
      <c r="G782" s="50" t="s">
        <v>1010</v>
      </c>
    </row>
    <row r="783" spans="7:7" x14ac:dyDescent="0.25">
      <c r="G783" s="50" t="s">
        <v>1014</v>
      </c>
    </row>
    <row r="784" spans="7:7" x14ac:dyDescent="0.25">
      <c r="G784" s="50" t="s">
        <v>1013</v>
      </c>
    </row>
    <row r="785" spans="7:7" x14ac:dyDescent="0.25">
      <c r="G785" s="50" t="s">
        <v>1014</v>
      </c>
    </row>
    <row r="786" spans="7:7" x14ac:dyDescent="0.25">
      <c r="G786" s="50" t="s">
        <v>3194</v>
      </c>
    </row>
    <row r="787" spans="7:7" x14ac:dyDescent="0.25">
      <c r="G787" s="50" t="s">
        <v>1013</v>
      </c>
    </row>
    <row r="788" spans="7:7" x14ac:dyDescent="0.25">
      <c r="G788" s="50" t="s">
        <v>1013</v>
      </c>
    </row>
    <row r="789" spans="7:7" x14ac:dyDescent="0.25">
      <c r="G789" s="50" t="s">
        <v>1012</v>
      </c>
    </row>
    <row r="790" spans="7:7" x14ac:dyDescent="0.25">
      <c r="G790" s="50" t="s">
        <v>1015</v>
      </c>
    </row>
    <row r="791" spans="7:7" x14ac:dyDescent="0.25">
      <c r="G791" s="50" t="s">
        <v>1010</v>
      </c>
    </row>
    <row r="792" spans="7:7" x14ac:dyDescent="0.25">
      <c r="G792" s="50" t="s">
        <v>1014</v>
      </c>
    </row>
    <row r="793" spans="7:7" x14ac:dyDescent="0.25">
      <c r="G793" s="50" t="s">
        <v>1013</v>
      </c>
    </row>
    <row r="794" spans="7:7" x14ac:dyDescent="0.25">
      <c r="G794" s="50" t="s">
        <v>1012</v>
      </c>
    </row>
    <row r="795" spans="7:7" x14ac:dyDescent="0.25">
      <c r="G795" s="50" t="s">
        <v>1012</v>
      </c>
    </row>
    <row r="796" spans="7:7" x14ac:dyDescent="0.25">
      <c r="G796" s="50" t="s">
        <v>1013</v>
      </c>
    </row>
    <row r="797" spans="7:7" x14ac:dyDescent="0.25">
      <c r="G797" s="50" t="s">
        <v>1010</v>
      </c>
    </row>
    <row r="798" spans="7:7" x14ac:dyDescent="0.25">
      <c r="G798" s="50" t="s">
        <v>1015</v>
      </c>
    </row>
    <row r="799" spans="7:7" x14ac:dyDescent="0.25">
      <c r="G799" s="50" t="s">
        <v>1010</v>
      </c>
    </row>
    <row r="800" spans="7:7" x14ac:dyDescent="0.25">
      <c r="G800" s="50" t="s">
        <v>1010</v>
      </c>
    </row>
    <row r="801" spans="7:7" x14ac:dyDescent="0.25">
      <c r="G801" s="50" t="s">
        <v>1012</v>
      </c>
    </row>
    <row r="802" spans="7:7" x14ac:dyDescent="0.25">
      <c r="G802" s="50" t="s">
        <v>1013</v>
      </c>
    </row>
    <row r="803" spans="7:7" x14ac:dyDescent="0.25">
      <c r="G803" s="50" t="s">
        <v>1011</v>
      </c>
    </row>
    <row r="804" spans="7:7" x14ac:dyDescent="0.25">
      <c r="G804" s="50" t="s">
        <v>1015</v>
      </c>
    </row>
    <row r="805" spans="7:7" x14ac:dyDescent="0.25">
      <c r="G805" s="50" t="s">
        <v>1012</v>
      </c>
    </row>
    <row r="806" spans="7:7" x14ac:dyDescent="0.25">
      <c r="G806" s="50" t="s">
        <v>3190</v>
      </c>
    </row>
    <row r="807" spans="7:7" x14ac:dyDescent="0.25">
      <c r="G807" s="50" t="s">
        <v>1010</v>
      </c>
    </row>
    <row r="808" spans="7:7" x14ac:dyDescent="0.25">
      <c r="G808" s="50" t="s">
        <v>1013</v>
      </c>
    </row>
    <row r="809" spans="7:7" x14ac:dyDescent="0.25">
      <c r="G809" s="50" t="s">
        <v>1010</v>
      </c>
    </row>
    <row r="810" spans="7:7" x14ac:dyDescent="0.25">
      <c r="G810" s="50" t="s">
        <v>1013</v>
      </c>
    </row>
    <row r="811" spans="7:7" x14ac:dyDescent="0.25">
      <c r="G811" s="50" t="s">
        <v>1014</v>
      </c>
    </row>
    <row r="812" spans="7:7" x14ac:dyDescent="0.25">
      <c r="G812" s="50" t="s">
        <v>1011</v>
      </c>
    </row>
    <row r="813" spans="7:7" x14ac:dyDescent="0.25">
      <c r="G813" s="50" t="s">
        <v>3190</v>
      </c>
    </row>
    <row r="814" spans="7:7" x14ac:dyDescent="0.25">
      <c r="G814" s="50" t="s">
        <v>1015</v>
      </c>
    </row>
    <row r="815" spans="7:7" x14ac:dyDescent="0.25">
      <c r="G815" s="50" t="s">
        <v>1014</v>
      </c>
    </row>
    <row r="816" spans="7:7" x14ac:dyDescent="0.25">
      <c r="G816" s="50" t="s">
        <v>1013</v>
      </c>
    </row>
    <row r="817" spans="7:7" x14ac:dyDescent="0.25">
      <c r="G817" s="50" t="s">
        <v>1015</v>
      </c>
    </row>
    <row r="818" spans="7:7" x14ac:dyDescent="0.25">
      <c r="G818" s="50" t="s">
        <v>1013</v>
      </c>
    </row>
    <row r="819" spans="7:7" x14ac:dyDescent="0.25">
      <c r="G819" s="50" t="s">
        <v>1014</v>
      </c>
    </row>
    <row r="820" spans="7:7" x14ac:dyDescent="0.25">
      <c r="G820" s="50" t="s">
        <v>1015</v>
      </c>
    </row>
    <row r="821" spans="7:7" x14ac:dyDescent="0.25">
      <c r="G821" s="50" t="s">
        <v>1015</v>
      </c>
    </row>
    <row r="822" spans="7:7" x14ac:dyDescent="0.25">
      <c r="G822" s="50" t="s">
        <v>1015</v>
      </c>
    </row>
    <row r="823" spans="7:7" x14ac:dyDescent="0.25">
      <c r="G823" s="50" t="s">
        <v>3192</v>
      </c>
    </row>
    <row r="824" spans="7:7" x14ac:dyDescent="0.25">
      <c r="G824" s="50" t="s">
        <v>1011</v>
      </c>
    </row>
    <row r="825" spans="7:7" x14ac:dyDescent="0.25">
      <c r="G825" s="50" t="s">
        <v>1010</v>
      </c>
    </row>
    <row r="826" spans="7:7" x14ac:dyDescent="0.25">
      <c r="G826" s="50" t="s">
        <v>1013</v>
      </c>
    </row>
    <row r="827" spans="7:7" x14ac:dyDescent="0.25">
      <c r="G827" s="50" t="s">
        <v>1010</v>
      </c>
    </row>
    <row r="828" spans="7:7" x14ac:dyDescent="0.25">
      <c r="G828" s="50" t="s">
        <v>1010</v>
      </c>
    </row>
    <row r="829" spans="7:7" x14ac:dyDescent="0.25">
      <c r="G829" s="50" t="s">
        <v>1011</v>
      </c>
    </row>
    <row r="830" spans="7:7" x14ac:dyDescent="0.25">
      <c r="G830" s="50" t="s">
        <v>1014</v>
      </c>
    </row>
    <row r="831" spans="7:7" x14ac:dyDescent="0.25">
      <c r="G831" s="50" t="s">
        <v>1014</v>
      </c>
    </row>
    <row r="832" spans="7:7" x14ac:dyDescent="0.25">
      <c r="G832" s="50" t="s">
        <v>1014</v>
      </c>
    </row>
    <row r="833" spans="7:7" x14ac:dyDescent="0.25">
      <c r="G833" s="50" t="s">
        <v>1013</v>
      </c>
    </row>
    <row r="834" spans="7:7" x14ac:dyDescent="0.25">
      <c r="G834" s="50" t="s">
        <v>1010</v>
      </c>
    </row>
    <row r="835" spans="7:7" x14ac:dyDescent="0.25">
      <c r="G835" s="50" t="s">
        <v>1015</v>
      </c>
    </row>
    <row r="836" spans="7:7" x14ac:dyDescent="0.25">
      <c r="G836" s="50" t="s">
        <v>1012</v>
      </c>
    </row>
    <row r="837" spans="7:7" x14ac:dyDescent="0.25">
      <c r="G837" s="50" t="s">
        <v>1012</v>
      </c>
    </row>
    <row r="838" spans="7:7" x14ac:dyDescent="0.25">
      <c r="G838" s="50" t="s">
        <v>1012</v>
      </c>
    </row>
    <row r="839" spans="7:7" x14ac:dyDescent="0.25">
      <c r="G839" s="50" t="s">
        <v>1011</v>
      </c>
    </row>
    <row r="840" spans="7:7" x14ac:dyDescent="0.25">
      <c r="G840" s="50" t="s">
        <v>1012</v>
      </c>
    </row>
    <row r="841" spans="7:7" x14ac:dyDescent="0.25">
      <c r="G841" s="50" t="s">
        <v>1013</v>
      </c>
    </row>
    <row r="842" spans="7:7" x14ac:dyDescent="0.25">
      <c r="G842" s="50" t="s">
        <v>1013</v>
      </c>
    </row>
    <row r="843" spans="7:7" x14ac:dyDescent="0.25">
      <c r="G843" s="50" t="s">
        <v>1012</v>
      </c>
    </row>
    <row r="844" spans="7:7" x14ac:dyDescent="0.25">
      <c r="G844" s="50" t="s">
        <v>1015</v>
      </c>
    </row>
    <row r="845" spans="7:7" x14ac:dyDescent="0.25">
      <c r="G845" s="50" t="s">
        <v>1013</v>
      </c>
    </row>
    <row r="846" spans="7:7" x14ac:dyDescent="0.25">
      <c r="G846" s="50" t="s">
        <v>1011</v>
      </c>
    </row>
    <row r="847" spans="7:7" x14ac:dyDescent="0.25">
      <c r="G847" s="50" t="s">
        <v>1013</v>
      </c>
    </row>
    <row r="848" spans="7:7" x14ac:dyDescent="0.25">
      <c r="G848" s="50" t="s">
        <v>1014</v>
      </c>
    </row>
    <row r="849" spans="7:7" x14ac:dyDescent="0.25">
      <c r="G849" s="50" t="s">
        <v>1010</v>
      </c>
    </row>
    <row r="850" spans="7:7" x14ac:dyDescent="0.25">
      <c r="G850" s="50" t="s">
        <v>1013</v>
      </c>
    </row>
    <row r="851" spans="7:7" x14ac:dyDescent="0.25">
      <c r="G851" s="50" t="s">
        <v>1013</v>
      </c>
    </row>
    <row r="852" spans="7:7" x14ac:dyDescent="0.25">
      <c r="G852" s="50" t="s">
        <v>1010</v>
      </c>
    </row>
    <row r="853" spans="7:7" x14ac:dyDescent="0.25">
      <c r="G853" s="50" t="s">
        <v>1010</v>
      </c>
    </row>
    <row r="854" spans="7:7" x14ac:dyDescent="0.25">
      <c r="G854" s="50" t="s">
        <v>1011</v>
      </c>
    </row>
    <row r="855" spans="7:7" x14ac:dyDescent="0.25">
      <c r="G855" s="50" t="s">
        <v>1015</v>
      </c>
    </row>
    <row r="856" spans="7:7" x14ac:dyDescent="0.25">
      <c r="G856" s="50" t="s">
        <v>1014</v>
      </c>
    </row>
    <row r="857" spans="7:7" x14ac:dyDescent="0.25">
      <c r="G857" s="50" t="s">
        <v>1011</v>
      </c>
    </row>
    <row r="858" spans="7:7" x14ac:dyDescent="0.25">
      <c r="G858" s="50" t="s">
        <v>1014</v>
      </c>
    </row>
    <row r="859" spans="7:7" x14ac:dyDescent="0.25">
      <c r="G859" s="50" t="s">
        <v>1012</v>
      </c>
    </row>
    <row r="860" spans="7:7" x14ac:dyDescent="0.25">
      <c r="G860" s="50" t="s">
        <v>1012</v>
      </c>
    </row>
    <row r="861" spans="7:7" x14ac:dyDescent="0.25">
      <c r="G861" s="50" t="s">
        <v>1012</v>
      </c>
    </row>
    <row r="862" spans="7:7" x14ac:dyDescent="0.25">
      <c r="G862" s="50" t="s">
        <v>1015</v>
      </c>
    </row>
    <row r="863" spans="7:7" x14ac:dyDescent="0.25">
      <c r="G863" s="50" t="s">
        <v>3190</v>
      </c>
    </row>
    <row r="864" spans="7:7" x14ac:dyDescent="0.25">
      <c r="G864" s="50" t="s">
        <v>1012</v>
      </c>
    </row>
    <row r="865" spans="7:7" x14ac:dyDescent="0.25">
      <c r="G865" s="50" t="s">
        <v>1014</v>
      </c>
    </row>
    <row r="866" spans="7:7" x14ac:dyDescent="0.25">
      <c r="G866" s="50" t="s">
        <v>1012</v>
      </c>
    </row>
    <row r="867" spans="7:7" x14ac:dyDescent="0.25">
      <c r="G867" s="50" t="s">
        <v>1011</v>
      </c>
    </row>
    <row r="868" spans="7:7" x14ac:dyDescent="0.25">
      <c r="G868" s="50" t="s">
        <v>1011</v>
      </c>
    </row>
    <row r="869" spans="7:7" x14ac:dyDescent="0.25">
      <c r="G869" s="50" t="s">
        <v>1015</v>
      </c>
    </row>
    <row r="870" spans="7:7" x14ac:dyDescent="0.25">
      <c r="G870" s="50" t="s">
        <v>1013</v>
      </c>
    </row>
    <row r="871" spans="7:7" x14ac:dyDescent="0.25">
      <c r="G871" s="50" t="s">
        <v>1013</v>
      </c>
    </row>
    <row r="872" spans="7:7" x14ac:dyDescent="0.25">
      <c r="G872" s="50" t="s">
        <v>1015</v>
      </c>
    </row>
    <row r="873" spans="7:7" x14ac:dyDescent="0.25">
      <c r="G873" s="50" t="s">
        <v>1013</v>
      </c>
    </row>
    <row r="874" spans="7:7" x14ac:dyDescent="0.25">
      <c r="G874" s="50" t="s">
        <v>1012</v>
      </c>
    </row>
    <row r="875" spans="7:7" x14ac:dyDescent="0.25">
      <c r="G875" s="50" t="s">
        <v>1010</v>
      </c>
    </row>
    <row r="876" spans="7:7" x14ac:dyDescent="0.25">
      <c r="G876" s="50" t="s">
        <v>1013</v>
      </c>
    </row>
    <row r="877" spans="7:7" x14ac:dyDescent="0.25">
      <c r="G877" s="50" t="s">
        <v>1015</v>
      </c>
    </row>
    <row r="878" spans="7:7" x14ac:dyDescent="0.25">
      <c r="G878" s="50" t="s">
        <v>1012</v>
      </c>
    </row>
    <row r="879" spans="7:7" x14ac:dyDescent="0.25">
      <c r="G879" s="50" t="s">
        <v>1011</v>
      </c>
    </row>
    <row r="880" spans="7:7" x14ac:dyDescent="0.25">
      <c r="G880" s="50" t="s">
        <v>1015</v>
      </c>
    </row>
    <row r="881" spans="7:7" x14ac:dyDescent="0.25">
      <c r="G881" s="50" t="s">
        <v>3190</v>
      </c>
    </row>
    <row r="882" spans="7:7" x14ac:dyDescent="0.25">
      <c r="G882" s="50" t="s">
        <v>1014</v>
      </c>
    </row>
    <row r="883" spans="7:7" x14ac:dyDescent="0.25">
      <c r="G883" s="50" t="s">
        <v>1012</v>
      </c>
    </row>
    <row r="884" spans="7:7" x14ac:dyDescent="0.25">
      <c r="G884" s="50" t="s">
        <v>1012</v>
      </c>
    </row>
    <row r="885" spans="7:7" x14ac:dyDescent="0.25">
      <c r="G885" s="50" t="s">
        <v>1013</v>
      </c>
    </row>
    <row r="886" spans="7:7" x14ac:dyDescent="0.25">
      <c r="G886" s="50" t="s">
        <v>1014</v>
      </c>
    </row>
    <row r="887" spans="7:7" x14ac:dyDescent="0.25">
      <c r="G887" s="50" t="s">
        <v>1014</v>
      </c>
    </row>
    <row r="888" spans="7:7" x14ac:dyDescent="0.25">
      <c r="G888" s="50" t="s">
        <v>1014</v>
      </c>
    </row>
    <row r="889" spans="7:7" x14ac:dyDescent="0.25">
      <c r="G889" s="50" t="s">
        <v>1011</v>
      </c>
    </row>
    <row r="890" spans="7:7" x14ac:dyDescent="0.25">
      <c r="G890" s="50" t="s">
        <v>1011</v>
      </c>
    </row>
    <row r="891" spans="7:7" x14ac:dyDescent="0.25">
      <c r="G891" s="50" t="s">
        <v>1011</v>
      </c>
    </row>
    <row r="892" spans="7:7" x14ac:dyDescent="0.25">
      <c r="G892" s="50" t="s">
        <v>1014</v>
      </c>
    </row>
    <row r="893" spans="7:7" x14ac:dyDescent="0.25">
      <c r="G893" s="50" t="s">
        <v>1012</v>
      </c>
    </row>
    <row r="894" spans="7:7" x14ac:dyDescent="0.25">
      <c r="G894" s="50" t="s">
        <v>1014</v>
      </c>
    </row>
    <row r="895" spans="7:7" x14ac:dyDescent="0.25">
      <c r="G895" s="50" t="s">
        <v>1010</v>
      </c>
    </row>
    <row r="896" spans="7:7" x14ac:dyDescent="0.25">
      <c r="G896" s="50" t="s">
        <v>1011</v>
      </c>
    </row>
    <row r="897" spans="7:7" x14ac:dyDescent="0.25">
      <c r="G897" s="50" t="s">
        <v>3191</v>
      </c>
    </row>
    <row r="898" spans="7:7" x14ac:dyDescent="0.25">
      <c r="G898" s="50" t="s">
        <v>1013</v>
      </c>
    </row>
    <row r="899" spans="7:7" x14ac:dyDescent="0.25">
      <c r="G899" s="50" t="s">
        <v>1013</v>
      </c>
    </row>
    <row r="900" spans="7:7" x14ac:dyDescent="0.25">
      <c r="G900" s="50" t="s">
        <v>1012</v>
      </c>
    </row>
    <row r="901" spans="7:7" x14ac:dyDescent="0.25">
      <c r="G901" s="50" t="s">
        <v>1012</v>
      </c>
    </row>
    <row r="902" spans="7:7" x14ac:dyDescent="0.25">
      <c r="G902" s="50" t="s">
        <v>1011</v>
      </c>
    </row>
    <row r="903" spans="7:7" x14ac:dyDescent="0.25">
      <c r="G903" s="50" t="s">
        <v>1013</v>
      </c>
    </row>
    <row r="904" spans="7:7" x14ac:dyDescent="0.25">
      <c r="G904" s="50" t="s">
        <v>1013</v>
      </c>
    </row>
    <row r="905" spans="7:7" x14ac:dyDescent="0.25">
      <c r="G905" s="50" t="s">
        <v>1015</v>
      </c>
    </row>
    <row r="906" spans="7:7" x14ac:dyDescent="0.25">
      <c r="G906" s="50" t="s">
        <v>1015</v>
      </c>
    </row>
    <row r="907" spans="7:7" x14ac:dyDescent="0.25">
      <c r="G907" s="50" t="s">
        <v>3192</v>
      </c>
    </row>
    <row r="908" spans="7:7" x14ac:dyDescent="0.25">
      <c r="G908" s="50" t="s">
        <v>1012</v>
      </c>
    </row>
    <row r="909" spans="7:7" x14ac:dyDescent="0.25">
      <c r="G909" s="50" t="s">
        <v>1012</v>
      </c>
    </row>
    <row r="910" spans="7:7" x14ac:dyDescent="0.25">
      <c r="G910" s="50" t="s">
        <v>1010</v>
      </c>
    </row>
    <row r="911" spans="7:7" x14ac:dyDescent="0.25">
      <c r="G911" s="50" t="s">
        <v>1014</v>
      </c>
    </row>
    <row r="912" spans="7:7" x14ac:dyDescent="0.25">
      <c r="G912" s="50" t="s">
        <v>1013</v>
      </c>
    </row>
    <row r="913" spans="7:7" x14ac:dyDescent="0.25">
      <c r="G913" s="50" t="s">
        <v>1011</v>
      </c>
    </row>
    <row r="914" spans="7:7" x14ac:dyDescent="0.25">
      <c r="G914" s="50" t="s">
        <v>1011</v>
      </c>
    </row>
    <row r="915" spans="7:7" x14ac:dyDescent="0.25">
      <c r="G915" s="50" t="s">
        <v>1011</v>
      </c>
    </row>
    <row r="916" spans="7:7" x14ac:dyDescent="0.25">
      <c r="G916" s="50" t="s">
        <v>1015</v>
      </c>
    </row>
    <row r="917" spans="7:7" x14ac:dyDescent="0.25">
      <c r="G917" s="50" t="s">
        <v>1015</v>
      </c>
    </row>
    <row r="918" spans="7:7" x14ac:dyDescent="0.25">
      <c r="G918" s="50" t="s">
        <v>1011</v>
      </c>
    </row>
    <row r="919" spans="7:7" x14ac:dyDescent="0.25">
      <c r="G919" s="50" t="s">
        <v>1013</v>
      </c>
    </row>
    <row r="920" spans="7:7" x14ac:dyDescent="0.25">
      <c r="G920" s="50" t="s">
        <v>1010</v>
      </c>
    </row>
    <row r="921" spans="7:7" x14ac:dyDescent="0.25">
      <c r="G921" s="50" t="s">
        <v>1014</v>
      </c>
    </row>
    <row r="922" spans="7:7" x14ac:dyDescent="0.25">
      <c r="G922" s="50" t="s">
        <v>1014</v>
      </c>
    </row>
    <row r="923" spans="7:7" x14ac:dyDescent="0.25">
      <c r="G923" s="50" t="s">
        <v>3190</v>
      </c>
    </row>
    <row r="924" spans="7:7" x14ac:dyDescent="0.25">
      <c r="G924" s="50" t="s">
        <v>1013</v>
      </c>
    </row>
    <row r="925" spans="7:7" x14ac:dyDescent="0.25">
      <c r="G925" s="50" t="s">
        <v>1014</v>
      </c>
    </row>
    <row r="926" spans="7:7" x14ac:dyDescent="0.25">
      <c r="G926" s="50" t="s">
        <v>1014</v>
      </c>
    </row>
    <row r="927" spans="7:7" x14ac:dyDescent="0.25">
      <c r="G927" s="50" t="s">
        <v>1015</v>
      </c>
    </row>
    <row r="928" spans="7:7" x14ac:dyDescent="0.25">
      <c r="G928" s="50" t="s">
        <v>1012</v>
      </c>
    </row>
    <row r="929" spans="7:7" x14ac:dyDescent="0.25">
      <c r="G929" s="50" t="s">
        <v>3192</v>
      </c>
    </row>
    <row r="930" spans="7:7" x14ac:dyDescent="0.25">
      <c r="G930" s="50" t="s">
        <v>1012</v>
      </c>
    </row>
    <row r="931" spans="7:7" x14ac:dyDescent="0.25">
      <c r="G931" s="50" t="s">
        <v>1011</v>
      </c>
    </row>
    <row r="932" spans="7:7" x14ac:dyDescent="0.25">
      <c r="G932" s="50" t="s">
        <v>3190</v>
      </c>
    </row>
    <row r="933" spans="7:7" x14ac:dyDescent="0.25">
      <c r="G933" s="50" t="s">
        <v>1012</v>
      </c>
    </row>
    <row r="934" spans="7:7" x14ac:dyDescent="0.25">
      <c r="G934" s="50" t="s">
        <v>1010</v>
      </c>
    </row>
    <row r="935" spans="7:7" x14ac:dyDescent="0.25">
      <c r="G935" s="50" t="s">
        <v>1013</v>
      </c>
    </row>
    <row r="936" spans="7:7" x14ac:dyDescent="0.25">
      <c r="G936" s="50" t="s">
        <v>1014</v>
      </c>
    </row>
    <row r="937" spans="7:7" x14ac:dyDescent="0.25">
      <c r="G937" s="50" t="s">
        <v>1011</v>
      </c>
    </row>
    <row r="938" spans="7:7" x14ac:dyDescent="0.25">
      <c r="G938" s="50" t="s">
        <v>1011</v>
      </c>
    </row>
    <row r="939" spans="7:7" x14ac:dyDescent="0.25">
      <c r="G939" s="50" t="s">
        <v>1015</v>
      </c>
    </row>
    <row r="940" spans="7:7" x14ac:dyDescent="0.25">
      <c r="G940" s="50" t="s">
        <v>1014</v>
      </c>
    </row>
    <row r="941" spans="7:7" x14ac:dyDescent="0.25">
      <c r="G941" s="50" t="s">
        <v>1015</v>
      </c>
    </row>
    <row r="942" spans="7:7" x14ac:dyDescent="0.25">
      <c r="G942" s="50" t="s">
        <v>1012</v>
      </c>
    </row>
    <row r="943" spans="7:7" x14ac:dyDescent="0.25">
      <c r="G943" s="50" t="s">
        <v>1013</v>
      </c>
    </row>
    <row r="944" spans="7:7" x14ac:dyDescent="0.25">
      <c r="G944" s="50" t="s">
        <v>1014</v>
      </c>
    </row>
    <row r="945" spans="7:7" x14ac:dyDescent="0.25">
      <c r="G945" s="50" t="s">
        <v>1010</v>
      </c>
    </row>
    <row r="946" spans="7:7" x14ac:dyDescent="0.25">
      <c r="G946" s="50" t="s">
        <v>1014</v>
      </c>
    </row>
    <row r="947" spans="7:7" x14ac:dyDescent="0.25">
      <c r="G947" s="50" t="s">
        <v>1011</v>
      </c>
    </row>
    <row r="948" spans="7:7" x14ac:dyDescent="0.25">
      <c r="G948" s="50" t="s">
        <v>1010</v>
      </c>
    </row>
    <row r="949" spans="7:7" x14ac:dyDescent="0.25">
      <c r="G949" s="50" t="s">
        <v>3192</v>
      </c>
    </row>
    <row r="950" spans="7:7" x14ac:dyDescent="0.25">
      <c r="G950" s="50" t="s">
        <v>1013</v>
      </c>
    </row>
    <row r="951" spans="7:7" x14ac:dyDescent="0.25">
      <c r="G951" s="50" t="s">
        <v>1013</v>
      </c>
    </row>
    <row r="952" spans="7:7" x14ac:dyDescent="0.25">
      <c r="G952" s="50" t="s">
        <v>1012</v>
      </c>
    </row>
    <row r="953" spans="7:7" x14ac:dyDescent="0.25">
      <c r="G953" s="50" t="s">
        <v>1012</v>
      </c>
    </row>
    <row r="954" spans="7:7" x14ac:dyDescent="0.25">
      <c r="G954" s="50" t="s">
        <v>1011</v>
      </c>
    </row>
    <row r="955" spans="7:7" x14ac:dyDescent="0.25">
      <c r="G955" s="50" t="s">
        <v>1014</v>
      </c>
    </row>
    <row r="956" spans="7:7" x14ac:dyDescent="0.25">
      <c r="G956" s="50" t="s">
        <v>1014</v>
      </c>
    </row>
    <row r="957" spans="7:7" x14ac:dyDescent="0.25">
      <c r="G957" s="50" t="s">
        <v>1014</v>
      </c>
    </row>
    <row r="958" spans="7:7" x14ac:dyDescent="0.25">
      <c r="G958" s="50" t="s">
        <v>1011</v>
      </c>
    </row>
    <row r="959" spans="7:7" x14ac:dyDescent="0.25">
      <c r="G959" s="50" t="s">
        <v>3194</v>
      </c>
    </row>
    <row r="960" spans="7:7" x14ac:dyDescent="0.25">
      <c r="G960" s="50" t="s">
        <v>1013</v>
      </c>
    </row>
    <row r="961" spans="7:7" x14ac:dyDescent="0.25">
      <c r="G961" s="50" t="s">
        <v>1014</v>
      </c>
    </row>
    <row r="962" spans="7:7" x14ac:dyDescent="0.25">
      <c r="G962" s="50" t="s">
        <v>1010</v>
      </c>
    </row>
    <row r="963" spans="7:7" x14ac:dyDescent="0.25">
      <c r="G963" s="50" t="s">
        <v>1014</v>
      </c>
    </row>
    <row r="964" spans="7:7" x14ac:dyDescent="0.25">
      <c r="G964" s="50" t="s">
        <v>1014</v>
      </c>
    </row>
    <row r="965" spans="7:7" x14ac:dyDescent="0.25">
      <c r="G965" s="50" t="s">
        <v>1015</v>
      </c>
    </row>
    <row r="966" spans="7:7" x14ac:dyDescent="0.25">
      <c r="G966" s="50" t="s">
        <v>1013</v>
      </c>
    </row>
    <row r="967" spans="7:7" x14ac:dyDescent="0.25">
      <c r="G967" s="50" t="s">
        <v>1015</v>
      </c>
    </row>
    <row r="968" spans="7:7" x14ac:dyDescent="0.25">
      <c r="G968" s="50" t="s">
        <v>1010</v>
      </c>
    </row>
    <row r="969" spans="7:7" x14ac:dyDescent="0.25">
      <c r="G969" s="50" t="s">
        <v>1010</v>
      </c>
    </row>
    <row r="970" spans="7:7" x14ac:dyDescent="0.25">
      <c r="G970" s="50" t="s">
        <v>1015</v>
      </c>
    </row>
    <row r="971" spans="7:7" x14ac:dyDescent="0.25">
      <c r="G971" s="50" t="s">
        <v>1015</v>
      </c>
    </row>
    <row r="972" spans="7:7" x14ac:dyDescent="0.25">
      <c r="G972" s="50" t="s">
        <v>1011</v>
      </c>
    </row>
    <row r="973" spans="7:7" x14ac:dyDescent="0.25">
      <c r="G973" s="50" t="s">
        <v>1013</v>
      </c>
    </row>
    <row r="974" spans="7:7" x14ac:dyDescent="0.25">
      <c r="G974" s="50" t="s">
        <v>1014</v>
      </c>
    </row>
    <row r="975" spans="7:7" x14ac:dyDescent="0.25">
      <c r="G975" s="50" t="s">
        <v>1011</v>
      </c>
    </row>
    <row r="976" spans="7:7" x14ac:dyDescent="0.25">
      <c r="G976" s="50" t="s">
        <v>1010</v>
      </c>
    </row>
    <row r="977" spans="7:7" x14ac:dyDescent="0.25">
      <c r="G977" s="50" t="s">
        <v>1011</v>
      </c>
    </row>
    <row r="978" spans="7:7" x14ac:dyDescent="0.25">
      <c r="G978" s="50" t="s">
        <v>1015</v>
      </c>
    </row>
    <row r="979" spans="7:7" x14ac:dyDescent="0.25">
      <c r="G979" s="50" t="s">
        <v>1015</v>
      </c>
    </row>
    <row r="980" spans="7:7" x14ac:dyDescent="0.25">
      <c r="G980" s="50" t="s">
        <v>1012</v>
      </c>
    </row>
    <row r="981" spans="7:7" x14ac:dyDescent="0.25">
      <c r="G981" s="50" t="s">
        <v>1015</v>
      </c>
    </row>
    <row r="982" spans="7:7" x14ac:dyDescent="0.25">
      <c r="G982" s="50" t="s">
        <v>1010</v>
      </c>
    </row>
    <row r="983" spans="7:7" x14ac:dyDescent="0.25">
      <c r="G983" s="50" t="s">
        <v>1014</v>
      </c>
    </row>
    <row r="984" spans="7:7" x14ac:dyDescent="0.25">
      <c r="G984" s="50" t="s">
        <v>1013</v>
      </c>
    </row>
    <row r="985" spans="7:7" x14ac:dyDescent="0.25">
      <c r="G985" s="50" t="s">
        <v>3192</v>
      </c>
    </row>
    <row r="986" spans="7:7" x14ac:dyDescent="0.25">
      <c r="G986" s="50" t="s">
        <v>1012</v>
      </c>
    </row>
    <row r="987" spans="7:7" x14ac:dyDescent="0.25">
      <c r="G987" s="50" t="s">
        <v>1011</v>
      </c>
    </row>
    <row r="988" spans="7:7" x14ac:dyDescent="0.25">
      <c r="G988" s="50" t="s">
        <v>1013</v>
      </c>
    </row>
    <row r="989" spans="7:7" x14ac:dyDescent="0.25">
      <c r="G989" s="50" t="s">
        <v>1013</v>
      </c>
    </row>
    <row r="990" spans="7:7" x14ac:dyDescent="0.25">
      <c r="G990" s="50" t="s">
        <v>1012</v>
      </c>
    </row>
    <row r="991" spans="7:7" x14ac:dyDescent="0.25">
      <c r="G991" s="50" t="s">
        <v>1011</v>
      </c>
    </row>
    <row r="992" spans="7:7" x14ac:dyDescent="0.25">
      <c r="G992" s="50" t="s">
        <v>1013</v>
      </c>
    </row>
    <row r="993" spans="7:7" x14ac:dyDescent="0.25">
      <c r="G993" s="50" t="s">
        <v>1015</v>
      </c>
    </row>
    <row r="994" spans="7:7" x14ac:dyDescent="0.25">
      <c r="G994" s="50" t="s">
        <v>1014</v>
      </c>
    </row>
    <row r="995" spans="7:7" x14ac:dyDescent="0.25">
      <c r="G995" s="50" t="s">
        <v>1012</v>
      </c>
    </row>
    <row r="996" spans="7:7" x14ac:dyDescent="0.25">
      <c r="G996" s="50" t="s">
        <v>1013</v>
      </c>
    </row>
    <row r="997" spans="7:7" x14ac:dyDescent="0.25">
      <c r="G997" s="50" t="s">
        <v>1011</v>
      </c>
    </row>
    <row r="998" spans="7:7" x14ac:dyDescent="0.25">
      <c r="G998" s="50" t="s">
        <v>1012</v>
      </c>
    </row>
    <row r="999" spans="7:7" x14ac:dyDescent="0.25">
      <c r="G999" s="50" t="s">
        <v>1010</v>
      </c>
    </row>
    <row r="1000" spans="7:7" x14ac:dyDescent="0.25">
      <c r="G1000" s="50" t="s">
        <v>1011</v>
      </c>
    </row>
    <row r="1001" spans="7:7" x14ac:dyDescent="0.25">
      <c r="G1001" s="50" t="s">
        <v>1010</v>
      </c>
    </row>
  </sheetData>
  <autoFilter ref="G1:G1001" xr:uid="{B80A892A-6F5E-424E-9F4E-7F7032F95A88}"/>
  <conditionalFormatting sqref="C2:C59">
    <cfRule type="expression" dxfId="0" priority="2">
      <formula>ISNUMBER($C2)</formula>
    </cfRule>
  </conditionalFormatting>
  <dataValidations count="1">
    <dataValidation type="list" allowBlank="1" showInputMessage="1" showErrorMessage="1" errorTitle="upps" error="Coba lagi" promptTitle="perhatian" prompt="kurang teliti" sqref="G2:G1001" xr:uid="{086170F2-580C-442A-958C-F3574E68EC62}">
      <formula1>List_Jurusan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54FA-FD43-4E5B-BC0B-7B00BCA22D33}">
  <sheetPr>
    <tabColor theme="8"/>
  </sheetPr>
  <dimension ref="A1:H7"/>
  <sheetViews>
    <sheetView workbookViewId="0">
      <selection activeCell="H3" sqref="H3"/>
    </sheetView>
  </sheetViews>
  <sheetFormatPr defaultRowHeight="15" x14ac:dyDescent="0.25"/>
  <cols>
    <col min="1" max="1" width="11.5703125" bestFit="1" customWidth="1"/>
    <col min="2" max="2" width="12" customWidth="1"/>
    <col min="3" max="3" width="15.7109375" customWidth="1"/>
    <col min="4" max="4" width="13.85546875" bestFit="1" customWidth="1"/>
    <col min="5" max="6" width="11.5703125" bestFit="1" customWidth="1"/>
    <col min="7" max="7" width="11.28515625" customWidth="1"/>
    <col min="8" max="8" width="11.42578125" customWidth="1"/>
  </cols>
  <sheetData>
    <row r="1" spans="1:8" x14ac:dyDescent="0.25">
      <c r="A1" s="60" t="s">
        <v>3140</v>
      </c>
      <c r="B1" s="60" t="s">
        <v>3189</v>
      </c>
      <c r="C1" s="60" t="s">
        <v>3189</v>
      </c>
      <c r="D1" s="60" t="s">
        <v>3140</v>
      </c>
      <c r="E1" s="60" t="s">
        <v>3206</v>
      </c>
      <c r="F1" s="60" t="s">
        <v>3140</v>
      </c>
      <c r="G1" s="60" t="s">
        <v>1023</v>
      </c>
      <c r="H1" s="60" t="s">
        <v>1022</v>
      </c>
    </row>
    <row r="2" spans="1:8" x14ac:dyDescent="0.25">
      <c r="A2" s="9" t="s">
        <v>1015</v>
      </c>
      <c r="B2" s="9" cm="1">
        <f t="array" ref="B2:B7">ROUND(C2:C7,1)</f>
        <v>63.9</v>
      </c>
      <c r="C2" s="9">
        <f>AVERAGEIF('Personal Teks 2'!C2:C1001,Grafik!A2,'Personal Teks 2'!G2:G1001)</f>
        <v>63.874213836477985</v>
      </c>
      <c r="D2" s="9" t="s">
        <v>1015</v>
      </c>
      <c r="E2" s="61">
        <f>SUMIFS('Personal Teks 2'!$F$2:$F$1001,'Personal Teks 2'!$C$2:$C$1001,A2)</f>
        <v>9075</v>
      </c>
      <c r="F2" s="9" t="s">
        <v>1015</v>
      </c>
      <c r="G2" s="9">
        <f>ROUND(AVERAGEIFS('Personal Teks 2'!$I$2:$I$1001,'Personal Teks 2'!$C$2:$C$1001,A2),2)</f>
        <v>73.44</v>
      </c>
      <c r="H2" s="9">
        <f>ROUND(AVERAGEIFS('Personal Teks 2'!$H$2:$H$1001,'Personal Teks 2'!$C$2:$C$1001,A2),2)</f>
        <v>62.65</v>
      </c>
    </row>
    <row r="3" spans="1:8" x14ac:dyDescent="0.25">
      <c r="A3" s="9" t="s">
        <v>1014</v>
      </c>
      <c r="B3" s="9">
        <v>62.8</v>
      </c>
      <c r="C3" s="9">
        <f>AVERAGEIF('Personal Teks 2'!C3:C1002,Grafik!A3,'Personal Teks 2'!G3:G1002)</f>
        <v>62.825000000000003</v>
      </c>
      <c r="D3" s="9" t="s">
        <v>1014</v>
      </c>
      <c r="E3" s="61">
        <f>SUMIFS('Personal Teks 2'!$F$2:$F$1001,'Personal Teks 2'!$C$2:$C$1001,A3)</f>
        <v>9022</v>
      </c>
      <c r="F3" s="9" t="s">
        <v>1014</v>
      </c>
      <c r="G3" s="9">
        <f>ROUND(AVERAGEIFS('Personal Teks 2'!$I$2:$I$1001,'Personal Teks 2'!$C$2:$C$1001,A3),2)</f>
        <v>71.209999999999994</v>
      </c>
      <c r="H3" s="9">
        <f>ROUND(AVERAGEIFS('Personal Teks 2'!$H$2:$H$1001,'Personal Teks 2'!$C$2:$C$1001,A3),2)</f>
        <v>63.11</v>
      </c>
    </row>
    <row r="4" spans="1:8" x14ac:dyDescent="0.25">
      <c r="A4" s="9" t="s">
        <v>1012</v>
      </c>
      <c r="B4" s="9">
        <v>63.6</v>
      </c>
      <c r="C4" s="9">
        <f>AVERAGEIF('Personal Teks 2'!C4:C1003,Grafik!A4,'Personal Teks 2'!G4:G1003)</f>
        <v>63.645348837209305</v>
      </c>
      <c r="D4" s="9" t="s">
        <v>1012</v>
      </c>
      <c r="E4" s="61">
        <f>SUMIFS('Personal Teks 2'!$F$2:$F$1001,'Personal Teks 2'!$C$2:$C$1001,A4)</f>
        <v>10010</v>
      </c>
      <c r="F4" s="9" t="s">
        <v>1012</v>
      </c>
      <c r="G4" s="9">
        <f>ROUND(AVERAGEIFS('Personal Teks 2'!$I$2:$I$1001,'Personal Teks 2'!$C$2:$C$1001,A4),2)</f>
        <v>73.349999999999994</v>
      </c>
      <c r="H4" s="9">
        <f>ROUND(AVERAGEIFS('Personal Teks 2'!$H$2:$H$1001,'Personal Teks 2'!$C$2:$C$1001,A4),2)</f>
        <v>62.09</v>
      </c>
    </row>
    <row r="5" spans="1:8" x14ac:dyDescent="0.25">
      <c r="A5" s="9" t="s">
        <v>1013</v>
      </c>
      <c r="B5" s="9">
        <v>62.4</v>
      </c>
      <c r="C5" s="9">
        <f>AVERAGEIF('Personal Teks 2'!C5:C1004,Grafik!A5,'Personal Teks 2'!G5:G1004)</f>
        <v>62.393442622950822</v>
      </c>
      <c r="D5" s="9" t="s">
        <v>1013</v>
      </c>
      <c r="E5" s="61">
        <f>SUMIFS('Personal Teks 2'!$F$2:$F$1001,'Personal Teks 2'!$C$2:$C$1001,A5)</f>
        <v>10745</v>
      </c>
      <c r="F5" s="9" t="s">
        <v>1013</v>
      </c>
      <c r="G5" s="9">
        <f>ROUND(AVERAGEIFS('Personal Teks 2'!$I$2:$I$1001,'Personal Teks 2'!$C$2:$C$1001,A5),2)</f>
        <v>71.010000000000005</v>
      </c>
      <c r="H5" s="9">
        <f>ROUND(AVERAGEIFS('Personal Teks 2'!$H$2:$H$1001,'Personal Teks 2'!$C$2:$C$1001,A5),2)</f>
        <v>62.49</v>
      </c>
    </row>
    <row r="6" spans="1:8" x14ac:dyDescent="0.25">
      <c r="A6" s="9" t="s">
        <v>1010</v>
      </c>
      <c r="B6" s="9">
        <v>62.2</v>
      </c>
      <c r="C6" s="9">
        <f>AVERAGEIF('Personal Teks 2'!C6:C1005,Grafik!A6,'Personal Teks 2'!G6:G1005)</f>
        <v>62.193750000000001</v>
      </c>
      <c r="D6" s="9" t="s">
        <v>1010</v>
      </c>
      <c r="E6" s="61">
        <f>SUMIFS('Personal Teks 2'!$F$2:$F$1001,'Personal Teks 2'!$C$2:$C$1001,A6)</f>
        <v>8949</v>
      </c>
      <c r="F6" s="9" t="s">
        <v>1010</v>
      </c>
      <c r="G6" s="9">
        <f>ROUND(AVERAGEIFS('Personal Teks 2'!$I$2:$I$1001,'Personal Teks 2'!$C$2:$C$1001,A6),2)</f>
        <v>72.03</v>
      </c>
      <c r="H6" s="9">
        <f>ROUND(AVERAGEIFS('Personal Teks 2'!$H$2:$H$1001,'Personal Teks 2'!$C$2:$C$1001,A6),2)</f>
        <v>62.36</v>
      </c>
    </row>
    <row r="7" spans="1:8" x14ac:dyDescent="0.25">
      <c r="A7" s="9" t="s">
        <v>1011</v>
      </c>
      <c r="B7" s="9">
        <v>65.099999999999994</v>
      </c>
      <c r="C7" s="9">
        <f>AVERAGEIF('Personal Teks 2'!C7:C1006,Grafik!A7,'Personal Teks 2'!G7:G1006)</f>
        <v>65.128834355828218</v>
      </c>
      <c r="D7" s="9" t="s">
        <v>1011</v>
      </c>
      <c r="E7" s="61">
        <f>SUMIFS('Personal Teks 2'!$F$2:$F$1001,'Personal Teks 2'!$C$2:$C$1001,A7)</f>
        <v>9493</v>
      </c>
      <c r="F7" s="9" t="s">
        <v>1011</v>
      </c>
      <c r="G7" s="9">
        <f>ROUND(AVERAGEIFS('Personal Teks 2'!$I$2:$I$1001,'Personal Teks 2'!$C$2:$C$1001,A7),2)</f>
        <v>73.52</v>
      </c>
      <c r="H7" s="9">
        <f>ROUND(AVERAGEIFS('Personal Teks 2'!$H$2:$H$1001,'Personal Teks 2'!$C$2:$C$1001,A7),2)</f>
        <v>62.13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FB36-9AA7-4D80-8FE5-7710D43579EA}">
  <sheetPr>
    <tabColor theme="8"/>
  </sheetPr>
  <dimension ref="A1:E1009"/>
  <sheetViews>
    <sheetView workbookViewId="0">
      <pane ySplit="9" topLeftCell="A10" activePane="bottomLeft" state="frozen"/>
      <selection pane="bottomLeft" activeCell="G35" sqref="G35"/>
    </sheetView>
  </sheetViews>
  <sheetFormatPr defaultRowHeight="15" x14ac:dyDescent="0.25"/>
  <cols>
    <col min="1" max="1" width="12.42578125" customWidth="1"/>
    <col min="2" max="2" width="11.5703125" bestFit="1" customWidth="1"/>
    <col min="3" max="3" width="10" bestFit="1" customWidth="1"/>
    <col min="4" max="4" width="25.85546875" customWidth="1"/>
    <col min="5" max="5" width="10" bestFit="1" customWidth="1"/>
    <col min="6" max="6" width="23.140625" bestFit="1" customWidth="1"/>
    <col min="9" max="9" width="4" bestFit="1" customWidth="1"/>
    <col min="10" max="10" width="11.5703125" bestFit="1" customWidth="1"/>
    <col min="11" max="11" width="10" bestFit="1" customWidth="1"/>
    <col min="12" max="12" width="23.140625" bestFit="1" customWidth="1"/>
    <col min="13" max="13" width="4" bestFit="1" customWidth="1"/>
    <col min="15" max="15" width="10" bestFit="1" customWidth="1"/>
    <col min="16" max="16" width="21.140625" bestFit="1" customWidth="1"/>
    <col min="17" max="17" width="4" bestFit="1" customWidth="1"/>
    <col min="18" max="18" width="11.5703125" bestFit="1" customWidth="1"/>
    <col min="20" max="20" width="21.7109375" bestFit="1" customWidth="1"/>
    <col min="21" max="21" width="5" bestFit="1" customWidth="1"/>
    <col min="22" max="22" width="11.5703125" bestFit="1" customWidth="1"/>
    <col min="23" max="23" width="10" bestFit="1" customWidth="1"/>
    <col min="24" max="24" width="20.28515625" bestFit="1" customWidth="1"/>
  </cols>
  <sheetData>
    <row r="1" spans="1:5" x14ac:dyDescent="0.25">
      <c r="A1" s="56" t="s">
        <v>1009</v>
      </c>
      <c r="B1" s="56" t="s">
        <v>3196</v>
      </c>
      <c r="C1" s="56" t="s">
        <v>3197</v>
      </c>
      <c r="D1" s="56" t="s">
        <v>3198</v>
      </c>
      <c r="E1" s="56" t="s">
        <v>3199</v>
      </c>
    </row>
    <row r="2" spans="1:5" x14ac:dyDescent="0.25">
      <c r="A2" s="9" t="s">
        <v>1015</v>
      </c>
      <c r="B2" s="9" t="s">
        <v>3205</v>
      </c>
      <c r="C2" s="9" t="s">
        <v>3200</v>
      </c>
      <c r="D2" s="9" t="s">
        <v>3203</v>
      </c>
      <c r="E2" s="9" t="s">
        <v>3201</v>
      </c>
    </row>
    <row r="3" spans="1:5" x14ac:dyDescent="0.25">
      <c r="A3" s="9" t="s">
        <v>1014</v>
      </c>
      <c r="B3" s="9" t="s">
        <v>3201</v>
      </c>
      <c r="C3" s="9" t="s">
        <v>3202</v>
      </c>
      <c r="D3" s="9" t="s">
        <v>3204</v>
      </c>
      <c r="E3" s="9" t="s">
        <v>3200</v>
      </c>
    </row>
    <row r="4" spans="1:5" x14ac:dyDescent="0.25">
      <c r="A4" s="9" t="s">
        <v>1012</v>
      </c>
      <c r="B4" s="9" t="s">
        <v>3200</v>
      </c>
      <c r="C4" s="9" t="s">
        <v>3203</v>
      </c>
      <c r="D4" s="9" t="s">
        <v>3205</v>
      </c>
      <c r="E4" s="9" t="s">
        <v>3204</v>
      </c>
    </row>
    <row r="5" spans="1:5" x14ac:dyDescent="0.25">
      <c r="A5" s="9" t="s">
        <v>1013</v>
      </c>
      <c r="B5" s="9" t="s">
        <v>3202</v>
      </c>
      <c r="C5" s="9" t="s">
        <v>3204</v>
      </c>
      <c r="D5" s="9" t="s">
        <v>3201</v>
      </c>
      <c r="E5" s="9" t="s">
        <v>3203</v>
      </c>
    </row>
    <row r="6" spans="1:5" x14ac:dyDescent="0.25">
      <c r="A6" s="9" t="s">
        <v>1010</v>
      </c>
      <c r="B6" s="9" t="s">
        <v>3203</v>
      </c>
      <c r="C6" s="9" t="s">
        <v>3205</v>
      </c>
      <c r="D6" s="9" t="s">
        <v>3200</v>
      </c>
      <c r="E6" s="9" t="s">
        <v>3202</v>
      </c>
    </row>
    <row r="7" spans="1:5" x14ac:dyDescent="0.25">
      <c r="A7" s="9" t="s">
        <v>1011</v>
      </c>
      <c r="B7" s="9" t="s">
        <v>3204</v>
      </c>
      <c r="C7" s="9" t="s">
        <v>3201</v>
      </c>
      <c r="D7" s="9" t="s">
        <v>3202</v>
      </c>
      <c r="E7" s="9" t="s">
        <v>3205</v>
      </c>
    </row>
    <row r="9" spans="1:5" x14ac:dyDescent="0.25">
      <c r="A9" s="57" t="s">
        <v>3195</v>
      </c>
      <c r="B9" s="57" t="s">
        <v>1009</v>
      </c>
      <c r="C9" s="57" t="s">
        <v>3207</v>
      </c>
      <c r="D9" s="57" t="s">
        <v>3208</v>
      </c>
    </row>
    <row r="10" spans="1:5" x14ac:dyDescent="0.25">
      <c r="A10" s="9" cm="1">
        <f t="array" ref="A10:A1009">_xlfn.SEQUENCE(ROWS('Personal Teks 2'!A2:A1001))</f>
        <v>1</v>
      </c>
      <c r="B10" s="9" t="str">
        <f>_xlfn.XLOOKUP(A10,'Personal Teks 2'!$A$2:$A$1001,'Personal Teks 2'!$C$2:$C$1001)</f>
        <v>Biologi</v>
      </c>
      <c r="C10" s="9" t="str" cm="1">
        <f t="array" ref="C10">_xlfn.IFS(A10&lt;251,_xlfn.XLOOKUP(B10,$A$2:$A$7,$B$2:$B$7),A10&lt;501,_xlfn.XLOOKUP(B10,$A$2:$A$7,$C$2:$C$7),A10&lt;751,_xlfn.XLOOKUP(B10,$A$2:$A$7,$D$2:$D$7),A10&lt;=1000,_xlfn.XLOOKUP(B10,$A$2:$A$7,$E$2:$E$7))</f>
        <v>Bu Ratna</v>
      </c>
      <c r="D10" s="9" t="str">
        <f>(_xlfn.XLOOKUP(A10,'Personal Teks 2'!$A$2:$A$1001,'Personal Teks 2'!$D$2:$D$1001))</f>
        <v>Legawa Riyanti</v>
      </c>
    </row>
    <row r="11" spans="1:5" x14ac:dyDescent="0.25">
      <c r="A11" s="9">
        <v>2</v>
      </c>
      <c r="B11" s="9" t="str">
        <f>_xlfn.XLOOKUP(A11,'Personal Teks 2'!$A$2:$A$1001,'Personal Teks 2'!$C$2:$C$1001)</f>
        <v>Biologi</v>
      </c>
      <c r="C11" s="9" t="str" cm="1">
        <f t="array" ref="C11">_xlfn.IFS(A11&lt;251,_xlfn.XLOOKUP(B11,$A$2:$A$7,$B$2:$B$7),A11&lt;501,_xlfn.XLOOKUP(B11,$A$2:$A$7,$C$2:$C$7),A11&lt;751,_xlfn.XLOOKUP(B11,$A$2:$A$7,$D$2:$D$7),A11&lt;=1000,_xlfn.XLOOKUP(B11,$A$2:$A$7,$E$2:$E$7))</f>
        <v>Bu Ratna</v>
      </c>
      <c r="D11" s="9" t="str">
        <f>(_xlfn.XLOOKUP(A11,'Personal Teks 2'!$A$2:$A$1001,'Personal Teks 2'!$D$2:$D$1001))</f>
        <v>Kunthara Halimah</v>
      </c>
    </row>
    <row r="12" spans="1:5" x14ac:dyDescent="0.25">
      <c r="A12" s="9">
        <v>3</v>
      </c>
      <c r="B12" s="9" t="str">
        <f>_xlfn.XLOOKUP(A12,'Personal Teks 2'!$A$2:$A$1001,'Personal Teks 2'!$C$2:$C$1001)</f>
        <v>Biologi</v>
      </c>
      <c r="C12" s="9" t="str" cm="1">
        <f t="array" ref="C12">_xlfn.IFS(A12&lt;251,_xlfn.XLOOKUP(B12,$A$2:$A$7,$B$2:$B$7),A12&lt;501,_xlfn.XLOOKUP(B12,$A$2:$A$7,$C$2:$C$7),A12&lt;751,_xlfn.XLOOKUP(B12,$A$2:$A$7,$D$2:$D$7),A12&lt;=1000,_xlfn.XLOOKUP(B12,$A$2:$A$7,$E$2:$E$7))</f>
        <v>Bu Ratna</v>
      </c>
      <c r="D12" s="9" t="str">
        <f>(_xlfn.XLOOKUP(A12,'Personal Teks 2'!$A$2:$A$1001,'Personal Teks 2'!$D$2:$D$1001))</f>
        <v>Cakrawangsa Adriansyah</v>
      </c>
    </row>
    <row r="13" spans="1:5" x14ac:dyDescent="0.25">
      <c r="A13" s="9">
        <v>4</v>
      </c>
      <c r="B13" s="9" t="str">
        <f>_xlfn.XLOOKUP(A13,'Personal Teks 2'!$A$2:$A$1001,'Personal Teks 2'!$C$2:$C$1001)</f>
        <v>Biologi</v>
      </c>
      <c r="C13" s="9" t="str" cm="1">
        <f t="array" ref="C13">_xlfn.IFS(A13&lt;251,_xlfn.XLOOKUP(B13,$A$2:$A$7,$B$2:$B$7),A13&lt;501,_xlfn.XLOOKUP(B13,$A$2:$A$7,$C$2:$C$7),A13&lt;751,_xlfn.XLOOKUP(B13,$A$2:$A$7,$D$2:$D$7),A13&lt;=1000,_xlfn.XLOOKUP(B13,$A$2:$A$7,$E$2:$E$7))</f>
        <v>Bu Ratna</v>
      </c>
      <c r="D13" s="9" t="str">
        <f>(_xlfn.XLOOKUP(A13,'Personal Teks 2'!$A$2:$A$1001,'Personal Teks 2'!$D$2:$D$1001))</f>
        <v>Daliono Sudiati</v>
      </c>
    </row>
    <row r="14" spans="1:5" x14ac:dyDescent="0.25">
      <c r="A14" s="9">
        <v>5</v>
      </c>
      <c r="B14" s="9" t="str">
        <f>_xlfn.XLOOKUP(A14,'Personal Teks 2'!$A$2:$A$1001,'Personal Teks 2'!$C$2:$C$1001)</f>
        <v>Biologi</v>
      </c>
      <c r="C14" s="9" t="str" cm="1">
        <f t="array" ref="C14">_xlfn.IFS(A14&lt;251,_xlfn.XLOOKUP(B14,$A$2:$A$7,$B$2:$B$7),A14&lt;501,_xlfn.XLOOKUP(B14,$A$2:$A$7,$C$2:$C$7),A14&lt;751,_xlfn.XLOOKUP(B14,$A$2:$A$7,$D$2:$D$7),A14&lt;=1000,_xlfn.XLOOKUP(B14,$A$2:$A$7,$E$2:$E$7))</f>
        <v>Bu Ratna</v>
      </c>
      <c r="D14" s="9" t="str">
        <f>(_xlfn.XLOOKUP(A14,'Personal Teks 2'!$A$2:$A$1001,'Personal Teks 2'!$D$2:$D$1001))</f>
        <v>Ilsa Hakim</v>
      </c>
    </row>
    <row r="15" spans="1:5" x14ac:dyDescent="0.25">
      <c r="A15" s="9">
        <v>6</v>
      </c>
      <c r="B15" s="9" t="str">
        <f>_xlfn.XLOOKUP(A15,'Personal Teks 2'!$A$2:$A$1001,'Personal Teks 2'!$C$2:$C$1001)</f>
        <v>Biologi</v>
      </c>
      <c r="C15" s="9" t="str" cm="1">
        <f t="array" ref="C15">_xlfn.IFS(A15&lt;251,_xlfn.XLOOKUP(B15,$A$2:$A$7,$B$2:$B$7),A15&lt;501,_xlfn.XLOOKUP(B15,$A$2:$A$7,$C$2:$C$7),A15&lt;751,_xlfn.XLOOKUP(B15,$A$2:$A$7,$D$2:$D$7),A15&lt;=1000,_xlfn.XLOOKUP(B15,$A$2:$A$7,$E$2:$E$7))</f>
        <v>Bu Ratna</v>
      </c>
      <c r="D15" s="9" t="str">
        <f>(_xlfn.XLOOKUP(A15,'Personal Teks 2'!$A$2:$A$1001,'Personal Teks 2'!$D$2:$D$1001))</f>
        <v>Artawan Lazuardi</v>
      </c>
    </row>
    <row r="16" spans="1:5" x14ac:dyDescent="0.25">
      <c r="A16" s="9">
        <v>7</v>
      </c>
      <c r="B16" s="9" t="str">
        <f>_xlfn.XLOOKUP(A16,'Personal Teks 2'!$A$2:$A$1001,'Personal Teks 2'!$C$2:$C$1001)</f>
        <v>Biologi</v>
      </c>
      <c r="C16" s="9" t="str" cm="1">
        <f t="array" ref="C16">_xlfn.IFS(A16&lt;251,_xlfn.XLOOKUP(B16,$A$2:$A$7,$B$2:$B$7),A16&lt;501,_xlfn.XLOOKUP(B16,$A$2:$A$7,$C$2:$C$7),A16&lt;751,_xlfn.XLOOKUP(B16,$A$2:$A$7,$D$2:$D$7),A16&lt;=1000,_xlfn.XLOOKUP(B16,$A$2:$A$7,$E$2:$E$7))</f>
        <v>Bu Ratna</v>
      </c>
      <c r="D16" s="9" t="str">
        <f>(_xlfn.XLOOKUP(A16,'Personal Teks 2'!$A$2:$A$1001,'Personal Teks 2'!$D$2:$D$1001))</f>
        <v>Jatmiko Nasyidah</v>
      </c>
    </row>
    <row r="17" spans="1:4" x14ac:dyDescent="0.25">
      <c r="A17" s="9">
        <v>8</v>
      </c>
      <c r="B17" s="9" t="str">
        <f>_xlfn.XLOOKUP(A17,'Personal Teks 2'!$A$2:$A$1001,'Personal Teks 2'!$C$2:$C$1001)</f>
        <v>Aktuaria</v>
      </c>
      <c r="C17" s="9" t="str" cm="1">
        <f t="array" ref="C17">_xlfn.IFS(A17&lt;251,_xlfn.XLOOKUP(B17,$A$2:$A$7,$B$2:$B$7),A17&lt;501,_xlfn.XLOOKUP(B17,$A$2:$A$7,$C$2:$C$7),A17&lt;751,_xlfn.XLOOKUP(B17,$A$2:$A$7,$D$2:$D$7),A17&lt;=1000,_xlfn.XLOOKUP(B17,$A$2:$A$7,$E$2:$E$7))</f>
        <v>Pak Andi</v>
      </c>
      <c r="D17" s="9" t="str">
        <f>(_xlfn.XLOOKUP(A17,'Personal Teks 2'!$A$2:$A$1001,'Personal Teks 2'!$D$2:$D$1001))</f>
        <v>Dadap Winarsih</v>
      </c>
    </row>
    <row r="18" spans="1:4" x14ac:dyDescent="0.25">
      <c r="A18" s="9">
        <v>9</v>
      </c>
      <c r="B18" s="9" t="str">
        <f>_xlfn.XLOOKUP(A18,'Personal Teks 2'!$A$2:$A$1001,'Personal Teks 2'!$C$2:$C$1001)</f>
        <v>Fisika</v>
      </c>
      <c r="C18" s="9" t="str" cm="1">
        <f t="array" ref="C18">_xlfn.IFS(A18&lt;251,_xlfn.XLOOKUP(B18,$A$2:$A$7,$B$2:$B$7),A18&lt;501,_xlfn.XLOOKUP(B18,$A$2:$A$7,$C$2:$C$7),A18&lt;751,_xlfn.XLOOKUP(B18,$A$2:$A$7,$D$2:$D$7),A18&lt;=1000,_xlfn.XLOOKUP(B18,$A$2:$A$7,$E$2:$E$7))</f>
        <v>Pak Krisna</v>
      </c>
      <c r="D18" s="9" t="str">
        <f>(_xlfn.XLOOKUP(A18,'Personal Teks 2'!$A$2:$A$1001,'Personal Teks 2'!$D$2:$D$1001))</f>
        <v>Dina Wahyudin</v>
      </c>
    </row>
    <row r="19" spans="1:4" x14ac:dyDescent="0.25">
      <c r="A19" s="9">
        <v>10</v>
      </c>
      <c r="B19" s="9" t="str">
        <f>_xlfn.XLOOKUP(A19,'Personal Teks 2'!$A$2:$A$1001,'Personal Teks 2'!$C$2:$C$1001)</f>
        <v>Statistika</v>
      </c>
      <c r="C19" s="9" t="str" cm="1">
        <f t="array" ref="C19">_xlfn.IFS(A19&lt;251,_xlfn.XLOOKUP(B19,$A$2:$A$7,$B$2:$B$7),A19&lt;501,_xlfn.XLOOKUP(B19,$A$2:$A$7,$C$2:$C$7),A19&lt;751,_xlfn.XLOOKUP(B19,$A$2:$A$7,$D$2:$D$7),A19&lt;=1000,_xlfn.XLOOKUP(B19,$A$2:$A$7,$E$2:$E$7))</f>
        <v>Bu Made</v>
      </c>
      <c r="D19" s="9" t="str">
        <f>(_xlfn.XLOOKUP(A19,'Personal Teks 2'!$A$2:$A$1001,'Personal Teks 2'!$D$2:$D$1001))</f>
        <v>Wardi Hasanah</v>
      </c>
    </row>
    <row r="20" spans="1:4" x14ac:dyDescent="0.25">
      <c r="A20" s="9">
        <v>11</v>
      </c>
      <c r="B20" s="9" t="str">
        <f>_xlfn.XLOOKUP(A20,'Personal Teks 2'!$A$2:$A$1001,'Personal Teks 2'!$C$2:$C$1001)</f>
        <v>Fisika</v>
      </c>
      <c r="C20" s="9" t="str" cm="1">
        <f t="array" ref="C20">_xlfn.IFS(A20&lt;251,_xlfn.XLOOKUP(B20,$A$2:$A$7,$B$2:$B$7),A20&lt;501,_xlfn.XLOOKUP(B20,$A$2:$A$7,$C$2:$C$7),A20&lt;751,_xlfn.XLOOKUP(B20,$A$2:$A$7,$D$2:$D$7),A20&lt;=1000,_xlfn.XLOOKUP(B20,$A$2:$A$7,$E$2:$E$7))</f>
        <v>Pak Krisna</v>
      </c>
      <c r="D20" s="9" t="str">
        <f>(_xlfn.XLOOKUP(A20,'Personal Teks 2'!$A$2:$A$1001,'Personal Teks 2'!$D$2:$D$1001))</f>
        <v>Lukita Anggriawan</v>
      </c>
    </row>
    <row r="21" spans="1:4" x14ac:dyDescent="0.25">
      <c r="A21" s="9">
        <v>12</v>
      </c>
      <c r="B21" s="9" t="str">
        <f>_xlfn.XLOOKUP(A21,'Personal Teks 2'!$A$2:$A$1001,'Personal Teks 2'!$C$2:$C$1001)</f>
        <v>Fisika</v>
      </c>
      <c r="C21" s="9" t="str" cm="1">
        <f t="array" ref="C21">_xlfn.IFS(A21&lt;251,_xlfn.XLOOKUP(B21,$A$2:$A$7,$B$2:$B$7),A21&lt;501,_xlfn.XLOOKUP(B21,$A$2:$A$7,$C$2:$C$7),A21&lt;751,_xlfn.XLOOKUP(B21,$A$2:$A$7,$D$2:$D$7),A21&lt;=1000,_xlfn.XLOOKUP(B21,$A$2:$A$7,$E$2:$E$7))</f>
        <v>Pak Krisna</v>
      </c>
      <c r="D21" s="9" t="str">
        <f>(_xlfn.XLOOKUP(A21,'Personal Teks 2'!$A$2:$A$1001,'Personal Teks 2'!$D$2:$D$1001))</f>
        <v>Jatmiko Halimah</v>
      </c>
    </row>
    <row r="22" spans="1:4" x14ac:dyDescent="0.25">
      <c r="A22" s="9">
        <v>13</v>
      </c>
      <c r="B22" s="9" t="str">
        <f>_xlfn.XLOOKUP(A22,'Personal Teks 2'!$A$2:$A$1001,'Personal Teks 2'!$C$2:$C$1001)</f>
        <v>Statistika</v>
      </c>
      <c r="C22" s="9" t="str" cm="1">
        <f t="array" ref="C22">_xlfn.IFS(A22&lt;251,_xlfn.XLOOKUP(B22,$A$2:$A$7,$B$2:$B$7),A22&lt;501,_xlfn.XLOOKUP(B22,$A$2:$A$7,$C$2:$C$7),A22&lt;751,_xlfn.XLOOKUP(B22,$A$2:$A$7,$D$2:$D$7),A22&lt;=1000,_xlfn.XLOOKUP(B22,$A$2:$A$7,$E$2:$E$7))</f>
        <v>Bu Made</v>
      </c>
      <c r="D22" s="9" t="str">
        <f>(_xlfn.XLOOKUP(A22,'Personal Teks 2'!$A$2:$A$1001,'Personal Teks 2'!$D$2:$D$1001))</f>
        <v>Zulaikha Hasanah</v>
      </c>
    </row>
    <row r="23" spans="1:4" x14ac:dyDescent="0.25">
      <c r="A23" s="9">
        <v>14</v>
      </c>
      <c r="B23" s="9" t="str">
        <f>_xlfn.XLOOKUP(A23,'Personal Teks 2'!$A$2:$A$1001,'Personal Teks 2'!$C$2:$C$1001)</f>
        <v>Statistika</v>
      </c>
      <c r="C23" s="9" t="str" cm="1">
        <f t="array" ref="C23">_xlfn.IFS(A23&lt;251,_xlfn.XLOOKUP(B23,$A$2:$A$7,$B$2:$B$7),A23&lt;501,_xlfn.XLOOKUP(B23,$A$2:$A$7,$C$2:$C$7),A23&lt;751,_xlfn.XLOOKUP(B23,$A$2:$A$7,$D$2:$D$7),A23&lt;=1000,_xlfn.XLOOKUP(B23,$A$2:$A$7,$E$2:$E$7))</f>
        <v>Bu Made</v>
      </c>
      <c r="D23" s="9" t="str">
        <f>(_xlfn.XLOOKUP(A23,'Personal Teks 2'!$A$2:$A$1001,'Personal Teks 2'!$D$2:$D$1001))</f>
        <v>Mahdi Prasetyo</v>
      </c>
    </row>
    <row r="24" spans="1:4" x14ac:dyDescent="0.25">
      <c r="A24" s="9">
        <v>15</v>
      </c>
      <c r="B24" s="9" t="str">
        <f>_xlfn.XLOOKUP(A24,'Personal Teks 2'!$A$2:$A$1001,'Personal Teks 2'!$C$2:$C$1001)</f>
        <v>Aktuaria</v>
      </c>
      <c r="C24" s="9" t="str" cm="1">
        <f t="array" ref="C24">_xlfn.IFS(A24&lt;251,_xlfn.XLOOKUP(B24,$A$2:$A$7,$B$2:$B$7),A24&lt;501,_xlfn.XLOOKUP(B24,$A$2:$A$7,$C$2:$C$7),A24&lt;751,_xlfn.XLOOKUP(B24,$A$2:$A$7,$D$2:$D$7),A24&lt;=1000,_xlfn.XLOOKUP(B24,$A$2:$A$7,$E$2:$E$7))</f>
        <v>Pak Andi</v>
      </c>
      <c r="D24" s="9" t="str">
        <f>(_xlfn.XLOOKUP(A24,'Personal Teks 2'!$A$2:$A$1001,'Personal Teks 2'!$D$2:$D$1001))</f>
        <v>Adinata Permata</v>
      </c>
    </row>
    <row r="25" spans="1:4" x14ac:dyDescent="0.25">
      <c r="A25" s="9">
        <v>16</v>
      </c>
      <c r="B25" s="9" t="str">
        <f>_xlfn.XLOOKUP(A25,'Personal Teks 2'!$A$2:$A$1001,'Personal Teks 2'!$C$2:$C$1001)</f>
        <v>Matematika</v>
      </c>
      <c r="C25" s="9" t="str" cm="1">
        <f t="array" ref="C25">_xlfn.IFS(A25&lt;251,_xlfn.XLOOKUP(B25,$A$2:$A$7,$B$2:$B$7),A25&lt;501,_xlfn.XLOOKUP(B25,$A$2:$A$7,$C$2:$C$7),A25&lt;751,_xlfn.XLOOKUP(B25,$A$2:$A$7,$D$2:$D$7),A25&lt;=1000,_xlfn.XLOOKUP(B25,$A$2:$A$7,$E$2:$E$7))</f>
        <v>Bu Dwi</v>
      </c>
      <c r="D25" s="9" t="str">
        <f>(_xlfn.XLOOKUP(A25,'Personal Teks 2'!$A$2:$A$1001,'Personal Teks 2'!$D$2:$D$1001))</f>
        <v>Baktiono Kurniawan</v>
      </c>
    </row>
    <row r="26" spans="1:4" x14ac:dyDescent="0.25">
      <c r="A26" s="9">
        <v>17</v>
      </c>
      <c r="B26" s="9" t="str">
        <f>_xlfn.XLOOKUP(A26,'Personal Teks 2'!$A$2:$A$1001,'Personal Teks 2'!$C$2:$C$1001)</f>
        <v>Aktuaria</v>
      </c>
      <c r="C26" s="9" t="str" cm="1">
        <f t="array" ref="C26">_xlfn.IFS(A26&lt;251,_xlfn.XLOOKUP(B26,$A$2:$A$7,$B$2:$B$7),A26&lt;501,_xlfn.XLOOKUP(B26,$A$2:$A$7,$C$2:$C$7),A26&lt;751,_xlfn.XLOOKUP(B26,$A$2:$A$7,$D$2:$D$7),A26&lt;=1000,_xlfn.XLOOKUP(B26,$A$2:$A$7,$E$2:$E$7))</f>
        <v>Pak Andi</v>
      </c>
      <c r="D26" s="9" t="str">
        <f>(_xlfn.XLOOKUP(A26,'Personal Teks 2'!$A$2:$A$1001,'Personal Teks 2'!$D$2:$D$1001))</f>
        <v>Jati Suwarno</v>
      </c>
    </row>
    <row r="27" spans="1:4" x14ac:dyDescent="0.25">
      <c r="A27" s="9">
        <v>18</v>
      </c>
      <c r="B27" s="9" t="str">
        <f>_xlfn.XLOOKUP(A27,'Personal Teks 2'!$A$2:$A$1001,'Personal Teks 2'!$C$2:$C$1001)</f>
        <v>Statistika</v>
      </c>
      <c r="C27" s="9" t="str" cm="1">
        <f t="array" ref="C27">_xlfn.IFS(A27&lt;251,_xlfn.XLOOKUP(B27,$A$2:$A$7,$B$2:$B$7),A27&lt;501,_xlfn.XLOOKUP(B27,$A$2:$A$7,$C$2:$C$7),A27&lt;751,_xlfn.XLOOKUP(B27,$A$2:$A$7,$D$2:$D$7),A27&lt;=1000,_xlfn.XLOOKUP(B27,$A$2:$A$7,$E$2:$E$7))</f>
        <v>Bu Made</v>
      </c>
      <c r="D27" s="9" t="str">
        <f>(_xlfn.XLOOKUP(A27,'Personal Teks 2'!$A$2:$A$1001,'Personal Teks 2'!$D$2:$D$1001))</f>
        <v>Artanto Sitorus</v>
      </c>
    </row>
    <row r="28" spans="1:4" x14ac:dyDescent="0.25">
      <c r="A28" s="9">
        <v>19</v>
      </c>
      <c r="B28" s="9" t="str">
        <f>_xlfn.XLOOKUP(A28,'Personal Teks 2'!$A$2:$A$1001,'Personal Teks 2'!$C$2:$C$1001)</f>
        <v>Kimia</v>
      </c>
      <c r="C28" s="9" t="str" cm="1">
        <f t="array" ref="C28">_xlfn.IFS(A28&lt;251,_xlfn.XLOOKUP(B28,$A$2:$A$7,$B$2:$B$7),A28&lt;501,_xlfn.XLOOKUP(B28,$A$2:$A$7,$C$2:$C$7),A28&lt;751,_xlfn.XLOOKUP(B28,$A$2:$A$7,$D$2:$D$7),A28&lt;=1000,_xlfn.XLOOKUP(B28,$A$2:$A$7,$E$2:$E$7))</f>
        <v>Pak Budi</v>
      </c>
      <c r="D28" s="9" t="str">
        <f>(_xlfn.XLOOKUP(A28,'Personal Teks 2'!$A$2:$A$1001,'Personal Teks 2'!$D$2:$D$1001))</f>
        <v>Daniswara Manullang</v>
      </c>
    </row>
    <row r="29" spans="1:4" x14ac:dyDescent="0.25">
      <c r="A29" s="9">
        <v>20</v>
      </c>
      <c r="B29" s="9" t="str">
        <f>_xlfn.XLOOKUP(A29,'Personal Teks 2'!$A$2:$A$1001,'Personal Teks 2'!$C$2:$C$1001)</f>
        <v>Matematika</v>
      </c>
      <c r="C29" s="9" t="str" cm="1">
        <f t="array" ref="C29">_xlfn.IFS(A29&lt;251,_xlfn.XLOOKUP(B29,$A$2:$A$7,$B$2:$B$7),A29&lt;501,_xlfn.XLOOKUP(B29,$A$2:$A$7,$C$2:$C$7),A29&lt;751,_xlfn.XLOOKUP(B29,$A$2:$A$7,$D$2:$D$7),A29&lt;=1000,_xlfn.XLOOKUP(B29,$A$2:$A$7,$E$2:$E$7))</f>
        <v>Bu Dwi</v>
      </c>
      <c r="D29" s="9" t="str">
        <f>(_xlfn.XLOOKUP(A29,'Personal Teks 2'!$A$2:$A$1001,'Personal Teks 2'!$D$2:$D$1001))</f>
        <v>Halima Marbun</v>
      </c>
    </row>
    <row r="30" spans="1:4" x14ac:dyDescent="0.25">
      <c r="A30" s="9">
        <v>21</v>
      </c>
      <c r="B30" s="9" t="str">
        <f>_xlfn.XLOOKUP(A30,'Personal Teks 2'!$A$2:$A$1001,'Personal Teks 2'!$C$2:$C$1001)</f>
        <v>Statistika</v>
      </c>
      <c r="C30" s="9" t="str" cm="1">
        <f t="array" ref="C30">_xlfn.IFS(A30&lt;251,_xlfn.XLOOKUP(B30,$A$2:$A$7,$B$2:$B$7),A30&lt;501,_xlfn.XLOOKUP(B30,$A$2:$A$7,$C$2:$C$7),A30&lt;751,_xlfn.XLOOKUP(B30,$A$2:$A$7,$D$2:$D$7),A30&lt;=1000,_xlfn.XLOOKUP(B30,$A$2:$A$7,$E$2:$E$7))</f>
        <v>Bu Made</v>
      </c>
      <c r="D30" s="9" t="str">
        <f>(_xlfn.XLOOKUP(A30,'Personal Teks 2'!$A$2:$A$1001,'Personal Teks 2'!$D$2:$D$1001))</f>
        <v>Asmuni Nainggolan</v>
      </c>
    </row>
    <row r="31" spans="1:4" x14ac:dyDescent="0.25">
      <c r="A31" s="9">
        <v>22</v>
      </c>
      <c r="B31" s="9" t="str">
        <f>_xlfn.XLOOKUP(A31,'Personal Teks 2'!$A$2:$A$1001,'Personal Teks 2'!$C$2:$C$1001)</f>
        <v>Matematika</v>
      </c>
      <c r="C31" s="9" t="str" cm="1">
        <f t="array" ref="C31">_xlfn.IFS(A31&lt;251,_xlfn.XLOOKUP(B31,$A$2:$A$7,$B$2:$B$7),A31&lt;501,_xlfn.XLOOKUP(B31,$A$2:$A$7,$C$2:$C$7),A31&lt;751,_xlfn.XLOOKUP(B31,$A$2:$A$7,$D$2:$D$7),A31&lt;=1000,_xlfn.XLOOKUP(B31,$A$2:$A$7,$E$2:$E$7))</f>
        <v>Bu Dwi</v>
      </c>
      <c r="D31" s="9" t="str">
        <f>(_xlfn.XLOOKUP(A31,'Personal Teks 2'!$A$2:$A$1001,'Personal Teks 2'!$D$2:$D$1001))</f>
        <v>Ira Firgantoro</v>
      </c>
    </row>
    <row r="32" spans="1:4" x14ac:dyDescent="0.25">
      <c r="A32" s="9">
        <v>23</v>
      </c>
      <c r="B32" s="9" t="str">
        <f>_xlfn.XLOOKUP(A32,'Personal Teks 2'!$A$2:$A$1001,'Personal Teks 2'!$C$2:$C$1001)</f>
        <v>Fisika</v>
      </c>
      <c r="C32" s="9" t="str" cm="1">
        <f t="array" ref="C32">_xlfn.IFS(A32&lt;251,_xlfn.XLOOKUP(B32,$A$2:$A$7,$B$2:$B$7),A32&lt;501,_xlfn.XLOOKUP(B32,$A$2:$A$7,$C$2:$C$7),A32&lt;751,_xlfn.XLOOKUP(B32,$A$2:$A$7,$D$2:$D$7),A32&lt;=1000,_xlfn.XLOOKUP(B32,$A$2:$A$7,$E$2:$E$7))</f>
        <v>Pak Krisna</v>
      </c>
      <c r="D32" s="9" t="str">
        <f>(_xlfn.XLOOKUP(A32,'Personal Teks 2'!$A$2:$A$1001,'Personal Teks 2'!$D$2:$D$1001))</f>
        <v>Wakiman Prastuti</v>
      </c>
    </row>
    <row r="33" spans="1:4" x14ac:dyDescent="0.25">
      <c r="A33" s="9">
        <v>24</v>
      </c>
      <c r="B33" s="9" t="str">
        <f>_xlfn.XLOOKUP(A33,'Personal Teks 2'!$A$2:$A$1001,'Personal Teks 2'!$C$2:$C$1001)</f>
        <v>Biologi</v>
      </c>
      <c r="C33" s="9" t="str" cm="1">
        <f t="array" ref="C33">_xlfn.IFS(A33&lt;251,_xlfn.XLOOKUP(B33,$A$2:$A$7,$B$2:$B$7),A33&lt;501,_xlfn.XLOOKUP(B33,$A$2:$A$7,$C$2:$C$7),A33&lt;751,_xlfn.XLOOKUP(B33,$A$2:$A$7,$D$2:$D$7),A33&lt;=1000,_xlfn.XLOOKUP(B33,$A$2:$A$7,$E$2:$E$7))</f>
        <v>Bu Ratna</v>
      </c>
      <c r="D33" s="9" t="str">
        <f>(_xlfn.XLOOKUP(A33,'Personal Teks 2'!$A$2:$A$1001,'Personal Teks 2'!$D$2:$D$1001))</f>
        <v>Kajen Pudjiastuti</v>
      </c>
    </row>
    <row r="34" spans="1:4" x14ac:dyDescent="0.25">
      <c r="A34" s="9">
        <v>25</v>
      </c>
      <c r="B34" s="9" t="str">
        <f>_xlfn.XLOOKUP(A34,'Personal Teks 2'!$A$2:$A$1001,'Personal Teks 2'!$C$2:$C$1001)</f>
        <v>Aktuaria</v>
      </c>
      <c r="C34" s="9" t="str" cm="1">
        <f t="array" ref="C34">_xlfn.IFS(A34&lt;251,_xlfn.XLOOKUP(B34,$A$2:$A$7,$B$2:$B$7),A34&lt;501,_xlfn.XLOOKUP(B34,$A$2:$A$7,$C$2:$C$7),A34&lt;751,_xlfn.XLOOKUP(B34,$A$2:$A$7,$D$2:$D$7),A34&lt;=1000,_xlfn.XLOOKUP(B34,$A$2:$A$7,$E$2:$E$7))</f>
        <v>Pak Andi</v>
      </c>
      <c r="D34" s="9" t="str">
        <f>(_xlfn.XLOOKUP(A34,'Personal Teks 2'!$A$2:$A$1001,'Personal Teks 2'!$D$2:$D$1001))</f>
        <v>Ghaliyati Kurniawan</v>
      </c>
    </row>
    <row r="35" spans="1:4" x14ac:dyDescent="0.25">
      <c r="A35" s="9">
        <v>26</v>
      </c>
      <c r="B35" s="9" t="str">
        <f>_xlfn.XLOOKUP(A35,'Personal Teks 2'!$A$2:$A$1001,'Personal Teks 2'!$C$2:$C$1001)</f>
        <v>Matematika</v>
      </c>
      <c r="C35" s="9" t="str" cm="1">
        <f t="array" ref="C35">_xlfn.IFS(A35&lt;251,_xlfn.XLOOKUP(B35,$A$2:$A$7,$B$2:$B$7),A35&lt;501,_xlfn.XLOOKUP(B35,$A$2:$A$7,$C$2:$C$7),A35&lt;751,_xlfn.XLOOKUP(B35,$A$2:$A$7,$D$2:$D$7),A35&lt;=1000,_xlfn.XLOOKUP(B35,$A$2:$A$7,$E$2:$E$7))</f>
        <v>Bu Dwi</v>
      </c>
      <c r="D35" s="9" t="str">
        <f>(_xlfn.XLOOKUP(A35,'Personal Teks 2'!$A$2:$A$1001,'Personal Teks 2'!$D$2:$D$1001))</f>
        <v>Samsul Kusmawati</v>
      </c>
    </row>
    <row r="36" spans="1:4" x14ac:dyDescent="0.25">
      <c r="A36" s="9">
        <v>27</v>
      </c>
      <c r="B36" s="9" t="str">
        <f>_xlfn.XLOOKUP(A36,'Personal Teks 2'!$A$2:$A$1001,'Personal Teks 2'!$C$2:$C$1001)</f>
        <v>Biologi</v>
      </c>
      <c r="C36" s="9" t="str" cm="1">
        <f t="array" ref="C36">_xlfn.IFS(A36&lt;251,_xlfn.XLOOKUP(B36,$A$2:$A$7,$B$2:$B$7),A36&lt;501,_xlfn.XLOOKUP(B36,$A$2:$A$7,$C$2:$C$7),A36&lt;751,_xlfn.XLOOKUP(B36,$A$2:$A$7,$D$2:$D$7),A36&lt;=1000,_xlfn.XLOOKUP(B36,$A$2:$A$7,$E$2:$E$7))</f>
        <v>Bu Ratna</v>
      </c>
      <c r="D36" s="9" t="str">
        <f>(_xlfn.XLOOKUP(A36,'Personal Teks 2'!$A$2:$A$1001,'Personal Teks 2'!$D$2:$D$1001))</f>
        <v>Danang Pratiwi</v>
      </c>
    </row>
    <row r="37" spans="1:4" x14ac:dyDescent="0.25">
      <c r="A37" s="9">
        <v>28</v>
      </c>
      <c r="B37" s="9" t="str">
        <f>_xlfn.XLOOKUP(A37,'Personal Teks 2'!$A$2:$A$1001,'Personal Teks 2'!$C$2:$C$1001)</f>
        <v>Statistika</v>
      </c>
      <c r="C37" s="9" t="str" cm="1">
        <f t="array" ref="C37">_xlfn.IFS(A37&lt;251,_xlfn.XLOOKUP(B37,$A$2:$A$7,$B$2:$B$7),A37&lt;501,_xlfn.XLOOKUP(B37,$A$2:$A$7,$C$2:$C$7),A37&lt;751,_xlfn.XLOOKUP(B37,$A$2:$A$7,$D$2:$D$7),A37&lt;=1000,_xlfn.XLOOKUP(B37,$A$2:$A$7,$E$2:$E$7))</f>
        <v>Bu Made</v>
      </c>
      <c r="D37" s="9" t="str">
        <f>(_xlfn.XLOOKUP(A37,'Personal Teks 2'!$A$2:$A$1001,'Personal Teks 2'!$D$2:$D$1001))</f>
        <v>Putu Manullang</v>
      </c>
    </row>
    <row r="38" spans="1:4" x14ac:dyDescent="0.25">
      <c r="A38" s="9">
        <v>29</v>
      </c>
      <c r="B38" s="9" t="str">
        <f>_xlfn.XLOOKUP(A38,'Personal Teks 2'!$A$2:$A$1001,'Personal Teks 2'!$C$2:$C$1001)</f>
        <v>Kimia</v>
      </c>
      <c r="C38" s="9" t="str" cm="1">
        <f t="array" ref="C38">_xlfn.IFS(A38&lt;251,_xlfn.XLOOKUP(B38,$A$2:$A$7,$B$2:$B$7),A38&lt;501,_xlfn.XLOOKUP(B38,$A$2:$A$7,$C$2:$C$7),A38&lt;751,_xlfn.XLOOKUP(B38,$A$2:$A$7,$D$2:$D$7),A38&lt;=1000,_xlfn.XLOOKUP(B38,$A$2:$A$7,$E$2:$E$7))</f>
        <v>Pak Budi</v>
      </c>
      <c r="D38" s="9" t="str">
        <f>(_xlfn.XLOOKUP(A38,'Personal Teks 2'!$A$2:$A$1001,'Personal Teks 2'!$D$2:$D$1001))</f>
        <v>Banawi Laksita</v>
      </c>
    </row>
    <row r="39" spans="1:4" x14ac:dyDescent="0.25">
      <c r="A39" s="9">
        <v>30</v>
      </c>
      <c r="B39" s="9" t="str">
        <f>_xlfn.XLOOKUP(A39,'Personal Teks 2'!$A$2:$A$1001,'Personal Teks 2'!$C$2:$C$1001)</f>
        <v>Kimia</v>
      </c>
      <c r="C39" s="9" t="str" cm="1">
        <f t="array" ref="C39">_xlfn.IFS(A39&lt;251,_xlfn.XLOOKUP(B39,$A$2:$A$7,$B$2:$B$7),A39&lt;501,_xlfn.XLOOKUP(B39,$A$2:$A$7,$C$2:$C$7),A39&lt;751,_xlfn.XLOOKUP(B39,$A$2:$A$7,$D$2:$D$7),A39&lt;=1000,_xlfn.XLOOKUP(B39,$A$2:$A$7,$E$2:$E$7))</f>
        <v>Pak Budi</v>
      </c>
      <c r="D39" s="9" t="str">
        <f>(_xlfn.XLOOKUP(A39,'Personal Teks 2'!$A$2:$A$1001,'Personal Teks 2'!$D$2:$D$1001))</f>
        <v>Dewi Budiman</v>
      </c>
    </row>
    <row r="40" spans="1:4" x14ac:dyDescent="0.25">
      <c r="A40" s="9">
        <v>31</v>
      </c>
      <c r="B40" s="9" t="str">
        <f>_xlfn.XLOOKUP(A40,'Personal Teks 2'!$A$2:$A$1001,'Personal Teks 2'!$C$2:$C$1001)</f>
        <v>Matematika</v>
      </c>
      <c r="C40" s="9" t="str" cm="1">
        <f t="array" ref="C40">_xlfn.IFS(A40&lt;251,_xlfn.XLOOKUP(B40,$A$2:$A$7,$B$2:$B$7),A40&lt;501,_xlfn.XLOOKUP(B40,$A$2:$A$7,$C$2:$C$7),A40&lt;751,_xlfn.XLOOKUP(B40,$A$2:$A$7,$D$2:$D$7),A40&lt;=1000,_xlfn.XLOOKUP(B40,$A$2:$A$7,$E$2:$E$7))</f>
        <v>Bu Dwi</v>
      </c>
      <c r="D40" s="9" t="str">
        <f>(_xlfn.XLOOKUP(A40,'Personal Teks 2'!$A$2:$A$1001,'Personal Teks 2'!$D$2:$D$1001))</f>
        <v>Koko Suartini</v>
      </c>
    </row>
    <row r="41" spans="1:4" x14ac:dyDescent="0.25">
      <c r="A41" s="9">
        <v>32</v>
      </c>
      <c r="B41" s="9" t="str">
        <f>_xlfn.XLOOKUP(A41,'Personal Teks 2'!$A$2:$A$1001,'Personal Teks 2'!$C$2:$C$1001)</f>
        <v>Statistika</v>
      </c>
      <c r="C41" s="9" t="str" cm="1">
        <f t="array" ref="C41">_xlfn.IFS(A41&lt;251,_xlfn.XLOOKUP(B41,$A$2:$A$7,$B$2:$B$7),A41&lt;501,_xlfn.XLOOKUP(B41,$A$2:$A$7,$C$2:$C$7),A41&lt;751,_xlfn.XLOOKUP(B41,$A$2:$A$7,$D$2:$D$7),A41&lt;=1000,_xlfn.XLOOKUP(B41,$A$2:$A$7,$E$2:$E$7))</f>
        <v>Bu Made</v>
      </c>
      <c r="D41" s="9" t="str">
        <f>(_xlfn.XLOOKUP(A41,'Personal Teks 2'!$A$2:$A$1001,'Personal Teks 2'!$D$2:$D$1001))</f>
        <v>Bakianto Tarihoran</v>
      </c>
    </row>
    <row r="42" spans="1:4" x14ac:dyDescent="0.25">
      <c r="A42" s="9">
        <v>33</v>
      </c>
      <c r="B42" s="9" t="str">
        <f>_xlfn.XLOOKUP(A42,'Personal Teks 2'!$A$2:$A$1001,'Personal Teks 2'!$C$2:$C$1001)</f>
        <v>Matematika</v>
      </c>
      <c r="C42" s="9" t="str" cm="1">
        <f t="array" ref="C42">_xlfn.IFS(A42&lt;251,_xlfn.XLOOKUP(B42,$A$2:$A$7,$B$2:$B$7),A42&lt;501,_xlfn.XLOOKUP(B42,$A$2:$A$7,$C$2:$C$7),A42&lt;751,_xlfn.XLOOKUP(B42,$A$2:$A$7,$D$2:$D$7),A42&lt;=1000,_xlfn.XLOOKUP(B42,$A$2:$A$7,$E$2:$E$7))</f>
        <v>Bu Dwi</v>
      </c>
      <c r="D42" s="9" t="str">
        <f>(_xlfn.XLOOKUP(A42,'Personal Teks 2'!$A$2:$A$1001,'Personal Teks 2'!$D$2:$D$1001))</f>
        <v>Dalimin Natsir</v>
      </c>
    </row>
    <row r="43" spans="1:4" x14ac:dyDescent="0.25">
      <c r="A43" s="9">
        <v>34</v>
      </c>
      <c r="B43" s="9" t="str">
        <f>_xlfn.XLOOKUP(A43,'Personal Teks 2'!$A$2:$A$1001,'Personal Teks 2'!$C$2:$C$1001)</f>
        <v>Matematika</v>
      </c>
      <c r="C43" s="9" t="str" cm="1">
        <f t="array" ref="C43">_xlfn.IFS(A43&lt;251,_xlfn.XLOOKUP(B43,$A$2:$A$7,$B$2:$B$7),A43&lt;501,_xlfn.XLOOKUP(B43,$A$2:$A$7,$C$2:$C$7),A43&lt;751,_xlfn.XLOOKUP(B43,$A$2:$A$7,$D$2:$D$7),A43&lt;=1000,_xlfn.XLOOKUP(B43,$A$2:$A$7,$E$2:$E$7))</f>
        <v>Bu Dwi</v>
      </c>
      <c r="D43" s="9" t="str">
        <f>(_xlfn.XLOOKUP(A43,'Personal Teks 2'!$A$2:$A$1001,'Personal Teks 2'!$D$2:$D$1001))</f>
        <v>Paulin Januar</v>
      </c>
    </row>
    <row r="44" spans="1:4" x14ac:dyDescent="0.25">
      <c r="A44" s="9">
        <v>35</v>
      </c>
      <c r="B44" s="9" t="str">
        <f>_xlfn.XLOOKUP(A44,'Personal Teks 2'!$A$2:$A$1001,'Personal Teks 2'!$C$2:$C$1001)</f>
        <v>Fisika</v>
      </c>
      <c r="C44" s="9" t="str" cm="1">
        <f t="array" ref="C44">_xlfn.IFS(A44&lt;251,_xlfn.XLOOKUP(B44,$A$2:$A$7,$B$2:$B$7),A44&lt;501,_xlfn.XLOOKUP(B44,$A$2:$A$7,$C$2:$C$7),A44&lt;751,_xlfn.XLOOKUP(B44,$A$2:$A$7,$D$2:$D$7),A44&lt;=1000,_xlfn.XLOOKUP(B44,$A$2:$A$7,$E$2:$E$7))</f>
        <v>Pak Krisna</v>
      </c>
      <c r="D44" s="9" t="str">
        <f>(_xlfn.XLOOKUP(A44,'Personal Teks 2'!$A$2:$A$1001,'Personal Teks 2'!$D$2:$D$1001))</f>
        <v>Embuh Adriansyah</v>
      </c>
    </row>
    <row r="45" spans="1:4" x14ac:dyDescent="0.25">
      <c r="A45" s="9">
        <v>36</v>
      </c>
      <c r="B45" s="9" t="str">
        <f>_xlfn.XLOOKUP(A45,'Personal Teks 2'!$A$2:$A$1001,'Personal Teks 2'!$C$2:$C$1001)</f>
        <v>Aktuaria</v>
      </c>
      <c r="C45" s="9" t="str" cm="1">
        <f t="array" ref="C45">_xlfn.IFS(A45&lt;251,_xlfn.XLOOKUP(B45,$A$2:$A$7,$B$2:$B$7),A45&lt;501,_xlfn.XLOOKUP(B45,$A$2:$A$7,$C$2:$C$7),A45&lt;751,_xlfn.XLOOKUP(B45,$A$2:$A$7,$D$2:$D$7),A45&lt;=1000,_xlfn.XLOOKUP(B45,$A$2:$A$7,$E$2:$E$7))</f>
        <v>Pak Andi</v>
      </c>
      <c r="D45" s="9" t="str">
        <f>(_xlfn.XLOOKUP(A45,'Personal Teks 2'!$A$2:$A$1001,'Personal Teks 2'!$D$2:$D$1001))</f>
        <v>Purwadi Sinaga</v>
      </c>
    </row>
    <row r="46" spans="1:4" x14ac:dyDescent="0.25">
      <c r="A46" s="9">
        <v>37</v>
      </c>
      <c r="B46" s="9" t="str">
        <f>_xlfn.XLOOKUP(A46,'Personal Teks 2'!$A$2:$A$1001,'Personal Teks 2'!$C$2:$C$1001)</f>
        <v>Fisika</v>
      </c>
      <c r="C46" s="9" t="str" cm="1">
        <f t="array" ref="C46">_xlfn.IFS(A46&lt;251,_xlfn.XLOOKUP(B46,$A$2:$A$7,$B$2:$B$7),A46&lt;501,_xlfn.XLOOKUP(B46,$A$2:$A$7,$C$2:$C$7),A46&lt;751,_xlfn.XLOOKUP(B46,$A$2:$A$7,$D$2:$D$7),A46&lt;=1000,_xlfn.XLOOKUP(B46,$A$2:$A$7,$E$2:$E$7))</f>
        <v>Pak Krisna</v>
      </c>
      <c r="D46" s="9" t="str">
        <f>(_xlfn.XLOOKUP(A46,'Personal Teks 2'!$A$2:$A$1001,'Personal Teks 2'!$D$2:$D$1001))</f>
        <v>Hendra Pratama</v>
      </c>
    </row>
    <row r="47" spans="1:4" x14ac:dyDescent="0.25">
      <c r="A47" s="9">
        <v>38</v>
      </c>
      <c r="B47" s="9" t="str">
        <f>_xlfn.XLOOKUP(A47,'Personal Teks 2'!$A$2:$A$1001,'Personal Teks 2'!$C$2:$C$1001)</f>
        <v>Aktuaria</v>
      </c>
      <c r="C47" s="9" t="str" cm="1">
        <f t="array" ref="C47">_xlfn.IFS(A47&lt;251,_xlfn.XLOOKUP(B47,$A$2:$A$7,$B$2:$B$7),A47&lt;501,_xlfn.XLOOKUP(B47,$A$2:$A$7,$C$2:$C$7),A47&lt;751,_xlfn.XLOOKUP(B47,$A$2:$A$7,$D$2:$D$7),A47&lt;=1000,_xlfn.XLOOKUP(B47,$A$2:$A$7,$E$2:$E$7))</f>
        <v>Pak Andi</v>
      </c>
      <c r="D47" s="9" t="str">
        <f>(_xlfn.XLOOKUP(A47,'Personal Teks 2'!$A$2:$A$1001,'Personal Teks 2'!$D$2:$D$1001))</f>
        <v>Rahmi Pratiwi</v>
      </c>
    </row>
    <row r="48" spans="1:4" x14ac:dyDescent="0.25">
      <c r="A48" s="9">
        <v>39</v>
      </c>
      <c r="B48" s="9" t="str">
        <f>_xlfn.XLOOKUP(A48,'Personal Teks 2'!$A$2:$A$1001,'Personal Teks 2'!$C$2:$C$1001)</f>
        <v>Biologi</v>
      </c>
      <c r="C48" s="9" t="str" cm="1">
        <f t="array" ref="C48">_xlfn.IFS(A48&lt;251,_xlfn.XLOOKUP(B48,$A$2:$A$7,$B$2:$B$7),A48&lt;501,_xlfn.XLOOKUP(B48,$A$2:$A$7,$C$2:$C$7),A48&lt;751,_xlfn.XLOOKUP(B48,$A$2:$A$7,$D$2:$D$7),A48&lt;=1000,_xlfn.XLOOKUP(B48,$A$2:$A$7,$E$2:$E$7))</f>
        <v>Bu Ratna</v>
      </c>
      <c r="D48" s="9" t="str">
        <f>(_xlfn.XLOOKUP(A48,'Personal Teks 2'!$A$2:$A$1001,'Personal Teks 2'!$D$2:$D$1001))</f>
        <v>Dinda Pranowo</v>
      </c>
    </row>
    <row r="49" spans="1:4" x14ac:dyDescent="0.25">
      <c r="A49" s="9">
        <v>40</v>
      </c>
      <c r="B49" s="9" t="str">
        <f>_xlfn.XLOOKUP(A49,'Personal Teks 2'!$A$2:$A$1001,'Personal Teks 2'!$C$2:$C$1001)</f>
        <v>Aktuaria</v>
      </c>
      <c r="C49" s="9" t="str" cm="1">
        <f t="array" ref="C49">_xlfn.IFS(A49&lt;251,_xlfn.XLOOKUP(B49,$A$2:$A$7,$B$2:$B$7),A49&lt;501,_xlfn.XLOOKUP(B49,$A$2:$A$7,$C$2:$C$7),A49&lt;751,_xlfn.XLOOKUP(B49,$A$2:$A$7,$D$2:$D$7),A49&lt;=1000,_xlfn.XLOOKUP(B49,$A$2:$A$7,$E$2:$E$7))</f>
        <v>Pak Andi</v>
      </c>
      <c r="D49" s="9" t="str">
        <f>(_xlfn.XLOOKUP(A49,'Personal Teks 2'!$A$2:$A$1001,'Personal Teks 2'!$D$2:$D$1001))</f>
        <v>Ibun Kusmawati</v>
      </c>
    </row>
    <row r="50" spans="1:4" x14ac:dyDescent="0.25">
      <c r="A50" s="9">
        <v>41</v>
      </c>
      <c r="B50" s="9" t="str">
        <f>_xlfn.XLOOKUP(A50,'Personal Teks 2'!$A$2:$A$1001,'Personal Teks 2'!$C$2:$C$1001)</f>
        <v>Matematika</v>
      </c>
      <c r="C50" s="9" t="str" cm="1">
        <f t="array" ref="C50">_xlfn.IFS(A50&lt;251,_xlfn.XLOOKUP(B50,$A$2:$A$7,$B$2:$B$7),A50&lt;501,_xlfn.XLOOKUP(B50,$A$2:$A$7,$C$2:$C$7),A50&lt;751,_xlfn.XLOOKUP(B50,$A$2:$A$7,$D$2:$D$7),A50&lt;=1000,_xlfn.XLOOKUP(B50,$A$2:$A$7,$E$2:$E$7))</f>
        <v>Bu Dwi</v>
      </c>
      <c r="D50" s="9" t="str">
        <f>(_xlfn.XLOOKUP(A50,'Personal Teks 2'!$A$2:$A$1001,'Personal Teks 2'!$D$2:$D$1001))</f>
        <v>Gangsa Riyanti</v>
      </c>
    </row>
    <row r="51" spans="1:4" x14ac:dyDescent="0.25">
      <c r="A51" s="9">
        <v>42</v>
      </c>
      <c r="B51" s="9" t="str">
        <f>_xlfn.XLOOKUP(A51,'Personal Teks 2'!$A$2:$A$1001,'Personal Teks 2'!$C$2:$C$1001)</f>
        <v>Fisika</v>
      </c>
      <c r="C51" s="9" t="str" cm="1">
        <f t="array" ref="C51">_xlfn.IFS(A51&lt;251,_xlfn.XLOOKUP(B51,$A$2:$A$7,$B$2:$B$7),A51&lt;501,_xlfn.XLOOKUP(B51,$A$2:$A$7,$C$2:$C$7),A51&lt;751,_xlfn.XLOOKUP(B51,$A$2:$A$7,$D$2:$D$7),A51&lt;=1000,_xlfn.XLOOKUP(B51,$A$2:$A$7,$E$2:$E$7))</f>
        <v>Pak Krisna</v>
      </c>
      <c r="D51" s="9" t="str">
        <f>(_xlfn.XLOOKUP(A51,'Personal Teks 2'!$A$2:$A$1001,'Personal Teks 2'!$D$2:$D$1001))</f>
        <v>Darijan Zulkarnain</v>
      </c>
    </row>
    <row r="52" spans="1:4" x14ac:dyDescent="0.25">
      <c r="A52" s="9">
        <v>43</v>
      </c>
      <c r="B52" s="9" t="str">
        <f>_xlfn.XLOOKUP(A52,'Personal Teks 2'!$A$2:$A$1001,'Personal Teks 2'!$C$2:$C$1001)</f>
        <v>Statistika</v>
      </c>
      <c r="C52" s="9" t="str" cm="1">
        <f t="array" ref="C52">_xlfn.IFS(A52&lt;251,_xlfn.XLOOKUP(B52,$A$2:$A$7,$B$2:$B$7),A52&lt;501,_xlfn.XLOOKUP(B52,$A$2:$A$7,$C$2:$C$7),A52&lt;751,_xlfn.XLOOKUP(B52,$A$2:$A$7,$D$2:$D$7),A52&lt;=1000,_xlfn.XLOOKUP(B52,$A$2:$A$7,$E$2:$E$7))</f>
        <v>Bu Made</v>
      </c>
      <c r="D52" s="9" t="str">
        <f>(_xlfn.XLOOKUP(A52,'Personal Teks 2'!$A$2:$A$1001,'Personal Teks 2'!$D$2:$D$1001))</f>
        <v>Capa Usada</v>
      </c>
    </row>
    <row r="53" spans="1:4" x14ac:dyDescent="0.25">
      <c r="A53" s="9">
        <v>44</v>
      </c>
      <c r="B53" s="9" t="str">
        <f>_xlfn.XLOOKUP(A53,'Personal Teks 2'!$A$2:$A$1001,'Personal Teks 2'!$C$2:$C$1001)</f>
        <v>Biologi</v>
      </c>
      <c r="C53" s="9" t="str" cm="1">
        <f t="array" ref="C53">_xlfn.IFS(A53&lt;251,_xlfn.XLOOKUP(B53,$A$2:$A$7,$B$2:$B$7),A53&lt;501,_xlfn.XLOOKUP(B53,$A$2:$A$7,$C$2:$C$7),A53&lt;751,_xlfn.XLOOKUP(B53,$A$2:$A$7,$D$2:$D$7),A53&lt;=1000,_xlfn.XLOOKUP(B53,$A$2:$A$7,$E$2:$E$7))</f>
        <v>Bu Ratna</v>
      </c>
      <c r="D53" s="9" t="str">
        <f>(_xlfn.XLOOKUP(A53,'Personal Teks 2'!$A$2:$A$1001,'Personal Teks 2'!$D$2:$D$1001))</f>
        <v>Restu Wibisono</v>
      </c>
    </row>
    <row r="54" spans="1:4" x14ac:dyDescent="0.25">
      <c r="A54" s="9">
        <v>45</v>
      </c>
      <c r="B54" s="9" t="str">
        <f>_xlfn.XLOOKUP(A54,'Personal Teks 2'!$A$2:$A$1001,'Personal Teks 2'!$C$2:$C$1001)</f>
        <v>Statistika</v>
      </c>
      <c r="C54" s="9" t="str" cm="1">
        <f t="array" ref="C54">_xlfn.IFS(A54&lt;251,_xlfn.XLOOKUP(B54,$A$2:$A$7,$B$2:$B$7),A54&lt;501,_xlfn.XLOOKUP(B54,$A$2:$A$7,$C$2:$C$7),A54&lt;751,_xlfn.XLOOKUP(B54,$A$2:$A$7,$D$2:$D$7),A54&lt;=1000,_xlfn.XLOOKUP(B54,$A$2:$A$7,$E$2:$E$7))</f>
        <v>Bu Made</v>
      </c>
      <c r="D54" s="9" t="str">
        <f>(_xlfn.XLOOKUP(A54,'Personal Teks 2'!$A$2:$A$1001,'Personal Teks 2'!$D$2:$D$1001))</f>
        <v>Tina Rahimah</v>
      </c>
    </row>
    <row r="55" spans="1:4" x14ac:dyDescent="0.25">
      <c r="A55" s="9">
        <v>46</v>
      </c>
      <c r="B55" s="9" t="str">
        <f>_xlfn.XLOOKUP(A55,'Personal Teks 2'!$A$2:$A$1001,'Personal Teks 2'!$C$2:$C$1001)</f>
        <v>Statistika</v>
      </c>
      <c r="C55" s="9" t="str" cm="1">
        <f t="array" ref="C55">_xlfn.IFS(A55&lt;251,_xlfn.XLOOKUP(B55,$A$2:$A$7,$B$2:$B$7),A55&lt;501,_xlfn.XLOOKUP(B55,$A$2:$A$7,$C$2:$C$7),A55&lt;751,_xlfn.XLOOKUP(B55,$A$2:$A$7,$D$2:$D$7),A55&lt;=1000,_xlfn.XLOOKUP(B55,$A$2:$A$7,$E$2:$E$7))</f>
        <v>Bu Made</v>
      </c>
      <c r="D55" s="9" t="str">
        <f>(_xlfn.XLOOKUP(A55,'Personal Teks 2'!$A$2:$A$1001,'Personal Teks 2'!$D$2:$D$1001))</f>
        <v>Raihan Lailasari</v>
      </c>
    </row>
    <row r="56" spans="1:4" x14ac:dyDescent="0.25">
      <c r="A56" s="9">
        <v>47</v>
      </c>
      <c r="B56" s="9" t="str">
        <f>_xlfn.XLOOKUP(A56,'Personal Teks 2'!$A$2:$A$1001,'Personal Teks 2'!$C$2:$C$1001)</f>
        <v>Aktuaria</v>
      </c>
      <c r="C56" s="9" t="str" cm="1">
        <f t="array" ref="C56">_xlfn.IFS(A56&lt;251,_xlfn.XLOOKUP(B56,$A$2:$A$7,$B$2:$B$7),A56&lt;501,_xlfn.XLOOKUP(B56,$A$2:$A$7,$C$2:$C$7),A56&lt;751,_xlfn.XLOOKUP(B56,$A$2:$A$7,$D$2:$D$7),A56&lt;=1000,_xlfn.XLOOKUP(B56,$A$2:$A$7,$E$2:$E$7))</f>
        <v>Pak Andi</v>
      </c>
      <c r="D56" s="9" t="str">
        <f>(_xlfn.XLOOKUP(A56,'Personal Teks 2'!$A$2:$A$1001,'Personal Teks 2'!$D$2:$D$1001))</f>
        <v>Daliman Thamrin</v>
      </c>
    </row>
    <row r="57" spans="1:4" x14ac:dyDescent="0.25">
      <c r="A57" s="9">
        <v>48</v>
      </c>
      <c r="B57" s="9" t="str">
        <f>_xlfn.XLOOKUP(A57,'Personal Teks 2'!$A$2:$A$1001,'Personal Teks 2'!$C$2:$C$1001)</f>
        <v>Fisika</v>
      </c>
      <c r="C57" s="9" t="str" cm="1">
        <f t="array" ref="C57">_xlfn.IFS(A57&lt;251,_xlfn.XLOOKUP(B57,$A$2:$A$7,$B$2:$B$7),A57&lt;501,_xlfn.XLOOKUP(B57,$A$2:$A$7,$C$2:$C$7),A57&lt;751,_xlfn.XLOOKUP(B57,$A$2:$A$7,$D$2:$D$7),A57&lt;=1000,_xlfn.XLOOKUP(B57,$A$2:$A$7,$E$2:$E$7))</f>
        <v>Pak Krisna</v>
      </c>
      <c r="D57" s="9" t="str">
        <f>(_xlfn.XLOOKUP(A57,'Personal Teks 2'!$A$2:$A$1001,'Personal Teks 2'!$D$2:$D$1001))</f>
        <v>Pandu Laksmiwati</v>
      </c>
    </row>
    <row r="58" spans="1:4" x14ac:dyDescent="0.25">
      <c r="A58" s="9">
        <v>49</v>
      </c>
      <c r="B58" s="9" t="str">
        <f>_xlfn.XLOOKUP(A58,'Personal Teks 2'!$A$2:$A$1001,'Personal Teks 2'!$C$2:$C$1001)</f>
        <v>Kimia</v>
      </c>
      <c r="C58" s="9" t="str" cm="1">
        <f t="array" ref="C58">_xlfn.IFS(A58&lt;251,_xlfn.XLOOKUP(B58,$A$2:$A$7,$B$2:$B$7),A58&lt;501,_xlfn.XLOOKUP(B58,$A$2:$A$7,$C$2:$C$7),A58&lt;751,_xlfn.XLOOKUP(B58,$A$2:$A$7,$D$2:$D$7),A58&lt;=1000,_xlfn.XLOOKUP(B58,$A$2:$A$7,$E$2:$E$7))</f>
        <v>Pak Budi</v>
      </c>
      <c r="D58" s="9" t="str">
        <f>(_xlfn.XLOOKUP(A58,'Personal Teks 2'!$A$2:$A$1001,'Personal Teks 2'!$D$2:$D$1001))</f>
        <v>Cecep Mansur</v>
      </c>
    </row>
    <row r="59" spans="1:4" x14ac:dyDescent="0.25">
      <c r="A59" s="9">
        <v>50</v>
      </c>
      <c r="B59" s="9" t="str">
        <f>_xlfn.XLOOKUP(A59,'Personal Teks 2'!$A$2:$A$1001,'Personal Teks 2'!$C$2:$C$1001)</f>
        <v>Statistika</v>
      </c>
      <c r="C59" s="9" t="str" cm="1">
        <f t="array" ref="C59">_xlfn.IFS(A59&lt;251,_xlfn.XLOOKUP(B59,$A$2:$A$7,$B$2:$B$7),A59&lt;501,_xlfn.XLOOKUP(B59,$A$2:$A$7,$C$2:$C$7),A59&lt;751,_xlfn.XLOOKUP(B59,$A$2:$A$7,$D$2:$D$7),A59&lt;=1000,_xlfn.XLOOKUP(B59,$A$2:$A$7,$E$2:$E$7))</f>
        <v>Bu Made</v>
      </c>
      <c r="D59" s="9" t="str">
        <f>(_xlfn.XLOOKUP(A59,'Personal Teks 2'!$A$2:$A$1001,'Personal Teks 2'!$D$2:$D$1001))</f>
        <v>Cinthia Zulkarnain</v>
      </c>
    </row>
    <row r="60" spans="1:4" x14ac:dyDescent="0.25">
      <c r="A60" s="9">
        <v>51</v>
      </c>
      <c r="B60" s="9" t="str">
        <f>_xlfn.XLOOKUP(A60,'Personal Teks 2'!$A$2:$A$1001,'Personal Teks 2'!$C$2:$C$1001)</f>
        <v>Matematika</v>
      </c>
      <c r="C60" s="9" t="str" cm="1">
        <f t="array" ref="C60">_xlfn.IFS(A60&lt;251,_xlfn.XLOOKUP(B60,$A$2:$A$7,$B$2:$B$7),A60&lt;501,_xlfn.XLOOKUP(B60,$A$2:$A$7,$C$2:$C$7),A60&lt;751,_xlfn.XLOOKUP(B60,$A$2:$A$7,$D$2:$D$7),A60&lt;=1000,_xlfn.XLOOKUP(B60,$A$2:$A$7,$E$2:$E$7))</f>
        <v>Bu Dwi</v>
      </c>
      <c r="D60" s="9" t="str">
        <f>(_xlfn.XLOOKUP(A60,'Personal Teks 2'!$A$2:$A$1001,'Personal Teks 2'!$D$2:$D$1001))</f>
        <v>Jamalia Zulaika</v>
      </c>
    </row>
    <row r="61" spans="1:4" x14ac:dyDescent="0.25">
      <c r="A61" s="9">
        <v>52</v>
      </c>
      <c r="B61" s="9" t="str">
        <f>_xlfn.XLOOKUP(A61,'Personal Teks 2'!$A$2:$A$1001,'Personal Teks 2'!$C$2:$C$1001)</f>
        <v>Biologi</v>
      </c>
      <c r="C61" s="9" t="str" cm="1">
        <f t="array" ref="C61">_xlfn.IFS(A61&lt;251,_xlfn.XLOOKUP(B61,$A$2:$A$7,$B$2:$B$7),A61&lt;501,_xlfn.XLOOKUP(B61,$A$2:$A$7,$C$2:$C$7),A61&lt;751,_xlfn.XLOOKUP(B61,$A$2:$A$7,$D$2:$D$7),A61&lt;=1000,_xlfn.XLOOKUP(B61,$A$2:$A$7,$E$2:$E$7))</f>
        <v>Bu Ratna</v>
      </c>
      <c r="D61" s="9" t="str">
        <f>(_xlfn.XLOOKUP(A61,'Personal Teks 2'!$A$2:$A$1001,'Personal Teks 2'!$D$2:$D$1001))</f>
        <v>Muhammad Suryatmi</v>
      </c>
    </row>
    <row r="62" spans="1:4" x14ac:dyDescent="0.25">
      <c r="A62" s="9">
        <v>53</v>
      </c>
      <c r="B62" s="9" t="str">
        <f>_xlfn.XLOOKUP(A62,'Personal Teks 2'!$A$2:$A$1001,'Personal Teks 2'!$C$2:$C$1001)</f>
        <v>Aktuaria</v>
      </c>
      <c r="C62" s="9" t="str" cm="1">
        <f t="array" ref="C62">_xlfn.IFS(A62&lt;251,_xlfn.XLOOKUP(B62,$A$2:$A$7,$B$2:$B$7),A62&lt;501,_xlfn.XLOOKUP(B62,$A$2:$A$7,$C$2:$C$7),A62&lt;751,_xlfn.XLOOKUP(B62,$A$2:$A$7,$D$2:$D$7),A62&lt;=1000,_xlfn.XLOOKUP(B62,$A$2:$A$7,$E$2:$E$7))</f>
        <v>Pak Andi</v>
      </c>
      <c r="D62" s="9" t="str">
        <f>(_xlfn.XLOOKUP(A62,'Personal Teks 2'!$A$2:$A$1001,'Personal Teks 2'!$D$2:$D$1001))</f>
        <v>Setya Suryatmi</v>
      </c>
    </row>
    <row r="63" spans="1:4" x14ac:dyDescent="0.25">
      <c r="A63" s="9">
        <v>54</v>
      </c>
      <c r="B63" s="9" t="str">
        <f>_xlfn.XLOOKUP(A63,'Personal Teks 2'!$A$2:$A$1001,'Personal Teks 2'!$C$2:$C$1001)</f>
        <v>Kimia</v>
      </c>
      <c r="C63" s="9" t="str" cm="1">
        <f t="array" ref="C63">_xlfn.IFS(A63&lt;251,_xlfn.XLOOKUP(B63,$A$2:$A$7,$B$2:$B$7),A63&lt;501,_xlfn.XLOOKUP(B63,$A$2:$A$7,$C$2:$C$7),A63&lt;751,_xlfn.XLOOKUP(B63,$A$2:$A$7,$D$2:$D$7),A63&lt;=1000,_xlfn.XLOOKUP(B63,$A$2:$A$7,$E$2:$E$7))</f>
        <v>Pak Budi</v>
      </c>
      <c r="D63" s="9" t="str">
        <f>(_xlfn.XLOOKUP(A63,'Personal Teks 2'!$A$2:$A$1001,'Personal Teks 2'!$D$2:$D$1001))</f>
        <v>Radika Aryani</v>
      </c>
    </row>
    <row r="64" spans="1:4" x14ac:dyDescent="0.25">
      <c r="A64" s="9">
        <v>55</v>
      </c>
      <c r="B64" s="9" t="str">
        <f>_xlfn.XLOOKUP(A64,'Personal Teks 2'!$A$2:$A$1001,'Personal Teks 2'!$C$2:$C$1001)</f>
        <v>Kimia</v>
      </c>
      <c r="C64" s="9" t="str" cm="1">
        <f t="array" ref="C64">_xlfn.IFS(A64&lt;251,_xlfn.XLOOKUP(B64,$A$2:$A$7,$B$2:$B$7),A64&lt;501,_xlfn.XLOOKUP(B64,$A$2:$A$7,$C$2:$C$7),A64&lt;751,_xlfn.XLOOKUP(B64,$A$2:$A$7,$D$2:$D$7),A64&lt;=1000,_xlfn.XLOOKUP(B64,$A$2:$A$7,$E$2:$E$7))</f>
        <v>Pak Budi</v>
      </c>
      <c r="D64" s="9" t="str">
        <f>(_xlfn.XLOOKUP(A64,'Personal Teks 2'!$A$2:$A$1001,'Personal Teks 2'!$D$2:$D$1001))</f>
        <v>Warji Wahyudin</v>
      </c>
    </row>
    <row r="65" spans="1:4" x14ac:dyDescent="0.25">
      <c r="A65" s="9">
        <v>56</v>
      </c>
      <c r="B65" s="9" t="str">
        <f>_xlfn.XLOOKUP(A65,'Personal Teks 2'!$A$2:$A$1001,'Personal Teks 2'!$C$2:$C$1001)</f>
        <v>Fisika</v>
      </c>
      <c r="C65" s="9" t="str" cm="1">
        <f t="array" ref="C65">_xlfn.IFS(A65&lt;251,_xlfn.XLOOKUP(B65,$A$2:$A$7,$B$2:$B$7),A65&lt;501,_xlfn.XLOOKUP(B65,$A$2:$A$7,$C$2:$C$7),A65&lt;751,_xlfn.XLOOKUP(B65,$A$2:$A$7,$D$2:$D$7),A65&lt;=1000,_xlfn.XLOOKUP(B65,$A$2:$A$7,$E$2:$E$7))</f>
        <v>Pak Krisna</v>
      </c>
      <c r="D65" s="9" t="str">
        <f>(_xlfn.XLOOKUP(A65,'Personal Teks 2'!$A$2:$A$1001,'Personal Teks 2'!$D$2:$D$1001))</f>
        <v>Hartana Astuti</v>
      </c>
    </row>
    <row r="66" spans="1:4" x14ac:dyDescent="0.25">
      <c r="A66" s="9">
        <v>57</v>
      </c>
      <c r="B66" s="9" t="str">
        <f>_xlfn.XLOOKUP(A66,'Personal Teks 2'!$A$2:$A$1001,'Personal Teks 2'!$C$2:$C$1001)</f>
        <v>Biologi</v>
      </c>
      <c r="C66" s="9" t="str" cm="1">
        <f t="array" ref="C66">_xlfn.IFS(A66&lt;251,_xlfn.XLOOKUP(B66,$A$2:$A$7,$B$2:$B$7),A66&lt;501,_xlfn.XLOOKUP(B66,$A$2:$A$7,$C$2:$C$7),A66&lt;751,_xlfn.XLOOKUP(B66,$A$2:$A$7,$D$2:$D$7),A66&lt;=1000,_xlfn.XLOOKUP(B66,$A$2:$A$7,$E$2:$E$7))</f>
        <v>Bu Ratna</v>
      </c>
      <c r="D66" s="9" t="str">
        <f>(_xlfn.XLOOKUP(A66,'Personal Teks 2'!$A$2:$A$1001,'Personal Teks 2'!$D$2:$D$1001))</f>
        <v>Hari Aryani</v>
      </c>
    </row>
    <row r="67" spans="1:4" x14ac:dyDescent="0.25">
      <c r="A67" s="9">
        <v>58</v>
      </c>
      <c r="B67" s="9" t="str">
        <f>_xlfn.XLOOKUP(A67,'Personal Teks 2'!$A$2:$A$1001,'Personal Teks 2'!$C$2:$C$1001)</f>
        <v>Statistika</v>
      </c>
      <c r="C67" s="9" t="str" cm="1">
        <f t="array" ref="C67">_xlfn.IFS(A67&lt;251,_xlfn.XLOOKUP(B67,$A$2:$A$7,$B$2:$B$7),A67&lt;501,_xlfn.XLOOKUP(B67,$A$2:$A$7,$C$2:$C$7),A67&lt;751,_xlfn.XLOOKUP(B67,$A$2:$A$7,$D$2:$D$7),A67&lt;=1000,_xlfn.XLOOKUP(B67,$A$2:$A$7,$E$2:$E$7))</f>
        <v>Bu Made</v>
      </c>
      <c r="D67" s="9" t="str">
        <f>(_xlfn.XLOOKUP(A67,'Personal Teks 2'!$A$2:$A$1001,'Personal Teks 2'!$D$2:$D$1001))</f>
        <v>Lantar Melani</v>
      </c>
    </row>
    <row r="68" spans="1:4" x14ac:dyDescent="0.25">
      <c r="A68" s="9">
        <v>59</v>
      </c>
      <c r="B68" s="9" t="str">
        <f>_xlfn.XLOOKUP(A68,'Personal Teks 2'!$A$2:$A$1001,'Personal Teks 2'!$C$2:$C$1001)</f>
        <v>Statistika</v>
      </c>
      <c r="C68" s="9" t="str" cm="1">
        <f t="array" ref="C68">_xlfn.IFS(A68&lt;251,_xlfn.XLOOKUP(B68,$A$2:$A$7,$B$2:$B$7),A68&lt;501,_xlfn.XLOOKUP(B68,$A$2:$A$7,$C$2:$C$7),A68&lt;751,_xlfn.XLOOKUP(B68,$A$2:$A$7,$D$2:$D$7),A68&lt;=1000,_xlfn.XLOOKUP(B68,$A$2:$A$7,$E$2:$E$7))</f>
        <v>Bu Made</v>
      </c>
      <c r="D68" s="9" t="str">
        <f>(_xlfn.XLOOKUP(A68,'Personal Teks 2'!$A$2:$A$1001,'Personal Teks 2'!$D$2:$D$1001))</f>
        <v>Umay Habibi</v>
      </c>
    </row>
    <row r="69" spans="1:4" x14ac:dyDescent="0.25">
      <c r="A69" s="9">
        <v>60</v>
      </c>
      <c r="B69" s="9" t="str">
        <f>_xlfn.XLOOKUP(A69,'Personal Teks 2'!$A$2:$A$1001,'Personal Teks 2'!$C$2:$C$1001)</f>
        <v>Statistika</v>
      </c>
      <c r="C69" s="9" t="str" cm="1">
        <f t="array" ref="C69">_xlfn.IFS(A69&lt;251,_xlfn.XLOOKUP(B69,$A$2:$A$7,$B$2:$B$7),A69&lt;501,_xlfn.XLOOKUP(B69,$A$2:$A$7,$C$2:$C$7),A69&lt;751,_xlfn.XLOOKUP(B69,$A$2:$A$7,$D$2:$D$7),A69&lt;=1000,_xlfn.XLOOKUP(B69,$A$2:$A$7,$E$2:$E$7))</f>
        <v>Bu Made</v>
      </c>
      <c r="D69" s="9" t="str">
        <f>(_xlfn.XLOOKUP(A69,'Personal Teks 2'!$A$2:$A$1001,'Personal Teks 2'!$D$2:$D$1001))</f>
        <v>Jati Yulianti</v>
      </c>
    </row>
    <row r="70" spans="1:4" x14ac:dyDescent="0.25">
      <c r="A70" s="9">
        <v>61</v>
      </c>
      <c r="B70" s="9" t="str">
        <f>_xlfn.XLOOKUP(A70,'Personal Teks 2'!$A$2:$A$1001,'Personal Teks 2'!$C$2:$C$1001)</f>
        <v>Biologi</v>
      </c>
      <c r="C70" s="9" t="str" cm="1">
        <f t="array" ref="C70">_xlfn.IFS(A70&lt;251,_xlfn.XLOOKUP(B70,$A$2:$A$7,$B$2:$B$7),A70&lt;501,_xlfn.XLOOKUP(B70,$A$2:$A$7,$C$2:$C$7),A70&lt;751,_xlfn.XLOOKUP(B70,$A$2:$A$7,$D$2:$D$7),A70&lt;=1000,_xlfn.XLOOKUP(B70,$A$2:$A$7,$E$2:$E$7))</f>
        <v>Bu Ratna</v>
      </c>
      <c r="D70" s="9" t="str">
        <f>(_xlfn.XLOOKUP(A70,'Personal Teks 2'!$A$2:$A$1001,'Personal Teks 2'!$D$2:$D$1001))</f>
        <v>Bakti Sirait</v>
      </c>
    </row>
    <row r="71" spans="1:4" x14ac:dyDescent="0.25">
      <c r="A71" s="9">
        <v>62</v>
      </c>
      <c r="B71" s="9" t="str">
        <f>_xlfn.XLOOKUP(A71,'Personal Teks 2'!$A$2:$A$1001,'Personal Teks 2'!$C$2:$C$1001)</f>
        <v>Biologi</v>
      </c>
      <c r="C71" s="9" t="str" cm="1">
        <f t="array" ref="C71">_xlfn.IFS(A71&lt;251,_xlfn.XLOOKUP(B71,$A$2:$A$7,$B$2:$B$7),A71&lt;501,_xlfn.XLOOKUP(B71,$A$2:$A$7,$C$2:$C$7),A71&lt;751,_xlfn.XLOOKUP(B71,$A$2:$A$7,$D$2:$D$7),A71&lt;=1000,_xlfn.XLOOKUP(B71,$A$2:$A$7,$E$2:$E$7))</f>
        <v>Bu Ratna</v>
      </c>
      <c r="D71" s="9" t="str">
        <f>(_xlfn.XLOOKUP(A71,'Personal Teks 2'!$A$2:$A$1001,'Personal Teks 2'!$D$2:$D$1001))</f>
        <v>Mulya Waluyo</v>
      </c>
    </row>
    <row r="72" spans="1:4" x14ac:dyDescent="0.25">
      <c r="A72" s="9">
        <v>63</v>
      </c>
      <c r="B72" s="9" t="str">
        <f>_xlfn.XLOOKUP(A72,'Personal Teks 2'!$A$2:$A$1001,'Personal Teks 2'!$C$2:$C$1001)</f>
        <v>Matematika</v>
      </c>
      <c r="C72" s="9" t="str" cm="1">
        <f t="array" ref="C72">_xlfn.IFS(A72&lt;251,_xlfn.XLOOKUP(B72,$A$2:$A$7,$B$2:$B$7),A72&lt;501,_xlfn.XLOOKUP(B72,$A$2:$A$7,$C$2:$C$7),A72&lt;751,_xlfn.XLOOKUP(B72,$A$2:$A$7,$D$2:$D$7),A72&lt;=1000,_xlfn.XLOOKUP(B72,$A$2:$A$7,$E$2:$E$7))</f>
        <v>Bu Dwi</v>
      </c>
      <c r="D72" s="9" t="str">
        <f>(_xlfn.XLOOKUP(A72,'Personal Teks 2'!$A$2:$A$1001,'Personal Teks 2'!$D$2:$D$1001))</f>
        <v>Salwa Wasita</v>
      </c>
    </row>
    <row r="73" spans="1:4" x14ac:dyDescent="0.25">
      <c r="A73" s="9">
        <v>64</v>
      </c>
      <c r="B73" s="9" t="str">
        <f>_xlfn.XLOOKUP(A73,'Personal Teks 2'!$A$2:$A$1001,'Personal Teks 2'!$C$2:$C$1001)</f>
        <v>Kimia</v>
      </c>
      <c r="C73" s="9" t="str" cm="1">
        <f t="array" ref="C73">_xlfn.IFS(A73&lt;251,_xlfn.XLOOKUP(B73,$A$2:$A$7,$B$2:$B$7),A73&lt;501,_xlfn.XLOOKUP(B73,$A$2:$A$7,$C$2:$C$7),A73&lt;751,_xlfn.XLOOKUP(B73,$A$2:$A$7,$D$2:$D$7),A73&lt;=1000,_xlfn.XLOOKUP(B73,$A$2:$A$7,$E$2:$E$7))</f>
        <v>Pak Budi</v>
      </c>
      <c r="D73" s="9" t="str">
        <f>(_xlfn.XLOOKUP(A73,'Personal Teks 2'!$A$2:$A$1001,'Personal Teks 2'!$D$2:$D$1001))</f>
        <v>Gantar Sihombing</v>
      </c>
    </row>
    <row r="74" spans="1:4" x14ac:dyDescent="0.25">
      <c r="A74" s="9">
        <v>65</v>
      </c>
      <c r="B74" s="9" t="str">
        <f>_xlfn.XLOOKUP(A74,'Personal Teks 2'!$A$2:$A$1001,'Personal Teks 2'!$C$2:$C$1001)</f>
        <v>Matematika</v>
      </c>
      <c r="C74" s="9" t="str" cm="1">
        <f t="array" ref="C74">_xlfn.IFS(A74&lt;251,_xlfn.XLOOKUP(B74,$A$2:$A$7,$B$2:$B$7),A74&lt;501,_xlfn.XLOOKUP(B74,$A$2:$A$7,$C$2:$C$7),A74&lt;751,_xlfn.XLOOKUP(B74,$A$2:$A$7,$D$2:$D$7),A74&lt;=1000,_xlfn.XLOOKUP(B74,$A$2:$A$7,$E$2:$E$7))</f>
        <v>Bu Dwi</v>
      </c>
      <c r="D74" s="9" t="str">
        <f>(_xlfn.XLOOKUP(A74,'Personal Teks 2'!$A$2:$A$1001,'Personal Teks 2'!$D$2:$D$1001))</f>
        <v>Ajiman Mulyani</v>
      </c>
    </row>
    <row r="75" spans="1:4" x14ac:dyDescent="0.25">
      <c r="A75" s="9">
        <v>66</v>
      </c>
      <c r="B75" s="9" t="str">
        <f>_xlfn.XLOOKUP(A75,'Personal Teks 2'!$A$2:$A$1001,'Personal Teks 2'!$C$2:$C$1001)</f>
        <v>Fisika</v>
      </c>
      <c r="C75" s="9" t="str" cm="1">
        <f t="array" ref="C75">_xlfn.IFS(A75&lt;251,_xlfn.XLOOKUP(B75,$A$2:$A$7,$B$2:$B$7),A75&lt;501,_xlfn.XLOOKUP(B75,$A$2:$A$7,$C$2:$C$7),A75&lt;751,_xlfn.XLOOKUP(B75,$A$2:$A$7,$D$2:$D$7),A75&lt;=1000,_xlfn.XLOOKUP(B75,$A$2:$A$7,$E$2:$E$7))</f>
        <v>Pak Krisna</v>
      </c>
      <c r="D75" s="9" t="str">
        <f>(_xlfn.XLOOKUP(A75,'Personal Teks 2'!$A$2:$A$1001,'Personal Teks 2'!$D$2:$D$1001))</f>
        <v>Arsipatra Lailasari</v>
      </c>
    </row>
    <row r="76" spans="1:4" x14ac:dyDescent="0.25">
      <c r="A76" s="9">
        <v>67</v>
      </c>
      <c r="B76" s="9" t="str">
        <f>_xlfn.XLOOKUP(A76,'Personal Teks 2'!$A$2:$A$1001,'Personal Teks 2'!$C$2:$C$1001)</f>
        <v>Kimia</v>
      </c>
      <c r="C76" s="9" t="str" cm="1">
        <f t="array" ref="C76">_xlfn.IFS(A76&lt;251,_xlfn.XLOOKUP(B76,$A$2:$A$7,$B$2:$B$7),A76&lt;501,_xlfn.XLOOKUP(B76,$A$2:$A$7,$C$2:$C$7),A76&lt;751,_xlfn.XLOOKUP(B76,$A$2:$A$7,$D$2:$D$7),A76&lt;=1000,_xlfn.XLOOKUP(B76,$A$2:$A$7,$E$2:$E$7))</f>
        <v>Pak Budi</v>
      </c>
      <c r="D76" s="9" t="str">
        <f>(_xlfn.XLOOKUP(A76,'Personal Teks 2'!$A$2:$A$1001,'Personal Teks 2'!$D$2:$D$1001))</f>
        <v>Siti Manullang</v>
      </c>
    </row>
    <row r="77" spans="1:4" x14ac:dyDescent="0.25">
      <c r="A77" s="9">
        <v>68</v>
      </c>
      <c r="B77" s="9" t="str">
        <f>_xlfn.XLOOKUP(A77,'Personal Teks 2'!$A$2:$A$1001,'Personal Teks 2'!$C$2:$C$1001)</f>
        <v>Biologi</v>
      </c>
      <c r="C77" s="9" t="str" cm="1">
        <f t="array" ref="C77">_xlfn.IFS(A77&lt;251,_xlfn.XLOOKUP(B77,$A$2:$A$7,$B$2:$B$7),A77&lt;501,_xlfn.XLOOKUP(B77,$A$2:$A$7,$C$2:$C$7),A77&lt;751,_xlfn.XLOOKUP(B77,$A$2:$A$7,$D$2:$D$7),A77&lt;=1000,_xlfn.XLOOKUP(B77,$A$2:$A$7,$E$2:$E$7))</f>
        <v>Bu Ratna</v>
      </c>
      <c r="D77" s="9" t="str">
        <f>(_xlfn.XLOOKUP(A77,'Personal Teks 2'!$A$2:$A$1001,'Personal Teks 2'!$D$2:$D$1001))</f>
        <v>Cengkir Dongoran</v>
      </c>
    </row>
    <row r="78" spans="1:4" x14ac:dyDescent="0.25">
      <c r="A78" s="9">
        <v>69</v>
      </c>
      <c r="B78" s="9" t="str">
        <f>_xlfn.XLOOKUP(A78,'Personal Teks 2'!$A$2:$A$1001,'Personal Teks 2'!$C$2:$C$1001)</f>
        <v>Kimia</v>
      </c>
      <c r="C78" s="9" t="str" cm="1">
        <f t="array" ref="C78">_xlfn.IFS(A78&lt;251,_xlfn.XLOOKUP(B78,$A$2:$A$7,$B$2:$B$7),A78&lt;501,_xlfn.XLOOKUP(B78,$A$2:$A$7,$C$2:$C$7),A78&lt;751,_xlfn.XLOOKUP(B78,$A$2:$A$7,$D$2:$D$7),A78&lt;=1000,_xlfn.XLOOKUP(B78,$A$2:$A$7,$E$2:$E$7))</f>
        <v>Pak Budi</v>
      </c>
      <c r="D78" s="9" t="str">
        <f>(_xlfn.XLOOKUP(A78,'Personal Teks 2'!$A$2:$A$1001,'Personal Teks 2'!$D$2:$D$1001))</f>
        <v>Niyaga Pradipta</v>
      </c>
    </row>
    <row r="79" spans="1:4" x14ac:dyDescent="0.25">
      <c r="A79" s="9">
        <v>70</v>
      </c>
      <c r="B79" s="9" t="str">
        <f>_xlfn.XLOOKUP(A79,'Personal Teks 2'!$A$2:$A$1001,'Personal Teks 2'!$C$2:$C$1001)</f>
        <v>Biologi</v>
      </c>
      <c r="C79" s="9" t="str" cm="1">
        <f t="array" ref="C79">_xlfn.IFS(A79&lt;251,_xlfn.XLOOKUP(B79,$A$2:$A$7,$B$2:$B$7),A79&lt;501,_xlfn.XLOOKUP(B79,$A$2:$A$7,$C$2:$C$7),A79&lt;751,_xlfn.XLOOKUP(B79,$A$2:$A$7,$D$2:$D$7),A79&lt;=1000,_xlfn.XLOOKUP(B79,$A$2:$A$7,$E$2:$E$7))</f>
        <v>Bu Ratna</v>
      </c>
      <c r="D79" s="9" t="str">
        <f>(_xlfn.XLOOKUP(A79,'Personal Teks 2'!$A$2:$A$1001,'Personal Teks 2'!$D$2:$D$1001))</f>
        <v>Rafid Latupono</v>
      </c>
    </row>
    <row r="80" spans="1:4" x14ac:dyDescent="0.25">
      <c r="A80" s="9">
        <v>71</v>
      </c>
      <c r="B80" s="9" t="str">
        <f>_xlfn.XLOOKUP(A80,'Personal Teks 2'!$A$2:$A$1001,'Personal Teks 2'!$C$2:$C$1001)</f>
        <v>Statistika</v>
      </c>
      <c r="C80" s="9" t="str" cm="1">
        <f t="array" ref="C80">_xlfn.IFS(A80&lt;251,_xlfn.XLOOKUP(B80,$A$2:$A$7,$B$2:$B$7),A80&lt;501,_xlfn.XLOOKUP(B80,$A$2:$A$7,$C$2:$C$7),A80&lt;751,_xlfn.XLOOKUP(B80,$A$2:$A$7,$D$2:$D$7),A80&lt;=1000,_xlfn.XLOOKUP(B80,$A$2:$A$7,$E$2:$E$7))</f>
        <v>Bu Made</v>
      </c>
      <c r="D80" s="9" t="str">
        <f>(_xlfn.XLOOKUP(A80,'Personal Teks 2'!$A$2:$A$1001,'Personal Teks 2'!$D$2:$D$1001))</f>
        <v>Banara Wijayanti</v>
      </c>
    </row>
    <row r="81" spans="1:4" x14ac:dyDescent="0.25">
      <c r="A81" s="9">
        <v>72</v>
      </c>
      <c r="B81" s="9" t="str">
        <f>_xlfn.XLOOKUP(A81,'Personal Teks 2'!$A$2:$A$1001,'Personal Teks 2'!$C$2:$C$1001)</f>
        <v>Biologi</v>
      </c>
      <c r="C81" s="9" t="str" cm="1">
        <f t="array" ref="C81">_xlfn.IFS(A81&lt;251,_xlfn.XLOOKUP(B81,$A$2:$A$7,$B$2:$B$7),A81&lt;501,_xlfn.XLOOKUP(B81,$A$2:$A$7,$C$2:$C$7),A81&lt;751,_xlfn.XLOOKUP(B81,$A$2:$A$7,$D$2:$D$7),A81&lt;=1000,_xlfn.XLOOKUP(B81,$A$2:$A$7,$E$2:$E$7))</f>
        <v>Bu Ratna</v>
      </c>
      <c r="D81" s="9" t="str">
        <f>(_xlfn.XLOOKUP(A81,'Personal Teks 2'!$A$2:$A$1001,'Personal Teks 2'!$D$2:$D$1001))</f>
        <v>Wisnu Nashiruddin</v>
      </c>
    </row>
    <row r="82" spans="1:4" x14ac:dyDescent="0.25">
      <c r="A82" s="9">
        <v>73</v>
      </c>
      <c r="B82" s="9" t="str">
        <f>_xlfn.XLOOKUP(A82,'Personal Teks 2'!$A$2:$A$1001,'Personal Teks 2'!$C$2:$C$1001)</f>
        <v>Statistika</v>
      </c>
      <c r="C82" s="9" t="str" cm="1">
        <f t="array" ref="C82">_xlfn.IFS(A82&lt;251,_xlfn.XLOOKUP(B82,$A$2:$A$7,$B$2:$B$7),A82&lt;501,_xlfn.XLOOKUP(B82,$A$2:$A$7,$C$2:$C$7),A82&lt;751,_xlfn.XLOOKUP(B82,$A$2:$A$7,$D$2:$D$7),A82&lt;=1000,_xlfn.XLOOKUP(B82,$A$2:$A$7,$E$2:$E$7))</f>
        <v>Bu Made</v>
      </c>
      <c r="D82" s="9" t="str">
        <f>(_xlfn.XLOOKUP(A82,'Personal Teks 2'!$A$2:$A$1001,'Personal Teks 2'!$D$2:$D$1001))</f>
        <v>Asmianto Winarsih</v>
      </c>
    </row>
    <row r="83" spans="1:4" x14ac:dyDescent="0.25">
      <c r="A83" s="9">
        <v>74</v>
      </c>
      <c r="B83" s="9" t="str">
        <f>_xlfn.XLOOKUP(A83,'Personal Teks 2'!$A$2:$A$1001,'Personal Teks 2'!$C$2:$C$1001)</f>
        <v>Aktuaria</v>
      </c>
      <c r="C83" s="9" t="str" cm="1">
        <f t="array" ref="C83">_xlfn.IFS(A83&lt;251,_xlfn.XLOOKUP(B83,$A$2:$A$7,$B$2:$B$7),A83&lt;501,_xlfn.XLOOKUP(B83,$A$2:$A$7,$C$2:$C$7),A83&lt;751,_xlfn.XLOOKUP(B83,$A$2:$A$7,$D$2:$D$7),A83&lt;=1000,_xlfn.XLOOKUP(B83,$A$2:$A$7,$E$2:$E$7))</f>
        <v>Pak Andi</v>
      </c>
      <c r="D83" s="9" t="str">
        <f>(_xlfn.XLOOKUP(A83,'Personal Teks 2'!$A$2:$A$1001,'Personal Teks 2'!$D$2:$D$1001))</f>
        <v>Rahmat Nasyidah</v>
      </c>
    </row>
    <row r="84" spans="1:4" x14ac:dyDescent="0.25">
      <c r="A84" s="9">
        <v>75</v>
      </c>
      <c r="B84" s="9" t="str">
        <f>_xlfn.XLOOKUP(A84,'Personal Teks 2'!$A$2:$A$1001,'Personal Teks 2'!$C$2:$C$1001)</f>
        <v>Statistika</v>
      </c>
      <c r="C84" s="9" t="str" cm="1">
        <f t="array" ref="C84">_xlfn.IFS(A84&lt;251,_xlfn.XLOOKUP(B84,$A$2:$A$7,$B$2:$B$7),A84&lt;501,_xlfn.XLOOKUP(B84,$A$2:$A$7,$C$2:$C$7),A84&lt;751,_xlfn.XLOOKUP(B84,$A$2:$A$7,$D$2:$D$7),A84&lt;=1000,_xlfn.XLOOKUP(B84,$A$2:$A$7,$E$2:$E$7))</f>
        <v>Bu Made</v>
      </c>
      <c r="D84" s="9" t="str">
        <f>(_xlfn.XLOOKUP(A84,'Personal Teks 2'!$A$2:$A$1001,'Personal Teks 2'!$D$2:$D$1001))</f>
        <v>Jefri Kusumo</v>
      </c>
    </row>
    <row r="85" spans="1:4" x14ac:dyDescent="0.25">
      <c r="A85" s="9">
        <v>76</v>
      </c>
      <c r="B85" s="9" t="str">
        <f>_xlfn.XLOOKUP(A85,'Personal Teks 2'!$A$2:$A$1001,'Personal Teks 2'!$C$2:$C$1001)</f>
        <v>Fisika</v>
      </c>
      <c r="C85" s="9" t="str" cm="1">
        <f t="array" ref="C85">_xlfn.IFS(A85&lt;251,_xlfn.XLOOKUP(B85,$A$2:$A$7,$B$2:$B$7),A85&lt;501,_xlfn.XLOOKUP(B85,$A$2:$A$7,$C$2:$C$7),A85&lt;751,_xlfn.XLOOKUP(B85,$A$2:$A$7,$D$2:$D$7),A85&lt;=1000,_xlfn.XLOOKUP(B85,$A$2:$A$7,$E$2:$E$7))</f>
        <v>Pak Krisna</v>
      </c>
      <c r="D85" s="9" t="str">
        <f>(_xlfn.XLOOKUP(A85,'Personal Teks 2'!$A$2:$A$1001,'Personal Teks 2'!$D$2:$D$1001))</f>
        <v>Paulin Hariyah</v>
      </c>
    </row>
    <row r="86" spans="1:4" x14ac:dyDescent="0.25">
      <c r="A86" s="9">
        <v>77</v>
      </c>
      <c r="B86" s="9" t="str">
        <f>_xlfn.XLOOKUP(A86,'Personal Teks 2'!$A$2:$A$1001,'Personal Teks 2'!$C$2:$C$1001)</f>
        <v>Statistika</v>
      </c>
      <c r="C86" s="9" t="str" cm="1">
        <f t="array" ref="C86">_xlfn.IFS(A86&lt;251,_xlfn.XLOOKUP(B86,$A$2:$A$7,$B$2:$B$7),A86&lt;501,_xlfn.XLOOKUP(B86,$A$2:$A$7,$C$2:$C$7),A86&lt;751,_xlfn.XLOOKUP(B86,$A$2:$A$7,$D$2:$D$7),A86&lt;=1000,_xlfn.XLOOKUP(B86,$A$2:$A$7,$E$2:$E$7))</f>
        <v>Bu Made</v>
      </c>
      <c r="D86" s="9" t="str">
        <f>(_xlfn.XLOOKUP(A86,'Personal Teks 2'!$A$2:$A$1001,'Personal Teks 2'!$D$2:$D$1001))</f>
        <v>Paulin Nainggolan</v>
      </c>
    </row>
    <row r="87" spans="1:4" x14ac:dyDescent="0.25">
      <c r="A87" s="9">
        <v>78</v>
      </c>
      <c r="B87" s="9" t="str">
        <f>_xlfn.XLOOKUP(A87,'Personal Teks 2'!$A$2:$A$1001,'Personal Teks 2'!$C$2:$C$1001)</f>
        <v>Aktuaria</v>
      </c>
      <c r="C87" s="9" t="str" cm="1">
        <f t="array" ref="C87">_xlfn.IFS(A87&lt;251,_xlfn.XLOOKUP(B87,$A$2:$A$7,$B$2:$B$7),A87&lt;501,_xlfn.XLOOKUP(B87,$A$2:$A$7,$C$2:$C$7),A87&lt;751,_xlfn.XLOOKUP(B87,$A$2:$A$7,$D$2:$D$7),A87&lt;=1000,_xlfn.XLOOKUP(B87,$A$2:$A$7,$E$2:$E$7))</f>
        <v>Pak Andi</v>
      </c>
      <c r="D87" s="9" t="str">
        <f>(_xlfn.XLOOKUP(A87,'Personal Teks 2'!$A$2:$A$1001,'Personal Teks 2'!$D$2:$D$1001))</f>
        <v>Diah Simbolon</v>
      </c>
    </row>
    <row r="88" spans="1:4" x14ac:dyDescent="0.25">
      <c r="A88" s="9">
        <v>79</v>
      </c>
      <c r="B88" s="9" t="str">
        <f>_xlfn.XLOOKUP(A88,'Personal Teks 2'!$A$2:$A$1001,'Personal Teks 2'!$C$2:$C$1001)</f>
        <v>Fisika</v>
      </c>
      <c r="C88" s="9" t="str" cm="1">
        <f t="array" ref="C88">_xlfn.IFS(A88&lt;251,_xlfn.XLOOKUP(B88,$A$2:$A$7,$B$2:$B$7),A88&lt;501,_xlfn.XLOOKUP(B88,$A$2:$A$7,$C$2:$C$7),A88&lt;751,_xlfn.XLOOKUP(B88,$A$2:$A$7,$D$2:$D$7),A88&lt;=1000,_xlfn.XLOOKUP(B88,$A$2:$A$7,$E$2:$E$7))</f>
        <v>Pak Krisna</v>
      </c>
      <c r="D88" s="9" t="str">
        <f>(_xlfn.XLOOKUP(A88,'Personal Teks 2'!$A$2:$A$1001,'Personal Teks 2'!$D$2:$D$1001))</f>
        <v>Edi Nashiruddin</v>
      </c>
    </row>
    <row r="89" spans="1:4" x14ac:dyDescent="0.25">
      <c r="A89" s="9">
        <v>80</v>
      </c>
      <c r="B89" s="9" t="str">
        <f>_xlfn.XLOOKUP(A89,'Personal Teks 2'!$A$2:$A$1001,'Personal Teks 2'!$C$2:$C$1001)</f>
        <v>Statistika</v>
      </c>
      <c r="C89" s="9" t="str" cm="1">
        <f t="array" ref="C89">_xlfn.IFS(A89&lt;251,_xlfn.XLOOKUP(B89,$A$2:$A$7,$B$2:$B$7),A89&lt;501,_xlfn.XLOOKUP(B89,$A$2:$A$7,$C$2:$C$7),A89&lt;751,_xlfn.XLOOKUP(B89,$A$2:$A$7,$D$2:$D$7),A89&lt;=1000,_xlfn.XLOOKUP(B89,$A$2:$A$7,$E$2:$E$7))</f>
        <v>Bu Made</v>
      </c>
      <c r="D89" s="9" t="str">
        <f>(_xlfn.XLOOKUP(A89,'Personal Teks 2'!$A$2:$A$1001,'Personal Teks 2'!$D$2:$D$1001))</f>
        <v>Endah Utama</v>
      </c>
    </row>
    <row r="90" spans="1:4" x14ac:dyDescent="0.25">
      <c r="A90" s="9">
        <v>81</v>
      </c>
      <c r="B90" s="9" t="str">
        <f>_xlfn.XLOOKUP(A90,'Personal Teks 2'!$A$2:$A$1001,'Personal Teks 2'!$C$2:$C$1001)</f>
        <v>Statistika</v>
      </c>
      <c r="C90" s="9" t="str" cm="1">
        <f t="array" ref="C90">_xlfn.IFS(A90&lt;251,_xlfn.XLOOKUP(B90,$A$2:$A$7,$B$2:$B$7),A90&lt;501,_xlfn.XLOOKUP(B90,$A$2:$A$7,$C$2:$C$7),A90&lt;751,_xlfn.XLOOKUP(B90,$A$2:$A$7,$D$2:$D$7),A90&lt;=1000,_xlfn.XLOOKUP(B90,$A$2:$A$7,$E$2:$E$7))</f>
        <v>Bu Made</v>
      </c>
      <c r="D90" s="9" t="str">
        <f>(_xlfn.XLOOKUP(A90,'Personal Teks 2'!$A$2:$A$1001,'Personal Teks 2'!$D$2:$D$1001))</f>
        <v>Hana Usamah</v>
      </c>
    </row>
    <row r="91" spans="1:4" x14ac:dyDescent="0.25">
      <c r="A91" s="9">
        <v>82</v>
      </c>
      <c r="B91" s="9" t="str">
        <f>_xlfn.XLOOKUP(A91,'Personal Teks 2'!$A$2:$A$1001,'Personal Teks 2'!$C$2:$C$1001)</f>
        <v>Fisika</v>
      </c>
      <c r="C91" s="9" t="str" cm="1">
        <f t="array" ref="C91">_xlfn.IFS(A91&lt;251,_xlfn.XLOOKUP(B91,$A$2:$A$7,$B$2:$B$7),A91&lt;501,_xlfn.XLOOKUP(B91,$A$2:$A$7,$C$2:$C$7),A91&lt;751,_xlfn.XLOOKUP(B91,$A$2:$A$7,$D$2:$D$7),A91&lt;=1000,_xlfn.XLOOKUP(B91,$A$2:$A$7,$E$2:$E$7))</f>
        <v>Pak Krisna</v>
      </c>
      <c r="D91" s="9" t="str">
        <f>(_xlfn.XLOOKUP(A91,'Personal Teks 2'!$A$2:$A$1001,'Personal Teks 2'!$D$2:$D$1001))</f>
        <v>Cengkal Rahayu</v>
      </c>
    </row>
    <row r="92" spans="1:4" x14ac:dyDescent="0.25">
      <c r="A92" s="9">
        <v>83</v>
      </c>
      <c r="B92" s="9" t="str">
        <f>_xlfn.XLOOKUP(A92,'Personal Teks 2'!$A$2:$A$1001,'Personal Teks 2'!$C$2:$C$1001)</f>
        <v>Matematika</v>
      </c>
      <c r="C92" s="9" t="str" cm="1">
        <f t="array" ref="C92">_xlfn.IFS(A92&lt;251,_xlfn.XLOOKUP(B92,$A$2:$A$7,$B$2:$B$7),A92&lt;501,_xlfn.XLOOKUP(B92,$A$2:$A$7,$C$2:$C$7),A92&lt;751,_xlfn.XLOOKUP(B92,$A$2:$A$7,$D$2:$D$7),A92&lt;=1000,_xlfn.XLOOKUP(B92,$A$2:$A$7,$E$2:$E$7))</f>
        <v>Bu Dwi</v>
      </c>
      <c r="D92" s="9" t="str">
        <f>(_xlfn.XLOOKUP(A92,'Personal Teks 2'!$A$2:$A$1001,'Personal Teks 2'!$D$2:$D$1001))</f>
        <v>Keisha Suryatmi</v>
      </c>
    </row>
    <row r="93" spans="1:4" x14ac:dyDescent="0.25">
      <c r="A93" s="9">
        <v>84</v>
      </c>
      <c r="B93" s="9" t="str">
        <f>_xlfn.XLOOKUP(A93,'Personal Teks 2'!$A$2:$A$1001,'Personal Teks 2'!$C$2:$C$1001)</f>
        <v>Matematika</v>
      </c>
      <c r="C93" s="9" t="str" cm="1">
        <f t="array" ref="C93">_xlfn.IFS(A93&lt;251,_xlfn.XLOOKUP(B93,$A$2:$A$7,$B$2:$B$7),A93&lt;501,_xlfn.XLOOKUP(B93,$A$2:$A$7,$C$2:$C$7),A93&lt;751,_xlfn.XLOOKUP(B93,$A$2:$A$7,$D$2:$D$7),A93&lt;=1000,_xlfn.XLOOKUP(B93,$A$2:$A$7,$E$2:$E$7))</f>
        <v>Bu Dwi</v>
      </c>
      <c r="D93" s="9" t="str">
        <f>(_xlfn.XLOOKUP(A93,'Personal Teks 2'!$A$2:$A$1001,'Personal Teks 2'!$D$2:$D$1001))</f>
        <v>Kadir Anggriawan</v>
      </c>
    </row>
    <row r="94" spans="1:4" x14ac:dyDescent="0.25">
      <c r="A94" s="9">
        <v>85</v>
      </c>
      <c r="B94" s="9" t="str">
        <f>_xlfn.XLOOKUP(A94,'Personal Teks 2'!$A$2:$A$1001,'Personal Teks 2'!$C$2:$C$1001)</f>
        <v>Kimia</v>
      </c>
      <c r="C94" s="9" t="str" cm="1">
        <f t="array" ref="C94">_xlfn.IFS(A94&lt;251,_xlfn.XLOOKUP(B94,$A$2:$A$7,$B$2:$B$7),A94&lt;501,_xlfn.XLOOKUP(B94,$A$2:$A$7,$C$2:$C$7),A94&lt;751,_xlfn.XLOOKUP(B94,$A$2:$A$7,$D$2:$D$7),A94&lt;=1000,_xlfn.XLOOKUP(B94,$A$2:$A$7,$E$2:$E$7))</f>
        <v>Pak Budi</v>
      </c>
      <c r="D94" s="9" t="str">
        <f>(_xlfn.XLOOKUP(A94,'Personal Teks 2'!$A$2:$A$1001,'Personal Teks 2'!$D$2:$D$1001))</f>
        <v>Gamani Susanti</v>
      </c>
    </row>
    <row r="95" spans="1:4" x14ac:dyDescent="0.25">
      <c r="A95" s="9">
        <v>86</v>
      </c>
      <c r="B95" s="9" t="str">
        <f>_xlfn.XLOOKUP(A95,'Personal Teks 2'!$A$2:$A$1001,'Personal Teks 2'!$C$2:$C$1001)</f>
        <v>Kimia</v>
      </c>
      <c r="C95" s="9" t="str" cm="1">
        <f t="array" ref="C95">_xlfn.IFS(A95&lt;251,_xlfn.XLOOKUP(B95,$A$2:$A$7,$B$2:$B$7),A95&lt;501,_xlfn.XLOOKUP(B95,$A$2:$A$7,$C$2:$C$7),A95&lt;751,_xlfn.XLOOKUP(B95,$A$2:$A$7,$D$2:$D$7),A95&lt;=1000,_xlfn.XLOOKUP(B95,$A$2:$A$7,$E$2:$E$7))</f>
        <v>Pak Budi</v>
      </c>
      <c r="D95" s="9" t="str">
        <f>(_xlfn.XLOOKUP(A95,'Personal Teks 2'!$A$2:$A$1001,'Personal Teks 2'!$D$2:$D$1001))</f>
        <v>Elvin Tarihoran</v>
      </c>
    </row>
    <row r="96" spans="1:4" x14ac:dyDescent="0.25">
      <c r="A96" s="9">
        <v>87</v>
      </c>
      <c r="B96" s="9" t="str">
        <f>_xlfn.XLOOKUP(A96,'Personal Teks 2'!$A$2:$A$1001,'Personal Teks 2'!$C$2:$C$1001)</f>
        <v>Fisika</v>
      </c>
      <c r="C96" s="9" t="str" cm="1">
        <f t="array" ref="C96">_xlfn.IFS(A96&lt;251,_xlfn.XLOOKUP(B96,$A$2:$A$7,$B$2:$B$7),A96&lt;501,_xlfn.XLOOKUP(B96,$A$2:$A$7,$C$2:$C$7),A96&lt;751,_xlfn.XLOOKUP(B96,$A$2:$A$7,$D$2:$D$7),A96&lt;=1000,_xlfn.XLOOKUP(B96,$A$2:$A$7,$E$2:$E$7))</f>
        <v>Pak Krisna</v>
      </c>
      <c r="D96" s="9" t="str">
        <f>(_xlfn.XLOOKUP(A96,'Personal Teks 2'!$A$2:$A$1001,'Personal Teks 2'!$D$2:$D$1001))</f>
        <v>Martana Dongoran</v>
      </c>
    </row>
    <row r="97" spans="1:4" x14ac:dyDescent="0.25">
      <c r="A97" s="9">
        <v>88</v>
      </c>
      <c r="B97" s="9" t="str">
        <f>_xlfn.XLOOKUP(A97,'Personal Teks 2'!$A$2:$A$1001,'Personal Teks 2'!$C$2:$C$1001)</f>
        <v>Aktuaria</v>
      </c>
      <c r="C97" s="9" t="str" cm="1">
        <f t="array" ref="C97">_xlfn.IFS(A97&lt;251,_xlfn.XLOOKUP(B97,$A$2:$A$7,$B$2:$B$7),A97&lt;501,_xlfn.XLOOKUP(B97,$A$2:$A$7,$C$2:$C$7),A97&lt;751,_xlfn.XLOOKUP(B97,$A$2:$A$7,$D$2:$D$7),A97&lt;=1000,_xlfn.XLOOKUP(B97,$A$2:$A$7,$E$2:$E$7))</f>
        <v>Pak Andi</v>
      </c>
      <c r="D97" s="9" t="str">
        <f>(_xlfn.XLOOKUP(A97,'Personal Teks 2'!$A$2:$A$1001,'Personal Teks 2'!$D$2:$D$1001))</f>
        <v>Liman Pradipta</v>
      </c>
    </row>
    <row r="98" spans="1:4" x14ac:dyDescent="0.25">
      <c r="A98" s="9">
        <v>89</v>
      </c>
      <c r="B98" s="9" t="str">
        <f>_xlfn.XLOOKUP(A98,'Personal Teks 2'!$A$2:$A$1001,'Personal Teks 2'!$C$2:$C$1001)</f>
        <v>Statistika</v>
      </c>
      <c r="C98" s="9" t="str" cm="1">
        <f t="array" ref="C98">_xlfn.IFS(A98&lt;251,_xlfn.XLOOKUP(B98,$A$2:$A$7,$B$2:$B$7),A98&lt;501,_xlfn.XLOOKUP(B98,$A$2:$A$7,$C$2:$C$7),A98&lt;751,_xlfn.XLOOKUP(B98,$A$2:$A$7,$D$2:$D$7),A98&lt;=1000,_xlfn.XLOOKUP(B98,$A$2:$A$7,$E$2:$E$7))</f>
        <v>Bu Made</v>
      </c>
      <c r="D98" s="9" t="str">
        <f>(_xlfn.XLOOKUP(A98,'Personal Teks 2'!$A$2:$A$1001,'Personal Teks 2'!$D$2:$D$1001))</f>
        <v>Ganep Puspita</v>
      </c>
    </row>
    <row r="99" spans="1:4" x14ac:dyDescent="0.25">
      <c r="A99" s="9">
        <v>90</v>
      </c>
      <c r="B99" s="9" t="str">
        <f>_xlfn.XLOOKUP(A99,'Personal Teks 2'!$A$2:$A$1001,'Personal Teks 2'!$C$2:$C$1001)</f>
        <v>Biologi</v>
      </c>
      <c r="C99" s="9" t="str" cm="1">
        <f t="array" ref="C99">_xlfn.IFS(A99&lt;251,_xlfn.XLOOKUP(B99,$A$2:$A$7,$B$2:$B$7),A99&lt;501,_xlfn.XLOOKUP(B99,$A$2:$A$7,$C$2:$C$7),A99&lt;751,_xlfn.XLOOKUP(B99,$A$2:$A$7,$D$2:$D$7),A99&lt;=1000,_xlfn.XLOOKUP(B99,$A$2:$A$7,$E$2:$E$7))</f>
        <v>Bu Ratna</v>
      </c>
      <c r="D99" s="9" t="str">
        <f>(_xlfn.XLOOKUP(A99,'Personal Teks 2'!$A$2:$A$1001,'Personal Teks 2'!$D$2:$D$1001))</f>
        <v>Adinata Samosir</v>
      </c>
    </row>
    <row r="100" spans="1:4" x14ac:dyDescent="0.25">
      <c r="A100" s="9">
        <v>91</v>
      </c>
      <c r="B100" s="9" t="str">
        <f>_xlfn.XLOOKUP(A100,'Personal Teks 2'!$A$2:$A$1001,'Personal Teks 2'!$C$2:$C$1001)</f>
        <v>Aktuaria</v>
      </c>
      <c r="C100" s="9" t="str" cm="1">
        <f t="array" ref="C100">_xlfn.IFS(A100&lt;251,_xlfn.XLOOKUP(B100,$A$2:$A$7,$B$2:$B$7),A100&lt;501,_xlfn.XLOOKUP(B100,$A$2:$A$7,$C$2:$C$7),A100&lt;751,_xlfn.XLOOKUP(B100,$A$2:$A$7,$D$2:$D$7),A100&lt;=1000,_xlfn.XLOOKUP(B100,$A$2:$A$7,$E$2:$E$7))</f>
        <v>Pak Andi</v>
      </c>
      <c r="D100" s="9" t="str">
        <f>(_xlfn.XLOOKUP(A100,'Personal Teks 2'!$A$2:$A$1001,'Personal Teks 2'!$D$2:$D$1001))</f>
        <v>Omar Wibowo</v>
      </c>
    </row>
    <row r="101" spans="1:4" x14ac:dyDescent="0.25">
      <c r="A101" s="9">
        <v>92</v>
      </c>
      <c r="B101" s="9" t="str">
        <f>_xlfn.XLOOKUP(A101,'Personal Teks 2'!$A$2:$A$1001,'Personal Teks 2'!$C$2:$C$1001)</f>
        <v>Fisika</v>
      </c>
      <c r="C101" s="9" t="str" cm="1">
        <f t="array" ref="C101">_xlfn.IFS(A101&lt;251,_xlfn.XLOOKUP(B101,$A$2:$A$7,$B$2:$B$7),A101&lt;501,_xlfn.XLOOKUP(B101,$A$2:$A$7,$C$2:$C$7),A101&lt;751,_xlfn.XLOOKUP(B101,$A$2:$A$7,$D$2:$D$7),A101&lt;=1000,_xlfn.XLOOKUP(B101,$A$2:$A$7,$E$2:$E$7))</f>
        <v>Pak Krisna</v>
      </c>
      <c r="D101" s="9" t="str">
        <f>(_xlfn.XLOOKUP(A101,'Personal Teks 2'!$A$2:$A$1001,'Personal Teks 2'!$D$2:$D$1001))</f>
        <v>Warji Yuniar</v>
      </c>
    </row>
    <row r="102" spans="1:4" x14ac:dyDescent="0.25">
      <c r="A102" s="9">
        <v>93</v>
      </c>
      <c r="B102" s="9" t="str">
        <f>_xlfn.XLOOKUP(A102,'Personal Teks 2'!$A$2:$A$1001,'Personal Teks 2'!$C$2:$C$1001)</f>
        <v>Statistika</v>
      </c>
      <c r="C102" s="9" t="str" cm="1">
        <f t="array" ref="C102">_xlfn.IFS(A102&lt;251,_xlfn.XLOOKUP(B102,$A$2:$A$7,$B$2:$B$7),A102&lt;501,_xlfn.XLOOKUP(B102,$A$2:$A$7,$C$2:$C$7),A102&lt;751,_xlfn.XLOOKUP(B102,$A$2:$A$7,$D$2:$D$7),A102&lt;=1000,_xlfn.XLOOKUP(B102,$A$2:$A$7,$E$2:$E$7))</f>
        <v>Bu Made</v>
      </c>
      <c r="D102" s="9" t="str">
        <f>(_xlfn.XLOOKUP(A102,'Personal Teks 2'!$A$2:$A$1001,'Personal Teks 2'!$D$2:$D$1001))</f>
        <v>Yuliana Sihombing</v>
      </c>
    </row>
    <row r="103" spans="1:4" x14ac:dyDescent="0.25">
      <c r="A103" s="9">
        <v>94</v>
      </c>
      <c r="B103" s="9" t="str">
        <f>_xlfn.XLOOKUP(A103,'Personal Teks 2'!$A$2:$A$1001,'Personal Teks 2'!$C$2:$C$1001)</f>
        <v>Matematika</v>
      </c>
      <c r="C103" s="9" t="str" cm="1">
        <f t="array" ref="C103">_xlfn.IFS(A103&lt;251,_xlfn.XLOOKUP(B103,$A$2:$A$7,$B$2:$B$7),A103&lt;501,_xlfn.XLOOKUP(B103,$A$2:$A$7,$C$2:$C$7),A103&lt;751,_xlfn.XLOOKUP(B103,$A$2:$A$7,$D$2:$D$7),A103&lt;=1000,_xlfn.XLOOKUP(B103,$A$2:$A$7,$E$2:$E$7))</f>
        <v>Bu Dwi</v>
      </c>
      <c r="D103" s="9" t="str">
        <f>(_xlfn.XLOOKUP(A103,'Personal Teks 2'!$A$2:$A$1001,'Personal Teks 2'!$D$2:$D$1001))</f>
        <v>Umay Suryono</v>
      </c>
    </row>
    <row r="104" spans="1:4" x14ac:dyDescent="0.25">
      <c r="A104" s="9">
        <v>95</v>
      </c>
      <c r="B104" s="9" t="str">
        <f>_xlfn.XLOOKUP(A104,'Personal Teks 2'!$A$2:$A$1001,'Personal Teks 2'!$C$2:$C$1001)</f>
        <v>Aktuaria</v>
      </c>
      <c r="C104" s="9" t="str" cm="1">
        <f t="array" ref="C104">_xlfn.IFS(A104&lt;251,_xlfn.XLOOKUP(B104,$A$2:$A$7,$B$2:$B$7),A104&lt;501,_xlfn.XLOOKUP(B104,$A$2:$A$7,$C$2:$C$7),A104&lt;751,_xlfn.XLOOKUP(B104,$A$2:$A$7,$D$2:$D$7),A104&lt;=1000,_xlfn.XLOOKUP(B104,$A$2:$A$7,$E$2:$E$7))</f>
        <v>Pak Andi</v>
      </c>
      <c r="D104" s="9" t="str">
        <f>(_xlfn.XLOOKUP(A104,'Personal Teks 2'!$A$2:$A$1001,'Personal Teks 2'!$D$2:$D$1001))</f>
        <v>Bagiya Damanik</v>
      </c>
    </row>
    <row r="105" spans="1:4" x14ac:dyDescent="0.25">
      <c r="A105" s="9">
        <v>96</v>
      </c>
      <c r="B105" s="9" t="str">
        <f>_xlfn.XLOOKUP(A105,'Personal Teks 2'!$A$2:$A$1001,'Personal Teks 2'!$C$2:$C$1001)</f>
        <v>Biologi</v>
      </c>
      <c r="C105" s="9" t="str" cm="1">
        <f t="array" ref="C105">_xlfn.IFS(A105&lt;251,_xlfn.XLOOKUP(B105,$A$2:$A$7,$B$2:$B$7),A105&lt;501,_xlfn.XLOOKUP(B105,$A$2:$A$7,$C$2:$C$7),A105&lt;751,_xlfn.XLOOKUP(B105,$A$2:$A$7,$D$2:$D$7),A105&lt;=1000,_xlfn.XLOOKUP(B105,$A$2:$A$7,$E$2:$E$7))</f>
        <v>Bu Ratna</v>
      </c>
      <c r="D105" s="9" t="str">
        <f>(_xlfn.XLOOKUP(A105,'Personal Teks 2'!$A$2:$A$1001,'Personal Teks 2'!$D$2:$D$1001))</f>
        <v>Umi Nainggolan</v>
      </c>
    </row>
    <row r="106" spans="1:4" x14ac:dyDescent="0.25">
      <c r="A106" s="9">
        <v>97</v>
      </c>
      <c r="B106" s="9" t="str">
        <f>_xlfn.XLOOKUP(A106,'Personal Teks 2'!$A$2:$A$1001,'Personal Teks 2'!$C$2:$C$1001)</f>
        <v>Biologi</v>
      </c>
      <c r="C106" s="9" t="str" cm="1">
        <f t="array" ref="C106">_xlfn.IFS(A106&lt;251,_xlfn.XLOOKUP(B106,$A$2:$A$7,$B$2:$B$7),A106&lt;501,_xlfn.XLOOKUP(B106,$A$2:$A$7,$C$2:$C$7),A106&lt;751,_xlfn.XLOOKUP(B106,$A$2:$A$7,$D$2:$D$7),A106&lt;=1000,_xlfn.XLOOKUP(B106,$A$2:$A$7,$E$2:$E$7))</f>
        <v>Bu Ratna</v>
      </c>
      <c r="D106" s="9" t="str">
        <f>(_xlfn.XLOOKUP(A106,'Personal Teks 2'!$A$2:$A$1001,'Personal Teks 2'!$D$2:$D$1001))</f>
        <v>Oliva Lailasari</v>
      </c>
    </row>
    <row r="107" spans="1:4" x14ac:dyDescent="0.25">
      <c r="A107" s="9">
        <v>98</v>
      </c>
      <c r="B107" s="9" t="str">
        <f>_xlfn.XLOOKUP(A107,'Personal Teks 2'!$A$2:$A$1001,'Personal Teks 2'!$C$2:$C$1001)</f>
        <v>Fisika</v>
      </c>
      <c r="C107" s="9" t="str" cm="1">
        <f t="array" ref="C107">_xlfn.IFS(A107&lt;251,_xlfn.XLOOKUP(B107,$A$2:$A$7,$B$2:$B$7),A107&lt;501,_xlfn.XLOOKUP(B107,$A$2:$A$7,$C$2:$C$7),A107&lt;751,_xlfn.XLOOKUP(B107,$A$2:$A$7,$D$2:$D$7),A107&lt;=1000,_xlfn.XLOOKUP(B107,$A$2:$A$7,$E$2:$E$7))</f>
        <v>Pak Krisna</v>
      </c>
      <c r="D107" s="9" t="str">
        <f>(_xlfn.XLOOKUP(A107,'Personal Teks 2'!$A$2:$A$1001,'Personal Teks 2'!$D$2:$D$1001))</f>
        <v>Kasusra Riyanti</v>
      </c>
    </row>
    <row r="108" spans="1:4" x14ac:dyDescent="0.25">
      <c r="A108" s="9">
        <v>99</v>
      </c>
      <c r="B108" s="9" t="str">
        <f>_xlfn.XLOOKUP(A108,'Personal Teks 2'!$A$2:$A$1001,'Personal Teks 2'!$C$2:$C$1001)</f>
        <v>Aktuaria</v>
      </c>
      <c r="C108" s="9" t="str" cm="1">
        <f t="array" ref="C108">_xlfn.IFS(A108&lt;251,_xlfn.XLOOKUP(B108,$A$2:$A$7,$B$2:$B$7),A108&lt;501,_xlfn.XLOOKUP(B108,$A$2:$A$7,$C$2:$C$7),A108&lt;751,_xlfn.XLOOKUP(B108,$A$2:$A$7,$D$2:$D$7),A108&lt;=1000,_xlfn.XLOOKUP(B108,$A$2:$A$7,$E$2:$E$7))</f>
        <v>Pak Andi</v>
      </c>
      <c r="D108" s="9" t="str">
        <f>(_xlfn.XLOOKUP(A108,'Personal Teks 2'!$A$2:$A$1001,'Personal Teks 2'!$D$2:$D$1001))</f>
        <v>Dalimin Padmasari</v>
      </c>
    </row>
    <row r="109" spans="1:4" x14ac:dyDescent="0.25">
      <c r="A109" s="9">
        <v>100</v>
      </c>
      <c r="B109" s="9" t="str">
        <f>_xlfn.XLOOKUP(A109,'Personal Teks 2'!$A$2:$A$1001,'Personal Teks 2'!$C$2:$C$1001)</f>
        <v>Matematika</v>
      </c>
      <c r="C109" s="9" t="str" cm="1">
        <f t="array" ref="C109">_xlfn.IFS(A109&lt;251,_xlfn.XLOOKUP(B109,$A$2:$A$7,$B$2:$B$7),A109&lt;501,_xlfn.XLOOKUP(B109,$A$2:$A$7,$C$2:$C$7),A109&lt;751,_xlfn.XLOOKUP(B109,$A$2:$A$7,$D$2:$D$7),A109&lt;=1000,_xlfn.XLOOKUP(B109,$A$2:$A$7,$E$2:$E$7))</f>
        <v>Bu Dwi</v>
      </c>
      <c r="D109" s="9" t="str">
        <f>(_xlfn.XLOOKUP(A109,'Personal Teks 2'!$A$2:$A$1001,'Personal Teks 2'!$D$2:$D$1001))</f>
        <v>Jarwa Maulana</v>
      </c>
    </row>
    <row r="110" spans="1:4" x14ac:dyDescent="0.25">
      <c r="A110" s="9">
        <v>101</v>
      </c>
      <c r="B110" s="9" t="str">
        <f>_xlfn.XLOOKUP(A110,'Personal Teks 2'!$A$2:$A$1001,'Personal Teks 2'!$C$2:$C$1001)</f>
        <v>Kimia</v>
      </c>
      <c r="C110" s="9" t="str" cm="1">
        <f t="array" ref="C110">_xlfn.IFS(A110&lt;251,_xlfn.XLOOKUP(B110,$A$2:$A$7,$B$2:$B$7),A110&lt;501,_xlfn.XLOOKUP(B110,$A$2:$A$7,$C$2:$C$7),A110&lt;751,_xlfn.XLOOKUP(B110,$A$2:$A$7,$D$2:$D$7),A110&lt;=1000,_xlfn.XLOOKUP(B110,$A$2:$A$7,$E$2:$E$7))</f>
        <v>Pak Budi</v>
      </c>
      <c r="D110" s="9" t="str">
        <f>(_xlfn.XLOOKUP(A110,'Personal Teks 2'!$A$2:$A$1001,'Personal Teks 2'!$D$2:$D$1001))</f>
        <v>Dodo Hassanah</v>
      </c>
    </row>
    <row r="111" spans="1:4" x14ac:dyDescent="0.25">
      <c r="A111" s="9">
        <v>102</v>
      </c>
      <c r="B111" s="9" t="str">
        <f>_xlfn.XLOOKUP(A111,'Personal Teks 2'!$A$2:$A$1001,'Personal Teks 2'!$C$2:$C$1001)</f>
        <v>Biologi</v>
      </c>
      <c r="C111" s="9" t="str" cm="1">
        <f t="array" ref="C111">_xlfn.IFS(A111&lt;251,_xlfn.XLOOKUP(B111,$A$2:$A$7,$B$2:$B$7),A111&lt;501,_xlfn.XLOOKUP(B111,$A$2:$A$7,$C$2:$C$7),A111&lt;751,_xlfn.XLOOKUP(B111,$A$2:$A$7,$D$2:$D$7),A111&lt;=1000,_xlfn.XLOOKUP(B111,$A$2:$A$7,$E$2:$E$7))</f>
        <v>Bu Ratna</v>
      </c>
      <c r="D111" s="9" t="str">
        <f>(_xlfn.XLOOKUP(A111,'Personal Teks 2'!$A$2:$A$1001,'Personal Teks 2'!$D$2:$D$1001))</f>
        <v>Edward Wasita</v>
      </c>
    </row>
    <row r="112" spans="1:4" x14ac:dyDescent="0.25">
      <c r="A112" s="9">
        <v>103</v>
      </c>
      <c r="B112" s="9" t="str">
        <f>_xlfn.XLOOKUP(A112,'Personal Teks 2'!$A$2:$A$1001,'Personal Teks 2'!$C$2:$C$1001)</f>
        <v>Biologi</v>
      </c>
      <c r="C112" s="9" t="str" cm="1">
        <f t="array" ref="C112">_xlfn.IFS(A112&lt;251,_xlfn.XLOOKUP(B112,$A$2:$A$7,$B$2:$B$7),A112&lt;501,_xlfn.XLOOKUP(B112,$A$2:$A$7,$C$2:$C$7),A112&lt;751,_xlfn.XLOOKUP(B112,$A$2:$A$7,$D$2:$D$7),A112&lt;=1000,_xlfn.XLOOKUP(B112,$A$2:$A$7,$E$2:$E$7))</f>
        <v>Bu Ratna</v>
      </c>
      <c r="D112" s="9" t="str">
        <f>(_xlfn.XLOOKUP(A112,'Personal Teks 2'!$A$2:$A$1001,'Personal Teks 2'!$D$2:$D$1001))</f>
        <v>Kartika Napitupulu</v>
      </c>
    </row>
    <row r="113" spans="1:4" x14ac:dyDescent="0.25">
      <c r="A113" s="9">
        <v>104</v>
      </c>
      <c r="B113" s="9" t="str">
        <f>_xlfn.XLOOKUP(A113,'Personal Teks 2'!$A$2:$A$1001,'Personal Teks 2'!$C$2:$C$1001)</f>
        <v>Statistika</v>
      </c>
      <c r="C113" s="9" t="str" cm="1">
        <f t="array" ref="C113">_xlfn.IFS(A113&lt;251,_xlfn.XLOOKUP(B113,$A$2:$A$7,$B$2:$B$7),A113&lt;501,_xlfn.XLOOKUP(B113,$A$2:$A$7,$C$2:$C$7),A113&lt;751,_xlfn.XLOOKUP(B113,$A$2:$A$7,$D$2:$D$7),A113&lt;=1000,_xlfn.XLOOKUP(B113,$A$2:$A$7,$E$2:$E$7))</f>
        <v>Bu Made</v>
      </c>
      <c r="D113" s="9" t="str">
        <f>(_xlfn.XLOOKUP(A113,'Personal Teks 2'!$A$2:$A$1001,'Personal Teks 2'!$D$2:$D$1001))</f>
        <v>Rusman Hakim</v>
      </c>
    </row>
    <row r="114" spans="1:4" x14ac:dyDescent="0.25">
      <c r="A114" s="9">
        <v>105</v>
      </c>
      <c r="B114" s="9" t="str">
        <f>_xlfn.XLOOKUP(A114,'Personal Teks 2'!$A$2:$A$1001,'Personal Teks 2'!$C$2:$C$1001)</f>
        <v>Biologi</v>
      </c>
      <c r="C114" s="9" t="str" cm="1">
        <f t="array" ref="C114">_xlfn.IFS(A114&lt;251,_xlfn.XLOOKUP(B114,$A$2:$A$7,$B$2:$B$7),A114&lt;501,_xlfn.XLOOKUP(B114,$A$2:$A$7,$C$2:$C$7),A114&lt;751,_xlfn.XLOOKUP(B114,$A$2:$A$7,$D$2:$D$7),A114&lt;=1000,_xlfn.XLOOKUP(B114,$A$2:$A$7,$E$2:$E$7))</f>
        <v>Bu Ratna</v>
      </c>
      <c r="D114" s="9" t="str">
        <f>(_xlfn.XLOOKUP(A114,'Personal Teks 2'!$A$2:$A$1001,'Personal Teks 2'!$D$2:$D$1001))</f>
        <v>Bakiman Uwais</v>
      </c>
    </row>
    <row r="115" spans="1:4" x14ac:dyDescent="0.25">
      <c r="A115" s="9">
        <v>106</v>
      </c>
      <c r="B115" s="9" t="str">
        <f>_xlfn.XLOOKUP(A115,'Personal Teks 2'!$A$2:$A$1001,'Personal Teks 2'!$C$2:$C$1001)</f>
        <v>Statistika</v>
      </c>
      <c r="C115" s="9" t="str" cm="1">
        <f t="array" ref="C115">_xlfn.IFS(A115&lt;251,_xlfn.XLOOKUP(B115,$A$2:$A$7,$B$2:$B$7),A115&lt;501,_xlfn.XLOOKUP(B115,$A$2:$A$7,$C$2:$C$7),A115&lt;751,_xlfn.XLOOKUP(B115,$A$2:$A$7,$D$2:$D$7),A115&lt;=1000,_xlfn.XLOOKUP(B115,$A$2:$A$7,$E$2:$E$7))</f>
        <v>Bu Made</v>
      </c>
      <c r="D115" s="9" t="str">
        <f>(_xlfn.XLOOKUP(A115,'Personal Teks 2'!$A$2:$A$1001,'Personal Teks 2'!$D$2:$D$1001))</f>
        <v>Ibrahim Wijaya</v>
      </c>
    </row>
    <row r="116" spans="1:4" x14ac:dyDescent="0.25">
      <c r="A116" s="9">
        <v>107</v>
      </c>
      <c r="B116" s="9" t="str">
        <f>_xlfn.XLOOKUP(A116,'Personal Teks 2'!$A$2:$A$1001,'Personal Teks 2'!$C$2:$C$1001)</f>
        <v>Statistika</v>
      </c>
      <c r="C116" s="9" t="str" cm="1">
        <f t="array" ref="C116">_xlfn.IFS(A116&lt;251,_xlfn.XLOOKUP(B116,$A$2:$A$7,$B$2:$B$7),A116&lt;501,_xlfn.XLOOKUP(B116,$A$2:$A$7,$C$2:$C$7),A116&lt;751,_xlfn.XLOOKUP(B116,$A$2:$A$7,$D$2:$D$7),A116&lt;=1000,_xlfn.XLOOKUP(B116,$A$2:$A$7,$E$2:$E$7))</f>
        <v>Bu Made</v>
      </c>
      <c r="D116" s="9" t="str">
        <f>(_xlfn.XLOOKUP(A116,'Personal Teks 2'!$A$2:$A$1001,'Personal Teks 2'!$D$2:$D$1001))</f>
        <v>Ibun Setiawan</v>
      </c>
    </row>
    <row r="117" spans="1:4" x14ac:dyDescent="0.25">
      <c r="A117" s="9">
        <v>108</v>
      </c>
      <c r="B117" s="9" t="str">
        <f>_xlfn.XLOOKUP(A117,'Personal Teks 2'!$A$2:$A$1001,'Personal Teks 2'!$C$2:$C$1001)</f>
        <v>Statistika</v>
      </c>
      <c r="C117" s="9" t="str" cm="1">
        <f t="array" ref="C117">_xlfn.IFS(A117&lt;251,_xlfn.XLOOKUP(B117,$A$2:$A$7,$B$2:$B$7),A117&lt;501,_xlfn.XLOOKUP(B117,$A$2:$A$7,$C$2:$C$7),A117&lt;751,_xlfn.XLOOKUP(B117,$A$2:$A$7,$D$2:$D$7),A117&lt;=1000,_xlfn.XLOOKUP(B117,$A$2:$A$7,$E$2:$E$7))</f>
        <v>Bu Made</v>
      </c>
      <c r="D117" s="9" t="str">
        <f>(_xlfn.XLOOKUP(A117,'Personal Teks 2'!$A$2:$A$1001,'Personal Teks 2'!$D$2:$D$1001))</f>
        <v>Kemal Prabowo</v>
      </c>
    </row>
    <row r="118" spans="1:4" x14ac:dyDescent="0.25">
      <c r="A118" s="9">
        <v>109</v>
      </c>
      <c r="B118" s="9" t="str">
        <f>_xlfn.XLOOKUP(A118,'Personal Teks 2'!$A$2:$A$1001,'Personal Teks 2'!$C$2:$C$1001)</f>
        <v>Aktuaria</v>
      </c>
      <c r="C118" s="9" t="str" cm="1">
        <f t="array" ref="C118">_xlfn.IFS(A118&lt;251,_xlfn.XLOOKUP(B118,$A$2:$A$7,$B$2:$B$7),A118&lt;501,_xlfn.XLOOKUP(B118,$A$2:$A$7,$C$2:$C$7),A118&lt;751,_xlfn.XLOOKUP(B118,$A$2:$A$7,$D$2:$D$7),A118&lt;=1000,_xlfn.XLOOKUP(B118,$A$2:$A$7,$E$2:$E$7))</f>
        <v>Pak Andi</v>
      </c>
      <c r="D118" s="9" t="str">
        <f>(_xlfn.XLOOKUP(A118,'Personal Teks 2'!$A$2:$A$1001,'Personal Teks 2'!$D$2:$D$1001))</f>
        <v>Saiful Kusumo</v>
      </c>
    </row>
    <row r="119" spans="1:4" x14ac:dyDescent="0.25">
      <c r="A119" s="9">
        <v>110</v>
      </c>
      <c r="B119" s="9" t="str">
        <f>_xlfn.XLOOKUP(A119,'Personal Teks 2'!$A$2:$A$1001,'Personal Teks 2'!$C$2:$C$1001)</f>
        <v>Matematika</v>
      </c>
      <c r="C119" s="9" t="str" cm="1">
        <f t="array" ref="C119">_xlfn.IFS(A119&lt;251,_xlfn.XLOOKUP(B119,$A$2:$A$7,$B$2:$B$7),A119&lt;501,_xlfn.XLOOKUP(B119,$A$2:$A$7,$C$2:$C$7),A119&lt;751,_xlfn.XLOOKUP(B119,$A$2:$A$7,$D$2:$D$7),A119&lt;=1000,_xlfn.XLOOKUP(B119,$A$2:$A$7,$E$2:$E$7))</f>
        <v>Bu Dwi</v>
      </c>
      <c r="D119" s="9" t="str">
        <f>(_xlfn.XLOOKUP(A119,'Personal Teks 2'!$A$2:$A$1001,'Personal Teks 2'!$D$2:$D$1001))</f>
        <v>Wisnu Pangestu</v>
      </c>
    </row>
    <row r="120" spans="1:4" x14ac:dyDescent="0.25">
      <c r="A120" s="9">
        <v>111</v>
      </c>
      <c r="B120" s="9" t="str">
        <f>_xlfn.XLOOKUP(A120,'Personal Teks 2'!$A$2:$A$1001,'Personal Teks 2'!$C$2:$C$1001)</f>
        <v>Matematika</v>
      </c>
      <c r="C120" s="9" t="str" cm="1">
        <f t="array" ref="C120">_xlfn.IFS(A120&lt;251,_xlfn.XLOOKUP(B120,$A$2:$A$7,$B$2:$B$7),A120&lt;501,_xlfn.XLOOKUP(B120,$A$2:$A$7,$C$2:$C$7),A120&lt;751,_xlfn.XLOOKUP(B120,$A$2:$A$7,$D$2:$D$7),A120&lt;=1000,_xlfn.XLOOKUP(B120,$A$2:$A$7,$E$2:$E$7))</f>
        <v>Bu Dwi</v>
      </c>
      <c r="D120" s="9" t="str">
        <f>(_xlfn.XLOOKUP(A120,'Personal Teks 2'!$A$2:$A$1001,'Personal Teks 2'!$D$2:$D$1001))</f>
        <v>Jumadi Wahyuni</v>
      </c>
    </row>
    <row r="121" spans="1:4" x14ac:dyDescent="0.25">
      <c r="A121" s="9">
        <v>112</v>
      </c>
      <c r="B121" s="9" t="str">
        <f>_xlfn.XLOOKUP(A121,'Personal Teks 2'!$A$2:$A$1001,'Personal Teks 2'!$C$2:$C$1001)</f>
        <v>Kimia</v>
      </c>
      <c r="C121" s="9" t="str" cm="1">
        <f t="array" ref="C121">_xlfn.IFS(A121&lt;251,_xlfn.XLOOKUP(B121,$A$2:$A$7,$B$2:$B$7),A121&lt;501,_xlfn.XLOOKUP(B121,$A$2:$A$7,$C$2:$C$7),A121&lt;751,_xlfn.XLOOKUP(B121,$A$2:$A$7,$D$2:$D$7),A121&lt;=1000,_xlfn.XLOOKUP(B121,$A$2:$A$7,$E$2:$E$7))</f>
        <v>Pak Budi</v>
      </c>
      <c r="D121" s="9" t="str">
        <f>(_xlfn.XLOOKUP(A121,'Personal Teks 2'!$A$2:$A$1001,'Personal Teks 2'!$D$2:$D$1001))</f>
        <v>Kania Mandasari</v>
      </c>
    </row>
    <row r="122" spans="1:4" x14ac:dyDescent="0.25">
      <c r="A122" s="9">
        <v>113</v>
      </c>
      <c r="B122" s="9" t="str">
        <f>_xlfn.XLOOKUP(A122,'Personal Teks 2'!$A$2:$A$1001,'Personal Teks 2'!$C$2:$C$1001)</f>
        <v>Kimia</v>
      </c>
      <c r="C122" s="9" t="str" cm="1">
        <f t="array" ref="C122">_xlfn.IFS(A122&lt;251,_xlfn.XLOOKUP(B122,$A$2:$A$7,$B$2:$B$7),A122&lt;501,_xlfn.XLOOKUP(B122,$A$2:$A$7,$C$2:$C$7),A122&lt;751,_xlfn.XLOOKUP(B122,$A$2:$A$7,$D$2:$D$7),A122&lt;=1000,_xlfn.XLOOKUP(B122,$A$2:$A$7,$E$2:$E$7))</f>
        <v>Pak Budi</v>
      </c>
      <c r="D122" s="9" t="str">
        <f>(_xlfn.XLOOKUP(A122,'Personal Teks 2'!$A$2:$A$1001,'Personal Teks 2'!$D$2:$D$1001))</f>
        <v>Lantar Prakasa</v>
      </c>
    </row>
    <row r="123" spans="1:4" x14ac:dyDescent="0.25">
      <c r="A123" s="9">
        <v>114</v>
      </c>
      <c r="B123" s="9" t="str">
        <f>_xlfn.XLOOKUP(A123,'Personal Teks 2'!$A$2:$A$1001,'Personal Teks 2'!$C$2:$C$1001)</f>
        <v>Biologi</v>
      </c>
      <c r="C123" s="9" t="str" cm="1">
        <f t="array" ref="C123">_xlfn.IFS(A123&lt;251,_xlfn.XLOOKUP(B123,$A$2:$A$7,$B$2:$B$7),A123&lt;501,_xlfn.XLOOKUP(B123,$A$2:$A$7,$C$2:$C$7),A123&lt;751,_xlfn.XLOOKUP(B123,$A$2:$A$7,$D$2:$D$7),A123&lt;=1000,_xlfn.XLOOKUP(B123,$A$2:$A$7,$E$2:$E$7))</f>
        <v>Bu Ratna</v>
      </c>
      <c r="D123" s="9" t="str">
        <f>(_xlfn.XLOOKUP(A123,'Personal Teks 2'!$A$2:$A$1001,'Personal Teks 2'!$D$2:$D$1001))</f>
        <v>Eluh Siregar</v>
      </c>
    </row>
    <row r="124" spans="1:4" x14ac:dyDescent="0.25">
      <c r="A124" s="9">
        <v>115</v>
      </c>
      <c r="B124" s="9" t="str">
        <f>_xlfn.XLOOKUP(A124,'Personal Teks 2'!$A$2:$A$1001,'Personal Teks 2'!$C$2:$C$1001)</f>
        <v>Statistika</v>
      </c>
      <c r="C124" s="9" t="str" cm="1">
        <f t="array" ref="C124">_xlfn.IFS(A124&lt;251,_xlfn.XLOOKUP(B124,$A$2:$A$7,$B$2:$B$7),A124&lt;501,_xlfn.XLOOKUP(B124,$A$2:$A$7,$C$2:$C$7),A124&lt;751,_xlfn.XLOOKUP(B124,$A$2:$A$7,$D$2:$D$7),A124&lt;=1000,_xlfn.XLOOKUP(B124,$A$2:$A$7,$E$2:$E$7))</f>
        <v>Bu Made</v>
      </c>
      <c r="D124" s="9" t="str">
        <f>(_xlfn.XLOOKUP(A124,'Personal Teks 2'!$A$2:$A$1001,'Personal Teks 2'!$D$2:$D$1001))</f>
        <v>Janet Gunawan</v>
      </c>
    </row>
    <row r="125" spans="1:4" x14ac:dyDescent="0.25">
      <c r="A125" s="9">
        <v>116</v>
      </c>
      <c r="B125" s="9" t="str">
        <f>_xlfn.XLOOKUP(A125,'Personal Teks 2'!$A$2:$A$1001,'Personal Teks 2'!$C$2:$C$1001)</f>
        <v>Aktuaria</v>
      </c>
      <c r="C125" s="9" t="str" cm="1">
        <f t="array" ref="C125">_xlfn.IFS(A125&lt;251,_xlfn.XLOOKUP(B125,$A$2:$A$7,$B$2:$B$7),A125&lt;501,_xlfn.XLOOKUP(B125,$A$2:$A$7,$C$2:$C$7),A125&lt;751,_xlfn.XLOOKUP(B125,$A$2:$A$7,$D$2:$D$7),A125&lt;=1000,_xlfn.XLOOKUP(B125,$A$2:$A$7,$E$2:$E$7))</f>
        <v>Pak Andi</v>
      </c>
      <c r="D125" s="9" t="str">
        <f>(_xlfn.XLOOKUP(A125,'Personal Teks 2'!$A$2:$A$1001,'Personal Teks 2'!$D$2:$D$1001))</f>
        <v>Aurora Siregar</v>
      </c>
    </row>
    <row r="126" spans="1:4" x14ac:dyDescent="0.25">
      <c r="A126" s="9">
        <v>117</v>
      </c>
      <c r="B126" s="9" t="str">
        <f>_xlfn.XLOOKUP(A126,'Personal Teks 2'!$A$2:$A$1001,'Personal Teks 2'!$C$2:$C$1001)</f>
        <v>Aktuaria</v>
      </c>
      <c r="C126" s="9" t="str" cm="1">
        <f t="array" ref="C126">_xlfn.IFS(A126&lt;251,_xlfn.XLOOKUP(B126,$A$2:$A$7,$B$2:$B$7),A126&lt;501,_xlfn.XLOOKUP(B126,$A$2:$A$7,$C$2:$C$7),A126&lt;751,_xlfn.XLOOKUP(B126,$A$2:$A$7,$D$2:$D$7),A126&lt;=1000,_xlfn.XLOOKUP(B126,$A$2:$A$7,$E$2:$E$7))</f>
        <v>Pak Andi</v>
      </c>
      <c r="D126" s="9" t="str">
        <f>(_xlfn.XLOOKUP(A126,'Personal Teks 2'!$A$2:$A$1001,'Personal Teks 2'!$D$2:$D$1001))</f>
        <v>Hasim Purwanti</v>
      </c>
    </row>
    <row r="127" spans="1:4" x14ac:dyDescent="0.25">
      <c r="A127" s="9">
        <v>118</v>
      </c>
      <c r="B127" s="9" t="str">
        <f>_xlfn.XLOOKUP(A127,'Personal Teks 2'!$A$2:$A$1001,'Personal Teks 2'!$C$2:$C$1001)</f>
        <v>Kimia</v>
      </c>
      <c r="C127" s="9" t="str" cm="1">
        <f t="array" ref="C127">_xlfn.IFS(A127&lt;251,_xlfn.XLOOKUP(B127,$A$2:$A$7,$B$2:$B$7),A127&lt;501,_xlfn.XLOOKUP(B127,$A$2:$A$7,$C$2:$C$7),A127&lt;751,_xlfn.XLOOKUP(B127,$A$2:$A$7,$D$2:$D$7),A127&lt;=1000,_xlfn.XLOOKUP(B127,$A$2:$A$7,$E$2:$E$7))</f>
        <v>Pak Budi</v>
      </c>
      <c r="D127" s="9" t="str">
        <f>(_xlfn.XLOOKUP(A127,'Personal Teks 2'!$A$2:$A$1001,'Personal Teks 2'!$D$2:$D$1001))</f>
        <v>Kiandra Megantara</v>
      </c>
    </row>
    <row r="128" spans="1:4" x14ac:dyDescent="0.25">
      <c r="A128" s="9">
        <v>119</v>
      </c>
      <c r="B128" s="9" t="str">
        <f>_xlfn.XLOOKUP(A128,'Personal Teks 2'!$A$2:$A$1001,'Personal Teks 2'!$C$2:$C$1001)</f>
        <v>Statistika</v>
      </c>
      <c r="C128" s="9" t="str" cm="1">
        <f t="array" ref="C128">_xlfn.IFS(A128&lt;251,_xlfn.XLOOKUP(B128,$A$2:$A$7,$B$2:$B$7),A128&lt;501,_xlfn.XLOOKUP(B128,$A$2:$A$7,$C$2:$C$7),A128&lt;751,_xlfn.XLOOKUP(B128,$A$2:$A$7,$D$2:$D$7),A128&lt;=1000,_xlfn.XLOOKUP(B128,$A$2:$A$7,$E$2:$E$7))</f>
        <v>Bu Made</v>
      </c>
      <c r="D128" s="9" t="str">
        <f>(_xlfn.XLOOKUP(A128,'Personal Teks 2'!$A$2:$A$1001,'Personal Teks 2'!$D$2:$D$1001))</f>
        <v>Saadat Pratiwi</v>
      </c>
    </row>
    <row r="129" spans="1:4" x14ac:dyDescent="0.25">
      <c r="A129" s="9">
        <v>120</v>
      </c>
      <c r="B129" s="9" t="str">
        <f>_xlfn.XLOOKUP(A129,'Personal Teks 2'!$A$2:$A$1001,'Personal Teks 2'!$C$2:$C$1001)</f>
        <v>Fisika</v>
      </c>
      <c r="C129" s="9" t="str" cm="1">
        <f t="array" ref="C129">_xlfn.IFS(A129&lt;251,_xlfn.XLOOKUP(B129,$A$2:$A$7,$B$2:$B$7),A129&lt;501,_xlfn.XLOOKUP(B129,$A$2:$A$7,$C$2:$C$7),A129&lt;751,_xlfn.XLOOKUP(B129,$A$2:$A$7,$D$2:$D$7),A129&lt;=1000,_xlfn.XLOOKUP(B129,$A$2:$A$7,$E$2:$E$7))</f>
        <v>Pak Krisna</v>
      </c>
      <c r="D129" s="9" t="str">
        <f>(_xlfn.XLOOKUP(A129,'Personal Teks 2'!$A$2:$A$1001,'Personal Teks 2'!$D$2:$D$1001))</f>
        <v>Padmi Anggraini</v>
      </c>
    </row>
    <row r="130" spans="1:4" x14ac:dyDescent="0.25">
      <c r="A130" s="9">
        <v>121</v>
      </c>
      <c r="B130" s="9" t="str">
        <f>_xlfn.XLOOKUP(A130,'Personal Teks 2'!$A$2:$A$1001,'Personal Teks 2'!$C$2:$C$1001)</f>
        <v>Kimia</v>
      </c>
      <c r="C130" s="9" t="str" cm="1">
        <f t="array" ref="C130">_xlfn.IFS(A130&lt;251,_xlfn.XLOOKUP(B130,$A$2:$A$7,$B$2:$B$7),A130&lt;501,_xlfn.XLOOKUP(B130,$A$2:$A$7,$C$2:$C$7),A130&lt;751,_xlfn.XLOOKUP(B130,$A$2:$A$7,$D$2:$D$7),A130&lt;=1000,_xlfn.XLOOKUP(B130,$A$2:$A$7,$E$2:$E$7))</f>
        <v>Pak Budi</v>
      </c>
      <c r="D130" s="9" t="str">
        <f>(_xlfn.XLOOKUP(A130,'Personal Teks 2'!$A$2:$A$1001,'Personal Teks 2'!$D$2:$D$1001))</f>
        <v>Galak Saefullah</v>
      </c>
    </row>
    <row r="131" spans="1:4" x14ac:dyDescent="0.25">
      <c r="A131" s="9">
        <v>122</v>
      </c>
      <c r="B131" s="9" t="str">
        <f>_xlfn.XLOOKUP(A131,'Personal Teks 2'!$A$2:$A$1001,'Personal Teks 2'!$C$2:$C$1001)</f>
        <v>Kimia</v>
      </c>
      <c r="C131" s="9" t="str" cm="1">
        <f t="array" ref="C131">_xlfn.IFS(A131&lt;251,_xlfn.XLOOKUP(B131,$A$2:$A$7,$B$2:$B$7),A131&lt;501,_xlfn.XLOOKUP(B131,$A$2:$A$7,$C$2:$C$7),A131&lt;751,_xlfn.XLOOKUP(B131,$A$2:$A$7,$D$2:$D$7),A131&lt;=1000,_xlfn.XLOOKUP(B131,$A$2:$A$7,$E$2:$E$7))</f>
        <v>Pak Budi</v>
      </c>
      <c r="D131" s="9" t="str">
        <f>(_xlfn.XLOOKUP(A131,'Personal Teks 2'!$A$2:$A$1001,'Personal Teks 2'!$D$2:$D$1001))</f>
        <v>Yoga Suryono</v>
      </c>
    </row>
    <row r="132" spans="1:4" x14ac:dyDescent="0.25">
      <c r="A132" s="9">
        <v>123</v>
      </c>
      <c r="B132" s="9" t="str">
        <f>_xlfn.XLOOKUP(A132,'Personal Teks 2'!$A$2:$A$1001,'Personal Teks 2'!$C$2:$C$1001)</f>
        <v>Statistika</v>
      </c>
      <c r="C132" s="9" t="str" cm="1">
        <f t="array" ref="C132">_xlfn.IFS(A132&lt;251,_xlfn.XLOOKUP(B132,$A$2:$A$7,$B$2:$B$7),A132&lt;501,_xlfn.XLOOKUP(B132,$A$2:$A$7,$C$2:$C$7),A132&lt;751,_xlfn.XLOOKUP(B132,$A$2:$A$7,$D$2:$D$7),A132&lt;=1000,_xlfn.XLOOKUP(B132,$A$2:$A$7,$E$2:$E$7))</f>
        <v>Bu Made</v>
      </c>
      <c r="D132" s="9" t="str">
        <f>(_xlfn.XLOOKUP(A132,'Personal Teks 2'!$A$2:$A$1001,'Personal Teks 2'!$D$2:$D$1001))</f>
        <v>Maryanto Nugroho</v>
      </c>
    </row>
    <row r="133" spans="1:4" x14ac:dyDescent="0.25">
      <c r="A133" s="9">
        <v>124</v>
      </c>
      <c r="B133" s="9" t="str">
        <f>_xlfn.XLOOKUP(A133,'Personal Teks 2'!$A$2:$A$1001,'Personal Teks 2'!$C$2:$C$1001)</f>
        <v>Fisika</v>
      </c>
      <c r="C133" s="9" t="str" cm="1">
        <f t="array" ref="C133">_xlfn.IFS(A133&lt;251,_xlfn.XLOOKUP(B133,$A$2:$A$7,$B$2:$B$7),A133&lt;501,_xlfn.XLOOKUP(B133,$A$2:$A$7,$C$2:$C$7),A133&lt;751,_xlfn.XLOOKUP(B133,$A$2:$A$7,$D$2:$D$7),A133&lt;=1000,_xlfn.XLOOKUP(B133,$A$2:$A$7,$E$2:$E$7))</f>
        <v>Pak Krisna</v>
      </c>
      <c r="D133" s="9" t="str">
        <f>(_xlfn.XLOOKUP(A133,'Personal Teks 2'!$A$2:$A$1001,'Personal Teks 2'!$D$2:$D$1001))</f>
        <v>Cindy Simanjuntak</v>
      </c>
    </row>
    <row r="134" spans="1:4" x14ac:dyDescent="0.25">
      <c r="A134" s="9">
        <v>125</v>
      </c>
      <c r="B134" s="9" t="str">
        <f>_xlfn.XLOOKUP(A134,'Personal Teks 2'!$A$2:$A$1001,'Personal Teks 2'!$C$2:$C$1001)</f>
        <v>Fisika</v>
      </c>
      <c r="C134" s="9" t="str" cm="1">
        <f t="array" ref="C134">_xlfn.IFS(A134&lt;251,_xlfn.XLOOKUP(B134,$A$2:$A$7,$B$2:$B$7),A134&lt;501,_xlfn.XLOOKUP(B134,$A$2:$A$7,$C$2:$C$7),A134&lt;751,_xlfn.XLOOKUP(B134,$A$2:$A$7,$D$2:$D$7),A134&lt;=1000,_xlfn.XLOOKUP(B134,$A$2:$A$7,$E$2:$E$7))</f>
        <v>Pak Krisna</v>
      </c>
      <c r="D134" s="9" t="str">
        <f>(_xlfn.XLOOKUP(A134,'Personal Teks 2'!$A$2:$A$1001,'Personal Teks 2'!$D$2:$D$1001))</f>
        <v>Harjaya Firmansyah</v>
      </c>
    </row>
    <row r="135" spans="1:4" x14ac:dyDescent="0.25">
      <c r="A135" s="9">
        <v>126</v>
      </c>
      <c r="B135" s="9" t="str">
        <f>_xlfn.XLOOKUP(A135,'Personal Teks 2'!$A$2:$A$1001,'Personal Teks 2'!$C$2:$C$1001)</f>
        <v>Aktuaria</v>
      </c>
      <c r="C135" s="9" t="str" cm="1">
        <f t="array" ref="C135">_xlfn.IFS(A135&lt;251,_xlfn.XLOOKUP(B135,$A$2:$A$7,$B$2:$B$7),A135&lt;501,_xlfn.XLOOKUP(B135,$A$2:$A$7,$C$2:$C$7),A135&lt;751,_xlfn.XLOOKUP(B135,$A$2:$A$7,$D$2:$D$7),A135&lt;=1000,_xlfn.XLOOKUP(B135,$A$2:$A$7,$E$2:$E$7))</f>
        <v>Pak Andi</v>
      </c>
      <c r="D135" s="9" t="str">
        <f>(_xlfn.XLOOKUP(A135,'Personal Teks 2'!$A$2:$A$1001,'Personal Teks 2'!$D$2:$D$1001))</f>
        <v>Drajat Suwarno</v>
      </c>
    </row>
    <row r="136" spans="1:4" x14ac:dyDescent="0.25">
      <c r="A136" s="9">
        <v>127</v>
      </c>
      <c r="B136" s="9" t="str">
        <f>_xlfn.XLOOKUP(A136,'Personal Teks 2'!$A$2:$A$1001,'Personal Teks 2'!$C$2:$C$1001)</f>
        <v>Aktuaria</v>
      </c>
      <c r="C136" s="9" t="str" cm="1">
        <f t="array" ref="C136">_xlfn.IFS(A136&lt;251,_xlfn.XLOOKUP(B136,$A$2:$A$7,$B$2:$B$7),A136&lt;501,_xlfn.XLOOKUP(B136,$A$2:$A$7,$C$2:$C$7),A136&lt;751,_xlfn.XLOOKUP(B136,$A$2:$A$7,$D$2:$D$7),A136&lt;=1000,_xlfn.XLOOKUP(B136,$A$2:$A$7,$E$2:$E$7))</f>
        <v>Pak Andi</v>
      </c>
      <c r="D136" s="9" t="str">
        <f>(_xlfn.XLOOKUP(A136,'Personal Teks 2'!$A$2:$A$1001,'Personal Teks 2'!$D$2:$D$1001))</f>
        <v>Bajragin Pudjiastuti</v>
      </c>
    </row>
    <row r="137" spans="1:4" x14ac:dyDescent="0.25">
      <c r="A137" s="9">
        <v>128</v>
      </c>
      <c r="B137" s="9" t="str">
        <f>_xlfn.XLOOKUP(A137,'Personal Teks 2'!$A$2:$A$1001,'Personal Teks 2'!$C$2:$C$1001)</f>
        <v>Kimia</v>
      </c>
      <c r="C137" s="9" t="str" cm="1">
        <f t="array" ref="C137">_xlfn.IFS(A137&lt;251,_xlfn.XLOOKUP(B137,$A$2:$A$7,$B$2:$B$7),A137&lt;501,_xlfn.XLOOKUP(B137,$A$2:$A$7,$C$2:$C$7),A137&lt;751,_xlfn.XLOOKUP(B137,$A$2:$A$7,$D$2:$D$7),A137&lt;=1000,_xlfn.XLOOKUP(B137,$A$2:$A$7,$E$2:$E$7))</f>
        <v>Pak Budi</v>
      </c>
      <c r="D137" s="9" t="str">
        <f>(_xlfn.XLOOKUP(A137,'Personal Teks 2'!$A$2:$A$1001,'Personal Teks 2'!$D$2:$D$1001))</f>
        <v>Nadine Salahudin</v>
      </c>
    </row>
    <row r="138" spans="1:4" x14ac:dyDescent="0.25">
      <c r="A138" s="9">
        <v>129</v>
      </c>
      <c r="B138" s="9" t="str">
        <f>_xlfn.XLOOKUP(A138,'Personal Teks 2'!$A$2:$A$1001,'Personal Teks 2'!$C$2:$C$1001)</f>
        <v>Fisika</v>
      </c>
      <c r="C138" s="9" t="str" cm="1">
        <f t="array" ref="C138">_xlfn.IFS(A138&lt;251,_xlfn.XLOOKUP(B138,$A$2:$A$7,$B$2:$B$7),A138&lt;501,_xlfn.XLOOKUP(B138,$A$2:$A$7,$C$2:$C$7),A138&lt;751,_xlfn.XLOOKUP(B138,$A$2:$A$7,$D$2:$D$7),A138&lt;=1000,_xlfn.XLOOKUP(B138,$A$2:$A$7,$E$2:$E$7))</f>
        <v>Pak Krisna</v>
      </c>
      <c r="D138" s="9" t="str">
        <f>(_xlfn.XLOOKUP(A138,'Personal Teks 2'!$A$2:$A$1001,'Personal Teks 2'!$D$2:$D$1001))</f>
        <v>Ajimat Dabukke</v>
      </c>
    </row>
    <row r="139" spans="1:4" x14ac:dyDescent="0.25">
      <c r="A139" s="9">
        <v>130</v>
      </c>
      <c r="B139" s="9" t="str">
        <f>_xlfn.XLOOKUP(A139,'Personal Teks 2'!$A$2:$A$1001,'Personal Teks 2'!$C$2:$C$1001)</f>
        <v>Matematika</v>
      </c>
      <c r="C139" s="9" t="str" cm="1">
        <f t="array" ref="C139">_xlfn.IFS(A139&lt;251,_xlfn.XLOOKUP(B139,$A$2:$A$7,$B$2:$B$7),A139&lt;501,_xlfn.XLOOKUP(B139,$A$2:$A$7,$C$2:$C$7),A139&lt;751,_xlfn.XLOOKUP(B139,$A$2:$A$7,$D$2:$D$7),A139&lt;=1000,_xlfn.XLOOKUP(B139,$A$2:$A$7,$E$2:$E$7))</f>
        <v>Bu Dwi</v>
      </c>
      <c r="D139" s="9" t="str">
        <f>(_xlfn.XLOOKUP(A139,'Personal Teks 2'!$A$2:$A$1001,'Personal Teks 2'!$D$2:$D$1001))</f>
        <v>Amalia Pratiwi</v>
      </c>
    </row>
    <row r="140" spans="1:4" x14ac:dyDescent="0.25">
      <c r="A140" s="9">
        <v>131</v>
      </c>
      <c r="B140" s="9" t="str">
        <f>_xlfn.XLOOKUP(A140,'Personal Teks 2'!$A$2:$A$1001,'Personal Teks 2'!$C$2:$C$1001)</f>
        <v>Biologi</v>
      </c>
      <c r="C140" s="9" t="str" cm="1">
        <f t="array" ref="C140">_xlfn.IFS(A140&lt;251,_xlfn.XLOOKUP(B140,$A$2:$A$7,$B$2:$B$7),A140&lt;501,_xlfn.XLOOKUP(B140,$A$2:$A$7,$C$2:$C$7),A140&lt;751,_xlfn.XLOOKUP(B140,$A$2:$A$7,$D$2:$D$7),A140&lt;=1000,_xlfn.XLOOKUP(B140,$A$2:$A$7,$E$2:$E$7))</f>
        <v>Bu Ratna</v>
      </c>
      <c r="D140" s="9" t="str">
        <f>(_xlfn.XLOOKUP(A140,'Personal Teks 2'!$A$2:$A$1001,'Personal Teks 2'!$D$2:$D$1001))</f>
        <v>Tira Sihombing</v>
      </c>
    </row>
    <row r="141" spans="1:4" x14ac:dyDescent="0.25">
      <c r="A141" s="9">
        <v>132</v>
      </c>
      <c r="B141" s="9" t="str">
        <f>_xlfn.XLOOKUP(A141,'Personal Teks 2'!$A$2:$A$1001,'Personal Teks 2'!$C$2:$C$1001)</f>
        <v>Fisika</v>
      </c>
      <c r="C141" s="9" t="str" cm="1">
        <f t="array" ref="C141">_xlfn.IFS(A141&lt;251,_xlfn.XLOOKUP(B141,$A$2:$A$7,$B$2:$B$7),A141&lt;501,_xlfn.XLOOKUP(B141,$A$2:$A$7,$C$2:$C$7),A141&lt;751,_xlfn.XLOOKUP(B141,$A$2:$A$7,$D$2:$D$7),A141&lt;=1000,_xlfn.XLOOKUP(B141,$A$2:$A$7,$E$2:$E$7))</f>
        <v>Pak Krisna</v>
      </c>
      <c r="D141" s="9" t="str">
        <f>(_xlfn.XLOOKUP(A141,'Personal Teks 2'!$A$2:$A$1001,'Personal Teks 2'!$D$2:$D$1001))</f>
        <v>Jagaraga Aryani</v>
      </c>
    </row>
    <row r="142" spans="1:4" x14ac:dyDescent="0.25">
      <c r="A142" s="9">
        <v>133</v>
      </c>
      <c r="B142" s="9" t="str">
        <f>_xlfn.XLOOKUP(A142,'Personal Teks 2'!$A$2:$A$1001,'Personal Teks 2'!$C$2:$C$1001)</f>
        <v>Fisika</v>
      </c>
      <c r="C142" s="9" t="str" cm="1">
        <f t="array" ref="C142">_xlfn.IFS(A142&lt;251,_xlfn.XLOOKUP(B142,$A$2:$A$7,$B$2:$B$7),A142&lt;501,_xlfn.XLOOKUP(B142,$A$2:$A$7,$C$2:$C$7),A142&lt;751,_xlfn.XLOOKUP(B142,$A$2:$A$7,$D$2:$D$7),A142&lt;=1000,_xlfn.XLOOKUP(B142,$A$2:$A$7,$E$2:$E$7))</f>
        <v>Pak Krisna</v>
      </c>
      <c r="D142" s="9" t="str">
        <f>(_xlfn.XLOOKUP(A142,'Personal Teks 2'!$A$2:$A$1001,'Personal Teks 2'!$D$2:$D$1001))</f>
        <v>Rendy Utama</v>
      </c>
    </row>
    <row r="143" spans="1:4" x14ac:dyDescent="0.25">
      <c r="A143" s="9">
        <v>134</v>
      </c>
      <c r="B143" s="9" t="str">
        <f>_xlfn.XLOOKUP(A143,'Personal Teks 2'!$A$2:$A$1001,'Personal Teks 2'!$C$2:$C$1001)</f>
        <v>Aktuaria</v>
      </c>
      <c r="C143" s="9" t="str" cm="1">
        <f t="array" ref="C143">_xlfn.IFS(A143&lt;251,_xlfn.XLOOKUP(B143,$A$2:$A$7,$B$2:$B$7),A143&lt;501,_xlfn.XLOOKUP(B143,$A$2:$A$7,$C$2:$C$7),A143&lt;751,_xlfn.XLOOKUP(B143,$A$2:$A$7,$D$2:$D$7),A143&lt;=1000,_xlfn.XLOOKUP(B143,$A$2:$A$7,$E$2:$E$7))</f>
        <v>Pak Andi</v>
      </c>
      <c r="D143" s="9" t="str">
        <f>(_xlfn.XLOOKUP(A143,'Personal Teks 2'!$A$2:$A$1001,'Personal Teks 2'!$D$2:$D$1001))</f>
        <v>Edi Hariyah</v>
      </c>
    </row>
    <row r="144" spans="1:4" x14ac:dyDescent="0.25">
      <c r="A144" s="9">
        <v>135</v>
      </c>
      <c r="B144" s="9" t="str">
        <f>_xlfn.XLOOKUP(A144,'Personal Teks 2'!$A$2:$A$1001,'Personal Teks 2'!$C$2:$C$1001)</f>
        <v>Biologi</v>
      </c>
      <c r="C144" s="9" t="str" cm="1">
        <f t="array" ref="C144">_xlfn.IFS(A144&lt;251,_xlfn.XLOOKUP(B144,$A$2:$A$7,$B$2:$B$7),A144&lt;501,_xlfn.XLOOKUP(B144,$A$2:$A$7,$C$2:$C$7),A144&lt;751,_xlfn.XLOOKUP(B144,$A$2:$A$7,$D$2:$D$7),A144&lt;=1000,_xlfn.XLOOKUP(B144,$A$2:$A$7,$E$2:$E$7))</f>
        <v>Bu Ratna</v>
      </c>
      <c r="D144" s="9" t="str">
        <f>(_xlfn.XLOOKUP(A144,'Personal Teks 2'!$A$2:$A$1001,'Personal Teks 2'!$D$2:$D$1001))</f>
        <v>Yono Wastuti</v>
      </c>
    </row>
    <row r="145" spans="1:4" x14ac:dyDescent="0.25">
      <c r="A145" s="9">
        <v>136</v>
      </c>
      <c r="B145" s="9" t="str">
        <f>_xlfn.XLOOKUP(A145,'Personal Teks 2'!$A$2:$A$1001,'Personal Teks 2'!$C$2:$C$1001)</f>
        <v>Biologi</v>
      </c>
      <c r="C145" s="9" t="str" cm="1">
        <f t="array" ref="C145">_xlfn.IFS(A145&lt;251,_xlfn.XLOOKUP(B145,$A$2:$A$7,$B$2:$B$7),A145&lt;501,_xlfn.XLOOKUP(B145,$A$2:$A$7,$C$2:$C$7),A145&lt;751,_xlfn.XLOOKUP(B145,$A$2:$A$7,$D$2:$D$7),A145&lt;=1000,_xlfn.XLOOKUP(B145,$A$2:$A$7,$E$2:$E$7))</f>
        <v>Bu Ratna</v>
      </c>
      <c r="D145" s="9" t="str">
        <f>(_xlfn.XLOOKUP(A145,'Personal Teks 2'!$A$2:$A$1001,'Personal Teks 2'!$D$2:$D$1001))</f>
        <v>Taufan Mandala</v>
      </c>
    </row>
    <row r="146" spans="1:4" x14ac:dyDescent="0.25">
      <c r="A146" s="9">
        <v>137</v>
      </c>
      <c r="B146" s="9" t="str">
        <f>_xlfn.XLOOKUP(A146,'Personal Teks 2'!$A$2:$A$1001,'Personal Teks 2'!$C$2:$C$1001)</f>
        <v>Matematika</v>
      </c>
      <c r="C146" s="9" t="str" cm="1">
        <f t="array" ref="C146">_xlfn.IFS(A146&lt;251,_xlfn.XLOOKUP(B146,$A$2:$A$7,$B$2:$B$7),A146&lt;501,_xlfn.XLOOKUP(B146,$A$2:$A$7,$C$2:$C$7),A146&lt;751,_xlfn.XLOOKUP(B146,$A$2:$A$7,$D$2:$D$7),A146&lt;=1000,_xlfn.XLOOKUP(B146,$A$2:$A$7,$E$2:$E$7))</f>
        <v>Bu Dwi</v>
      </c>
      <c r="D146" s="9" t="str">
        <f>(_xlfn.XLOOKUP(A146,'Personal Teks 2'!$A$2:$A$1001,'Personal Teks 2'!$D$2:$D$1001))</f>
        <v>Rika Firmansyah</v>
      </c>
    </row>
    <row r="147" spans="1:4" x14ac:dyDescent="0.25">
      <c r="A147" s="9">
        <v>138</v>
      </c>
      <c r="B147" s="9" t="str">
        <f>_xlfn.XLOOKUP(A147,'Personal Teks 2'!$A$2:$A$1001,'Personal Teks 2'!$C$2:$C$1001)</f>
        <v>Kimia</v>
      </c>
      <c r="C147" s="9" t="str" cm="1">
        <f t="array" ref="C147">_xlfn.IFS(A147&lt;251,_xlfn.XLOOKUP(B147,$A$2:$A$7,$B$2:$B$7),A147&lt;501,_xlfn.XLOOKUP(B147,$A$2:$A$7,$C$2:$C$7),A147&lt;751,_xlfn.XLOOKUP(B147,$A$2:$A$7,$D$2:$D$7),A147&lt;=1000,_xlfn.XLOOKUP(B147,$A$2:$A$7,$E$2:$E$7))</f>
        <v>Pak Budi</v>
      </c>
      <c r="D147" s="9" t="str">
        <f>(_xlfn.XLOOKUP(A147,'Personal Teks 2'!$A$2:$A$1001,'Personal Teks 2'!$D$2:$D$1001))</f>
        <v>Raden Halim</v>
      </c>
    </row>
    <row r="148" spans="1:4" x14ac:dyDescent="0.25">
      <c r="A148" s="9">
        <v>139</v>
      </c>
      <c r="B148" s="9" t="str">
        <f>_xlfn.XLOOKUP(A148,'Personal Teks 2'!$A$2:$A$1001,'Personal Teks 2'!$C$2:$C$1001)</f>
        <v>Kimia</v>
      </c>
      <c r="C148" s="9" t="str" cm="1">
        <f t="array" ref="C148">_xlfn.IFS(A148&lt;251,_xlfn.XLOOKUP(B148,$A$2:$A$7,$B$2:$B$7),A148&lt;501,_xlfn.XLOOKUP(B148,$A$2:$A$7,$C$2:$C$7),A148&lt;751,_xlfn.XLOOKUP(B148,$A$2:$A$7,$D$2:$D$7),A148&lt;=1000,_xlfn.XLOOKUP(B148,$A$2:$A$7,$E$2:$E$7))</f>
        <v>Pak Budi</v>
      </c>
      <c r="D148" s="9" t="str">
        <f>(_xlfn.XLOOKUP(A148,'Personal Teks 2'!$A$2:$A$1001,'Personal Teks 2'!$D$2:$D$1001))</f>
        <v>Taufik Uwais</v>
      </c>
    </row>
    <row r="149" spans="1:4" x14ac:dyDescent="0.25">
      <c r="A149" s="9">
        <v>140</v>
      </c>
      <c r="B149" s="9" t="str">
        <f>_xlfn.XLOOKUP(A149,'Personal Teks 2'!$A$2:$A$1001,'Personal Teks 2'!$C$2:$C$1001)</f>
        <v>Fisika</v>
      </c>
      <c r="C149" s="9" t="str" cm="1">
        <f t="array" ref="C149">_xlfn.IFS(A149&lt;251,_xlfn.XLOOKUP(B149,$A$2:$A$7,$B$2:$B$7),A149&lt;501,_xlfn.XLOOKUP(B149,$A$2:$A$7,$C$2:$C$7),A149&lt;751,_xlfn.XLOOKUP(B149,$A$2:$A$7,$D$2:$D$7),A149&lt;=1000,_xlfn.XLOOKUP(B149,$A$2:$A$7,$E$2:$E$7))</f>
        <v>Pak Krisna</v>
      </c>
      <c r="D149" s="9" t="str">
        <f>(_xlfn.XLOOKUP(A149,'Personal Teks 2'!$A$2:$A$1001,'Personal Teks 2'!$D$2:$D$1001))</f>
        <v>Reksa Prastuti</v>
      </c>
    </row>
    <row r="150" spans="1:4" x14ac:dyDescent="0.25">
      <c r="A150" s="9">
        <v>141</v>
      </c>
      <c r="B150" s="9" t="str">
        <f>_xlfn.XLOOKUP(A150,'Personal Teks 2'!$A$2:$A$1001,'Personal Teks 2'!$C$2:$C$1001)</f>
        <v>Biologi</v>
      </c>
      <c r="C150" s="9" t="str" cm="1">
        <f t="array" ref="C150">_xlfn.IFS(A150&lt;251,_xlfn.XLOOKUP(B150,$A$2:$A$7,$B$2:$B$7),A150&lt;501,_xlfn.XLOOKUP(B150,$A$2:$A$7,$C$2:$C$7),A150&lt;751,_xlfn.XLOOKUP(B150,$A$2:$A$7,$D$2:$D$7),A150&lt;=1000,_xlfn.XLOOKUP(B150,$A$2:$A$7,$E$2:$E$7))</f>
        <v>Bu Ratna</v>
      </c>
      <c r="D150" s="9" t="str">
        <f>(_xlfn.XLOOKUP(A150,'Personal Teks 2'!$A$2:$A$1001,'Personal Teks 2'!$D$2:$D$1001))</f>
        <v>Virman Irawan</v>
      </c>
    </row>
    <row r="151" spans="1:4" x14ac:dyDescent="0.25">
      <c r="A151" s="9">
        <v>142</v>
      </c>
      <c r="B151" s="9" t="str">
        <f>_xlfn.XLOOKUP(A151,'Personal Teks 2'!$A$2:$A$1001,'Personal Teks 2'!$C$2:$C$1001)</f>
        <v>Fisika</v>
      </c>
      <c r="C151" s="9" t="str" cm="1">
        <f t="array" ref="C151">_xlfn.IFS(A151&lt;251,_xlfn.XLOOKUP(B151,$A$2:$A$7,$B$2:$B$7),A151&lt;501,_xlfn.XLOOKUP(B151,$A$2:$A$7,$C$2:$C$7),A151&lt;751,_xlfn.XLOOKUP(B151,$A$2:$A$7,$D$2:$D$7),A151&lt;=1000,_xlfn.XLOOKUP(B151,$A$2:$A$7,$E$2:$E$7))</f>
        <v>Pak Krisna</v>
      </c>
      <c r="D151" s="9" t="str">
        <f>(_xlfn.XLOOKUP(A151,'Personal Teks 2'!$A$2:$A$1001,'Personal Teks 2'!$D$2:$D$1001))</f>
        <v>Zamira Hutapea</v>
      </c>
    </row>
    <row r="152" spans="1:4" x14ac:dyDescent="0.25">
      <c r="A152" s="9">
        <v>143</v>
      </c>
      <c r="B152" s="9" t="str">
        <f>_xlfn.XLOOKUP(A152,'Personal Teks 2'!$A$2:$A$1001,'Personal Teks 2'!$C$2:$C$1001)</f>
        <v>Statistika</v>
      </c>
      <c r="C152" s="9" t="str" cm="1">
        <f t="array" ref="C152">_xlfn.IFS(A152&lt;251,_xlfn.XLOOKUP(B152,$A$2:$A$7,$B$2:$B$7),A152&lt;501,_xlfn.XLOOKUP(B152,$A$2:$A$7,$C$2:$C$7),A152&lt;751,_xlfn.XLOOKUP(B152,$A$2:$A$7,$D$2:$D$7),A152&lt;=1000,_xlfn.XLOOKUP(B152,$A$2:$A$7,$E$2:$E$7))</f>
        <v>Bu Made</v>
      </c>
      <c r="D152" s="9" t="str">
        <f>(_xlfn.XLOOKUP(A152,'Personal Teks 2'!$A$2:$A$1001,'Personal Teks 2'!$D$2:$D$1001))</f>
        <v>Tiara Wijayanti</v>
      </c>
    </row>
    <row r="153" spans="1:4" x14ac:dyDescent="0.25">
      <c r="A153" s="9">
        <v>144</v>
      </c>
      <c r="B153" s="9" t="str">
        <f>_xlfn.XLOOKUP(A153,'Personal Teks 2'!$A$2:$A$1001,'Personal Teks 2'!$C$2:$C$1001)</f>
        <v>Matematika</v>
      </c>
      <c r="C153" s="9" t="str" cm="1">
        <f t="array" ref="C153">_xlfn.IFS(A153&lt;251,_xlfn.XLOOKUP(B153,$A$2:$A$7,$B$2:$B$7),A153&lt;501,_xlfn.XLOOKUP(B153,$A$2:$A$7,$C$2:$C$7),A153&lt;751,_xlfn.XLOOKUP(B153,$A$2:$A$7,$D$2:$D$7),A153&lt;=1000,_xlfn.XLOOKUP(B153,$A$2:$A$7,$E$2:$E$7))</f>
        <v>Bu Dwi</v>
      </c>
      <c r="D153" s="9" t="str">
        <f>(_xlfn.XLOOKUP(A153,'Personal Teks 2'!$A$2:$A$1001,'Personal Teks 2'!$D$2:$D$1001))</f>
        <v>Kusuma Uwais</v>
      </c>
    </row>
    <row r="154" spans="1:4" x14ac:dyDescent="0.25">
      <c r="A154" s="9">
        <v>145</v>
      </c>
      <c r="B154" s="9" t="str">
        <f>_xlfn.XLOOKUP(A154,'Personal Teks 2'!$A$2:$A$1001,'Personal Teks 2'!$C$2:$C$1001)</f>
        <v>Statistika</v>
      </c>
      <c r="C154" s="9" t="str" cm="1">
        <f t="array" ref="C154">_xlfn.IFS(A154&lt;251,_xlfn.XLOOKUP(B154,$A$2:$A$7,$B$2:$B$7),A154&lt;501,_xlfn.XLOOKUP(B154,$A$2:$A$7,$C$2:$C$7),A154&lt;751,_xlfn.XLOOKUP(B154,$A$2:$A$7,$D$2:$D$7),A154&lt;=1000,_xlfn.XLOOKUP(B154,$A$2:$A$7,$E$2:$E$7))</f>
        <v>Bu Made</v>
      </c>
      <c r="D154" s="9" t="str">
        <f>(_xlfn.XLOOKUP(A154,'Personal Teks 2'!$A$2:$A$1001,'Personal Teks 2'!$D$2:$D$1001))</f>
        <v>Elma Mayasari</v>
      </c>
    </row>
    <row r="155" spans="1:4" x14ac:dyDescent="0.25">
      <c r="A155" s="9">
        <v>146</v>
      </c>
      <c r="B155" s="9" t="str">
        <f>_xlfn.XLOOKUP(A155,'Personal Teks 2'!$A$2:$A$1001,'Personal Teks 2'!$C$2:$C$1001)</f>
        <v>Statistika</v>
      </c>
      <c r="C155" s="9" t="str" cm="1">
        <f t="array" ref="C155">_xlfn.IFS(A155&lt;251,_xlfn.XLOOKUP(B155,$A$2:$A$7,$B$2:$B$7),A155&lt;501,_xlfn.XLOOKUP(B155,$A$2:$A$7,$C$2:$C$7),A155&lt;751,_xlfn.XLOOKUP(B155,$A$2:$A$7,$D$2:$D$7),A155&lt;=1000,_xlfn.XLOOKUP(B155,$A$2:$A$7,$E$2:$E$7))</f>
        <v>Bu Made</v>
      </c>
      <c r="D155" s="9" t="str">
        <f>(_xlfn.XLOOKUP(A155,'Personal Teks 2'!$A$2:$A$1001,'Personal Teks 2'!$D$2:$D$1001))</f>
        <v>Lili Hastuti</v>
      </c>
    </row>
    <row r="156" spans="1:4" x14ac:dyDescent="0.25">
      <c r="A156" s="9">
        <v>147</v>
      </c>
      <c r="B156" s="9" t="str">
        <f>_xlfn.XLOOKUP(A156,'Personal Teks 2'!$A$2:$A$1001,'Personal Teks 2'!$C$2:$C$1001)</f>
        <v>Aktuaria</v>
      </c>
      <c r="C156" s="9" t="str" cm="1">
        <f t="array" ref="C156">_xlfn.IFS(A156&lt;251,_xlfn.XLOOKUP(B156,$A$2:$A$7,$B$2:$B$7),A156&lt;501,_xlfn.XLOOKUP(B156,$A$2:$A$7,$C$2:$C$7),A156&lt;751,_xlfn.XLOOKUP(B156,$A$2:$A$7,$D$2:$D$7),A156&lt;=1000,_xlfn.XLOOKUP(B156,$A$2:$A$7,$E$2:$E$7))</f>
        <v>Pak Andi</v>
      </c>
      <c r="D156" s="9" t="str">
        <f>(_xlfn.XLOOKUP(A156,'Personal Teks 2'!$A$2:$A$1001,'Personal Teks 2'!$D$2:$D$1001))</f>
        <v>Kuncara Uwais</v>
      </c>
    </row>
    <row r="157" spans="1:4" x14ac:dyDescent="0.25">
      <c r="A157" s="9">
        <v>148</v>
      </c>
      <c r="B157" s="9" t="str">
        <f>_xlfn.XLOOKUP(A157,'Personal Teks 2'!$A$2:$A$1001,'Personal Teks 2'!$C$2:$C$1001)</f>
        <v>Biologi</v>
      </c>
      <c r="C157" s="9" t="str" cm="1">
        <f t="array" ref="C157">_xlfn.IFS(A157&lt;251,_xlfn.XLOOKUP(B157,$A$2:$A$7,$B$2:$B$7),A157&lt;501,_xlfn.XLOOKUP(B157,$A$2:$A$7,$C$2:$C$7),A157&lt;751,_xlfn.XLOOKUP(B157,$A$2:$A$7,$D$2:$D$7),A157&lt;=1000,_xlfn.XLOOKUP(B157,$A$2:$A$7,$E$2:$E$7))</f>
        <v>Bu Ratna</v>
      </c>
      <c r="D157" s="9" t="str">
        <f>(_xlfn.XLOOKUP(A157,'Personal Teks 2'!$A$2:$A$1001,'Personal Teks 2'!$D$2:$D$1001))</f>
        <v>Labuh Puspasari</v>
      </c>
    </row>
    <row r="158" spans="1:4" x14ac:dyDescent="0.25">
      <c r="A158" s="9">
        <v>149</v>
      </c>
      <c r="B158" s="9" t="str">
        <f>_xlfn.XLOOKUP(A158,'Personal Teks 2'!$A$2:$A$1001,'Personal Teks 2'!$C$2:$C$1001)</f>
        <v>Kimia</v>
      </c>
      <c r="C158" s="9" t="str" cm="1">
        <f t="array" ref="C158">_xlfn.IFS(A158&lt;251,_xlfn.XLOOKUP(B158,$A$2:$A$7,$B$2:$B$7),A158&lt;501,_xlfn.XLOOKUP(B158,$A$2:$A$7,$C$2:$C$7),A158&lt;751,_xlfn.XLOOKUP(B158,$A$2:$A$7,$D$2:$D$7),A158&lt;=1000,_xlfn.XLOOKUP(B158,$A$2:$A$7,$E$2:$E$7))</f>
        <v>Pak Budi</v>
      </c>
      <c r="D158" s="9" t="str">
        <f>(_xlfn.XLOOKUP(A158,'Personal Teks 2'!$A$2:$A$1001,'Personal Teks 2'!$D$2:$D$1001))</f>
        <v>Vino Nashiruddin</v>
      </c>
    </row>
    <row r="159" spans="1:4" x14ac:dyDescent="0.25">
      <c r="A159" s="9">
        <v>150</v>
      </c>
      <c r="B159" s="9" t="str">
        <f>_xlfn.XLOOKUP(A159,'Personal Teks 2'!$A$2:$A$1001,'Personal Teks 2'!$C$2:$C$1001)</f>
        <v>Matematika</v>
      </c>
      <c r="C159" s="9" t="str" cm="1">
        <f t="array" ref="C159">_xlfn.IFS(A159&lt;251,_xlfn.XLOOKUP(B159,$A$2:$A$7,$B$2:$B$7),A159&lt;501,_xlfn.XLOOKUP(B159,$A$2:$A$7,$C$2:$C$7),A159&lt;751,_xlfn.XLOOKUP(B159,$A$2:$A$7,$D$2:$D$7),A159&lt;=1000,_xlfn.XLOOKUP(B159,$A$2:$A$7,$E$2:$E$7))</f>
        <v>Bu Dwi</v>
      </c>
      <c r="D159" s="9" t="str">
        <f>(_xlfn.XLOOKUP(A159,'Personal Teks 2'!$A$2:$A$1001,'Personal Teks 2'!$D$2:$D$1001))</f>
        <v>Yuliana Mahendra</v>
      </c>
    </row>
    <row r="160" spans="1:4" x14ac:dyDescent="0.25">
      <c r="A160" s="9">
        <v>151</v>
      </c>
      <c r="B160" s="9" t="str">
        <f>_xlfn.XLOOKUP(A160,'Personal Teks 2'!$A$2:$A$1001,'Personal Teks 2'!$C$2:$C$1001)</f>
        <v>Kimia</v>
      </c>
      <c r="C160" s="9" t="str" cm="1">
        <f t="array" ref="C160">_xlfn.IFS(A160&lt;251,_xlfn.XLOOKUP(B160,$A$2:$A$7,$B$2:$B$7),A160&lt;501,_xlfn.XLOOKUP(B160,$A$2:$A$7,$C$2:$C$7),A160&lt;751,_xlfn.XLOOKUP(B160,$A$2:$A$7,$D$2:$D$7),A160&lt;=1000,_xlfn.XLOOKUP(B160,$A$2:$A$7,$E$2:$E$7))</f>
        <v>Pak Budi</v>
      </c>
      <c r="D160" s="9" t="str">
        <f>(_xlfn.XLOOKUP(A160,'Personal Teks 2'!$A$2:$A$1001,'Personal Teks 2'!$D$2:$D$1001))</f>
        <v>Gamblang Permata</v>
      </c>
    </row>
    <row r="161" spans="1:4" x14ac:dyDescent="0.25">
      <c r="A161" s="9">
        <v>152</v>
      </c>
      <c r="B161" s="9" t="str">
        <f>_xlfn.XLOOKUP(A161,'Personal Teks 2'!$A$2:$A$1001,'Personal Teks 2'!$C$2:$C$1001)</f>
        <v>Statistika</v>
      </c>
      <c r="C161" s="9" t="str" cm="1">
        <f t="array" ref="C161">_xlfn.IFS(A161&lt;251,_xlfn.XLOOKUP(B161,$A$2:$A$7,$B$2:$B$7),A161&lt;501,_xlfn.XLOOKUP(B161,$A$2:$A$7,$C$2:$C$7),A161&lt;751,_xlfn.XLOOKUP(B161,$A$2:$A$7,$D$2:$D$7),A161&lt;=1000,_xlfn.XLOOKUP(B161,$A$2:$A$7,$E$2:$E$7))</f>
        <v>Bu Made</v>
      </c>
      <c r="D161" s="9" t="str">
        <f>(_xlfn.XLOOKUP(A161,'Personal Teks 2'!$A$2:$A$1001,'Personal Teks 2'!$D$2:$D$1001))</f>
        <v>Kasusra Rahimah</v>
      </c>
    </row>
    <row r="162" spans="1:4" x14ac:dyDescent="0.25">
      <c r="A162" s="9">
        <v>153</v>
      </c>
      <c r="B162" s="9" t="str">
        <f>_xlfn.XLOOKUP(A162,'Personal Teks 2'!$A$2:$A$1001,'Personal Teks 2'!$C$2:$C$1001)</f>
        <v>Biologi</v>
      </c>
      <c r="C162" s="9" t="str" cm="1">
        <f t="array" ref="C162">_xlfn.IFS(A162&lt;251,_xlfn.XLOOKUP(B162,$A$2:$A$7,$B$2:$B$7),A162&lt;501,_xlfn.XLOOKUP(B162,$A$2:$A$7,$C$2:$C$7),A162&lt;751,_xlfn.XLOOKUP(B162,$A$2:$A$7,$D$2:$D$7),A162&lt;=1000,_xlfn.XLOOKUP(B162,$A$2:$A$7,$E$2:$E$7))</f>
        <v>Bu Ratna</v>
      </c>
      <c r="D162" s="9" t="str">
        <f>(_xlfn.XLOOKUP(A162,'Personal Teks 2'!$A$2:$A$1001,'Personal Teks 2'!$D$2:$D$1001))</f>
        <v>Chandra Mangunsong</v>
      </c>
    </row>
    <row r="163" spans="1:4" x14ac:dyDescent="0.25">
      <c r="A163" s="9">
        <v>154</v>
      </c>
      <c r="B163" s="9" t="str">
        <f>_xlfn.XLOOKUP(A163,'Personal Teks 2'!$A$2:$A$1001,'Personal Teks 2'!$C$2:$C$1001)</f>
        <v>Matematika</v>
      </c>
      <c r="C163" s="9" t="str" cm="1">
        <f t="array" ref="C163">_xlfn.IFS(A163&lt;251,_xlfn.XLOOKUP(B163,$A$2:$A$7,$B$2:$B$7),A163&lt;501,_xlfn.XLOOKUP(B163,$A$2:$A$7,$C$2:$C$7),A163&lt;751,_xlfn.XLOOKUP(B163,$A$2:$A$7,$D$2:$D$7),A163&lt;=1000,_xlfn.XLOOKUP(B163,$A$2:$A$7,$E$2:$E$7))</f>
        <v>Bu Dwi</v>
      </c>
      <c r="D163" s="9" t="str">
        <f>(_xlfn.XLOOKUP(A163,'Personal Teks 2'!$A$2:$A$1001,'Personal Teks 2'!$D$2:$D$1001))</f>
        <v>Atmaja Nainggolan</v>
      </c>
    </row>
    <row r="164" spans="1:4" x14ac:dyDescent="0.25">
      <c r="A164" s="9">
        <v>155</v>
      </c>
      <c r="B164" s="9" t="str">
        <f>_xlfn.XLOOKUP(A164,'Personal Teks 2'!$A$2:$A$1001,'Personal Teks 2'!$C$2:$C$1001)</f>
        <v>Fisika</v>
      </c>
      <c r="C164" s="9" t="str" cm="1">
        <f t="array" ref="C164">_xlfn.IFS(A164&lt;251,_xlfn.XLOOKUP(B164,$A$2:$A$7,$B$2:$B$7),A164&lt;501,_xlfn.XLOOKUP(B164,$A$2:$A$7,$C$2:$C$7),A164&lt;751,_xlfn.XLOOKUP(B164,$A$2:$A$7,$D$2:$D$7),A164&lt;=1000,_xlfn.XLOOKUP(B164,$A$2:$A$7,$E$2:$E$7))</f>
        <v>Pak Krisna</v>
      </c>
      <c r="D164" s="9" t="str">
        <f>(_xlfn.XLOOKUP(A164,'Personal Teks 2'!$A$2:$A$1001,'Personal Teks 2'!$D$2:$D$1001))</f>
        <v>Mutia Hidayat</v>
      </c>
    </row>
    <row r="165" spans="1:4" x14ac:dyDescent="0.25">
      <c r="A165" s="9">
        <v>156</v>
      </c>
      <c r="B165" s="9" t="str">
        <f>_xlfn.XLOOKUP(A165,'Personal Teks 2'!$A$2:$A$1001,'Personal Teks 2'!$C$2:$C$1001)</f>
        <v>Matematika</v>
      </c>
      <c r="C165" s="9" t="str" cm="1">
        <f t="array" ref="C165">_xlfn.IFS(A165&lt;251,_xlfn.XLOOKUP(B165,$A$2:$A$7,$B$2:$B$7),A165&lt;501,_xlfn.XLOOKUP(B165,$A$2:$A$7,$C$2:$C$7),A165&lt;751,_xlfn.XLOOKUP(B165,$A$2:$A$7,$D$2:$D$7),A165&lt;=1000,_xlfn.XLOOKUP(B165,$A$2:$A$7,$E$2:$E$7))</f>
        <v>Bu Dwi</v>
      </c>
      <c r="D165" s="9" t="str">
        <f>(_xlfn.XLOOKUP(A165,'Personal Teks 2'!$A$2:$A$1001,'Personal Teks 2'!$D$2:$D$1001))</f>
        <v>Jaswadi Permata</v>
      </c>
    </row>
    <row r="166" spans="1:4" x14ac:dyDescent="0.25">
      <c r="A166" s="9">
        <v>157</v>
      </c>
      <c r="B166" s="9" t="str">
        <f>_xlfn.XLOOKUP(A166,'Personal Teks 2'!$A$2:$A$1001,'Personal Teks 2'!$C$2:$C$1001)</f>
        <v>Biologi</v>
      </c>
      <c r="C166" s="9" t="str" cm="1">
        <f t="array" ref="C166">_xlfn.IFS(A166&lt;251,_xlfn.XLOOKUP(B166,$A$2:$A$7,$B$2:$B$7),A166&lt;501,_xlfn.XLOOKUP(B166,$A$2:$A$7,$C$2:$C$7),A166&lt;751,_xlfn.XLOOKUP(B166,$A$2:$A$7,$D$2:$D$7),A166&lt;=1000,_xlfn.XLOOKUP(B166,$A$2:$A$7,$E$2:$E$7))</f>
        <v>Bu Ratna</v>
      </c>
      <c r="D166" s="9" t="str">
        <f>(_xlfn.XLOOKUP(A166,'Personal Teks 2'!$A$2:$A$1001,'Personal Teks 2'!$D$2:$D$1001))</f>
        <v>Chelsea Kusumo</v>
      </c>
    </row>
    <row r="167" spans="1:4" x14ac:dyDescent="0.25">
      <c r="A167" s="9">
        <v>158</v>
      </c>
      <c r="B167" s="9" t="str">
        <f>_xlfn.XLOOKUP(A167,'Personal Teks 2'!$A$2:$A$1001,'Personal Teks 2'!$C$2:$C$1001)</f>
        <v>Biologi</v>
      </c>
      <c r="C167" s="9" t="str" cm="1">
        <f t="array" ref="C167">_xlfn.IFS(A167&lt;251,_xlfn.XLOOKUP(B167,$A$2:$A$7,$B$2:$B$7),A167&lt;501,_xlfn.XLOOKUP(B167,$A$2:$A$7,$C$2:$C$7),A167&lt;751,_xlfn.XLOOKUP(B167,$A$2:$A$7,$D$2:$D$7),A167&lt;=1000,_xlfn.XLOOKUP(B167,$A$2:$A$7,$E$2:$E$7))</f>
        <v>Bu Ratna</v>
      </c>
      <c r="D167" s="9" t="str">
        <f>(_xlfn.XLOOKUP(A167,'Personal Teks 2'!$A$2:$A$1001,'Personal Teks 2'!$D$2:$D$1001))</f>
        <v>Nova Rahmawati</v>
      </c>
    </row>
    <row r="168" spans="1:4" x14ac:dyDescent="0.25">
      <c r="A168" s="9">
        <v>159</v>
      </c>
      <c r="B168" s="9" t="str">
        <f>_xlfn.XLOOKUP(A168,'Personal Teks 2'!$A$2:$A$1001,'Personal Teks 2'!$C$2:$C$1001)</f>
        <v>Statistika</v>
      </c>
      <c r="C168" s="9" t="str" cm="1">
        <f t="array" ref="C168">_xlfn.IFS(A168&lt;251,_xlfn.XLOOKUP(B168,$A$2:$A$7,$B$2:$B$7),A168&lt;501,_xlfn.XLOOKUP(B168,$A$2:$A$7,$C$2:$C$7),A168&lt;751,_xlfn.XLOOKUP(B168,$A$2:$A$7,$D$2:$D$7),A168&lt;=1000,_xlfn.XLOOKUP(B168,$A$2:$A$7,$E$2:$E$7))</f>
        <v>Bu Made</v>
      </c>
      <c r="D168" s="9" t="str">
        <f>(_xlfn.XLOOKUP(A168,'Personal Teks 2'!$A$2:$A$1001,'Personal Teks 2'!$D$2:$D$1001))</f>
        <v>Hesti Agustina</v>
      </c>
    </row>
    <row r="169" spans="1:4" x14ac:dyDescent="0.25">
      <c r="A169" s="9">
        <v>160</v>
      </c>
      <c r="B169" s="9" t="str">
        <f>_xlfn.XLOOKUP(A169,'Personal Teks 2'!$A$2:$A$1001,'Personal Teks 2'!$C$2:$C$1001)</f>
        <v>Biologi</v>
      </c>
      <c r="C169" s="9" t="str" cm="1">
        <f t="array" ref="C169">_xlfn.IFS(A169&lt;251,_xlfn.XLOOKUP(B169,$A$2:$A$7,$B$2:$B$7),A169&lt;501,_xlfn.XLOOKUP(B169,$A$2:$A$7,$C$2:$C$7),A169&lt;751,_xlfn.XLOOKUP(B169,$A$2:$A$7,$D$2:$D$7),A169&lt;=1000,_xlfn.XLOOKUP(B169,$A$2:$A$7,$E$2:$E$7))</f>
        <v>Bu Ratna</v>
      </c>
      <c r="D169" s="9" t="str">
        <f>(_xlfn.XLOOKUP(A169,'Personal Teks 2'!$A$2:$A$1001,'Personal Teks 2'!$D$2:$D$1001))</f>
        <v>Xanana Lailasari</v>
      </c>
    </row>
    <row r="170" spans="1:4" x14ac:dyDescent="0.25">
      <c r="A170" s="9">
        <v>161</v>
      </c>
      <c r="B170" s="9" t="str">
        <f>_xlfn.XLOOKUP(A170,'Personal Teks 2'!$A$2:$A$1001,'Personal Teks 2'!$C$2:$C$1001)</f>
        <v>Statistika</v>
      </c>
      <c r="C170" s="9" t="str" cm="1">
        <f t="array" ref="C170">_xlfn.IFS(A170&lt;251,_xlfn.XLOOKUP(B170,$A$2:$A$7,$B$2:$B$7),A170&lt;501,_xlfn.XLOOKUP(B170,$A$2:$A$7,$C$2:$C$7),A170&lt;751,_xlfn.XLOOKUP(B170,$A$2:$A$7,$D$2:$D$7),A170&lt;=1000,_xlfn.XLOOKUP(B170,$A$2:$A$7,$E$2:$E$7))</f>
        <v>Bu Made</v>
      </c>
      <c r="D170" s="9" t="str">
        <f>(_xlfn.XLOOKUP(A170,'Personal Teks 2'!$A$2:$A$1001,'Personal Teks 2'!$D$2:$D$1001))</f>
        <v>Halim Halimah</v>
      </c>
    </row>
    <row r="171" spans="1:4" x14ac:dyDescent="0.25">
      <c r="A171" s="9">
        <v>162</v>
      </c>
      <c r="B171" s="9" t="str">
        <f>_xlfn.XLOOKUP(A171,'Personal Teks 2'!$A$2:$A$1001,'Personal Teks 2'!$C$2:$C$1001)</f>
        <v>Aktuaria</v>
      </c>
      <c r="C171" s="9" t="str" cm="1">
        <f t="array" ref="C171">_xlfn.IFS(A171&lt;251,_xlfn.XLOOKUP(B171,$A$2:$A$7,$B$2:$B$7),A171&lt;501,_xlfn.XLOOKUP(B171,$A$2:$A$7,$C$2:$C$7),A171&lt;751,_xlfn.XLOOKUP(B171,$A$2:$A$7,$D$2:$D$7),A171&lt;=1000,_xlfn.XLOOKUP(B171,$A$2:$A$7,$E$2:$E$7))</f>
        <v>Pak Andi</v>
      </c>
      <c r="D171" s="9" t="str">
        <f>(_xlfn.XLOOKUP(A171,'Personal Teks 2'!$A$2:$A$1001,'Personal Teks 2'!$D$2:$D$1001))</f>
        <v>Galak Salahudin</v>
      </c>
    </row>
    <row r="172" spans="1:4" x14ac:dyDescent="0.25">
      <c r="A172" s="9">
        <v>163</v>
      </c>
      <c r="B172" s="9" t="str">
        <f>_xlfn.XLOOKUP(A172,'Personal Teks 2'!$A$2:$A$1001,'Personal Teks 2'!$C$2:$C$1001)</f>
        <v>Biologi</v>
      </c>
      <c r="C172" s="9" t="str" cm="1">
        <f t="array" ref="C172">_xlfn.IFS(A172&lt;251,_xlfn.XLOOKUP(B172,$A$2:$A$7,$B$2:$B$7),A172&lt;501,_xlfn.XLOOKUP(B172,$A$2:$A$7,$C$2:$C$7),A172&lt;751,_xlfn.XLOOKUP(B172,$A$2:$A$7,$D$2:$D$7),A172&lt;=1000,_xlfn.XLOOKUP(B172,$A$2:$A$7,$E$2:$E$7))</f>
        <v>Bu Ratna</v>
      </c>
      <c r="D172" s="9" t="str">
        <f>(_xlfn.XLOOKUP(A172,'Personal Teks 2'!$A$2:$A$1001,'Personal Teks 2'!$D$2:$D$1001))</f>
        <v>Ellis Pratiwi</v>
      </c>
    </row>
    <row r="173" spans="1:4" x14ac:dyDescent="0.25">
      <c r="A173" s="9">
        <v>164</v>
      </c>
      <c r="B173" s="9" t="str">
        <f>_xlfn.XLOOKUP(A173,'Personal Teks 2'!$A$2:$A$1001,'Personal Teks 2'!$C$2:$C$1001)</f>
        <v>Aktuaria</v>
      </c>
      <c r="C173" s="9" t="str" cm="1">
        <f t="array" ref="C173">_xlfn.IFS(A173&lt;251,_xlfn.XLOOKUP(B173,$A$2:$A$7,$B$2:$B$7),A173&lt;501,_xlfn.XLOOKUP(B173,$A$2:$A$7,$C$2:$C$7),A173&lt;751,_xlfn.XLOOKUP(B173,$A$2:$A$7,$D$2:$D$7),A173&lt;=1000,_xlfn.XLOOKUP(B173,$A$2:$A$7,$E$2:$E$7))</f>
        <v>Pak Andi</v>
      </c>
      <c r="D173" s="9" t="str">
        <f>(_xlfn.XLOOKUP(A173,'Personal Teks 2'!$A$2:$A$1001,'Personal Teks 2'!$D$2:$D$1001))</f>
        <v>Nova Sirait</v>
      </c>
    </row>
    <row r="174" spans="1:4" x14ac:dyDescent="0.25">
      <c r="A174" s="9">
        <v>165</v>
      </c>
      <c r="B174" s="9" t="str">
        <f>_xlfn.XLOOKUP(A174,'Personal Teks 2'!$A$2:$A$1001,'Personal Teks 2'!$C$2:$C$1001)</f>
        <v>Biologi</v>
      </c>
      <c r="C174" s="9" t="str" cm="1">
        <f t="array" ref="C174">_xlfn.IFS(A174&lt;251,_xlfn.XLOOKUP(B174,$A$2:$A$7,$B$2:$B$7),A174&lt;501,_xlfn.XLOOKUP(B174,$A$2:$A$7,$C$2:$C$7),A174&lt;751,_xlfn.XLOOKUP(B174,$A$2:$A$7,$D$2:$D$7),A174&lt;=1000,_xlfn.XLOOKUP(B174,$A$2:$A$7,$E$2:$E$7))</f>
        <v>Bu Ratna</v>
      </c>
      <c r="D174" s="9" t="str">
        <f>(_xlfn.XLOOKUP(A174,'Personal Teks 2'!$A$2:$A$1001,'Personal Teks 2'!$D$2:$D$1001))</f>
        <v>Gading Hakim</v>
      </c>
    </row>
    <row r="175" spans="1:4" x14ac:dyDescent="0.25">
      <c r="A175" s="9">
        <v>166</v>
      </c>
      <c r="B175" s="9" t="str">
        <f>_xlfn.XLOOKUP(A175,'Personal Teks 2'!$A$2:$A$1001,'Personal Teks 2'!$C$2:$C$1001)</f>
        <v>Fisika</v>
      </c>
      <c r="C175" s="9" t="str" cm="1">
        <f t="array" ref="C175">_xlfn.IFS(A175&lt;251,_xlfn.XLOOKUP(B175,$A$2:$A$7,$B$2:$B$7),A175&lt;501,_xlfn.XLOOKUP(B175,$A$2:$A$7,$C$2:$C$7),A175&lt;751,_xlfn.XLOOKUP(B175,$A$2:$A$7,$D$2:$D$7),A175&lt;=1000,_xlfn.XLOOKUP(B175,$A$2:$A$7,$E$2:$E$7))</f>
        <v>Pak Krisna</v>
      </c>
      <c r="D175" s="9" t="str">
        <f>(_xlfn.XLOOKUP(A175,'Personal Teks 2'!$A$2:$A$1001,'Personal Teks 2'!$D$2:$D$1001))</f>
        <v>Darman Anggriawan</v>
      </c>
    </row>
    <row r="176" spans="1:4" x14ac:dyDescent="0.25">
      <c r="A176" s="9">
        <v>167</v>
      </c>
      <c r="B176" s="9" t="str">
        <f>_xlfn.XLOOKUP(A176,'Personal Teks 2'!$A$2:$A$1001,'Personal Teks 2'!$C$2:$C$1001)</f>
        <v>Biologi</v>
      </c>
      <c r="C176" s="9" t="str" cm="1">
        <f t="array" ref="C176">_xlfn.IFS(A176&lt;251,_xlfn.XLOOKUP(B176,$A$2:$A$7,$B$2:$B$7),A176&lt;501,_xlfn.XLOOKUP(B176,$A$2:$A$7,$C$2:$C$7),A176&lt;751,_xlfn.XLOOKUP(B176,$A$2:$A$7,$D$2:$D$7),A176&lt;=1000,_xlfn.XLOOKUP(B176,$A$2:$A$7,$E$2:$E$7))</f>
        <v>Bu Ratna</v>
      </c>
      <c r="D176" s="9" t="str">
        <f>(_xlfn.XLOOKUP(A176,'Personal Teks 2'!$A$2:$A$1001,'Personal Teks 2'!$D$2:$D$1001))</f>
        <v>Liman Hartati</v>
      </c>
    </row>
    <row r="177" spans="1:4" x14ac:dyDescent="0.25">
      <c r="A177" s="9">
        <v>168</v>
      </c>
      <c r="B177" s="9" t="str">
        <f>_xlfn.XLOOKUP(A177,'Personal Teks 2'!$A$2:$A$1001,'Personal Teks 2'!$C$2:$C$1001)</f>
        <v>Aktuaria</v>
      </c>
      <c r="C177" s="9" t="str" cm="1">
        <f t="array" ref="C177">_xlfn.IFS(A177&lt;251,_xlfn.XLOOKUP(B177,$A$2:$A$7,$B$2:$B$7),A177&lt;501,_xlfn.XLOOKUP(B177,$A$2:$A$7,$C$2:$C$7),A177&lt;751,_xlfn.XLOOKUP(B177,$A$2:$A$7,$D$2:$D$7),A177&lt;=1000,_xlfn.XLOOKUP(B177,$A$2:$A$7,$E$2:$E$7))</f>
        <v>Pak Andi</v>
      </c>
      <c r="D177" s="9" t="str">
        <f>(_xlfn.XLOOKUP(A177,'Personal Teks 2'!$A$2:$A$1001,'Personal Teks 2'!$D$2:$D$1001))</f>
        <v>Talia Yuliarti</v>
      </c>
    </row>
    <row r="178" spans="1:4" x14ac:dyDescent="0.25">
      <c r="A178" s="9">
        <v>169</v>
      </c>
      <c r="B178" s="9" t="str">
        <f>_xlfn.XLOOKUP(A178,'Personal Teks 2'!$A$2:$A$1001,'Personal Teks 2'!$C$2:$C$1001)</f>
        <v>Matematika</v>
      </c>
      <c r="C178" s="9" t="str" cm="1">
        <f t="array" ref="C178">_xlfn.IFS(A178&lt;251,_xlfn.XLOOKUP(B178,$A$2:$A$7,$B$2:$B$7),A178&lt;501,_xlfn.XLOOKUP(B178,$A$2:$A$7,$C$2:$C$7),A178&lt;751,_xlfn.XLOOKUP(B178,$A$2:$A$7,$D$2:$D$7),A178&lt;=1000,_xlfn.XLOOKUP(B178,$A$2:$A$7,$E$2:$E$7))</f>
        <v>Bu Dwi</v>
      </c>
      <c r="D178" s="9" t="str">
        <f>(_xlfn.XLOOKUP(A178,'Personal Teks 2'!$A$2:$A$1001,'Personal Teks 2'!$D$2:$D$1001))</f>
        <v>Yunita Oktaviani</v>
      </c>
    </row>
    <row r="179" spans="1:4" x14ac:dyDescent="0.25">
      <c r="A179" s="9">
        <v>170</v>
      </c>
      <c r="B179" s="9" t="str">
        <f>_xlfn.XLOOKUP(A179,'Personal Teks 2'!$A$2:$A$1001,'Personal Teks 2'!$C$2:$C$1001)</f>
        <v>Kimia</v>
      </c>
      <c r="C179" s="9" t="str" cm="1">
        <f t="array" ref="C179">_xlfn.IFS(A179&lt;251,_xlfn.XLOOKUP(B179,$A$2:$A$7,$B$2:$B$7),A179&lt;501,_xlfn.XLOOKUP(B179,$A$2:$A$7,$C$2:$C$7),A179&lt;751,_xlfn.XLOOKUP(B179,$A$2:$A$7,$D$2:$D$7),A179&lt;=1000,_xlfn.XLOOKUP(B179,$A$2:$A$7,$E$2:$E$7))</f>
        <v>Pak Budi</v>
      </c>
      <c r="D179" s="9" t="str">
        <f>(_xlfn.XLOOKUP(A179,'Personal Teks 2'!$A$2:$A$1001,'Personal Teks 2'!$D$2:$D$1001))</f>
        <v>Kiandra Prayoga</v>
      </c>
    </row>
    <row r="180" spans="1:4" x14ac:dyDescent="0.25">
      <c r="A180" s="9">
        <v>171</v>
      </c>
      <c r="B180" s="9" t="str">
        <f>_xlfn.XLOOKUP(A180,'Personal Teks 2'!$A$2:$A$1001,'Personal Teks 2'!$C$2:$C$1001)</f>
        <v>Biologi</v>
      </c>
      <c r="C180" s="9" t="str" cm="1">
        <f t="array" ref="C180">_xlfn.IFS(A180&lt;251,_xlfn.XLOOKUP(B180,$A$2:$A$7,$B$2:$B$7),A180&lt;501,_xlfn.XLOOKUP(B180,$A$2:$A$7,$C$2:$C$7),A180&lt;751,_xlfn.XLOOKUP(B180,$A$2:$A$7,$D$2:$D$7),A180&lt;=1000,_xlfn.XLOOKUP(B180,$A$2:$A$7,$E$2:$E$7))</f>
        <v>Bu Ratna</v>
      </c>
      <c r="D180" s="9" t="str">
        <f>(_xlfn.XLOOKUP(A180,'Personal Teks 2'!$A$2:$A$1001,'Personal Teks 2'!$D$2:$D$1001))</f>
        <v>Digdaya Saptono</v>
      </c>
    </row>
    <row r="181" spans="1:4" x14ac:dyDescent="0.25">
      <c r="A181" s="9">
        <v>172</v>
      </c>
      <c r="B181" s="9" t="str">
        <f>_xlfn.XLOOKUP(A181,'Personal Teks 2'!$A$2:$A$1001,'Personal Teks 2'!$C$2:$C$1001)</f>
        <v>Aktuaria</v>
      </c>
      <c r="C181" s="9" t="str" cm="1">
        <f t="array" ref="C181">_xlfn.IFS(A181&lt;251,_xlfn.XLOOKUP(B181,$A$2:$A$7,$B$2:$B$7),A181&lt;501,_xlfn.XLOOKUP(B181,$A$2:$A$7,$C$2:$C$7),A181&lt;751,_xlfn.XLOOKUP(B181,$A$2:$A$7,$D$2:$D$7),A181&lt;=1000,_xlfn.XLOOKUP(B181,$A$2:$A$7,$E$2:$E$7))</f>
        <v>Pak Andi</v>
      </c>
      <c r="D181" s="9" t="str">
        <f>(_xlfn.XLOOKUP(A181,'Personal Teks 2'!$A$2:$A$1001,'Personal Teks 2'!$D$2:$D$1001))</f>
        <v>Eka Permadi</v>
      </c>
    </row>
    <row r="182" spans="1:4" x14ac:dyDescent="0.25">
      <c r="A182" s="9">
        <v>173</v>
      </c>
      <c r="B182" s="9" t="str">
        <f>_xlfn.XLOOKUP(A182,'Personal Teks 2'!$A$2:$A$1001,'Personal Teks 2'!$C$2:$C$1001)</f>
        <v>Kimia</v>
      </c>
      <c r="C182" s="9" t="str" cm="1">
        <f t="array" ref="C182">_xlfn.IFS(A182&lt;251,_xlfn.XLOOKUP(B182,$A$2:$A$7,$B$2:$B$7),A182&lt;501,_xlfn.XLOOKUP(B182,$A$2:$A$7,$C$2:$C$7),A182&lt;751,_xlfn.XLOOKUP(B182,$A$2:$A$7,$D$2:$D$7),A182&lt;=1000,_xlfn.XLOOKUP(B182,$A$2:$A$7,$E$2:$E$7))</f>
        <v>Pak Budi</v>
      </c>
      <c r="D182" s="9" t="str">
        <f>(_xlfn.XLOOKUP(A182,'Personal Teks 2'!$A$2:$A$1001,'Personal Teks 2'!$D$2:$D$1001))</f>
        <v>Citra Zulkarnain</v>
      </c>
    </row>
    <row r="183" spans="1:4" x14ac:dyDescent="0.25">
      <c r="A183" s="9">
        <v>174</v>
      </c>
      <c r="B183" s="9" t="str">
        <f>_xlfn.XLOOKUP(A183,'Personal Teks 2'!$A$2:$A$1001,'Personal Teks 2'!$C$2:$C$1001)</f>
        <v>Matematika</v>
      </c>
      <c r="C183" s="9" t="str" cm="1">
        <f t="array" ref="C183">_xlfn.IFS(A183&lt;251,_xlfn.XLOOKUP(B183,$A$2:$A$7,$B$2:$B$7),A183&lt;501,_xlfn.XLOOKUP(B183,$A$2:$A$7,$C$2:$C$7),A183&lt;751,_xlfn.XLOOKUP(B183,$A$2:$A$7,$D$2:$D$7),A183&lt;=1000,_xlfn.XLOOKUP(B183,$A$2:$A$7,$E$2:$E$7))</f>
        <v>Bu Dwi</v>
      </c>
      <c r="D183" s="9" t="str">
        <f>(_xlfn.XLOOKUP(A183,'Personal Teks 2'!$A$2:$A$1001,'Personal Teks 2'!$D$2:$D$1001))</f>
        <v>Padma Namaga</v>
      </c>
    </row>
    <row r="184" spans="1:4" x14ac:dyDescent="0.25">
      <c r="A184" s="9">
        <v>175</v>
      </c>
      <c r="B184" s="9" t="str">
        <f>_xlfn.XLOOKUP(A184,'Personal Teks 2'!$A$2:$A$1001,'Personal Teks 2'!$C$2:$C$1001)</f>
        <v>Statistika</v>
      </c>
      <c r="C184" s="9" t="str" cm="1">
        <f t="array" ref="C184">_xlfn.IFS(A184&lt;251,_xlfn.XLOOKUP(B184,$A$2:$A$7,$B$2:$B$7),A184&lt;501,_xlfn.XLOOKUP(B184,$A$2:$A$7,$C$2:$C$7),A184&lt;751,_xlfn.XLOOKUP(B184,$A$2:$A$7,$D$2:$D$7),A184&lt;=1000,_xlfn.XLOOKUP(B184,$A$2:$A$7,$E$2:$E$7))</f>
        <v>Bu Made</v>
      </c>
      <c r="D184" s="9" t="str">
        <f>(_xlfn.XLOOKUP(A184,'Personal Teks 2'!$A$2:$A$1001,'Personal Teks 2'!$D$2:$D$1001))</f>
        <v>Darmaji Zulaika</v>
      </c>
    </row>
    <row r="185" spans="1:4" x14ac:dyDescent="0.25">
      <c r="A185" s="9">
        <v>176</v>
      </c>
      <c r="B185" s="9" t="str">
        <f>_xlfn.XLOOKUP(A185,'Personal Teks 2'!$A$2:$A$1001,'Personal Teks 2'!$C$2:$C$1001)</f>
        <v>Statistika</v>
      </c>
      <c r="C185" s="9" t="str" cm="1">
        <f t="array" ref="C185">_xlfn.IFS(A185&lt;251,_xlfn.XLOOKUP(B185,$A$2:$A$7,$B$2:$B$7),A185&lt;501,_xlfn.XLOOKUP(B185,$A$2:$A$7,$C$2:$C$7),A185&lt;751,_xlfn.XLOOKUP(B185,$A$2:$A$7,$D$2:$D$7),A185&lt;=1000,_xlfn.XLOOKUP(B185,$A$2:$A$7,$E$2:$E$7))</f>
        <v>Bu Made</v>
      </c>
      <c r="D185" s="9" t="str">
        <f>(_xlfn.XLOOKUP(A185,'Personal Teks 2'!$A$2:$A$1001,'Personal Teks 2'!$D$2:$D$1001))</f>
        <v>Endra Yulianti</v>
      </c>
    </row>
    <row r="186" spans="1:4" x14ac:dyDescent="0.25">
      <c r="A186" s="9">
        <v>177</v>
      </c>
      <c r="B186" s="9" t="str">
        <f>_xlfn.XLOOKUP(A186,'Personal Teks 2'!$A$2:$A$1001,'Personal Teks 2'!$C$2:$C$1001)</f>
        <v>Kimia</v>
      </c>
      <c r="C186" s="9" t="str" cm="1">
        <f t="array" ref="C186">_xlfn.IFS(A186&lt;251,_xlfn.XLOOKUP(B186,$A$2:$A$7,$B$2:$B$7),A186&lt;501,_xlfn.XLOOKUP(B186,$A$2:$A$7,$C$2:$C$7),A186&lt;751,_xlfn.XLOOKUP(B186,$A$2:$A$7,$D$2:$D$7),A186&lt;=1000,_xlfn.XLOOKUP(B186,$A$2:$A$7,$E$2:$E$7))</f>
        <v>Pak Budi</v>
      </c>
      <c r="D186" s="9" t="str">
        <f>(_xlfn.XLOOKUP(A186,'Personal Teks 2'!$A$2:$A$1001,'Personal Teks 2'!$D$2:$D$1001))</f>
        <v>Mariadi Hasanah</v>
      </c>
    </row>
    <row r="187" spans="1:4" x14ac:dyDescent="0.25">
      <c r="A187" s="9">
        <v>178</v>
      </c>
      <c r="B187" s="9" t="str">
        <f>_xlfn.XLOOKUP(A187,'Personal Teks 2'!$A$2:$A$1001,'Personal Teks 2'!$C$2:$C$1001)</f>
        <v>Statistika</v>
      </c>
      <c r="C187" s="9" t="str" cm="1">
        <f t="array" ref="C187">_xlfn.IFS(A187&lt;251,_xlfn.XLOOKUP(B187,$A$2:$A$7,$B$2:$B$7),A187&lt;501,_xlfn.XLOOKUP(B187,$A$2:$A$7,$C$2:$C$7),A187&lt;751,_xlfn.XLOOKUP(B187,$A$2:$A$7,$D$2:$D$7),A187&lt;=1000,_xlfn.XLOOKUP(B187,$A$2:$A$7,$E$2:$E$7))</f>
        <v>Bu Made</v>
      </c>
      <c r="D187" s="9" t="str">
        <f>(_xlfn.XLOOKUP(A187,'Personal Teks 2'!$A$2:$A$1001,'Personal Teks 2'!$D$2:$D$1001))</f>
        <v>Mala Padmasari</v>
      </c>
    </row>
    <row r="188" spans="1:4" x14ac:dyDescent="0.25">
      <c r="A188" s="9">
        <v>179</v>
      </c>
      <c r="B188" s="9" t="str">
        <f>_xlfn.XLOOKUP(A188,'Personal Teks 2'!$A$2:$A$1001,'Personal Teks 2'!$C$2:$C$1001)</f>
        <v>Kimia</v>
      </c>
      <c r="C188" s="9" t="str" cm="1">
        <f t="array" ref="C188">_xlfn.IFS(A188&lt;251,_xlfn.XLOOKUP(B188,$A$2:$A$7,$B$2:$B$7),A188&lt;501,_xlfn.XLOOKUP(B188,$A$2:$A$7,$C$2:$C$7),A188&lt;751,_xlfn.XLOOKUP(B188,$A$2:$A$7,$D$2:$D$7),A188&lt;=1000,_xlfn.XLOOKUP(B188,$A$2:$A$7,$E$2:$E$7))</f>
        <v>Pak Budi</v>
      </c>
      <c r="D188" s="9" t="str">
        <f>(_xlfn.XLOOKUP(A188,'Personal Teks 2'!$A$2:$A$1001,'Personal Teks 2'!$D$2:$D$1001))</f>
        <v>Sidiq Damanik</v>
      </c>
    </row>
    <row r="189" spans="1:4" x14ac:dyDescent="0.25">
      <c r="A189" s="9">
        <v>180</v>
      </c>
      <c r="B189" s="9" t="str">
        <f>_xlfn.XLOOKUP(A189,'Personal Teks 2'!$A$2:$A$1001,'Personal Teks 2'!$C$2:$C$1001)</f>
        <v>Aktuaria</v>
      </c>
      <c r="C189" s="9" t="str" cm="1">
        <f t="array" ref="C189">_xlfn.IFS(A189&lt;251,_xlfn.XLOOKUP(B189,$A$2:$A$7,$B$2:$B$7),A189&lt;501,_xlfn.XLOOKUP(B189,$A$2:$A$7,$C$2:$C$7),A189&lt;751,_xlfn.XLOOKUP(B189,$A$2:$A$7,$D$2:$D$7),A189&lt;=1000,_xlfn.XLOOKUP(B189,$A$2:$A$7,$E$2:$E$7))</f>
        <v>Pak Andi</v>
      </c>
      <c r="D189" s="9" t="str">
        <f>(_xlfn.XLOOKUP(A189,'Personal Teks 2'!$A$2:$A$1001,'Personal Teks 2'!$D$2:$D$1001))</f>
        <v>Bajragin Aryani</v>
      </c>
    </row>
    <row r="190" spans="1:4" x14ac:dyDescent="0.25">
      <c r="A190" s="9">
        <v>181</v>
      </c>
      <c r="B190" s="9" t="str">
        <f>_xlfn.XLOOKUP(A190,'Personal Teks 2'!$A$2:$A$1001,'Personal Teks 2'!$C$2:$C$1001)</f>
        <v>Matematika</v>
      </c>
      <c r="C190" s="9" t="str" cm="1">
        <f t="array" ref="C190">_xlfn.IFS(A190&lt;251,_xlfn.XLOOKUP(B190,$A$2:$A$7,$B$2:$B$7),A190&lt;501,_xlfn.XLOOKUP(B190,$A$2:$A$7,$C$2:$C$7),A190&lt;751,_xlfn.XLOOKUP(B190,$A$2:$A$7,$D$2:$D$7),A190&lt;=1000,_xlfn.XLOOKUP(B190,$A$2:$A$7,$E$2:$E$7))</f>
        <v>Bu Dwi</v>
      </c>
      <c r="D190" s="9" t="str">
        <f>(_xlfn.XLOOKUP(A190,'Personal Teks 2'!$A$2:$A$1001,'Personal Teks 2'!$D$2:$D$1001))</f>
        <v>Sakura Dabukke</v>
      </c>
    </row>
    <row r="191" spans="1:4" x14ac:dyDescent="0.25">
      <c r="A191" s="9">
        <v>182</v>
      </c>
      <c r="B191" s="9" t="str">
        <f>_xlfn.XLOOKUP(A191,'Personal Teks 2'!$A$2:$A$1001,'Personal Teks 2'!$C$2:$C$1001)</f>
        <v>Aktuaria</v>
      </c>
      <c r="C191" s="9" t="str" cm="1">
        <f t="array" ref="C191">_xlfn.IFS(A191&lt;251,_xlfn.XLOOKUP(B191,$A$2:$A$7,$B$2:$B$7),A191&lt;501,_xlfn.XLOOKUP(B191,$A$2:$A$7,$C$2:$C$7),A191&lt;751,_xlfn.XLOOKUP(B191,$A$2:$A$7,$D$2:$D$7),A191&lt;=1000,_xlfn.XLOOKUP(B191,$A$2:$A$7,$E$2:$E$7))</f>
        <v>Pak Andi</v>
      </c>
      <c r="D191" s="9" t="str">
        <f>(_xlfn.XLOOKUP(A191,'Personal Teks 2'!$A$2:$A$1001,'Personal Teks 2'!$D$2:$D$1001))</f>
        <v>Samsul Widodo</v>
      </c>
    </row>
    <row r="192" spans="1:4" x14ac:dyDescent="0.25">
      <c r="A192" s="9">
        <v>183</v>
      </c>
      <c r="B192" s="9" t="str">
        <f>_xlfn.XLOOKUP(A192,'Personal Teks 2'!$A$2:$A$1001,'Personal Teks 2'!$C$2:$C$1001)</f>
        <v>Statistika</v>
      </c>
      <c r="C192" s="9" t="str" cm="1">
        <f t="array" ref="C192">_xlfn.IFS(A192&lt;251,_xlfn.XLOOKUP(B192,$A$2:$A$7,$B$2:$B$7),A192&lt;501,_xlfn.XLOOKUP(B192,$A$2:$A$7,$C$2:$C$7),A192&lt;751,_xlfn.XLOOKUP(B192,$A$2:$A$7,$D$2:$D$7),A192&lt;=1000,_xlfn.XLOOKUP(B192,$A$2:$A$7,$E$2:$E$7))</f>
        <v>Bu Made</v>
      </c>
      <c r="D192" s="9" t="str">
        <f>(_xlfn.XLOOKUP(A192,'Personal Teks 2'!$A$2:$A$1001,'Personal Teks 2'!$D$2:$D$1001))</f>
        <v>Artawan Sitorus</v>
      </c>
    </row>
    <row r="193" spans="1:4" x14ac:dyDescent="0.25">
      <c r="A193" s="9">
        <v>184</v>
      </c>
      <c r="B193" s="9" t="str">
        <f>_xlfn.XLOOKUP(A193,'Personal Teks 2'!$A$2:$A$1001,'Personal Teks 2'!$C$2:$C$1001)</f>
        <v>Aktuaria</v>
      </c>
      <c r="C193" s="9" t="str" cm="1">
        <f t="array" ref="C193">_xlfn.IFS(A193&lt;251,_xlfn.XLOOKUP(B193,$A$2:$A$7,$B$2:$B$7),A193&lt;501,_xlfn.XLOOKUP(B193,$A$2:$A$7,$C$2:$C$7),A193&lt;751,_xlfn.XLOOKUP(B193,$A$2:$A$7,$D$2:$D$7),A193&lt;=1000,_xlfn.XLOOKUP(B193,$A$2:$A$7,$E$2:$E$7))</f>
        <v>Pak Andi</v>
      </c>
      <c r="D193" s="9" t="str">
        <f>(_xlfn.XLOOKUP(A193,'Personal Teks 2'!$A$2:$A$1001,'Personal Teks 2'!$D$2:$D$1001))</f>
        <v>Taufik Lailasari</v>
      </c>
    </row>
    <row r="194" spans="1:4" x14ac:dyDescent="0.25">
      <c r="A194" s="9">
        <v>185</v>
      </c>
      <c r="B194" s="9" t="str">
        <f>_xlfn.XLOOKUP(A194,'Personal Teks 2'!$A$2:$A$1001,'Personal Teks 2'!$C$2:$C$1001)</f>
        <v>Matematika</v>
      </c>
      <c r="C194" s="9" t="str" cm="1">
        <f t="array" ref="C194">_xlfn.IFS(A194&lt;251,_xlfn.XLOOKUP(B194,$A$2:$A$7,$B$2:$B$7),A194&lt;501,_xlfn.XLOOKUP(B194,$A$2:$A$7,$C$2:$C$7),A194&lt;751,_xlfn.XLOOKUP(B194,$A$2:$A$7,$D$2:$D$7),A194&lt;=1000,_xlfn.XLOOKUP(B194,$A$2:$A$7,$E$2:$E$7))</f>
        <v>Bu Dwi</v>
      </c>
      <c r="D194" s="9" t="str">
        <f>(_xlfn.XLOOKUP(A194,'Personal Teks 2'!$A$2:$A$1001,'Personal Teks 2'!$D$2:$D$1001))</f>
        <v>Rina Yuniar</v>
      </c>
    </row>
    <row r="195" spans="1:4" x14ac:dyDescent="0.25">
      <c r="A195" s="9">
        <v>186</v>
      </c>
      <c r="B195" s="9" t="str">
        <f>_xlfn.XLOOKUP(A195,'Personal Teks 2'!$A$2:$A$1001,'Personal Teks 2'!$C$2:$C$1001)</f>
        <v>Aktuaria</v>
      </c>
      <c r="C195" s="9" t="str" cm="1">
        <f t="array" ref="C195">_xlfn.IFS(A195&lt;251,_xlfn.XLOOKUP(B195,$A$2:$A$7,$B$2:$B$7),A195&lt;501,_xlfn.XLOOKUP(B195,$A$2:$A$7,$C$2:$C$7),A195&lt;751,_xlfn.XLOOKUP(B195,$A$2:$A$7,$D$2:$D$7),A195&lt;=1000,_xlfn.XLOOKUP(B195,$A$2:$A$7,$E$2:$E$7))</f>
        <v>Pak Andi</v>
      </c>
      <c r="D195" s="9" t="str">
        <f>(_xlfn.XLOOKUP(A195,'Personal Teks 2'!$A$2:$A$1001,'Personal Teks 2'!$D$2:$D$1001))</f>
        <v>Ika Maheswara</v>
      </c>
    </row>
    <row r="196" spans="1:4" x14ac:dyDescent="0.25">
      <c r="A196" s="9">
        <v>187</v>
      </c>
      <c r="B196" s="9" t="str">
        <f>_xlfn.XLOOKUP(A196,'Personal Teks 2'!$A$2:$A$1001,'Personal Teks 2'!$C$2:$C$1001)</f>
        <v>Matematika</v>
      </c>
      <c r="C196" s="9" t="str" cm="1">
        <f t="array" ref="C196">_xlfn.IFS(A196&lt;251,_xlfn.XLOOKUP(B196,$A$2:$A$7,$B$2:$B$7),A196&lt;501,_xlfn.XLOOKUP(B196,$A$2:$A$7,$C$2:$C$7),A196&lt;751,_xlfn.XLOOKUP(B196,$A$2:$A$7,$D$2:$D$7),A196&lt;=1000,_xlfn.XLOOKUP(B196,$A$2:$A$7,$E$2:$E$7))</f>
        <v>Bu Dwi</v>
      </c>
      <c r="D196" s="9" t="str">
        <f>(_xlfn.XLOOKUP(A196,'Personal Teks 2'!$A$2:$A$1001,'Personal Teks 2'!$D$2:$D$1001))</f>
        <v>Karja Winarsih</v>
      </c>
    </row>
    <row r="197" spans="1:4" x14ac:dyDescent="0.25">
      <c r="A197" s="9">
        <v>188</v>
      </c>
      <c r="B197" s="9" t="str">
        <f>_xlfn.XLOOKUP(A197,'Personal Teks 2'!$A$2:$A$1001,'Personal Teks 2'!$C$2:$C$1001)</f>
        <v>Matematika</v>
      </c>
      <c r="C197" s="9" t="str" cm="1">
        <f t="array" ref="C197">_xlfn.IFS(A197&lt;251,_xlfn.XLOOKUP(B197,$A$2:$A$7,$B$2:$B$7),A197&lt;501,_xlfn.XLOOKUP(B197,$A$2:$A$7,$C$2:$C$7),A197&lt;751,_xlfn.XLOOKUP(B197,$A$2:$A$7,$D$2:$D$7),A197&lt;=1000,_xlfn.XLOOKUP(B197,$A$2:$A$7,$E$2:$E$7))</f>
        <v>Bu Dwi</v>
      </c>
      <c r="D197" s="9" t="str">
        <f>(_xlfn.XLOOKUP(A197,'Personal Teks 2'!$A$2:$A$1001,'Personal Teks 2'!$D$2:$D$1001))</f>
        <v>Wira Firmansyah</v>
      </c>
    </row>
    <row r="198" spans="1:4" x14ac:dyDescent="0.25">
      <c r="A198" s="9">
        <v>189</v>
      </c>
      <c r="B198" s="9" t="str">
        <f>_xlfn.XLOOKUP(A198,'Personal Teks 2'!$A$2:$A$1001,'Personal Teks 2'!$C$2:$C$1001)</f>
        <v>Aktuaria</v>
      </c>
      <c r="C198" s="9" t="str" cm="1">
        <f t="array" ref="C198">_xlfn.IFS(A198&lt;251,_xlfn.XLOOKUP(B198,$A$2:$A$7,$B$2:$B$7),A198&lt;501,_xlfn.XLOOKUP(B198,$A$2:$A$7,$C$2:$C$7),A198&lt;751,_xlfn.XLOOKUP(B198,$A$2:$A$7,$D$2:$D$7),A198&lt;=1000,_xlfn.XLOOKUP(B198,$A$2:$A$7,$E$2:$E$7))</f>
        <v>Pak Andi</v>
      </c>
      <c r="D198" s="9" t="str">
        <f>(_xlfn.XLOOKUP(A198,'Personal Teks 2'!$A$2:$A$1001,'Personal Teks 2'!$D$2:$D$1001))</f>
        <v>Bahuwirya Halim</v>
      </c>
    </row>
    <row r="199" spans="1:4" x14ac:dyDescent="0.25">
      <c r="A199" s="9">
        <v>190</v>
      </c>
      <c r="B199" s="9" t="str">
        <f>_xlfn.XLOOKUP(A199,'Personal Teks 2'!$A$2:$A$1001,'Personal Teks 2'!$C$2:$C$1001)</f>
        <v>Statistika</v>
      </c>
      <c r="C199" s="9" t="str" cm="1">
        <f t="array" ref="C199">_xlfn.IFS(A199&lt;251,_xlfn.XLOOKUP(B199,$A$2:$A$7,$B$2:$B$7),A199&lt;501,_xlfn.XLOOKUP(B199,$A$2:$A$7,$C$2:$C$7),A199&lt;751,_xlfn.XLOOKUP(B199,$A$2:$A$7,$D$2:$D$7),A199&lt;=1000,_xlfn.XLOOKUP(B199,$A$2:$A$7,$E$2:$E$7))</f>
        <v>Bu Made</v>
      </c>
      <c r="D199" s="9" t="str">
        <f>(_xlfn.XLOOKUP(A199,'Personal Teks 2'!$A$2:$A$1001,'Personal Teks 2'!$D$2:$D$1001))</f>
        <v>Tedi Suryatmi</v>
      </c>
    </row>
    <row r="200" spans="1:4" x14ac:dyDescent="0.25">
      <c r="A200" s="9">
        <v>191</v>
      </c>
      <c r="B200" s="9" t="str">
        <f>_xlfn.XLOOKUP(A200,'Personal Teks 2'!$A$2:$A$1001,'Personal Teks 2'!$C$2:$C$1001)</f>
        <v>Statistika</v>
      </c>
      <c r="C200" s="9" t="str" cm="1">
        <f t="array" ref="C200">_xlfn.IFS(A200&lt;251,_xlfn.XLOOKUP(B200,$A$2:$A$7,$B$2:$B$7),A200&lt;501,_xlfn.XLOOKUP(B200,$A$2:$A$7,$C$2:$C$7),A200&lt;751,_xlfn.XLOOKUP(B200,$A$2:$A$7,$D$2:$D$7),A200&lt;=1000,_xlfn.XLOOKUP(B200,$A$2:$A$7,$E$2:$E$7))</f>
        <v>Bu Made</v>
      </c>
      <c r="D200" s="9" t="str">
        <f>(_xlfn.XLOOKUP(A200,'Personal Teks 2'!$A$2:$A$1001,'Personal Teks 2'!$D$2:$D$1001))</f>
        <v>Putri Nuraini</v>
      </c>
    </row>
    <row r="201" spans="1:4" x14ac:dyDescent="0.25">
      <c r="A201" s="9">
        <v>192</v>
      </c>
      <c r="B201" s="9" t="str">
        <f>_xlfn.XLOOKUP(A201,'Personal Teks 2'!$A$2:$A$1001,'Personal Teks 2'!$C$2:$C$1001)</f>
        <v>Matematika</v>
      </c>
      <c r="C201" s="9" t="str" cm="1">
        <f t="array" ref="C201">_xlfn.IFS(A201&lt;251,_xlfn.XLOOKUP(B201,$A$2:$A$7,$B$2:$B$7),A201&lt;501,_xlfn.XLOOKUP(B201,$A$2:$A$7,$C$2:$C$7),A201&lt;751,_xlfn.XLOOKUP(B201,$A$2:$A$7,$D$2:$D$7),A201&lt;=1000,_xlfn.XLOOKUP(B201,$A$2:$A$7,$E$2:$E$7))</f>
        <v>Bu Dwi</v>
      </c>
      <c r="D201" s="9" t="str">
        <f>(_xlfn.XLOOKUP(A201,'Personal Teks 2'!$A$2:$A$1001,'Personal Teks 2'!$D$2:$D$1001))</f>
        <v>Jessica Pradipta</v>
      </c>
    </row>
    <row r="202" spans="1:4" x14ac:dyDescent="0.25">
      <c r="A202" s="9">
        <v>193</v>
      </c>
      <c r="B202" s="9" t="str">
        <f>_xlfn.XLOOKUP(A202,'Personal Teks 2'!$A$2:$A$1001,'Personal Teks 2'!$C$2:$C$1001)</f>
        <v>Fisika</v>
      </c>
      <c r="C202" s="9" t="str" cm="1">
        <f t="array" ref="C202">_xlfn.IFS(A202&lt;251,_xlfn.XLOOKUP(B202,$A$2:$A$7,$B$2:$B$7),A202&lt;501,_xlfn.XLOOKUP(B202,$A$2:$A$7,$C$2:$C$7),A202&lt;751,_xlfn.XLOOKUP(B202,$A$2:$A$7,$D$2:$D$7),A202&lt;=1000,_xlfn.XLOOKUP(B202,$A$2:$A$7,$E$2:$E$7))</f>
        <v>Pak Krisna</v>
      </c>
      <c r="D202" s="9" t="str">
        <f>(_xlfn.XLOOKUP(A202,'Personal Teks 2'!$A$2:$A$1001,'Personal Teks 2'!$D$2:$D$1001))</f>
        <v>Carub Mansur</v>
      </c>
    </row>
    <row r="203" spans="1:4" x14ac:dyDescent="0.25">
      <c r="A203" s="9">
        <v>194</v>
      </c>
      <c r="B203" s="9" t="str">
        <f>_xlfn.XLOOKUP(A203,'Personal Teks 2'!$A$2:$A$1001,'Personal Teks 2'!$C$2:$C$1001)</f>
        <v>Biologi</v>
      </c>
      <c r="C203" s="9" t="str" cm="1">
        <f t="array" ref="C203">_xlfn.IFS(A203&lt;251,_xlfn.XLOOKUP(B203,$A$2:$A$7,$B$2:$B$7),A203&lt;501,_xlfn.XLOOKUP(B203,$A$2:$A$7,$C$2:$C$7),A203&lt;751,_xlfn.XLOOKUP(B203,$A$2:$A$7,$D$2:$D$7),A203&lt;=1000,_xlfn.XLOOKUP(B203,$A$2:$A$7,$E$2:$E$7))</f>
        <v>Bu Ratna</v>
      </c>
      <c r="D203" s="9" t="str">
        <f>(_xlfn.XLOOKUP(A203,'Personal Teks 2'!$A$2:$A$1001,'Personal Teks 2'!$D$2:$D$1001))</f>
        <v>Okto Hastuti</v>
      </c>
    </row>
    <row r="204" spans="1:4" x14ac:dyDescent="0.25">
      <c r="A204" s="9">
        <v>195</v>
      </c>
      <c r="B204" s="9" t="str">
        <f>_xlfn.XLOOKUP(A204,'Personal Teks 2'!$A$2:$A$1001,'Personal Teks 2'!$C$2:$C$1001)</f>
        <v>Aktuaria</v>
      </c>
      <c r="C204" s="9" t="str" cm="1">
        <f t="array" ref="C204">_xlfn.IFS(A204&lt;251,_xlfn.XLOOKUP(B204,$A$2:$A$7,$B$2:$B$7),A204&lt;501,_xlfn.XLOOKUP(B204,$A$2:$A$7,$C$2:$C$7),A204&lt;751,_xlfn.XLOOKUP(B204,$A$2:$A$7,$D$2:$D$7),A204&lt;=1000,_xlfn.XLOOKUP(B204,$A$2:$A$7,$E$2:$E$7))</f>
        <v>Pak Andi</v>
      </c>
      <c r="D204" s="9" t="str">
        <f>(_xlfn.XLOOKUP(A204,'Personal Teks 2'!$A$2:$A$1001,'Personal Teks 2'!$D$2:$D$1001))</f>
        <v>Prabawa Pratiwi</v>
      </c>
    </row>
    <row r="205" spans="1:4" x14ac:dyDescent="0.25">
      <c r="A205" s="9">
        <v>196</v>
      </c>
      <c r="B205" s="9" t="str">
        <f>_xlfn.XLOOKUP(A205,'Personal Teks 2'!$A$2:$A$1001,'Personal Teks 2'!$C$2:$C$1001)</f>
        <v>Matematika</v>
      </c>
      <c r="C205" s="9" t="str" cm="1">
        <f t="array" ref="C205">_xlfn.IFS(A205&lt;251,_xlfn.XLOOKUP(B205,$A$2:$A$7,$B$2:$B$7),A205&lt;501,_xlfn.XLOOKUP(B205,$A$2:$A$7,$C$2:$C$7),A205&lt;751,_xlfn.XLOOKUP(B205,$A$2:$A$7,$D$2:$D$7),A205&lt;=1000,_xlfn.XLOOKUP(B205,$A$2:$A$7,$E$2:$E$7))</f>
        <v>Bu Dwi</v>
      </c>
      <c r="D205" s="9" t="str">
        <f>(_xlfn.XLOOKUP(A205,'Personal Teks 2'!$A$2:$A$1001,'Personal Teks 2'!$D$2:$D$1001))</f>
        <v>Jail Mulyani</v>
      </c>
    </row>
    <row r="206" spans="1:4" x14ac:dyDescent="0.25">
      <c r="A206" s="9">
        <v>197</v>
      </c>
      <c r="B206" s="9" t="str">
        <f>_xlfn.XLOOKUP(A206,'Personal Teks 2'!$A$2:$A$1001,'Personal Teks 2'!$C$2:$C$1001)</f>
        <v>Matematika</v>
      </c>
      <c r="C206" s="9" t="str" cm="1">
        <f t="array" ref="C206">_xlfn.IFS(A206&lt;251,_xlfn.XLOOKUP(B206,$A$2:$A$7,$B$2:$B$7),A206&lt;501,_xlfn.XLOOKUP(B206,$A$2:$A$7,$C$2:$C$7),A206&lt;751,_xlfn.XLOOKUP(B206,$A$2:$A$7,$D$2:$D$7),A206&lt;=1000,_xlfn.XLOOKUP(B206,$A$2:$A$7,$E$2:$E$7))</f>
        <v>Bu Dwi</v>
      </c>
      <c r="D206" s="9" t="str">
        <f>(_xlfn.XLOOKUP(A206,'Personal Teks 2'!$A$2:$A$1001,'Personal Teks 2'!$D$2:$D$1001))</f>
        <v>Hafshah Padmasari</v>
      </c>
    </row>
    <row r="207" spans="1:4" x14ac:dyDescent="0.25">
      <c r="A207" s="9">
        <v>198</v>
      </c>
      <c r="B207" s="9" t="str">
        <f>_xlfn.XLOOKUP(A207,'Personal Teks 2'!$A$2:$A$1001,'Personal Teks 2'!$C$2:$C$1001)</f>
        <v>Aktuaria</v>
      </c>
      <c r="C207" s="9" t="str" cm="1">
        <f t="array" ref="C207">_xlfn.IFS(A207&lt;251,_xlfn.XLOOKUP(B207,$A$2:$A$7,$B$2:$B$7),A207&lt;501,_xlfn.XLOOKUP(B207,$A$2:$A$7,$C$2:$C$7),A207&lt;751,_xlfn.XLOOKUP(B207,$A$2:$A$7,$D$2:$D$7),A207&lt;=1000,_xlfn.XLOOKUP(B207,$A$2:$A$7,$E$2:$E$7))</f>
        <v>Pak Andi</v>
      </c>
      <c r="D207" s="9" t="str">
        <f>(_xlfn.XLOOKUP(A207,'Personal Teks 2'!$A$2:$A$1001,'Personal Teks 2'!$D$2:$D$1001))</f>
        <v>Intan Namaga</v>
      </c>
    </row>
    <row r="208" spans="1:4" x14ac:dyDescent="0.25">
      <c r="A208" s="9">
        <v>199</v>
      </c>
      <c r="B208" s="9" t="str">
        <f>_xlfn.XLOOKUP(A208,'Personal Teks 2'!$A$2:$A$1001,'Personal Teks 2'!$C$2:$C$1001)</f>
        <v>Biologi</v>
      </c>
      <c r="C208" s="9" t="str" cm="1">
        <f t="array" ref="C208">_xlfn.IFS(A208&lt;251,_xlfn.XLOOKUP(B208,$A$2:$A$7,$B$2:$B$7),A208&lt;501,_xlfn.XLOOKUP(B208,$A$2:$A$7,$C$2:$C$7),A208&lt;751,_xlfn.XLOOKUP(B208,$A$2:$A$7,$D$2:$D$7),A208&lt;=1000,_xlfn.XLOOKUP(B208,$A$2:$A$7,$E$2:$E$7))</f>
        <v>Bu Ratna</v>
      </c>
      <c r="D208" s="9" t="str">
        <f>(_xlfn.XLOOKUP(A208,'Personal Teks 2'!$A$2:$A$1001,'Personal Teks 2'!$D$2:$D$1001))</f>
        <v>Kusuma Mayasari</v>
      </c>
    </row>
    <row r="209" spans="1:4" x14ac:dyDescent="0.25">
      <c r="A209" s="9">
        <v>200</v>
      </c>
      <c r="B209" s="9" t="str">
        <f>_xlfn.XLOOKUP(A209,'Personal Teks 2'!$A$2:$A$1001,'Personal Teks 2'!$C$2:$C$1001)</f>
        <v>Statistika</v>
      </c>
      <c r="C209" s="9" t="str" cm="1">
        <f t="array" ref="C209">_xlfn.IFS(A209&lt;251,_xlfn.XLOOKUP(B209,$A$2:$A$7,$B$2:$B$7),A209&lt;501,_xlfn.XLOOKUP(B209,$A$2:$A$7,$C$2:$C$7),A209&lt;751,_xlfn.XLOOKUP(B209,$A$2:$A$7,$D$2:$D$7),A209&lt;=1000,_xlfn.XLOOKUP(B209,$A$2:$A$7,$E$2:$E$7))</f>
        <v>Bu Made</v>
      </c>
      <c r="D209" s="9" t="str">
        <f>(_xlfn.XLOOKUP(A209,'Personal Teks 2'!$A$2:$A$1001,'Personal Teks 2'!$D$2:$D$1001))</f>
        <v>Ibrani Hidayanto</v>
      </c>
    </row>
    <row r="210" spans="1:4" x14ac:dyDescent="0.25">
      <c r="A210" s="9">
        <v>201</v>
      </c>
      <c r="B210" s="9" t="str">
        <f>_xlfn.XLOOKUP(A210,'Personal Teks 2'!$A$2:$A$1001,'Personal Teks 2'!$C$2:$C$1001)</f>
        <v>Matematika</v>
      </c>
      <c r="C210" s="9" t="str" cm="1">
        <f t="array" ref="C210">_xlfn.IFS(A210&lt;251,_xlfn.XLOOKUP(B210,$A$2:$A$7,$B$2:$B$7),A210&lt;501,_xlfn.XLOOKUP(B210,$A$2:$A$7,$C$2:$C$7),A210&lt;751,_xlfn.XLOOKUP(B210,$A$2:$A$7,$D$2:$D$7),A210&lt;=1000,_xlfn.XLOOKUP(B210,$A$2:$A$7,$E$2:$E$7))</f>
        <v>Bu Dwi</v>
      </c>
      <c r="D210" s="9" t="str">
        <f>(_xlfn.XLOOKUP(A210,'Personal Teks 2'!$A$2:$A$1001,'Personal Teks 2'!$D$2:$D$1001))</f>
        <v>Taufik Wasita</v>
      </c>
    </row>
    <row r="211" spans="1:4" x14ac:dyDescent="0.25">
      <c r="A211" s="9">
        <v>202</v>
      </c>
      <c r="B211" s="9" t="str">
        <f>_xlfn.XLOOKUP(A211,'Personal Teks 2'!$A$2:$A$1001,'Personal Teks 2'!$C$2:$C$1001)</f>
        <v>Statistika</v>
      </c>
      <c r="C211" s="9" t="str" cm="1">
        <f t="array" ref="C211">_xlfn.IFS(A211&lt;251,_xlfn.XLOOKUP(B211,$A$2:$A$7,$B$2:$B$7),A211&lt;501,_xlfn.XLOOKUP(B211,$A$2:$A$7,$C$2:$C$7),A211&lt;751,_xlfn.XLOOKUP(B211,$A$2:$A$7,$D$2:$D$7),A211&lt;=1000,_xlfn.XLOOKUP(B211,$A$2:$A$7,$E$2:$E$7))</f>
        <v>Bu Made</v>
      </c>
      <c r="D211" s="9" t="str">
        <f>(_xlfn.XLOOKUP(A211,'Personal Teks 2'!$A$2:$A$1001,'Personal Teks 2'!$D$2:$D$1001))</f>
        <v>Martani Lailasari</v>
      </c>
    </row>
    <row r="212" spans="1:4" x14ac:dyDescent="0.25">
      <c r="A212" s="9">
        <v>203</v>
      </c>
      <c r="B212" s="9" t="str">
        <f>_xlfn.XLOOKUP(A212,'Personal Teks 2'!$A$2:$A$1001,'Personal Teks 2'!$C$2:$C$1001)</f>
        <v>Kimia</v>
      </c>
      <c r="C212" s="9" t="str" cm="1">
        <f t="array" ref="C212">_xlfn.IFS(A212&lt;251,_xlfn.XLOOKUP(B212,$A$2:$A$7,$B$2:$B$7),A212&lt;501,_xlfn.XLOOKUP(B212,$A$2:$A$7,$C$2:$C$7),A212&lt;751,_xlfn.XLOOKUP(B212,$A$2:$A$7,$D$2:$D$7),A212&lt;=1000,_xlfn.XLOOKUP(B212,$A$2:$A$7,$E$2:$E$7))</f>
        <v>Pak Budi</v>
      </c>
      <c r="D212" s="9" t="str">
        <f>(_xlfn.XLOOKUP(A212,'Personal Teks 2'!$A$2:$A$1001,'Personal Teks 2'!$D$2:$D$1001))</f>
        <v>Narji Januar</v>
      </c>
    </row>
    <row r="213" spans="1:4" x14ac:dyDescent="0.25">
      <c r="A213" s="9">
        <v>204</v>
      </c>
      <c r="B213" s="9" t="str">
        <f>_xlfn.XLOOKUP(A213,'Personal Teks 2'!$A$2:$A$1001,'Personal Teks 2'!$C$2:$C$1001)</f>
        <v>Aktuaria</v>
      </c>
      <c r="C213" s="9" t="str" cm="1">
        <f t="array" ref="C213">_xlfn.IFS(A213&lt;251,_xlfn.XLOOKUP(B213,$A$2:$A$7,$B$2:$B$7),A213&lt;501,_xlfn.XLOOKUP(B213,$A$2:$A$7,$C$2:$C$7),A213&lt;751,_xlfn.XLOOKUP(B213,$A$2:$A$7,$D$2:$D$7),A213&lt;=1000,_xlfn.XLOOKUP(B213,$A$2:$A$7,$E$2:$E$7))</f>
        <v>Pak Andi</v>
      </c>
      <c r="D213" s="9" t="str">
        <f>(_xlfn.XLOOKUP(A213,'Personal Teks 2'!$A$2:$A$1001,'Personal Teks 2'!$D$2:$D$1001))</f>
        <v>Ade Mustofa</v>
      </c>
    </row>
    <row r="214" spans="1:4" x14ac:dyDescent="0.25">
      <c r="A214" s="9">
        <v>205</v>
      </c>
      <c r="B214" s="9" t="str">
        <f>_xlfn.XLOOKUP(A214,'Personal Teks 2'!$A$2:$A$1001,'Personal Teks 2'!$C$2:$C$1001)</f>
        <v>Kimia</v>
      </c>
      <c r="C214" s="9" t="str" cm="1">
        <f t="array" ref="C214">_xlfn.IFS(A214&lt;251,_xlfn.XLOOKUP(B214,$A$2:$A$7,$B$2:$B$7),A214&lt;501,_xlfn.XLOOKUP(B214,$A$2:$A$7,$C$2:$C$7),A214&lt;751,_xlfn.XLOOKUP(B214,$A$2:$A$7,$D$2:$D$7),A214&lt;=1000,_xlfn.XLOOKUP(B214,$A$2:$A$7,$E$2:$E$7))</f>
        <v>Pak Budi</v>
      </c>
      <c r="D214" s="9" t="str">
        <f>(_xlfn.XLOOKUP(A214,'Personal Teks 2'!$A$2:$A$1001,'Personal Teks 2'!$D$2:$D$1001))</f>
        <v>Cemplunk Maryadi</v>
      </c>
    </row>
    <row r="215" spans="1:4" x14ac:dyDescent="0.25">
      <c r="A215" s="9">
        <v>206</v>
      </c>
      <c r="B215" s="9" t="str">
        <f>_xlfn.XLOOKUP(A215,'Personal Teks 2'!$A$2:$A$1001,'Personal Teks 2'!$C$2:$C$1001)</f>
        <v>Fisika</v>
      </c>
      <c r="C215" s="9" t="str" cm="1">
        <f t="array" ref="C215">_xlfn.IFS(A215&lt;251,_xlfn.XLOOKUP(B215,$A$2:$A$7,$B$2:$B$7),A215&lt;501,_xlfn.XLOOKUP(B215,$A$2:$A$7,$C$2:$C$7),A215&lt;751,_xlfn.XLOOKUP(B215,$A$2:$A$7,$D$2:$D$7),A215&lt;=1000,_xlfn.XLOOKUP(B215,$A$2:$A$7,$E$2:$E$7))</f>
        <v>Pak Krisna</v>
      </c>
      <c r="D215" s="9" t="str">
        <f>(_xlfn.XLOOKUP(A215,'Personal Teks 2'!$A$2:$A$1001,'Personal Teks 2'!$D$2:$D$1001))</f>
        <v>Paiman Hasanah</v>
      </c>
    </row>
    <row r="216" spans="1:4" x14ac:dyDescent="0.25">
      <c r="A216" s="9">
        <v>207</v>
      </c>
      <c r="B216" s="9" t="str">
        <f>_xlfn.XLOOKUP(A216,'Personal Teks 2'!$A$2:$A$1001,'Personal Teks 2'!$C$2:$C$1001)</f>
        <v>Matematika</v>
      </c>
      <c r="C216" s="9" t="str" cm="1">
        <f t="array" ref="C216">_xlfn.IFS(A216&lt;251,_xlfn.XLOOKUP(B216,$A$2:$A$7,$B$2:$B$7),A216&lt;501,_xlfn.XLOOKUP(B216,$A$2:$A$7,$C$2:$C$7),A216&lt;751,_xlfn.XLOOKUP(B216,$A$2:$A$7,$D$2:$D$7),A216&lt;=1000,_xlfn.XLOOKUP(B216,$A$2:$A$7,$E$2:$E$7))</f>
        <v>Bu Dwi</v>
      </c>
      <c r="D216" s="9" t="str">
        <f>(_xlfn.XLOOKUP(A216,'Personal Teks 2'!$A$2:$A$1001,'Personal Teks 2'!$D$2:$D$1001))</f>
        <v>Nalar Andriani</v>
      </c>
    </row>
    <row r="217" spans="1:4" x14ac:dyDescent="0.25">
      <c r="A217" s="9">
        <v>208</v>
      </c>
      <c r="B217" s="9" t="str">
        <f>_xlfn.XLOOKUP(A217,'Personal Teks 2'!$A$2:$A$1001,'Personal Teks 2'!$C$2:$C$1001)</f>
        <v>Fisika</v>
      </c>
      <c r="C217" s="9" t="str" cm="1">
        <f t="array" ref="C217">_xlfn.IFS(A217&lt;251,_xlfn.XLOOKUP(B217,$A$2:$A$7,$B$2:$B$7),A217&lt;501,_xlfn.XLOOKUP(B217,$A$2:$A$7,$C$2:$C$7),A217&lt;751,_xlfn.XLOOKUP(B217,$A$2:$A$7,$D$2:$D$7),A217&lt;=1000,_xlfn.XLOOKUP(B217,$A$2:$A$7,$E$2:$E$7))</f>
        <v>Pak Krisna</v>
      </c>
      <c r="D217" s="9" t="str">
        <f>(_xlfn.XLOOKUP(A217,'Personal Teks 2'!$A$2:$A$1001,'Personal Teks 2'!$D$2:$D$1001))</f>
        <v>Yuni Marpaung</v>
      </c>
    </row>
    <row r="218" spans="1:4" x14ac:dyDescent="0.25">
      <c r="A218" s="9">
        <v>209</v>
      </c>
      <c r="B218" s="9" t="str">
        <f>_xlfn.XLOOKUP(A218,'Personal Teks 2'!$A$2:$A$1001,'Personal Teks 2'!$C$2:$C$1001)</f>
        <v>Matematika</v>
      </c>
      <c r="C218" s="9" t="str" cm="1">
        <f t="array" ref="C218">_xlfn.IFS(A218&lt;251,_xlfn.XLOOKUP(B218,$A$2:$A$7,$B$2:$B$7),A218&lt;501,_xlfn.XLOOKUP(B218,$A$2:$A$7,$C$2:$C$7),A218&lt;751,_xlfn.XLOOKUP(B218,$A$2:$A$7,$D$2:$D$7),A218&lt;=1000,_xlfn.XLOOKUP(B218,$A$2:$A$7,$E$2:$E$7))</f>
        <v>Bu Dwi</v>
      </c>
      <c r="D218" s="9" t="str">
        <f>(_xlfn.XLOOKUP(A218,'Personal Teks 2'!$A$2:$A$1001,'Personal Teks 2'!$D$2:$D$1001))</f>
        <v>Kasiran Nugroho</v>
      </c>
    </row>
    <row r="219" spans="1:4" x14ac:dyDescent="0.25">
      <c r="A219" s="9">
        <v>210</v>
      </c>
      <c r="B219" s="9" t="str">
        <f>_xlfn.XLOOKUP(A219,'Personal Teks 2'!$A$2:$A$1001,'Personal Teks 2'!$C$2:$C$1001)</f>
        <v>Aktuaria</v>
      </c>
      <c r="C219" s="9" t="str" cm="1">
        <f t="array" ref="C219">_xlfn.IFS(A219&lt;251,_xlfn.XLOOKUP(B219,$A$2:$A$7,$B$2:$B$7),A219&lt;501,_xlfn.XLOOKUP(B219,$A$2:$A$7,$C$2:$C$7),A219&lt;751,_xlfn.XLOOKUP(B219,$A$2:$A$7,$D$2:$D$7),A219&lt;=1000,_xlfn.XLOOKUP(B219,$A$2:$A$7,$E$2:$E$7))</f>
        <v>Pak Andi</v>
      </c>
      <c r="D219" s="9" t="str">
        <f>(_xlfn.XLOOKUP(A219,'Personal Teks 2'!$A$2:$A$1001,'Personal Teks 2'!$D$2:$D$1001))</f>
        <v>Rosman Maryadi</v>
      </c>
    </row>
    <row r="220" spans="1:4" x14ac:dyDescent="0.25">
      <c r="A220" s="9">
        <v>211</v>
      </c>
      <c r="B220" s="9" t="str">
        <f>_xlfn.XLOOKUP(A220,'Personal Teks 2'!$A$2:$A$1001,'Personal Teks 2'!$C$2:$C$1001)</f>
        <v>Aktuaria</v>
      </c>
      <c r="C220" s="9" t="str" cm="1">
        <f t="array" ref="C220">_xlfn.IFS(A220&lt;251,_xlfn.XLOOKUP(B220,$A$2:$A$7,$B$2:$B$7),A220&lt;501,_xlfn.XLOOKUP(B220,$A$2:$A$7,$C$2:$C$7),A220&lt;751,_xlfn.XLOOKUP(B220,$A$2:$A$7,$D$2:$D$7),A220&lt;=1000,_xlfn.XLOOKUP(B220,$A$2:$A$7,$E$2:$E$7))</f>
        <v>Pak Andi</v>
      </c>
      <c r="D220" s="9" t="str">
        <f>(_xlfn.XLOOKUP(A220,'Personal Teks 2'!$A$2:$A$1001,'Personal Teks 2'!$D$2:$D$1001))</f>
        <v>Hasta Suwarno</v>
      </c>
    </row>
    <row r="221" spans="1:4" x14ac:dyDescent="0.25">
      <c r="A221" s="9">
        <v>212</v>
      </c>
      <c r="B221" s="9" t="str">
        <f>_xlfn.XLOOKUP(A221,'Personal Teks 2'!$A$2:$A$1001,'Personal Teks 2'!$C$2:$C$1001)</f>
        <v>Aktuaria</v>
      </c>
      <c r="C221" s="9" t="str" cm="1">
        <f t="array" ref="C221">_xlfn.IFS(A221&lt;251,_xlfn.XLOOKUP(B221,$A$2:$A$7,$B$2:$B$7),A221&lt;501,_xlfn.XLOOKUP(B221,$A$2:$A$7,$C$2:$C$7),A221&lt;751,_xlfn.XLOOKUP(B221,$A$2:$A$7,$D$2:$D$7),A221&lt;=1000,_xlfn.XLOOKUP(B221,$A$2:$A$7,$E$2:$E$7))</f>
        <v>Pak Andi</v>
      </c>
      <c r="D221" s="9" t="str">
        <f>(_xlfn.XLOOKUP(A221,'Personal Teks 2'!$A$2:$A$1001,'Personal Teks 2'!$D$2:$D$1001))</f>
        <v>Yance Palastri</v>
      </c>
    </row>
    <row r="222" spans="1:4" x14ac:dyDescent="0.25">
      <c r="A222" s="9">
        <v>213</v>
      </c>
      <c r="B222" s="9" t="str">
        <f>_xlfn.XLOOKUP(A222,'Personal Teks 2'!$A$2:$A$1001,'Personal Teks 2'!$C$2:$C$1001)</f>
        <v>Matematika</v>
      </c>
      <c r="C222" s="9" t="str" cm="1">
        <f t="array" ref="C222">_xlfn.IFS(A222&lt;251,_xlfn.XLOOKUP(B222,$A$2:$A$7,$B$2:$B$7),A222&lt;501,_xlfn.XLOOKUP(B222,$A$2:$A$7,$C$2:$C$7),A222&lt;751,_xlfn.XLOOKUP(B222,$A$2:$A$7,$D$2:$D$7),A222&lt;=1000,_xlfn.XLOOKUP(B222,$A$2:$A$7,$E$2:$E$7))</f>
        <v>Bu Dwi</v>
      </c>
      <c r="D222" s="9" t="str">
        <f>(_xlfn.XLOOKUP(A222,'Personal Teks 2'!$A$2:$A$1001,'Personal Teks 2'!$D$2:$D$1001))</f>
        <v>Raihan Susanti</v>
      </c>
    </row>
    <row r="223" spans="1:4" x14ac:dyDescent="0.25">
      <c r="A223" s="9">
        <v>214</v>
      </c>
      <c r="B223" s="9" t="str">
        <f>_xlfn.XLOOKUP(A223,'Personal Teks 2'!$A$2:$A$1001,'Personal Teks 2'!$C$2:$C$1001)</f>
        <v>Kimia</v>
      </c>
      <c r="C223" s="9" t="str" cm="1">
        <f t="array" ref="C223">_xlfn.IFS(A223&lt;251,_xlfn.XLOOKUP(B223,$A$2:$A$7,$B$2:$B$7),A223&lt;501,_xlfn.XLOOKUP(B223,$A$2:$A$7,$C$2:$C$7),A223&lt;751,_xlfn.XLOOKUP(B223,$A$2:$A$7,$D$2:$D$7),A223&lt;=1000,_xlfn.XLOOKUP(B223,$A$2:$A$7,$E$2:$E$7))</f>
        <v>Pak Budi</v>
      </c>
      <c r="D223" s="9" t="str">
        <f>(_xlfn.XLOOKUP(A223,'Personal Teks 2'!$A$2:$A$1001,'Personal Teks 2'!$D$2:$D$1001))</f>
        <v>Ratih Palastri</v>
      </c>
    </row>
    <row r="224" spans="1:4" x14ac:dyDescent="0.25">
      <c r="A224" s="9">
        <v>215</v>
      </c>
      <c r="B224" s="9" t="str">
        <f>_xlfn.XLOOKUP(A224,'Personal Teks 2'!$A$2:$A$1001,'Personal Teks 2'!$C$2:$C$1001)</f>
        <v>Aktuaria</v>
      </c>
      <c r="C224" s="9" t="str" cm="1">
        <f t="array" ref="C224">_xlfn.IFS(A224&lt;251,_xlfn.XLOOKUP(B224,$A$2:$A$7,$B$2:$B$7),A224&lt;501,_xlfn.XLOOKUP(B224,$A$2:$A$7,$C$2:$C$7),A224&lt;751,_xlfn.XLOOKUP(B224,$A$2:$A$7,$D$2:$D$7),A224&lt;=1000,_xlfn.XLOOKUP(B224,$A$2:$A$7,$E$2:$E$7))</f>
        <v>Pak Andi</v>
      </c>
      <c r="D224" s="9" t="str">
        <f>(_xlfn.XLOOKUP(A224,'Personal Teks 2'!$A$2:$A$1001,'Personal Teks 2'!$D$2:$D$1001))</f>
        <v>Diah Wahyudin</v>
      </c>
    </row>
    <row r="225" spans="1:4" x14ac:dyDescent="0.25">
      <c r="A225" s="9">
        <v>216</v>
      </c>
      <c r="B225" s="9" t="str">
        <f>_xlfn.XLOOKUP(A225,'Personal Teks 2'!$A$2:$A$1001,'Personal Teks 2'!$C$2:$C$1001)</f>
        <v>Kimia</v>
      </c>
      <c r="C225" s="9" t="str" cm="1">
        <f t="array" ref="C225">_xlfn.IFS(A225&lt;251,_xlfn.XLOOKUP(B225,$A$2:$A$7,$B$2:$B$7),A225&lt;501,_xlfn.XLOOKUP(B225,$A$2:$A$7,$C$2:$C$7),A225&lt;751,_xlfn.XLOOKUP(B225,$A$2:$A$7,$D$2:$D$7),A225&lt;=1000,_xlfn.XLOOKUP(B225,$A$2:$A$7,$E$2:$E$7))</f>
        <v>Pak Budi</v>
      </c>
      <c r="D225" s="9" t="str">
        <f>(_xlfn.XLOOKUP(A225,'Personal Teks 2'!$A$2:$A$1001,'Personal Teks 2'!$D$2:$D$1001))</f>
        <v>Kamidin Handayani</v>
      </c>
    </row>
    <row r="226" spans="1:4" x14ac:dyDescent="0.25">
      <c r="A226" s="9">
        <v>217</v>
      </c>
      <c r="B226" s="9" t="str">
        <f>_xlfn.XLOOKUP(A226,'Personal Teks 2'!$A$2:$A$1001,'Personal Teks 2'!$C$2:$C$1001)</f>
        <v>Matematika</v>
      </c>
      <c r="C226" s="9" t="str" cm="1">
        <f t="array" ref="C226">_xlfn.IFS(A226&lt;251,_xlfn.XLOOKUP(B226,$A$2:$A$7,$B$2:$B$7),A226&lt;501,_xlfn.XLOOKUP(B226,$A$2:$A$7,$C$2:$C$7),A226&lt;751,_xlfn.XLOOKUP(B226,$A$2:$A$7,$D$2:$D$7),A226&lt;=1000,_xlfn.XLOOKUP(B226,$A$2:$A$7,$E$2:$E$7))</f>
        <v>Bu Dwi</v>
      </c>
      <c r="D226" s="9" t="str">
        <f>(_xlfn.XLOOKUP(A226,'Personal Teks 2'!$A$2:$A$1001,'Personal Teks 2'!$D$2:$D$1001))</f>
        <v>Lili Nainggolan</v>
      </c>
    </row>
    <row r="227" spans="1:4" x14ac:dyDescent="0.25">
      <c r="A227" s="9">
        <v>218</v>
      </c>
      <c r="B227" s="9" t="str">
        <f>_xlfn.XLOOKUP(A227,'Personal Teks 2'!$A$2:$A$1001,'Personal Teks 2'!$C$2:$C$1001)</f>
        <v>Statistika</v>
      </c>
      <c r="C227" s="9" t="str" cm="1">
        <f t="array" ref="C227">_xlfn.IFS(A227&lt;251,_xlfn.XLOOKUP(B227,$A$2:$A$7,$B$2:$B$7),A227&lt;501,_xlfn.XLOOKUP(B227,$A$2:$A$7,$C$2:$C$7),A227&lt;751,_xlfn.XLOOKUP(B227,$A$2:$A$7,$D$2:$D$7),A227&lt;=1000,_xlfn.XLOOKUP(B227,$A$2:$A$7,$E$2:$E$7))</f>
        <v>Bu Made</v>
      </c>
      <c r="D227" s="9" t="str">
        <f>(_xlfn.XLOOKUP(A227,'Personal Teks 2'!$A$2:$A$1001,'Personal Teks 2'!$D$2:$D$1001))</f>
        <v>Prasetyo Nashiruddin</v>
      </c>
    </row>
    <row r="228" spans="1:4" x14ac:dyDescent="0.25">
      <c r="A228" s="9">
        <v>219</v>
      </c>
      <c r="B228" s="9" t="str">
        <f>_xlfn.XLOOKUP(A228,'Personal Teks 2'!$A$2:$A$1001,'Personal Teks 2'!$C$2:$C$1001)</f>
        <v>Aktuaria</v>
      </c>
      <c r="C228" s="9" t="str" cm="1">
        <f t="array" ref="C228">_xlfn.IFS(A228&lt;251,_xlfn.XLOOKUP(B228,$A$2:$A$7,$B$2:$B$7),A228&lt;501,_xlfn.XLOOKUP(B228,$A$2:$A$7,$C$2:$C$7),A228&lt;751,_xlfn.XLOOKUP(B228,$A$2:$A$7,$D$2:$D$7),A228&lt;=1000,_xlfn.XLOOKUP(B228,$A$2:$A$7,$E$2:$E$7))</f>
        <v>Pak Andi</v>
      </c>
      <c r="D228" s="9" t="str">
        <f>(_xlfn.XLOOKUP(A228,'Personal Teks 2'!$A$2:$A$1001,'Personal Teks 2'!$D$2:$D$1001))</f>
        <v>Luis Sirait</v>
      </c>
    </row>
    <row r="229" spans="1:4" x14ac:dyDescent="0.25">
      <c r="A229" s="9">
        <v>220</v>
      </c>
      <c r="B229" s="9" t="str">
        <f>_xlfn.XLOOKUP(A229,'Personal Teks 2'!$A$2:$A$1001,'Personal Teks 2'!$C$2:$C$1001)</f>
        <v>Biologi</v>
      </c>
      <c r="C229" s="9" t="str" cm="1">
        <f t="array" ref="C229">_xlfn.IFS(A229&lt;251,_xlfn.XLOOKUP(B229,$A$2:$A$7,$B$2:$B$7),A229&lt;501,_xlfn.XLOOKUP(B229,$A$2:$A$7,$C$2:$C$7),A229&lt;751,_xlfn.XLOOKUP(B229,$A$2:$A$7,$D$2:$D$7),A229&lt;=1000,_xlfn.XLOOKUP(B229,$A$2:$A$7,$E$2:$E$7))</f>
        <v>Bu Ratna</v>
      </c>
      <c r="D229" s="9" t="str">
        <f>(_xlfn.XLOOKUP(A229,'Personal Teks 2'!$A$2:$A$1001,'Personal Teks 2'!$D$2:$D$1001))</f>
        <v>Indah Salahudin</v>
      </c>
    </row>
    <row r="230" spans="1:4" x14ac:dyDescent="0.25">
      <c r="A230" s="9">
        <v>221</v>
      </c>
      <c r="B230" s="9" t="str">
        <f>_xlfn.XLOOKUP(A230,'Personal Teks 2'!$A$2:$A$1001,'Personal Teks 2'!$C$2:$C$1001)</f>
        <v>Aktuaria</v>
      </c>
      <c r="C230" s="9" t="str" cm="1">
        <f t="array" ref="C230">_xlfn.IFS(A230&lt;251,_xlfn.XLOOKUP(B230,$A$2:$A$7,$B$2:$B$7),A230&lt;501,_xlfn.XLOOKUP(B230,$A$2:$A$7,$C$2:$C$7),A230&lt;751,_xlfn.XLOOKUP(B230,$A$2:$A$7,$D$2:$D$7),A230&lt;=1000,_xlfn.XLOOKUP(B230,$A$2:$A$7,$E$2:$E$7))</f>
        <v>Pak Andi</v>
      </c>
      <c r="D230" s="9" t="str">
        <f>(_xlfn.XLOOKUP(A230,'Personal Teks 2'!$A$2:$A$1001,'Personal Teks 2'!$D$2:$D$1001))</f>
        <v>Kenari Saefullah</v>
      </c>
    </row>
    <row r="231" spans="1:4" x14ac:dyDescent="0.25">
      <c r="A231" s="9">
        <v>222</v>
      </c>
      <c r="B231" s="9" t="str">
        <f>_xlfn.XLOOKUP(A231,'Personal Teks 2'!$A$2:$A$1001,'Personal Teks 2'!$C$2:$C$1001)</f>
        <v>Aktuaria</v>
      </c>
      <c r="C231" s="9" t="str" cm="1">
        <f t="array" ref="C231">_xlfn.IFS(A231&lt;251,_xlfn.XLOOKUP(B231,$A$2:$A$7,$B$2:$B$7),A231&lt;501,_xlfn.XLOOKUP(B231,$A$2:$A$7,$C$2:$C$7),A231&lt;751,_xlfn.XLOOKUP(B231,$A$2:$A$7,$D$2:$D$7),A231&lt;=1000,_xlfn.XLOOKUP(B231,$A$2:$A$7,$E$2:$E$7))</f>
        <v>Pak Andi</v>
      </c>
      <c r="D231" s="9" t="str">
        <f>(_xlfn.XLOOKUP(A231,'Personal Teks 2'!$A$2:$A$1001,'Personal Teks 2'!$D$2:$D$1001))</f>
        <v>Shania Anggriawan</v>
      </c>
    </row>
    <row r="232" spans="1:4" x14ac:dyDescent="0.25">
      <c r="A232" s="9">
        <v>223</v>
      </c>
      <c r="B232" s="9" t="str">
        <f>_xlfn.XLOOKUP(A232,'Personal Teks 2'!$A$2:$A$1001,'Personal Teks 2'!$C$2:$C$1001)</f>
        <v>Statistika</v>
      </c>
      <c r="C232" s="9" t="str" cm="1">
        <f t="array" ref="C232">_xlfn.IFS(A232&lt;251,_xlfn.XLOOKUP(B232,$A$2:$A$7,$B$2:$B$7),A232&lt;501,_xlfn.XLOOKUP(B232,$A$2:$A$7,$C$2:$C$7),A232&lt;751,_xlfn.XLOOKUP(B232,$A$2:$A$7,$D$2:$D$7),A232&lt;=1000,_xlfn.XLOOKUP(B232,$A$2:$A$7,$E$2:$E$7))</f>
        <v>Bu Made</v>
      </c>
      <c r="D232" s="9" t="str">
        <f>(_xlfn.XLOOKUP(A232,'Personal Teks 2'!$A$2:$A$1001,'Personal Teks 2'!$D$2:$D$1001))</f>
        <v>Kemba Napitupulu</v>
      </c>
    </row>
    <row r="233" spans="1:4" x14ac:dyDescent="0.25">
      <c r="A233" s="9">
        <v>224</v>
      </c>
      <c r="B233" s="9" t="str">
        <f>_xlfn.XLOOKUP(A233,'Personal Teks 2'!$A$2:$A$1001,'Personal Teks 2'!$C$2:$C$1001)</f>
        <v>Biologi</v>
      </c>
      <c r="C233" s="9" t="str" cm="1">
        <f t="array" ref="C233">_xlfn.IFS(A233&lt;251,_xlfn.XLOOKUP(B233,$A$2:$A$7,$B$2:$B$7),A233&lt;501,_xlfn.XLOOKUP(B233,$A$2:$A$7,$C$2:$C$7),A233&lt;751,_xlfn.XLOOKUP(B233,$A$2:$A$7,$D$2:$D$7),A233&lt;=1000,_xlfn.XLOOKUP(B233,$A$2:$A$7,$E$2:$E$7))</f>
        <v>Bu Ratna</v>
      </c>
      <c r="D233" s="9" t="str">
        <f>(_xlfn.XLOOKUP(A233,'Personal Teks 2'!$A$2:$A$1001,'Personal Teks 2'!$D$2:$D$1001))</f>
        <v>Cahyadi Pradana</v>
      </c>
    </row>
    <row r="234" spans="1:4" x14ac:dyDescent="0.25">
      <c r="A234" s="9">
        <v>225</v>
      </c>
      <c r="B234" s="9" t="str">
        <f>_xlfn.XLOOKUP(A234,'Personal Teks 2'!$A$2:$A$1001,'Personal Teks 2'!$C$2:$C$1001)</f>
        <v>Aktuaria</v>
      </c>
      <c r="C234" s="9" t="str" cm="1">
        <f t="array" ref="C234">_xlfn.IFS(A234&lt;251,_xlfn.XLOOKUP(B234,$A$2:$A$7,$B$2:$B$7),A234&lt;501,_xlfn.XLOOKUP(B234,$A$2:$A$7,$C$2:$C$7),A234&lt;751,_xlfn.XLOOKUP(B234,$A$2:$A$7,$D$2:$D$7),A234&lt;=1000,_xlfn.XLOOKUP(B234,$A$2:$A$7,$E$2:$E$7))</f>
        <v>Pak Andi</v>
      </c>
      <c r="D234" s="9" t="str">
        <f>(_xlfn.XLOOKUP(A234,'Personal Teks 2'!$A$2:$A$1001,'Personal Teks 2'!$D$2:$D$1001))</f>
        <v>Lutfan Permata</v>
      </c>
    </row>
    <row r="235" spans="1:4" x14ac:dyDescent="0.25">
      <c r="A235" s="9">
        <v>226</v>
      </c>
      <c r="B235" s="9" t="str">
        <f>_xlfn.XLOOKUP(A235,'Personal Teks 2'!$A$2:$A$1001,'Personal Teks 2'!$C$2:$C$1001)</f>
        <v>Fisika</v>
      </c>
      <c r="C235" s="9" t="str" cm="1">
        <f t="array" ref="C235">_xlfn.IFS(A235&lt;251,_xlfn.XLOOKUP(B235,$A$2:$A$7,$B$2:$B$7),A235&lt;501,_xlfn.XLOOKUP(B235,$A$2:$A$7,$C$2:$C$7),A235&lt;751,_xlfn.XLOOKUP(B235,$A$2:$A$7,$D$2:$D$7),A235&lt;=1000,_xlfn.XLOOKUP(B235,$A$2:$A$7,$E$2:$E$7))</f>
        <v>Pak Krisna</v>
      </c>
      <c r="D235" s="9" t="str">
        <f>(_xlfn.XLOOKUP(A235,'Personal Teks 2'!$A$2:$A$1001,'Personal Teks 2'!$D$2:$D$1001))</f>
        <v>Victoria Mustofa</v>
      </c>
    </row>
    <row r="236" spans="1:4" x14ac:dyDescent="0.25">
      <c r="A236" s="9">
        <v>227</v>
      </c>
      <c r="B236" s="9" t="str">
        <f>_xlfn.XLOOKUP(A236,'Personal Teks 2'!$A$2:$A$1001,'Personal Teks 2'!$C$2:$C$1001)</f>
        <v>Statistika</v>
      </c>
      <c r="C236" s="9" t="str" cm="1">
        <f t="array" ref="C236">_xlfn.IFS(A236&lt;251,_xlfn.XLOOKUP(B236,$A$2:$A$7,$B$2:$B$7),A236&lt;501,_xlfn.XLOOKUP(B236,$A$2:$A$7,$C$2:$C$7),A236&lt;751,_xlfn.XLOOKUP(B236,$A$2:$A$7,$D$2:$D$7),A236&lt;=1000,_xlfn.XLOOKUP(B236,$A$2:$A$7,$E$2:$E$7))</f>
        <v>Bu Made</v>
      </c>
      <c r="D236" s="9" t="str">
        <f>(_xlfn.XLOOKUP(A236,'Personal Teks 2'!$A$2:$A$1001,'Personal Teks 2'!$D$2:$D$1001))</f>
        <v>Calista Hutasoit</v>
      </c>
    </row>
    <row r="237" spans="1:4" x14ac:dyDescent="0.25">
      <c r="A237" s="9">
        <v>228</v>
      </c>
      <c r="B237" s="9" t="str">
        <f>_xlfn.XLOOKUP(A237,'Personal Teks 2'!$A$2:$A$1001,'Personal Teks 2'!$C$2:$C$1001)</f>
        <v>Aktuaria</v>
      </c>
      <c r="C237" s="9" t="str" cm="1">
        <f t="array" ref="C237">_xlfn.IFS(A237&lt;251,_xlfn.XLOOKUP(B237,$A$2:$A$7,$B$2:$B$7),A237&lt;501,_xlfn.XLOOKUP(B237,$A$2:$A$7,$C$2:$C$7),A237&lt;751,_xlfn.XLOOKUP(B237,$A$2:$A$7,$D$2:$D$7),A237&lt;=1000,_xlfn.XLOOKUP(B237,$A$2:$A$7,$E$2:$E$7))</f>
        <v>Pak Andi</v>
      </c>
      <c r="D237" s="9" t="str">
        <f>(_xlfn.XLOOKUP(A237,'Personal Teks 2'!$A$2:$A$1001,'Personal Teks 2'!$D$2:$D$1001))</f>
        <v>Kariman Usamah</v>
      </c>
    </row>
    <row r="238" spans="1:4" x14ac:dyDescent="0.25">
      <c r="A238" s="9">
        <v>229</v>
      </c>
      <c r="B238" s="9" t="str">
        <f>_xlfn.XLOOKUP(A238,'Personal Teks 2'!$A$2:$A$1001,'Personal Teks 2'!$C$2:$C$1001)</f>
        <v>Fisika</v>
      </c>
      <c r="C238" s="9" t="str" cm="1">
        <f t="array" ref="C238">_xlfn.IFS(A238&lt;251,_xlfn.XLOOKUP(B238,$A$2:$A$7,$B$2:$B$7),A238&lt;501,_xlfn.XLOOKUP(B238,$A$2:$A$7,$C$2:$C$7),A238&lt;751,_xlfn.XLOOKUP(B238,$A$2:$A$7,$D$2:$D$7),A238&lt;=1000,_xlfn.XLOOKUP(B238,$A$2:$A$7,$E$2:$E$7))</f>
        <v>Pak Krisna</v>
      </c>
      <c r="D238" s="9" t="str">
        <f>(_xlfn.XLOOKUP(A238,'Personal Teks 2'!$A$2:$A$1001,'Personal Teks 2'!$D$2:$D$1001))</f>
        <v>Putri Simanjuntak</v>
      </c>
    </row>
    <row r="239" spans="1:4" x14ac:dyDescent="0.25">
      <c r="A239" s="9">
        <v>230</v>
      </c>
      <c r="B239" s="9" t="str">
        <f>_xlfn.XLOOKUP(A239,'Personal Teks 2'!$A$2:$A$1001,'Personal Teks 2'!$C$2:$C$1001)</f>
        <v>Kimia</v>
      </c>
      <c r="C239" s="9" t="str" cm="1">
        <f t="array" ref="C239">_xlfn.IFS(A239&lt;251,_xlfn.XLOOKUP(B239,$A$2:$A$7,$B$2:$B$7),A239&lt;501,_xlfn.XLOOKUP(B239,$A$2:$A$7,$C$2:$C$7),A239&lt;751,_xlfn.XLOOKUP(B239,$A$2:$A$7,$D$2:$D$7),A239&lt;=1000,_xlfn.XLOOKUP(B239,$A$2:$A$7,$E$2:$E$7))</f>
        <v>Pak Budi</v>
      </c>
      <c r="D239" s="9" t="str">
        <f>(_xlfn.XLOOKUP(A239,'Personal Teks 2'!$A$2:$A$1001,'Personal Teks 2'!$D$2:$D$1001))</f>
        <v>Jagapati Situmorang</v>
      </c>
    </row>
    <row r="240" spans="1:4" x14ac:dyDescent="0.25">
      <c r="A240" s="9">
        <v>231</v>
      </c>
      <c r="B240" s="9" t="str">
        <f>_xlfn.XLOOKUP(A240,'Personal Teks 2'!$A$2:$A$1001,'Personal Teks 2'!$C$2:$C$1001)</f>
        <v>Fisika</v>
      </c>
      <c r="C240" s="9" t="str" cm="1">
        <f t="array" ref="C240">_xlfn.IFS(A240&lt;251,_xlfn.XLOOKUP(B240,$A$2:$A$7,$B$2:$B$7),A240&lt;501,_xlfn.XLOOKUP(B240,$A$2:$A$7,$C$2:$C$7),A240&lt;751,_xlfn.XLOOKUP(B240,$A$2:$A$7,$D$2:$D$7),A240&lt;=1000,_xlfn.XLOOKUP(B240,$A$2:$A$7,$E$2:$E$7))</f>
        <v>Pak Krisna</v>
      </c>
      <c r="D240" s="9" t="str">
        <f>(_xlfn.XLOOKUP(A240,'Personal Teks 2'!$A$2:$A$1001,'Personal Teks 2'!$D$2:$D$1001))</f>
        <v>Ibrani Purnawati</v>
      </c>
    </row>
    <row r="241" spans="1:4" x14ac:dyDescent="0.25">
      <c r="A241" s="9">
        <v>232</v>
      </c>
      <c r="B241" s="9" t="str">
        <f>_xlfn.XLOOKUP(A241,'Personal Teks 2'!$A$2:$A$1001,'Personal Teks 2'!$C$2:$C$1001)</f>
        <v>Biologi</v>
      </c>
      <c r="C241" s="9" t="str" cm="1">
        <f t="array" ref="C241">_xlfn.IFS(A241&lt;251,_xlfn.XLOOKUP(B241,$A$2:$A$7,$B$2:$B$7),A241&lt;501,_xlfn.XLOOKUP(B241,$A$2:$A$7,$C$2:$C$7),A241&lt;751,_xlfn.XLOOKUP(B241,$A$2:$A$7,$D$2:$D$7),A241&lt;=1000,_xlfn.XLOOKUP(B241,$A$2:$A$7,$E$2:$E$7))</f>
        <v>Bu Ratna</v>
      </c>
      <c r="D241" s="9" t="str">
        <f>(_xlfn.XLOOKUP(A241,'Personal Teks 2'!$A$2:$A$1001,'Personal Teks 2'!$D$2:$D$1001))</f>
        <v>Kemal Napitupulu</v>
      </c>
    </row>
    <row r="242" spans="1:4" x14ac:dyDescent="0.25">
      <c r="A242" s="9">
        <v>233</v>
      </c>
      <c r="B242" s="9" t="str">
        <f>_xlfn.XLOOKUP(A242,'Personal Teks 2'!$A$2:$A$1001,'Personal Teks 2'!$C$2:$C$1001)</f>
        <v>Fisika</v>
      </c>
      <c r="C242" s="9" t="str" cm="1">
        <f t="array" ref="C242">_xlfn.IFS(A242&lt;251,_xlfn.XLOOKUP(B242,$A$2:$A$7,$B$2:$B$7),A242&lt;501,_xlfn.XLOOKUP(B242,$A$2:$A$7,$C$2:$C$7),A242&lt;751,_xlfn.XLOOKUP(B242,$A$2:$A$7,$D$2:$D$7),A242&lt;=1000,_xlfn.XLOOKUP(B242,$A$2:$A$7,$E$2:$E$7))</f>
        <v>Pak Krisna</v>
      </c>
      <c r="D242" s="9" t="str">
        <f>(_xlfn.XLOOKUP(A242,'Personal Teks 2'!$A$2:$A$1001,'Personal Teks 2'!$D$2:$D$1001))</f>
        <v>Bakda Kusmawati</v>
      </c>
    </row>
    <row r="243" spans="1:4" x14ac:dyDescent="0.25">
      <c r="A243" s="9">
        <v>234</v>
      </c>
      <c r="B243" s="9" t="str">
        <f>_xlfn.XLOOKUP(A243,'Personal Teks 2'!$A$2:$A$1001,'Personal Teks 2'!$C$2:$C$1001)</f>
        <v>Aktuaria</v>
      </c>
      <c r="C243" s="9" t="str" cm="1">
        <f t="array" ref="C243">_xlfn.IFS(A243&lt;251,_xlfn.XLOOKUP(B243,$A$2:$A$7,$B$2:$B$7),A243&lt;501,_xlfn.XLOOKUP(B243,$A$2:$A$7,$C$2:$C$7),A243&lt;751,_xlfn.XLOOKUP(B243,$A$2:$A$7,$D$2:$D$7),A243&lt;=1000,_xlfn.XLOOKUP(B243,$A$2:$A$7,$E$2:$E$7))</f>
        <v>Pak Andi</v>
      </c>
      <c r="D243" s="9" t="str">
        <f>(_xlfn.XLOOKUP(A243,'Personal Teks 2'!$A$2:$A$1001,'Personal Teks 2'!$D$2:$D$1001))</f>
        <v>Edward Prasetya</v>
      </c>
    </row>
    <row r="244" spans="1:4" x14ac:dyDescent="0.25">
      <c r="A244" s="9">
        <v>235</v>
      </c>
      <c r="B244" s="9" t="str">
        <f>_xlfn.XLOOKUP(A244,'Personal Teks 2'!$A$2:$A$1001,'Personal Teks 2'!$C$2:$C$1001)</f>
        <v>Aktuaria</v>
      </c>
      <c r="C244" s="9" t="str" cm="1">
        <f t="array" ref="C244">_xlfn.IFS(A244&lt;251,_xlfn.XLOOKUP(B244,$A$2:$A$7,$B$2:$B$7),A244&lt;501,_xlfn.XLOOKUP(B244,$A$2:$A$7,$C$2:$C$7),A244&lt;751,_xlfn.XLOOKUP(B244,$A$2:$A$7,$D$2:$D$7),A244&lt;=1000,_xlfn.XLOOKUP(B244,$A$2:$A$7,$E$2:$E$7))</f>
        <v>Pak Andi</v>
      </c>
      <c r="D244" s="9" t="str">
        <f>(_xlfn.XLOOKUP(A244,'Personal Teks 2'!$A$2:$A$1001,'Personal Teks 2'!$D$2:$D$1001))</f>
        <v>Pranawa Prayoga</v>
      </c>
    </row>
    <row r="245" spans="1:4" x14ac:dyDescent="0.25">
      <c r="A245" s="9">
        <v>236</v>
      </c>
      <c r="B245" s="9" t="str">
        <f>_xlfn.XLOOKUP(A245,'Personal Teks 2'!$A$2:$A$1001,'Personal Teks 2'!$C$2:$C$1001)</f>
        <v>Biologi</v>
      </c>
      <c r="C245" s="9" t="str" cm="1">
        <f t="array" ref="C245">_xlfn.IFS(A245&lt;251,_xlfn.XLOOKUP(B245,$A$2:$A$7,$B$2:$B$7),A245&lt;501,_xlfn.XLOOKUP(B245,$A$2:$A$7,$C$2:$C$7),A245&lt;751,_xlfn.XLOOKUP(B245,$A$2:$A$7,$D$2:$D$7),A245&lt;=1000,_xlfn.XLOOKUP(B245,$A$2:$A$7,$E$2:$E$7))</f>
        <v>Bu Ratna</v>
      </c>
      <c r="D245" s="9" t="str">
        <f>(_xlfn.XLOOKUP(A245,'Personal Teks 2'!$A$2:$A$1001,'Personal Teks 2'!$D$2:$D$1001))</f>
        <v>Iriana Maulana</v>
      </c>
    </row>
    <row r="246" spans="1:4" x14ac:dyDescent="0.25">
      <c r="A246" s="9">
        <v>237</v>
      </c>
      <c r="B246" s="9" t="str">
        <f>_xlfn.XLOOKUP(A246,'Personal Teks 2'!$A$2:$A$1001,'Personal Teks 2'!$C$2:$C$1001)</f>
        <v>Kimia</v>
      </c>
      <c r="C246" s="9" t="str" cm="1">
        <f t="array" ref="C246">_xlfn.IFS(A246&lt;251,_xlfn.XLOOKUP(B246,$A$2:$A$7,$B$2:$B$7),A246&lt;501,_xlfn.XLOOKUP(B246,$A$2:$A$7,$C$2:$C$7),A246&lt;751,_xlfn.XLOOKUP(B246,$A$2:$A$7,$D$2:$D$7),A246&lt;=1000,_xlfn.XLOOKUP(B246,$A$2:$A$7,$E$2:$E$7))</f>
        <v>Pak Budi</v>
      </c>
      <c r="D246" s="9" t="str">
        <f>(_xlfn.XLOOKUP(A246,'Personal Teks 2'!$A$2:$A$1001,'Personal Teks 2'!$D$2:$D$1001))</f>
        <v>Lala Gunarto</v>
      </c>
    </row>
    <row r="247" spans="1:4" x14ac:dyDescent="0.25">
      <c r="A247" s="9">
        <v>238</v>
      </c>
      <c r="B247" s="9" t="str">
        <f>_xlfn.XLOOKUP(A247,'Personal Teks 2'!$A$2:$A$1001,'Personal Teks 2'!$C$2:$C$1001)</f>
        <v>Biologi</v>
      </c>
      <c r="C247" s="9" t="str" cm="1">
        <f t="array" ref="C247">_xlfn.IFS(A247&lt;251,_xlfn.XLOOKUP(B247,$A$2:$A$7,$B$2:$B$7),A247&lt;501,_xlfn.XLOOKUP(B247,$A$2:$A$7,$C$2:$C$7),A247&lt;751,_xlfn.XLOOKUP(B247,$A$2:$A$7,$D$2:$D$7),A247&lt;=1000,_xlfn.XLOOKUP(B247,$A$2:$A$7,$E$2:$E$7))</f>
        <v>Bu Ratna</v>
      </c>
      <c r="D247" s="9" t="str">
        <f>(_xlfn.XLOOKUP(A247,'Personal Teks 2'!$A$2:$A$1001,'Personal Teks 2'!$D$2:$D$1001))</f>
        <v>Cahyo Mustofa</v>
      </c>
    </row>
    <row r="248" spans="1:4" x14ac:dyDescent="0.25">
      <c r="A248" s="9">
        <v>239</v>
      </c>
      <c r="B248" s="9" t="str">
        <f>_xlfn.XLOOKUP(A248,'Personal Teks 2'!$A$2:$A$1001,'Personal Teks 2'!$C$2:$C$1001)</f>
        <v>Matematika</v>
      </c>
      <c r="C248" s="9" t="str" cm="1">
        <f t="array" ref="C248">_xlfn.IFS(A248&lt;251,_xlfn.XLOOKUP(B248,$A$2:$A$7,$B$2:$B$7),A248&lt;501,_xlfn.XLOOKUP(B248,$A$2:$A$7,$C$2:$C$7),A248&lt;751,_xlfn.XLOOKUP(B248,$A$2:$A$7,$D$2:$D$7),A248&lt;=1000,_xlfn.XLOOKUP(B248,$A$2:$A$7,$E$2:$E$7))</f>
        <v>Bu Dwi</v>
      </c>
      <c r="D248" s="9" t="str">
        <f>(_xlfn.XLOOKUP(A248,'Personal Teks 2'!$A$2:$A$1001,'Personal Teks 2'!$D$2:$D$1001))</f>
        <v>Elvina Siregar</v>
      </c>
    </row>
    <row r="249" spans="1:4" x14ac:dyDescent="0.25">
      <c r="A249" s="9">
        <v>240</v>
      </c>
      <c r="B249" s="9" t="str">
        <f>_xlfn.XLOOKUP(A249,'Personal Teks 2'!$A$2:$A$1001,'Personal Teks 2'!$C$2:$C$1001)</f>
        <v>Kimia</v>
      </c>
      <c r="C249" s="9" t="str" cm="1">
        <f t="array" ref="C249">_xlfn.IFS(A249&lt;251,_xlfn.XLOOKUP(B249,$A$2:$A$7,$B$2:$B$7),A249&lt;501,_xlfn.XLOOKUP(B249,$A$2:$A$7,$C$2:$C$7),A249&lt;751,_xlfn.XLOOKUP(B249,$A$2:$A$7,$D$2:$D$7),A249&lt;=1000,_xlfn.XLOOKUP(B249,$A$2:$A$7,$E$2:$E$7))</f>
        <v>Pak Budi</v>
      </c>
      <c r="D249" s="9" t="str">
        <f>(_xlfn.XLOOKUP(A249,'Personal Teks 2'!$A$2:$A$1001,'Personal Teks 2'!$D$2:$D$1001))</f>
        <v>Kanda Pratiwi</v>
      </c>
    </row>
    <row r="250" spans="1:4" x14ac:dyDescent="0.25">
      <c r="A250" s="9">
        <v>241</v>
      </c>
      <c r="B250" s="9" t="str">
        <f>_xlfn.XLOOKUP(A250,'Personal Teks 2'!$A$2:$A$1001,'Personal Teks 2'!$C$2:$C$1001)</f>
        <v>Biologi</v>
      </c>
      <c r="C250" s="9" t="str" cm="1">
        <f t="array" ref="C250">_xlfn.IFS(A250&lt;251,_xlfn.XLOOKUP(B250,$A$2:$A$7,$B$2:$B$7),A250&lt;501,_xlfn.XLOOKUP(B250,$A$2:$A$7,$C$2:$C$7),A250&lt;751,_xlfn.XLOOKUP(B250,$A$2:$A$7,$D$2:$D$7),A250&lt;=1000,_xlfn.XLOOKUP(B250,$A$2:$A$7,$E$2:$E$7))</f>
        <v>Bu Ratna</v>
      </c>
      <c r="D250" s="9" t="str">
        <f>(_xlfn.XLOOKUP(A250,'Personal Teks 2'!$A$2:$A$1001,'Personal Teks 2'!$D$2:$D$1001))</f>
        <v>Prayitna Habibi</v>
      </c>
    </row>
    <row r="251" spans="1:4" x14ac:dyDescent="0.25">
      <c r="A251" s="9">
        <v>242</v>
      </c>
      <c r="B251" s="9" t="str">
        <f>_xlfn.XLOOKUP(A251,'Personal Teks 2'!$A$2:$A$1001,'Personal Teks 2'!$C$2:$C$1001)</f>
        <v>Statistika</v>
      </c>
      <c r="C251" s="9" t="str" cm="1">
        <f t="array" ref="C251">_xlfn.IFS(A251&lt;251,_xlfn.XLOOKUP(B251,$A$2:$A$7,$B$2:$B$7),A251&lt;501,_xlfn.XLOOKUP(B251,$A$2:$A$7,$C$2:$C$7),A251&lt;751,_xlfn.XLOOKUP(B251,$A$2:$A$7,$D$2:$D$7),A251&lt;=1000,_xlfn.XLOOKUP(B251,$A$2:$A$7,$E$2:$E$7))</f>
        <v>Bu Made</v>
      </c>
      <c r="D251" s="9" t="str">
        <f>(_xlfn.XLOOKUP(A251,'Personal Teks 2'!$A$2:$A$1001,'Personal Teks 2'!$D$2:$D$1001))</f>
        <v>Amelia Lailasari</v>
      </c>
    </row>
    <row r="252" spans="1:4" x14ac:dyDescent="0.25">
      <c r="A252" s="9">
        <v>243</v>
      </c>
      <c r="B252" s="9" t="str">
        <f>_xlfn.XLOOKUP(A252,'Personal Teks 2'!$A$2:$A$1001,'Personal Teks 2'!$C$2:$C$1001)</f>
        <v>Aktuaria</v>
      </c>
      <c r="C252" s="9" t="str" cm="1">
        <f t="array" ref="C252">_xlfn.IFS(A252&lt;251,_xlfn.XLOOKUP(B252,$A$2:$A$7,$B$2:$B$7),A252&lt;501,_xlfn.XLOOKUP(B252,$A$2:$A$7,$C$2:$C$7),A252&lt;751,_xlfn.XLOOKUP(B252,$A$2:$A$7,$D$2:$D$7),A252&lt;=1000,_xlfn.XLOOKUP(B252,$A$2:$A$7,$E$2:$E$7))</f>
        <v>Pak Andi</v>
      </c>
      <c r="D252" s="9" t="str">
        <f>(_xlfn.XLOOKUP(A252,'Personal Teks 2'!$A$2:$A$1001,'Personal Teks 2'!$D$2:$D$1001))</f>
        <v>Karma Marpaung</v>
      </c>
    </row>
    <row r="253" spans="1:4" x14ac:dyDescent="0.25">
      <c r="A253" s="9">
        <v>244</v>
      </c>
      <c r="B253" s="9" t="str">
        <f>_xlfn.XLOOKUP(A253,'Personal Teks 2'!$A$2:$A$1001,'Personal Teks 2'!$C$2:$C$1001)</f>
        <v>Aktuaria</v>
      </c>
      <c r="C253" s="9" t="str" cm="1">
        <f t="array" ref="C253">_xlfn.IFS(A253&lt;251,_xlfn.XLOOKUP(B253,$A$2:$A$7,$B$2:$B$7),A253&lt;501,_xlfn.XLOOKUP(B253,$A$2:$A$7,$C$2:$C$7),A253&lt;751,_xlfn.XLOOKUP(B253,$A$2:$A$7,$D$2:$D$7),A253&lt;=1000,_xlfn.XLOOKUP(B253,$A$2:$A$7,$E$2:$E$7))</f>
        <v>Pak Andi</v>
      </c>
      <c r="D253" s="9" t="str">
        <f>(_xlfn.XLOOKUP(A253,'Personal Teks 2'!$A$2:$A$1001,'Personal Teks 2'!$D$2:$D$1001))</f>
        <v>Cakrabirawa Sitompul</v>
      </c>
    </row>
    <row r="254" spans="1:4" x14ac:dyDescent="0.25">
      <c r="A254" s="9">
        <v>245</v>
      </c>
      <c r="B254" s="9" t="str">
        <f>_xlfn.XLOOKUP(A254,'Personal Teks 2'!$A$2:$A$1001,'Personal Teks 2'!$C$2:$C$1001)</f>
        <v>Fisika</v>
      </c>
      <c r="C254" s="9" t="str" cm="1">
        <f t="array" ref="C254">_xlfn.IFS(A254&lt;251,_xlfn.XLOOKUP(B254,$A$2:$A$7,$B$2:$B$7),A254&lt;501,_xlfn.XLOOKUP(B254,$A$2:$A$7,$C$2:$C$7),A254&lt;751,_xlfn.XLOOKUP(B254,$A$2:$A$7,$D$2:$D$7),A254&lt;=1000,_xlfn.XLOOKUP(B254,$A$2:$A$7,$E$2:$E$7))</f>
        <v>Pak Krisna</v>
      </c>
      <c r="D254" s="9" t="str">
        <f>(_xlfn.XLOOKUP(A254,'Personal Teks 2'!$A$2:$A$1001,'Personal Teks 2'!$D$2:$D$1001))</f>
        <v>Bajragin Halimah</v>
      </c>
    </row>
    <row r="255" spans="1:4" x14ac:dyDescent="0.25">
      <c r="A255" s="9">
        <v>246</v>
      </c>
      <c r="B255" s="9" t="str">
        <f>_xlfn.XLOOKUP(A255,'Personal Teks 2'!$A$2:$A$1001,'Personal Teks 2'!$C$2:$C$1001)</f>
        <v>Kimia</v>
      </c>
      <c r="C255" s="9" t="str" cm="1">
        <f t="array" ref="C255">_xlfn.IFS(A255&lt;251,_xlfn.XLOOKUP(B255,$A$2:$A$7,$B$2:$B$7),A255&lt;501,_xlfn.XLOOKUP(B255,$A$2:$A$7,$C$2:$C$7),A255&lt;751,_xlfn.XLOOKUP(B255,$A$2:$A$7,$D$2:$D$7),A255&lt;=1000,_xlfn.XLOOKUP(B255,$A$2:$A$7,$E$2:$E$7))</f>
        <v>Pak Budi</v>
      </c>
      <c r="D255" s="9" t="str">
        <f>(_xlfn.XLOOKUP(A255,'Personal Teks 2'!$A$2:$A$1001,'Personal Teks 2'!$D$2:$D$1001))</f>
        <v>Dirja Nashiruddin</v>
      </c>
    </row>
    <row r="256" spans="1:4" x14ac:dyDescent="0.25">
      <c r="A256" s="9">
        <v>247</v>
      </c>
      <c r="B256" s="9" t="str">
        <f>_xlfn.XLOOKUP(A256,'Personal Teks 2'!$A$2:$A$1001,'Personal Teks 2'!$C$2:$C$1001)</f>
        <v>Kimia</v>
      </c>
      <c r="C256" s="9" t="str" cm="1">
        <f t="array" ref="C256">_xlfn.IFS(A256&lt;251,_xlfn.XLOOKUP(B256,$A$2:$A$7,$B$2:$B$7),A256&lt;501,_xlfn.XLOOKUP(B256,$A$2:$A$7,$C$2:$C$7),A256&lt;751,_xlfn.XLOOKUP(B256,$A$2:$A$7,$D$2:$D$7),A256&lt;=1000,_xlfn.XLOOKUP(B256,$A$2:$A$7,$E$2:$E$7))</f>
        <v>Pak Budi</v>
      </c>
      <c r="D256" s="9" t="str">
        <f>(_xlfn.XLOOKUP(A256,'Personal Teks 2'!$A$2:$A$1001,'Personal Teks 2'!$D$2:$D$1001))</f>
        <v>Hasta Utami</v>
      </c>
    </row>
    <row r="257" spans="1:4" x14ac:dyDescent="0.25">
      <c r="A257" s="9">
        <v>248</v>
      </c>
      <c r="B257" s="9" t="str">
        <f>_xlfn.XLOOKUP(A257,'Personal Teks 2'!$A$2:$A$1001,'Personal Teks 2'!$C$2:$C$1001)</f>
        <v>Statistika</v>
      </c>
      <c r="C257" s="9" t="str" cm="1">
        <f t="array" ref="C257">_xlfn.IFS(A257&lt;251,_xlfn.XLOOKUP(B257,$A$2:$A$7,$B$2:$B$7),A257&lt;501,_xlfn.XLOOKUP(B257,$A$2:$A$7,$C$2:$C$7),A257&lt;751,_xlfn.XLOOKUP(B257,$A$2:$A$7,$D$2:$D$7),A257&lt;=1000,_xlfn.XLOOKUP(B257,$A$2:$A$7,$E$2:$E$7))</f>
        <v>Bu Made</v>
      </c>
      <c r="D257" s="9" t="str">
        <f>(_xlfn.XLOOKUP(A257,'Personal Teks 2'!$A$2:$A$1001,'Personal Teks 2'!$D$2:$D$1001))</f>
        <v>Hesti Tamba</v>
      </c>
    </row>
    <row r="258" spans="1:4" x14ac:dyDescent="0.25">
      <c r="A258" s="9">
        <v>249</v>
      </c>
      <c r="B258" s="9" t="str">
        <f>_xlfn.XLOOKUP(A258,'Personal Teks 2'!$A$2:$A$1001,'Personal Teks 2'!$C$2:$C$1001)</f>
        <v>Aktuaria</v>
      </c>
      <c r="C258" s="9" t="str" cm="1">
        <f t="array" ref="C258">_xlfn.IFS(A258&lt;251,_xlfn.XLOOKUP(B258,$A$2:$A$7,$B$2:$B$7),A258&lt;501,_xlfn.XLOOKUP(B258,$A$2:$A$7,$C$2:$C$7),A258&lt;751,_xlfn.XLOOKUP(B258,$A$2:$A$7,$D$2:$D$7),A258&lt;=1000,_xlfn.XLOOKUP(B258,$A$2:$A$7,$E$2:$E$7))</f>
        <v>Pak Andi</v>
      </c>
      <c r="D258" s="9" t="str">
        <f>(_xlfn.XLOOKUP(A258,'Personal Teks 2'!$A$2:$A$1001,'Personal Teks 2'!$D$2:$D$1001))</f>
        <v>Marsudi Rajata</v>
      </c>
    </row>
    <row r="259" spans="1:4" x14ac:dyDescent="0.25">
      <c r="A259" s="9">
        <v>250</v>
      </c>
      <c r="B259" s="9" t="str">
        <f>_xlfn.XLOOKUP(A259,'Personal Teks 2'!$A$2:$A$1001,'Personal Teks 2'!$C$2:$C$1001)</f>
        <v>Kimia</v>
      </c>
      <c r="C259" s="9" t="str" cm="1">
        <f t="array" ref="C259">_xlfn.IFS(A259&lt;251,_xlfn.XLOOKUP(B259,$A$2:$A$7,$B$2:$B$7),A259&lt;501,_xlfn.XLOOKUP(B259,$A$2:$A$7,$C$2:$C$7),A259&lt;751,_xlfn.XLOOKUP(B259,$A$2:$A$7,$D$2:$D$7),A259&lt;=1000,_xlfn.XLOOKUP(B259,$A$2:$A$7,$E$2:$E$7))</f>
        <v>Pak Budi</v>
      </c>
      <c r="D259" s="9" t="str">
        <f>(_xlfn.XLOOKUP(A259,'Personal Teks 2'!$A$2:$A$1001,'Personal Teks 2'!$D$2:$D$1001))</f>
        <v>Qori Hidayat</v>
      </c>
    </row>
    <row r="260" spans="1:4" x14ac:dyDescent="0.25">
      <c r="A260" s="9">
        <v>251</v>
      </c>
      <c r="B260" s="9" t="str">
        <f>_xlfn.XLOOKUP(A260,'Personal Teks 2'!$A$2:$A$1001,'Personal Teks 2'!$C$2:$C$1001)</f>
        <v>Aktuaria</v>
      </c>
      <c r="C260" s="9" t="str" cm="1">
        <f t="array" ref="C260">_xlfn.IFS(A260&lt;251,_xlfn.XLOOKUP(B260,$A$2:$A$7,$B$2:$B$7),A260&lt;501,_xlfn.XLOOKUP(B260,$A$2:$A$7,$C$2:$C$7),A260&lt;751,_xlfn.XLOOKUP(B260,$A$2:$A$7,$D$2:$D$7),A260&lt;=1000,_xlfn.XLOOKUP(B260,$A$2:$A$7,$E$2:$E$7))</f>
        <v>Pak Krisna</v>
      </c>
      <c r="D260" s="9" t="str">
        <f>(_xlfn.XLOOKUP(A260,'Personal Teks 2'!$A$2:$A$1001,'Personal Teks 2'!$D$2:$D$1001))</f>
        <v>Cagak Hassanah</v>
      </c>
    </row>
    <row r="261" spans="1:4" x14ac:dyDescent="0.25">
      <c r="A261" s="9">
        <v>252</v>
      </c>
      <c r="B261" s="9" t="str">
        <f>_xlfn.XLOOKUP(A261,'Personal Teks 2'!$A$2:$A$1001,'Personal Teks 2'!$C$2:$C$1001)</f>
        <v>Fisika</v>
      </c>
      <c r="C261" s="9" t="str" cm="1">
        <f t="array" ref="C261">_xlfn.IFS(A261&lt;251,_xlfn.XLOOKUP(B261,$A$2:$A$7,$B$2:$B$7),A261&lt;501,_xlfn.XLOOKUP(B261,$A$2:$A$7,$C$2:$C$7),A261&lt;751,_xlfn.XLOOKUP(B261,$A$2:$A$7,$D$2:$D$7),A261&lt;=1000,_xlfn.XLOOKUP(B261,$A$2:$A$7,$E$2:$E$7))</f>
        <v>Bu Ratna</v>
      </c>
      <c r="D261" s="9" t="str">
        <f>(_xlfn.XLOOKUP(A261,'Personal Teks 2'!$A$2:$A$1001,'Personal Teks 2'!$D$2:$D$1001))</f>
        <v>Martaka Pudjiastuti</v>
      </c>
    </row>
    <row r="262" spans="1:4" x14ac:dyDescent="0.25">
      <c r="A262" s="9">
        <v>253</v>
      </c>
      <c r="B262" s="9" t="str">
        <f>_xlfn.XLOOKUP(A262,'Personal Teks 2'!$A$2:$A$1001,'Personal Teks 2'!$C$2:$C$1001)</f>
        <v>Kimia</v>
      </c>
      <c r="C262" s="9" t="str" cm="1">
        <f t="array" ref="C262">_xlfn.IFS(A262&lt;251,_xlfn.XLOOKUP(B262,$A$2:$A$7,$B$2:$B$7),A262&lt;501,_xlfn.XLOOKUP(B262,$A$2:$A$7,$C$2:$C$7),A262&lt;751,_xlfn.XLOOKUP(B262,$A$2:$A$7,$D$2:$D$7),A262&lt;=1000,_xlfn.XLOOKUP(B262,$A$2:$A$7,$E$2:$E$7))</f>
        <v>Bu Made</v>
      </c>
      <c r="D262" s="9" t="str">
        <f>(_xlfn.XLOOKUP(A262,'Personal Teks 2'!$A$2:$A$1001,'Personal Teks 2'!$D$2:$D$1001))</f>
        <v>Raden Rahayu</v>
      </c>
    </row>
    <row r="263" spans="1:4" x14ac:dyDescent="0.25">
      <c r="A263" s="9">
        <v>254</v>
      </c>
      <c r="B263" s="9" t="str">
        <f>_xlfn.XLOOKUP(A263,'Personal Teks 2'!$A$2:$A$1001,'Personal Teks 2'!$C$2:$C$1001)</f>
        <v>Statistika</v>
      </c>
      <c r="C263" s="9" t="str" cm="1">
        <f t="array" ref="C263">_xlfn.IFS(A263&lt;251,_xlfn.XLOOKUP(B263,$A$2:$A$7,$B$2:$B$7),A263&lt;501,_xlfn.XLOOKUP(B263,$A$2:$A$7,$C$2:$C$7),A263&lt;751,_xlfn.XLOOKUP(B263,$A$2:$A$7,$D$2:$D$7),A263&lt;=1000,_xlfn.XLOOKUP(B263,$A$2:$A$7,$E$2:$E$7))</f>
        <v>Bu Dwi</v>
      </c>
      <c r="D263" s="9" t="str">
        <f>(_xlfn.XLOOKUP(A263,'Personal Teks 2'!$A$2:$A$1001,'Personal Teks 2'!$D$2:$D$1001))</f>
        <v>Elma Maheswara</v>
      </c>
    </row>
    <row r="264" spans="1:4" x14ac:dyDescent="0.25">
      <c r="A264" s="9">
        <v>255</v>
      </c>
      <c r="B264" s="9" t="str">
        <f>_xlfn.XLOOKUP(A264,'Personal Teks 2'!$A$2:$A$1001,'Personal Teks 2'!$C$2:$C$1001)</f>
        <v>Aktuaria</v>
      </c>
      <c r="C264" s="9" t="str" cm="1">
        <f t="array" ref="C264">_xlfn.IFS(A264&lt;251,_xlfn.XLOOKUP(B264,$A$2:$A$7,$B$2:$B$7),A264&lt;501,_xlfn.XLOOKUP(B264,$A$2:$A$7,$C$2:$C$7),A264&lt;751,_xlfn.XLOOKUP(B264,$A$2:$A$7,$D$2:$D$7),A264&lt;=1000,_xlfn.XLOOKUP(B264,$A$2:$A$7,$E$2:$E$7))</f>
        <v>Pak Krisna</v>
      </c>
      <c r="D264" s="9" t="str">
        <f>(_xlfn.XLOOKUP(A264,'Personal Teks 2'!$A$2:$A$1001,'Personal Teks 2'!$D$2:$D$1001))</f>
        <v>Icha Utami</v>
      </c>
    </row>
    <row r="265" spans="1:4" x14ac:dyDescent="0.25">
      <c r="A265" s="9">
        <v>256</v>
      </c>
      <c r="B265" s="9" t="str">
        <f>_xlfn.XLOOKUP(A265,'Personal Teks 2'!$A$2:$A$1001,'Personal Teks 2'!$C$2:$C$1001)</f>
        <v>Aktuaria</v>
      </c>
      <c r="C265" s="9" t="str" cm="1">
        <f t="array" ref="C265">_xlfn.IFS(A265&lt;251,_xlfn.XLOOKUP(B265,$A$2:$A$7,$B$2:$B$7),A265&lt;501,_xlfn.XLOOKUP(B265,$A$2:$A$7,$C$2:$C$7),A265&lt;751,_xlfn.XLOOKUP(B265,$A$2:$A$7,$D$2:$D$7),A265&lt;=1000,_xlfn.XLOOKUP(B265,$A$2:$A$7,$E$2:$E$7))</f>
        <v>Pak Krisna</v>
      </c>
      <c r="D265" s="9" t="str">
        <f>(_xlfn.XLOOKUP(A265,'Personal Teks 2'!$A$2:$A$1001,'Personal Teks 2'!$D$2:$D$1001))</f>
        <v>Tira Mulyani</v>
      </c>
    </row>
    <row r="266" spans="1:4" x14ac:dyDescent="0.25">
      <c r="A266" s="9">
        <v>257</v>
      </c>
      <c r="B266" s="9" t="str">
        <f>_xlfn.XLOOKUP(A266,'Personal Teks 2'!$A$2:$A$1001,'Personal Teks 2'!$C$2:$C$1001)</f>
        <v>Statistika</v>
      </c>
      <c r="C266" s="9" t="str" cm="1">
        <f t="array" ref="C266">_xlfn.IFS(A266&lt;251,_xlfn.XLOOKUP(B266,$A$2:$A$7,$B$2:$B$7),A266&lt;501,_xlfn.XLOOKUP(B266,$A$2:$A$7,$C$2:$C$7),A266&lt;751,_xlfn.XLOOKUP(B266,$A$2:$A$7,$D$2:$D$7),A266&lt;=1000,_xlfn.XLOOKUP(B266,$A$2:$A$7,$E$2:$E$7))</f>
        <v>Bu Dwi</v>
      </c>
      <c r="D266" s="9" t="str">
        <f>(_xlfn.XLOOKUP(A266,'Personal Teks 2'!$A$2:$A$1001,'Personal Teks 2'!$D$2:$D$1001))</f>
        <v>Keisha Firgantoro</v>
      </c>
    </row>
    <row r="267" spans="1:4" x14ac:dyDescent="0.25">
      <c r="A267" s="9">
        <v>258</v>
      </c>
      <c r="B267" s="9" t="str">
        <f>_xlfn.XLOOKUP(A267,'Personal Teks 2'!$A$2:$A$1001,'Personal Teks 2'!$C$2:$C$1001)</f>
        <v>Kimia</v>
      </c>
      <c r="C267" s="9" t="str" cm="1">
        <f t="array" ref="C267">_xlfn.IFS(A267&lt;251,_xlfn.XLOOKUP(B267,$A$2:$A$7,$B$2:$B$7),A267&lt;501,_xlfn.XLOOKUP(B267,$A$2:$A$7,$C$2:$C$7),A267&lt;751,_xlfn.XLOOKUP(B267,$A$2:$A$7,$D$2:$D$7),A267&lt;=1000,_xlfn.XLOOKUP(B267,$A$2:$A$7,$E$2:$E$7))</f>
        <v>Bu Made</v>
      </c>
      <c r="D267" s="9" t="str">
        <f>(_xlfn.XLOOKUP(A267,'Personal Teks 2'!$A$2:$A$1001,'Personal Teks 2'!$D$2:$D$1001))</f>
        <v>Ghani Hariyah</v>
      </c>
    </row>
    <row r="268" spans="1:4" x14ac:dyDescent="0.25">
      <c r="A268" s="9">
        <v>259</v>
      </c>
      <c r="B268" s="9" t="str">
        <f>_xlfn.XLOOKUP(A268,'Personal Teks 2'!$A$2:$A$1001,'Personal Teks 2'!$C$2:$C$1001)</f>
        <v>Biologi</v>
      </c>
      <c r="C268" s="9" t="str" cm="1">
        <f t="array" ref="C268">_xlfn.IFS(A268&lt;251,_xlfn.XLOOKUP(B268,$A$2:$A$7,$B$2:$B$7),A268&lt;501,_xlfn.XLOOKUP(B268,$A$2:$A$7,$C$2:$C$7),A268&lt;751,_xlfn.XLOOKUP(B268,$A$2:$A$7,$D$2:$D$7),A268&lt;=1000,_xlfn.XLOOKUP(B268,$A$2:$A$7,$E$2:$E$7))</f>
        <v>Pak Andi</v>
      </c>
      <c r="D268" s="9" t="str">
        <f>(_xlfn.XLOOKUP(A268,'Personal Teks 2'!$A$2:$A$1001,'Personal Teks 2'!$D$2:$D$1001))</f>
        <v>Luluh Putra</v>
      </c>
    </row>
    <row r="269" spans="1:4" x14ac:dyDescent="0.25">
      <c r="A269" s="9">
        <v>260</v>
      </c>
      <c r="B269" s="9" t="str">
        <f>_xlfn.XLOOKUP(A269,'Personal Teks 2'!$A$2:$A$1001,'Personal Teks 2'!$C$2:$C$1001)</f>
        <v>Kimia</v>
      </c>
      <c r="C269" s="9" t="str" cm="1">
        <f t="array" ref="C269">_xlfn.IFS(A269&lt;251,_xlfn.XLOOKUP(B269,$A$2:$A$7,$B$2:$B$7),A269&lt;501,_xlfn.XLOOKUP(B269,$A$2:$A$7,$C$2:$C$7),A269&lt;751,_xlfn.XLOOKUP(B269,$A$2:$A$7,$D$2:$D$7),A269&lt;=1000,_xlfn.XLOOKUP(B269,$A$2:$A$7,$E$2:$E$7))</f>
        <v>Bu Made</v>
      </c>
      <c r="D269" s="9" t="str">
        <f>(_xlfn.XLOOKUP(A269,'Personal Teks 2'!$A$2:$A$1001,'Personal Teks 2'!$D$2:$D$1001))</f>
        <v>Ajiman Puspasari</v>
      </c>
    </row>
    <row r="270" spans="1:4" x14ac:dyDescent="0.25">
      <c r="A270" s="9">
        <v>261</v>
      </c>
      <c r="B270" s="9" t="str">
        <f>_xlfn.XLOOKUP(A270,'Personal Teks 2'!$A$2:$A$1001,'Personal Teks 2'!$C$2:$C$1001)</f>
        <v>Aktuaria</v>
      </c>
      <c r="C270" s="9" t="str" cm="1">
        <f t="array" ref="C270">_xlfn.IFS(A270&lt;251,_xlfn.XLOOKUP(B270,$A$2:$A$7,$B$2:$B$7),A270&lt;501,_xlfn.XLOOKUP(B270,$A$2:$A$7,$C$2:$C$7),A270&lt;751,_xlfn.XLOOKUP(B270,$A$2:$A$7,$D$2:$D$7),A270&lt;=1000,_xlfn.XLOOKUP(B270,$A$2:$A$7,$E$2:$E$7))</f>
        <v>Pak Krisna</v>
      </c>
      <c r="D270" s="9" t="str">
        <f>(_xlfn.XLOOKUP(A270,'Personal Teks 2'!$A$2:$A$1001,'Personal Teks 2'!$D$2:$D$1001))</f>
        <v>Kemal Laksita</v>
      </c>
    </row>
    <row r="271" spans="1:4" x14ac:dyDescent="0.25">
      <c r="A271" s="9">
        <v>262</v>
      </c>
      <c r="B271" s="9" t="str">
        <f>_xlfn.XLOOKUP(A271,'Personal Teks 2'!$A$2:$A$1001,'Personal Teks 2'!$C$2:$C$1001)</f>
        <v>Biologi</v>
      </c>
      <c r="C271" s="9" t="str" cm="1">
        <f t="array" ref="C271">_xlfn.IFS(A271&lt;251,_xlfn.XLOOKUP(B271,$A$2:$A$7,$B$2:$B$7),A271&lt;501,_xlfn.XLOOKUP(B271,$A$2:$A$7,$C$2:$C$7),A271&lt;751,_xlfn.XLOOKUP(B271,$A$2:$A$7,$D$2:$D$7),A271&lt;=1000,_xlfn.XLOOKUP(B271,$A$2:$A$7,$E$2:$E$7))</f>
        <v>Pak Andi</v>
      </c>
      <c r="D271" s="9" t="str">
        <f>(_xlfn.XLOOKUP(A271,'Personal Teks 2'!$A$2:$A$1001,'Personal Teks 2'!$D$2:$D$1001))</f>
        <v>Pangestu Manullang</v>
      </c>
    </row>
    <row r="272" spans="1:4" x14ac:dyDescent="0.25">
      <c r="A272" s="9">
        <v>263</v>
      </c>
      <c r="B272" s="9" t="str">
        <f>_xlfn.XLOOKUP(A272,'Personal Teks 2'!$A$2:$A$1001,'Personal Teks 2'!$C$2:$C$1001)</f>
        <v>Aktuaria</v>
      </c>
      <c r="C272" s="9" t="str" cm="1">
        <f t="array" ref="C272">_xlfn.IFS(A272&lt;251,_xlfn.XLOOKUP(B272,$A$2:$A$7,$B$2:$B$7),A272&lt;501,_xlfn.XLOOKUP(B272,$A$2:$A$7,$C$2:$C$7),A272&lt;751,_xlfn.XLOOKUP(B272,$A$2:$A$7,$D$2:$D$7),A272&lt;=1000,_xlfn.XLOOKUP(B272,$A$2:$A$7,$E$2:$E$7))</f>
        <v>Pak Krisna</v>
      </c>
      <c r="D272" s="9" t="str">
        <f>(_xlfn.XLOOKUP(A272,'Personal Teks 2'!$A$2:$A$1001,'Personal Teks 2'!$D$2:$D$1001))</f>
        <v>Raisa Pradana</v>
      </c>
    </row>
    <row r="273" spans="1:4" x14ac:dyDescent="0.25">
      <c r="A273" s="9">
        <v>264</v>
      </c>
      <c r="B273" s="9" t="str">
        <f>_xlfn.XLOOKUP(A273,'Personal Teks 2'!$A$2:$A$1001,'Personal Teks 2'!$C$2:$C$1001)</f>
        <v>Statistika</v>
      </c>
      <c r="C273" s="9" t="str" cm="1">
        <f t="array" ref="C273">_xlfn.IFS(A273&lt;251,_xlfn.XLOOKUP(B273,$A$2:$A$7,$B$2:$B$7),A273&lt;501,_xlfn.XLOOKUP(B273,$A$2:$A$7,$C$2:$C$7),A273&lt;751,_xlfn.XLOOKUP(B273,$A$2:$A$7,$D$2:$D$7),A273&lt;=1000,_xlfn.XLOOKUP(B273,$A$2:$A$7,$E$2:$E$7))</f>
        <v>Bu Dwi</v>
      </c>
      <c r="D273" s="9" t="str">
        <f>(_xlfn.XLOOKUP(A273,'Personal Teks 2'!$A$2:$A$1001,'Personal Teks 2'!$D$2:$D$1001))</f>
        <v>Malik Mustofa</v>
      </c>
    </row>
    <row r="274" spans="1:4" x14ac:dyDescent="0.25">
      <c r="A274" s="9">
        <v>265</v>
      </c>
      <c r="B274" s="9" t="str">
        <f>_xlfn.XLOOKUP(A274,'Personal Teks 2'!$A$2:$A$1001,'Personal Teks 2'!$C$2:$C$1001)</f>
        <v>Matematika</v>
      </c>
      <c r="C274" s="9" t="str" cm="1">
        <f t="array" ref="C274">_xlfn.IFS(A274&lt;251,_xlfn.XLOOKUP(B274,$A$2:$A$7,$B$2:$B$7),A274&lt;501,_xlfn.XLOOKUP(B274,$A$2:$A$7,$C$2:$C$7),A274&lt;751,_xlfn.XLOOKUP(B274,$A$2:$A$7,$D$2:$D$7),A274&lt;=1000,_xlfn.XLOOKUP(B274,$A$2:$A$7,$E$2:$E$7))</f>
        <v>Pak Budi</v>
      </c>
      <c r="D274" s="9" t="str">
        <f>(_xlfn.XLOOKUP(A274,'Personal Teks 2'!$A$2:$A$1001,'Personal Teks 2'!$D$2:$D$1001))</f>
        <v>Asmuni Anggriawan</v>
      </c>
    </row>
    <row r="275" spans="1:4" x14ac:dyDescent="0.25">
      <c r="A275" s="9">
        <v>266</v>
      </c>
      <c r="B275" s="9" t="str">
        <f>_xlfn.XLOOKUP(A275,'Personal Teks 2'!$A$2:$A$1001,'Personal Teks 2'!$C$2:$C$1001)</f>
        <v>Biologi</v>
      </c>
      <c r="C275" s="9" t="str" cm="1">
        <f t="array" ref="C275">_xlfn.IFS(A275&lt;251,_xlfn.XLOOKUP(B275,$A$2:$A$7,$B$2:$B$7),A275&lt;501,_xlfn.XLOOKUP(B275,$A$2:$A$7,$C$2:$C$7),A275&lt;751,_xlfn.XLOOKUP(B275,$A$2:$A$7,$D$2:$D$7),A275&lt;=1000,_xlfn.XLOOKUP(B275,$A$2:$A$7,$E$2:$E$7))</f>
        <v>Pak Andi</v>
      </c>
      <c r="D275" s="9" t="str">
        <f>(_xlfn.XLOOKUP(A275,'Personal Teks 2'!$A$2:$A$1001,'Personal Teks 2'!$D$2:$D$1001))</f>
        <v>Emil Jailani</v>
      </c>
    </row>
    <row r="276" spans="1:4" x14ac:dyDescent="0.25">
      <c r="A276" s="9">
        <v>267</v>
      </c>
      <c r="B276" s="9" t="str">
        <f>_xlfn.XLOOKUP(A276,'Personal Teks 2'!$A$2:$A$1001,'Personal Teks 2'!$C$2:$C$1001)</f>
        <v>Statistika</v>
      </c>
      <c r="C276" s="9" t="str" cm="1">
        <f t="array" ref="C276">_xlfn.IFS(A276&lt;251,_xlfn.XLOOKUP(B276,$A$2:$A$7,$B$2:$B$7),A276&lt;501,_xlfn.XLOOKUP(B276,$A$2:$A$7,$C$2:$C$7),A276&lt;751,_xlfn.XLOOKUP(B276,$A$2:$A$7,$D$2:$D$7),A276&lt;=1000,_xlfn.XLOOKUP(B276,$A$2:$A$7,$E$2:$E$7))</f>
        <v>Bu Dwi</v>
      </c>
      <c r="D276" s="9" t="str">
        <f>(_xlfn.XLOOKUP(A276,'Personal Teks 2'!$A$2:$A$1001,'Personal Teks 2'!$D$2:$D$1001))</f>
        <v>Harjo Yulianti</v>
      </c>
    </row>
    <row r="277" spans="1:4" x14ac:dyDescent="0.25">
      <c r="A277" s="9">
        <v>268</v>
      </c>
      <c r="B277" s="9" t="str">
        <f>_xlfn.XLOOKUP(A277,'Personal Teks 2'!$A$2:$A$1001,'Personal Teks 2'!$C$2:$C$1001)</f>
        <v>Fisika</v>
      </c>
      <c r="C277" s="9" t="str" cm="1">
        <f t="array" ref="C277">_xlfn.IFS(A277&lt;251,_xlfn.XLOOKUP(B277,$A$2:$A$7,$B$2:$B$7),A277&lt;501,_xlfn.XLOOKUP(B277,$A$2:$A$7,$C$2:$C$7),A277&lt;751,_xlfn.XLOOKUP(B277,$A$2:$A$7,$D$2:$D$7),A277&lt;=1000,_xlfn.XLOOKUP(B277,$A$2:$A$7,$E$2:$E$7))</f>
        <v>Bu Ratna</v>
      </c>
      <c r="D277" s="9" t="str">
        <f>(_xlfn.XLOOKUP(A277,'Personal Teks 2'!$A$2:$A$1001,'Personal Teks 2'!$D$2:$D$1001))</f>
        <v>Mursita Puspasari</v>
      </c>
    </row>
    <row r="278" spans="1:4" x14ac:dyDescent="0.25">
      <c r="A278" s="9">
        <v>269</v>
      </c>
      <c r="B278" s="9" t="str">
        <f>_xlfn.XLOOKUP(A278,'Personal Teks 2'!$A$2:$A$1001,'Personal Teks 2'!$C$2:$C$1001)</f>
        <v>Fisika</v>
      </c>
      <c r="C278" s="9" t="str" cm="1">
        <f t="array" ref="C278">_xlfn.IFS(A278&lt;251,_xlfn.XLOOKUP(B278,$A$2:$A$7,$B$2:$B$7),A278&lt;501,_xlfn.XLOOKUP(B278,$A$2:$A$7,$C$2:$C$7),A278&lt;751,_xlfn.XLOOKUP(B278,$A$2:$A$7,$D$2:$D$7),A278&lt;=1000,_xlfn.XLOOKUP(B278,$A$2:$A$7,$E$2:$E$7))</f>
        <v>Bu Ratna</v>
      </c>
      <c r="D278" s="9" t="str">
        <f>(_xlfn.XLOOKUP(A278,'Personal Teks 2'!$A$2:$A$1001,'Personal Teks 2'!$D$2:$D$1001))</f>
        <v>Cindy Anggriawan</v>
      </c>
    </row>
    <row r="279" spans="1:4" x14ac:dyDescent="0.25">
      <c r="A279" s="9">
        <v>270</v>
      </c>
      <c r="B279" s="9" t="str">
        <f>_xlfn.XLOOKUP(A279,'Personal Teks 2'!$A$2:$A$1001,'Personal Teks 2'!$C$2:$C$1001)</f>
        <v>Biologi</v>
      </c>
      <c r="C279" s="9" t="str" cm="1">
        <f t="array" ref="C279">_xlfn.IFS(A279&lt;251,_xlfn.XLOOKUP(B279,$A$2:$A$7,$B$2:$B$7),A279&lt;501,_xlfn.XLOOKUP(B279,$A$2:$A$7,$C$2:$C$7),A279&lt;751,_xlfn.XLOOKUP(B279,$A$2:$A$7,$D$2:$D$7),A279&lt;=1000,_xlfn.XLOOKUP(B279,$A$2:$A$7,$E$2:$E$7))</f>
        <v>Pak Andi</v>
      </c>
      <c r="D279" s="9" t="str">
        <f>(_xlfn.XLOOKUP(A279,'Personal Teks 2'!$A$2:$A$1001,'Personal Teks 2'!$D$2:$D$1001))</f>
        <v>Bajragin Riyanti</v>
      </c>
    </row>
    <row r="280" spans="1:4" x14ac:dyDescent="0.25">
      <c r="A280" s="9">
        <v>271</v>
      </c>
      <c r="B280" s="9" t="str">
        <f>_xlfn.XLOOKUP(A280,'Personal Teks 2'!$A$2:$A$1001,'Personal Teks 2'!$C$2:$C$1001)</f>
        <v>Biologi</v>
      </c>
      <c r="C280" s="9" t="str" cm="1">
        <f t="array" ref="C280">_xlfn.IFS(A280&lt;251,_xlfn.XLOOKUP(B280,$A$2:$A$7,$B$2:$B$7),A280&lt;501,_xlfn.XLOOKUP(B280,$A$2:$A$7,$C$2:$C$7),A280&lt;751,_xlfn.XLOOKUP(B280,$A$2:$A$7,$D$2:$D$7),A280&lt;=1000,_xlfn.XLOOKUP(B280,$A$2:$A$7,$E$2:$E$7))</f>
        <v>Pak Andi</v>
      </c>
      <c r="D280" s="9" t="str">
        <f>(_xlfn.XLOOKUP(A280,'Personal Teks 2'!$A$2:$A$1001,'Personal Teks 2'!$D$2:$D$1001))</f>
        <v>Vera Suryatmi</v>
      </c>
    </row>
    <row r="281" spans="1:4" x14ac:dyDescent="0.25">
      <c r="A281" s="9">
        <v>272</v>
      </c>
      <c r="B281" s="9" t="str">
        <f>_xlfn.XLOOKUP(A281,'Personal Teks 2'!$A$2:$A$1001,'Personal Teks 2'!$C$2:$C$1001)</f>
        <v>Matematika</v>
      </c>
      <c r="C281" s="9" t="str" cm="1">
        <f t="array" ref="C281">_xlfn.IFS(A281&lt;251,_xlfn.XLOOKUP(B281,$A$2:$A$7,$B$2:$B$7),A281&lt;501,_xlfn.XLOOKUP(B281,$A$2:$A$7,$C$2:$C$7),A281&lt;751,_xlfn.XLOOKUP(B281,$A$2:$A$7,$D$2:$D$7),A281&lt;=1000,_xlfn.XLOOKUP(B281,$A$2:$A$7,$E$2:$E$7))</f>
        <v>Pak Budi</v>
      </c>
      <c r="D281" s="9" t="str">
        <f>(_xlfn.XLOOKUP(A281,'Personal Teks 2'!$A$2:$A$1001,'Personal Teks 2'!$D$2:$D$1001))</f>
        <v>Soleh Wasita</v>
      </c>
    </row>
    <row r="282" spans="1:4" x14ac:dyDescent="0.25">
      <c r="A282" s="9">
        <v>273</v>
      </c>
      <c r="B282" s="9" t="str">
        <f>_xlfn.XLOOKUP(A282,'Personal Teks 2'!$A$2:$A$1001,'Personal Teks 2'!$C$2:$C$1001)</f>
        <v>Kimia</v>
      </c>
      <c r="C282" s="9" t="str" cm="1">
        <f t="array" ref="C282">_xlfn.IFS(A282&lt;251,_xlfn.XLOOKUP(B282,$A$2:$A$7,$B$2:$B$7),A282&lt;501,_xlfn.XLOOKUP(B282,$A$2:$A$7,$C$2:$C$7),A282&lt;751,_xlfn.XLOOKUP(B282,$A$2:$A$7,$D$2:$D$7),A282&lt;=1000,_xlfn.XLOOKUP(B282,$A$2:$A$7,$E$2:$E$7))</f>
        <v>Bu Made</v>
      </c>
      <c r="D282" s="9" t="str">
        <f>(_xlfn.XLOOKUP(A282,'Personal Teks 2'!$A$2:$A$1001,'Personal Teks 2'!$D$2:$D$1001))</f>
        <v>Kamidin Tamba</v>
      </c>
    </row>
    <row r="283" spans="1:4" x14ac:dyDescent="0.25">
      <c r="A283" s="9">
        <v>274</v>
      </c>
      <c r="B283" s="9" t="str">
        <f>_xlfn.XLOOKUP(A283,'Personal Teks 2'!$A$2:$A$1001,'Personal Teks 2'!$C$2:$C$1001)</f>
        <v>Kimia</v>
      </c>
      <c r="C283" s="9" t="str" cm="1">
        <f t="array" ref="C283">_xlfn.IFS(A283&lt;251,_xlfn.XLOOKUP(B283,$A$2:$A$7,$B$2:$B$7),A283&lt;501,_xlfn.XLOOKUP(B283,$A$2:$A$7,$C$2:$C$7),A283&lt;751,_xlfn.XLOOKUP(B283,$A$2:$A$7,$D$2:$D$7),A283&lt;=1000,_xlfn.XLOOKUP(B283,$A$2:$A$7,$E$2:$E$7))</f>
        <v>Bu Made</v>
      </c>
      <c r="D283" s="9" t="str">
        <f>(_xlfn.XLOOKUP(A283,'Personal Teks 2'!$A$2:$A$1001,'Personal Teks 2'!$D$2:$D$1001))</f>
        <v>Laksana Maheswara</v>
      </c>
    </row>
    <row r="284" spans="1:4" x14ac:dyDescent="0.25">
      <c r="A284" s="9">
        <v>275</v>
      </c>
      <c r="B284" s="9" t="str">
        <f>_xlfn.XLOOKUP(A284,'Personal Teks 2'!$A$2:$A$1001,'Personal Teks 2'!$C$2:$C$1001)</f>
        <v>Kimia</v>
      </c>
      <c r="C284" s="9" t="str" cm="1">
        <f t="array" ref="C284">_xlfn.IFS(A284&lt;251,_xlfn.XLOOKUP(B284,$A$2:$A$7,$B$2:$B$7),A284&lt;501,_xlfn.XLOOKUP(B284,$A$2:$A$7,$C$2:$C$7),A284&lt;751,_xlfn.XLOOKUP(B284,$A$2:$A$7,$D$2:$D$7),A284&lt;=1000,_xlfn.XLOOKUP(B284,$A$2:$A$7,$E$2:$E$7))</f>
        <v>Bu Made</v>
      </c>
      <c r="D284" s="9" t="str">
        <f>(_xlfn.XLOOKUP(A284,'Personal Teks 2'!$A$2:$A$1001,'Personal Teks 2'!$D$2:$D$1001))</f>
        <v>Nabila Hidayat</v>
      </c>
    </row>
    <row r="285" spans="1:4" x14ac:dyDescent="0.25">
      <c r="A285" s="9">
        <v>276</v>
      </c>
      <c r="B285" s="9" t="str">
        <f>_xlfn.XLOOKUP(A285,'Personal Teks 2'!$A$2:$A$1001,'Personal Teks 2'!$C$2:$C$1001)</f>
        <v>Matematika</v>
      </c>
      <c r="C285" s="9" t="str" cm="1">
        <f t="array" ref="C285">_xlfn.IFS(A285&lt;251,_xlfn.XLOOKUP(B285,$A$2:$A$7,$B$2:$B$7),A285&lt;501,_xlfn.XLOOKUP(B285,$A$2:$A$7,$C$2:$C$7),A285&lt;751,_xlfn.XLOOKUP(B285,$A$2:$A$7,$D$2:$D$7),A285&lt;=1000,_xlfn.XLOOKUP(B285,$A$2:$A$7,$E$2:$E$7))</f>
        <v>Pak Budi</v>
      </c>
      <c r="D285" s="9" t="str">
        <f>(_xlfn.XLOOKUP(A285,'Personal Teks 2'!$A$2:$A$1001,'Personal Teks 2'!$D$2:$D$1001))</f>
        <v>Ajeng Setiawan</v>
      </c>
    </row>
    <row r="286" spans="1:4" x14ac:dyDescent="0.25">
      <c r="A286" s="9">
        <v>277</v>
      </c>
      <c r="B286" s="9" t="str">
        <f>_xlfn.XLOOKUP(A286,'Personal Teks 2'!$A$2:$A$1001,'Personal Teks 2'!$C$2:$C$1001)</f>
        <v>Aktuaria</v>
      </c>
      <c r="C286" s="9" t="str" cm="1">
        <f t="array" ref="C286">_xlfn.IFS(A286&lt;251,_xlfn.XLOOKUP(B286,$A$2:$A$7,$B$2:$B$7),A286&lt;501,_xlfn.XLOOKUP(B286,$A$2:$A$7,$C$2:$C$7),A286&lt;751,_xlfn.XLOOKUP(B286,$A$2:$A$7,$D$2:$D$7),A286&lt;=1000,_xlfn.XLOOKUP(B286,$A$2:$A$7,$E$2:$E$7))</f>
        <v>Pak Krisna</v>
      </c>
      <c r="D286" s="9" t="str">
        <f>(_xlfn.XLOOKUP(A286,'Personal Teks 2'!$A$2:$A$1001,'Personal Teks 2'!$D$2:$D$1001))</f>
        <v>Jasmin Wijayanti</v>
      </c>
    </row>
    <row r="287" spans="1:4" x14ac:dyDescent="0.25">
      <c r="A287" s="9">
        <v>278</v>
      </c>
      <c r="B287" s="9" t="str">
        <f>_xlfn.XLOOKUP(A287,'Personal Teks 2'!$A$2:$A$1001,'Personal Teks 2'!$C$2:$C$1001)</f>
        <v>Kimia</v>
      </c>
      <c r="C287" s="9" t="str" cm="1">
        <f t="array" ref="C287">_xlfn.IFS(A287&lt;251,_xlfn.XLOOKUP(B287,$A$2:$A$7,$B$2:$B$7),A287&lt;501,_xlfn.XLOOKUP(B287,$A$2:$A$7,$C$2:$C$7),A287&lt;751,_xlfn.XLOOKUP(B287,$A$2:$A$7,$D$2:$D$7),A287&lt;=1000,_xlfn.XLOOKUP(B287,$A$2:$A$7,$E$2:$E$7))</f>
        <v>Bu Made</v>
      </c>
      <c r="D287" s="9" t="str">
        <f>(_xlfn.XLOOKUP(A287,'Personal Teks 2'!$A$2:$A$1001,'Personal Teks 2'!$D$2:$D$1001))</f>
        <v>Dwi Permadi</v>
      </c>
    </row>
    <row r="288" spans="1:4" x14ac:dyDescent="0.25">
      <c r="A288" s="9">
        <v>279</v>
      </c>
      <c r="B288" s="9" t="str">
        <f>_xlfn.XLOOKUP(A288,'Personal Teks 2'!$A$2:$A$1001,'Personal Teks 2'!$C$2:$C$1001)</f>
        <v>Matematika</v>
      </c>
      <c r="C288" s="9" t="str" cm="1">
        <f t="array" ref="C288">_xlfn.IFS(A288&lt;251,_xlfn.XLOOKUP(B288,$A$2:$A$7,$B$2:$B$7),A288&lt;501,_xlfn.XLOOKUP(B288,$A$2:$A$7,$C$2:$C$7),A288&lt;751,_xlfn.XLOOKUP(B288,$A$2:$A$7,$D$2:$D$7),A288&lt;=1000,_xlfn.XLOOKUP(B288,$A$2:$A$7,$E$2:$E$7))</f>
        <v>Pak Budi</v>
      </c>
      <c r="D288" s="9" t="str">
        <f>(_xlfn.XLOOKUP(A288,'Personal Teks 2'!$A$2:$A$1001,'Personal Teks 2'!$D$2:$D$1001))</f>
        <v>Dono Dabukke</v>
      </c>
    </row>
    <row r="289" spans="1:4" x14ac:dyDescent="0.25">
      <c r="A289" s="9">
        <v>280</v>
      </c>
      <c r="B289" s="9" t="str">
        <f>_xlfn.XLOOKUP(A289,'Personal Teks 2'!$A$2:$A$1001,'Personal Teks 2'!$C$2:$C$1001)</f>
        <v>Fisika</v>
      </c>
      <c r="C289" s="9" t="str" cm="1">
        <f t="array" ref="C289">_xlfn.IFS(A289&lt;251,_xlfn.XLOOKUP(B289,$A$2:$A$7,$B$2:$B$7),A289&lt;501,_xlfn.XLOOKUP(B289,$A$2:$A$7,$C$2:$C$7),A289&lt;751,_xlfn.XLOOKUP(B289,$A$2:$A$7,$D$2:$D$7),A289&lt;=1000,_xlfn.XLOOKUP(B289,$A$2:$A$7,$E$2:$E$7))</f>
        <v>Bu Ratna</v>
      </c>
      <c r="D289" s="9" t="str">
        <f>(_xlfn.XLOOKUP(A289,'Personal Teks 2'!$A$2:$A$1001,'Personal Teks 2'!$D$2:$D$1001))</f>
        <v>Jayadi Tampubolon</v>
      </c>
    </row>
    <row r="290" spans="1:4" x14ac:dyDescent="0.25">
      <c r="A290" s="9">
        <v>281</v>
      </c>
      <c r="B290" s="9" t="str">
        <f>_xlfn.XLOOKUP(A290,'Personal Teks 2'!$A$2:$A$1001,'Personal Teks 2'!$C$2:$C$1001)</f>
        <v>Matematika</v>
      </c>
      <c r="C290" s="9" t="str" cm="1">
        <f t="array" ref="C290">_xlfn.IFS(A290&lt;251,_xlfn.XLOOKUP(B290,$A$2:$A$7,$B$2:$B$7),A290&lt;501,_xlfn.XLOOKUP(B290,$A$2:$A$7,$C$2:$C$7),A290&lt;751,_xlfn.XLOOKUP(B290,$A$2:$A$7,$D$2:$D$7),A290&lt;=1000,_xlfn.XLOOKUP(B290,$A$2:$A$7,$E$2:$E$7))</f>
        <v>Pak Budi</v>
      </c>
      <c r="D290" s="9" t="str">
        <f>(_xlfn.XLOOKUP(A290,'Personal Teks 2'!$A$2:$A$1001,'Personal Teks 2'!$D$2:$D$1001))</f>
        <v>Upik Nababan</v>
      </c>
    </row>
    <row r="291" spans="1:4" x14ac:dyDescent="0.25">
      <c r="A291" s="9">
        <v>282</v>
      </c>
      <c r="B291" s="9" t="str">
        <f>_xlfn.XLOOKUP(A291,'Personal Teks 2'!$A$2:$A$1001,'Personal Teks 2'!$C$2:$C$1001)</f>
        <v>Aktuaria</v>
      </c>
      <c r="C291" s="9" t="str" cm="1">
        <f t="array" ref="C291">_xlfn.IFS(A291&lt;251,_xlfn.XLOOKUP(B291,$A$2:$A$7,$B$2:$B$7),A291&lt;501,_xlfn.XLOOKUP(B291,$A$2:$A$7,$C$2:$C$7),A291&lt;751,_xlfn.XLOOKUP(B291,$A$2:$A$7,$D$2:$D$7),A291&lt;=1000,_xlfn.XLOOKUP(B291,$A$2:$A$7,$E$2:$E$7))</f>
        <v>Pak Krisna</v>
      </c>
      <c r="D291" s="9" t="str">
        <f>(_xlfn.XLOOKUP(A291,'Personal Teks 2'!$A$2:$A$1001,'Personal Teks 2'!$D$2:$D$1001))</f>
        <v>Bakiono Mustofa</v>
      </c>
    </row>
    <row r="292" spans="1:4" x14ac:dyDescent="0.25">
      <c r="A292" s="9">
        <v>283</v>
      </c>
      <c r="B292" s="9" t="str">
        <f>_xlfn.XLOOKUP(A292,'Personal Teks 2'!$A$2:$A$1001,'Personal Teks 2'!$C$2:$C$1001)</f>
        <v>Biologi</v>
      </c>
      <c r="C292" s="9" t="str" cm="1">
        <f t="array" ref="C292">_xlfn.IFS(A292&lt;251,_xlfn.XLOOKUP(B292,$A$2:$A$7,$B$2:$B$7),A292&lt;501,_xlfn.XLOOKUP(B292,$A$2:$A$7,$C$2:$C$7),A292&lt;751,_xlfn.XLOOKUP(B292,$A$2:$A$7,$D$2:$D$7),A292&lt;=1000,_xlfn.XLOOKUP(B292,$A$2:$A$7,$E$2:$E$7))</f>
        <v>Pak Andi</v>
      </c>
      <c r="D292" s="9" t="str">
        <f>(_xlfn.XLOOKUP(A292,'Personal Teks 2'!$A$2:$A$1001,'Personal Teks 2'!$D$2:$D$1001))</f>
        <v>Victoria Handayani</v>
      </c>
    </row>
    <row r="293" spans="1:4" x14ac:dyDescent="0.25">
      <c r="A293" s="9">
        <v>284</v>
      </c>
      <c r="B293" s="9" t="str">
        <f>_xlfn.XLOOKUP(A293,'Personal Teks 2'!$A$2:$A$1001,'Personal Teks 2'!$C$2:$C$1001)</f>
        <v>Matematika</v>
      </c>
      <c r="C293" s="9" t="str" cm="1">
        <f t="array" ref="C293">_xlfn.IFS(A293&lt;251,_xlfn.XLOOKUP(B293,$A$2:$A$7,$B$2:$B$7),A293&lt;501,_xlfn.XLOOKUP(B293,$A$2:$A$7,$C$2:$C$7),A293&lt;751,_xlfn.XLOOKUP(B293,$A$2:$A$7,$D$2:$D$7),A293&lt;=1000,_xlfn.XLOOKUP(B293,$A$2:$A$7,$E$2:$E$7))</f>
        <v>Pak Budi</v>
      </c>
      <c r="D293" s="9" t="str">
        <f>(_xlfn.XLOOKUP(A293,'Personal Teks 2'!$A$2:$A$1001,'Personal Teks 2'!$D$2:$D$1001))</f>
        <v>Chelsea Purnawati</v>
      </c>
    </row>
    <row r="294" spans="1:4" x14ac:dyDescent="0.25">
      <c r="A294" s="9">
        <v>285</v>
      </c>
      <c r="B294" s="9" t="str">
        <f>_xlfn.XLOOKUP(A294,'Personal Teks 2'!$A$2:$A$1001,'Personal Teks 2'!$C$2:$C$1001)</f>
        <v>Statistika</v>
      </c>
      <c r="C294" s="9" t="str" cm="1">
        <f t="array" ref="C294">_xlfn.IFS(A294&lt;251,_xlfn.XLOOKUP(B294,$A$2:$A$7,$B$2:$B$7),A294&lt;501,_xlfn.XLOOKUP(B294,$A$2:$A$7,$C$2:$C$7),A294&lt;751,_xlfn.XLOOKUP(B294,$A$2:$A$7,$D$2:$D$7),A294&lt;=1000,_xlfn.XLOOKUP(B294,$A$2:$A$7,$E$2:$E$7))</f>
        <v>Bu Dwi</v>
      </c>
      <c r="D294" s="9" t="str">
        <f>(_xlfn.XLOOKUP(A294,'Personal Teks 2'!$A$2:$A$1001,'Personal Teks 2'!$D$2:$D$1001))</f>
        <v>Gaduh Gunawan</v>
      </c>
    </row>
    <row r="295" spans="1:4" x14ac:dyDescent="0.25">
      <c r="A295" s="9">
        <v>286</v>
      </c>
      <c r="B295" s="9" t="str">
        <f>_xlfn.XLOOKUP(A295,'Personal Teks 2'!$A$2:$A$1001,'Personal Teks 2'!$C$2:$C$1001)</f>
        <v>Kimia</v>
      </c>
      <c r="C295" s="9" t="str" cm="1">
        <f t="array" ref="C295">_xlfn.IFS(A295&lt;251,_xlfn.XLOOKUP(B295,$A$2:$A$7,$B$2:$B$7),A295&lt;501,_xlfn.XLOOKUP(B295,$A$2:$A$7,$C$2:$C$7),A295&lt;751,_xlfn.XLOOKUP(B295,$A$2:$A$7,$D$2:$D$7),A295&lt;=1000,_xlfn.XLOOKUP(B295,$A$2:$A$7,$E$2:$E$7))</f>
        <v>Bu Made</v>
      </c>
      <c r="D295" s="9" t="str">
        <f>(_xlfn.XLOOKUP(A295,'Personal Teks 2'!$A$2:$A$1001,'Personal Teks 2'!$D$2:$D$1001))</f>
        <v>Narji Suryono</v>
      </c>
    </row>
    <row r="296" spans="1:4" x14ac:dyDescent="0.25">
      <c r="A296" s="9">
        <v>287</v>
      </c>
      <c r="B296" s="9" t="str">
        <f>_xlfn.XLOOKUP(A296,'Personal Teks 2'!$A$2:$A$1001,'Personal Teks 2'!$C$2:$C$1001)</f>
        <v>Biologi</v>
      </c>
      <c r="C296" s="9" t="str" cm="1">
        <f t="array" ref="C296">_xlfn.IFS(A296&lt;251,_xlfn.XLOOKUP(B296,$A$2:$A$7,$B$2:$B$7),A296&lt;501,_xlfn.XLOOKUP(B296,$A$2:$A$7,$C$2:$C$7),A296&lt;751,_xlfn.XLOOKUP(B296,$A$2:$A$7,$D$2:$D$7),A296&lt;=1000,_xlfn.XLOOKUP(B296,$A$2:$A$7,$E$2:$E$7))</f>
        <v>Pak Andi</v>
      </c>
      <c r="D296" s="9" t="str">
        <f>(_xlfn.XLOOKUP(A296,'Personal Teks 2'!$A$2:$A$1001,'Personal Teks 2'!$D$2:$D$1001))</f>
        <v>Danuja Utama</v>
      </c>
    </row>
    <row r="297" spans="1:4" x14ac:dyDescent="0.25">
      <c r="A297" s="9">
        <v>288</v>
      </c>
      <c r="B297" s="9" t="str">
        <f>_xlfn.XLOOKUP(A297,'Personal Teks 2'!$A$2:$A$1001,'Personal Teks 2'!$C$2:$C$1001)</f>
        <v>Matematika</v>
      </c>
      <c r="C297" s="9" t="str" cm="1">
        <f t="array" ref="C297">_xlfn.IFS(A297&lt;251,_xlfn.XLOOKUP(B297,$A$2:$A$7,$B$2:$B$7),A297&lt;501,_xlfn.XLOOKUP(B297,$A$2:$A$7,$C$2:$C$7),A297&lt;751,_xlfn.XLOOKUP(B297,$A$2:$A$7,$D$2:$D$7),A297&lt;=1000,_xlfn.XLOOKUP(B297,$A$2:$A$7,$E$2:$E$7))</f>
        <v>Pak Budi</v>
      </c>
      <c r="D297" s="9" t="str">
        <f>(_xlfn.XLOOKUP(A297,'Personal Teks 2'!$A$2:$A$1001,'Personal Teks 2'!$D$2:$D$1001))</f>
        <v>Wulan Lailasari</v>
      </c>
    </row>
    <row r="298" spans="1:4" x14ac:dyDescent="0.25">
      <c r="A298" s="9">
        <v>289</v>
      </c>
      <c r="B298" s="9" t="str">
        <f>_xlfn.XLOOKUP(A298,'Personal Teks 2'!$A$2:$A$1001,'Personal Teks 2'!$C$2:$C$1001)</f>
        <v>Matematika</v>
      </c>
      <c r="C298" s="9" t="str" cm="1">
        <f t="array" ref="C298">_xlfn.IFS(A298&lt;251,_xlfn.XLOOKUP(B298,$A$2:$A$7,$B$2:$B$7),A298&lt;501,_xlfn.XLOOKUP(B298,$A$2:$A$7,$C$2:$C$7),A298&lt;751,_xlfn.XLOOKUP(B298,$A$2:$A$7,$D$2:$D$7),A298&lt;=1000,_xlfn.XLOOKUP(B298,$A$2:$A$7,$E$2:$E$7))</f>
        <v>Pak Budi</v>
      </c>
      <c r="D298" s="9" t="str">
        <f>(_xlfn.XLOOKUP(A298,'Personal Teks 2'!$A$2:$A$1001,'Personal Teks 2'!$D$2:$D$1001))</f>
        <v>Agus Jailani</v>
      </c>
    </row>
    <row r="299" spans="1:4" x14ac:dyDescent="0.25">
      <c r="A299" s="9">
        <v>290</v>
      </c>
      <c r="B299" s="9" t="str">
        <f>_xlfn.XLOOKUP(A299,'Personal Teks 2'!$A$2:$A$1001,'Personal Teks 2'!$C$2:$C$1001)</f>
        <v>Kimia</v>
      </c>
      <c r="C299" s="9" t="str" cm="1">
        <f t="array" ref="C299">_xlfn.IFS(A299&lt;251,_xlfn.XLOOKUP(B299,$A$2:$A$7,$B$2:$B$7),A299&lt;501,_xlfn.XLOOKUP(B299,$A$2:$A$7,$C$2:$C$7),A299&lt;751,_xlfn.XLOOKUP(B299,$A$2:$A$7,$D$2:$D$7),A299&lt;=1000,_xlfn.XLOOKUP(B299,$A$2:$A$7,$E$2:$E$7))</f>
        <v>Bu Made</v>
      </c>
      <c r="D299" s="9" t="str">
        <f>(_xlfn.XLOOKUP(A299,'Personal Teks 2'!$A$2:$A$1001,'Personal Teks 2'!$D$2:$D$1001))</f>
        <v>Rahmat Saputra</v>
      </c>
    </row>
    <row r="300" spans="1:4" x14ac:dyDescent="0.25">
      <c r="A300" s="9">
        <v>291</v>
      </c>
      <c r="B300" s="9" t="str">
        <f>_xlfn.XLOOKUP(A300,'Personal Teks 2'!$A$2:$A$1001,'Personal Teks 2'!$C$2:$C$1001)</f>
        <v>Statistika</v>
      </c>
      <c r="C300" s="9" t="str" cm="1">
        <f t="array" ref="C300">_xlfn.IFS(A300&lt;251,_xlfn.XLOOKUP(B300,$A$2:$A$7,$B$2:$B$7),A300&lt;501,_xlfn.XLOOKUP(B300,$A$2:$A$7,$C$2:$C$7),A300&lt;751,_xlfn.XLOOKUP(B300,$A$2:$A$7,$D$2:$D$7),A300&lt;=1000,_xlfn.XLOOKUP(B300,$A$2:$A$7,$E$2:$E$7))</f>
        <v>Bu Dwi</v>
      </c>
      <c r="D300" s="9" t="str">
        <f>(_xlfn.XLOOKUP(A300,'Personal Teks 2'!$A$2:$A$1001,'Personal Teks 2'!$D$2:$D$1001))</f>
        <v>Tina Hidayanto</v>
      </c>
    </row>
    <row r="301" spans="1:4" x14ac:dyDescent="0.25">
      <c r="A301" s="9">
        <v>292</v>
      </c>
      <c r="B301" s="9" t="str">
        <f>_xlfn.XLOOKUP(A301,'Personal Teks 2'!$A$2:$A$1001,'Personal Teks 2'!$C$2:$C$1001)</f>
        <v>Biologi</v>
      </c>
      <c r="C301" s="9" t="str" cm="1">
        <f t="array" ref="C301">_xlfn.IFS(A301&lt;251,_xlfn.XLOOKUP(B301,$A$2:$A$7,$B$2:$B$7),A301&lt;501,_xlfn.XLOOKUP(B301,$A$2:$A$7,$C$2:$C$7),A301&lt;751,_xlfn.XLOOKUP(B301,$A$2:$A$7,$D$2:$D$7),A301&lt;=1000,_xlfn.XLOOKUP(B301,$A$2:$A$7,$E$2:$E$7))</f>
        <v>Pak Andi</v>
      </c>
      <c r="D301" s="9" t="str">
        <f>(_xlfn.XLOOKUP(A301,'Personal Teks 2'!$A$2:$A$1001,'Personal Teks 2'!$D$2:$D$1001))</f>
        <v>Akarsana Firgantoro</v>
      </c>
    </row>
    <row r="302" spans="1:4" x14ac:dyDescent="0.25">
      <c r="A302" s="9">
        <v>293</v>
      </c>
      <c r="B302" s="9" t="str">
        <f>_xlfn.XLOOKUP(A302,'Personal Teks 2'!$A$2:$A$1001,'Personal Teks 2'!$C$2:$C$1001)</f>
        <v>Aktuaria</v>
      </c>
      <c r="C302" s="9" t="str" cm="1">
        <f t="array" ref="C302">_xlfn.IFS(A302&lt;251,_xlfn.XLOOKUP(B302,$A$2:$A$7,$B$2:$B$7),A302&lt;501,_xlfn.XLOOKUP(B302,$A$2:$A$7,$C$2:$C$7),A302&lt;751,_xlfn.XLOOKUP(B302,$A$2:$A$7,$D$2:$D$7),A302&lt;=1000,_xlfn.XLOOKUP(B302,$A$2:$A$7,$E$2:$E$7))</f>
        <v>Pak Krisna</v>
      </c>
      <c r="D302" s="9" t="str">
        <f>(_xlfn.XLOOKUP(A302,'Personal Teks 2'!$A$2:$A$1001,'Personal Teks 2'!$D$2:$D$1001))</f>
        <v>Michelle Permata</v>
      </c>
    </row>
    <row r="303" spans="1:4" x14ac:dyDescent="0.25">
      <c r="A303" s="9">
        <v>294</v>
      </c>
      <c r="B303" s="9" t="str">
        <f>_xlfn.XLOOKUP(A303,'Personal Teks 2'!$A$2:$A$1001,'Personal Teks 2'!$C$2:$C$1001)</f>
        <v>Statistika</v>
      </c>
      <c r="C303" s="9" t="str" cm="1">
        <f t="array" ref="C303">_xlfn.IFS(A303&lt;251,_xlfn.XLOOKUP(B303,$A$2:$A$7,$B$2:$B$7),A303&lt;501,_xlfn.XLOOKUP(B303,$A$2:$A$7,$C$2:$C$7),A303&lt;751,_xlfn.XLOOKUP(B303,$A$2:$A$7,$D$2:$D$7),A303&lt;=1000,_xlfn.XLOOKUP(B303,$A$2:$A$7,$E$2:$E$7))</f>
        <v>Bu Dwi</v>
      </c>
      <c r="D303" s="9" t="str">
        <f>(_xlfn.XLOOKUP(A303,'Personal Teks 2'!$A$2:$A$1001,'Personal Teks 2'!$D$2:$D$1001))</f>
        <v>Laras Nainggolan</v>
      </c>
    </row>
    <row r="304" spans="1:4" x14ac:dyDescent="0.25">
      <c r="A304" s="9">
        <v>295</v>
      </c>
      <c r="B304" s="9" t="str">
        <f>_xlfn.XLOOKUP(A304,'Personal Teks 2'!$A$2:$A$1001,'Personal Teks 2'!$C$2:$C$1001)</f>
        <v>Fisika</v>
      </c>
      <c r="C304" s="9" t="str" cm="1">
        <f t="array" ref="C304">_xlfn.IFS(A304&lt;251,_xlfn.XLOOKUP(B304,$A$2:$A$7,$B$2:$B$7),A304&lt;501,_xlfn.XLOOKUP(B304,$A$2:$A$7,$C$2:$C$7),A304&lt;751,_xlfn.XLOOKUP(B304,$A$2:$A$7,$D$2:$D$7),A304&lt;=1000,_xlfn.XLOOKUP(B304,$A$2:$A$7,$E$2:$E$7))</f>
        <v>Bu Ratna</v>
      </c>
      <c r="D304" s="9" t="str">
        <f>(_xlfn.XLOOKUP(A304,'Personal Teks 2'!$A$2:$A$1001,'Personal Teks 2'!$D$2:$D$1001))</f>
        <v>Mariadi Wulandari</v>
      </c>
    </row>
    <row r="305" spans="1:4" x14ac:dyDescent="0.25">
      <c r="A305" s="9">
        <v>296</v>
      </c>
      <c r="B305" s="9" t="str">
        <f>_xlfn.XLOOKUP(A305,'Personal Teks 2'!$A$2:$A$1001,'Personal Teks 2'!$C$2:$C$1001)</f>
        <v>Aktuaria</v>
      </c>
      <c r="C305" s="9" t="str" cm="1">
        <f t="array" ref="C305">_xlfn.IFS(A305&lt;251,_xlfn.XLOOKUP(B305,$A$2:$A$7,$B$2:$B$7),A305&lt;501,_xlfn.XLOOKUP(B305,$A$2:$A$7,$C$2:$C$7),A305&lt;751,_xlfn.XLOOKUP(B305,$A$2:$A$7,$D$2:$D$7),A305&lt;=1000,_xlfn.XLOOKUP(B305,$A$2:$A$7,$E$2:$E$7))</f>
        <v>Pak Krisna</v>
      </c>
      <c r="D305" s="9" t="str">
        <f>(_xlfn.XLOOKUP(A305,'Personal Teks 2'!$A$2:$A$1001,'Personal Teks 2'!$D$2:$D$1001))</f>
        <v>Danu Prastuti</v>
      </c>
    </row>
    <row r="306" spans="1:4" x14ac:dyDescent="0.25">
      <c r="A306" s="9">
        <v>297</v>
      </c>
      <c r="B306" s="9" t="str">
        <f>_xlfn.XLOOKUP(A306,'Personal Teks 2'!$A$2:$A$1001,'Personal Teks 2'!$C$2:$C$1001)</f>
        <v>Kimia</v>
      </c>
      <c r="C306" s="9" t="str" cm="1">
        <f t="array" ref="C306">_xlfn.IFS(A306&lt;251,_xlfn.XLOOKUP(B306,$A$2:$A$7,$B$2:$B$7),A306&lt;501,_xlfn.XLOOKUP(B306,$A$2:$A$7,$C$2:$C$7),A306&lt;751,_xlfn.XLOOKUP(B306,$A$2:$A$7,$D$2:$D$7),A306&lt;=1000,_xlfn.XLOOKUP(B306,$A$2:$A$7,$E$2:$E$7))</f>
        <v>Bu Made</v>
      </c>
      <c r="D306" s="9" t="str">
        <f>(_xlfn.XLOOKUP(A306,'Personal Teks 2'!$A$2:$A$1001,'Personal Teks 2'!$D$2:$D$1001))</f>
        <v>Adikara Wahyudin</v>
      </c>
    </row>
    <row r="307" spans="1:4" x14ac:dyDescent="0.25">
      <c r="A307" s="9">
        <v>298</v>
      </c>
      <c r="B307" s="9" t="str">
        <f>_xlfn.XLOOKUP(A307,'Personal Teks 2'!$A$2:$A$1001,'Personal Teks 2'!$C$2:$C$1001)</f>
        <v>Kimia</v>
      </c>
      <c r="C307" s="9" t="str" cm="1">
        <f t="array" ref="C307">_xlfn.IFS(A307&lt;251,_xlfn.XLOOKUP(B307,$A$2:$A$7,$B$2:$B$7),A307&lt;501,_xlfn.XLOOKUP(B307,$A$2:$A$7,$C$2:$C$7),A307&lt;751,_xlfn.XLOOKUP(B307,$A$2:$A$7,$D$2:$D$7),A307&lt;=1000,_xlfn.XLOOKUP(B307,$A$2:$A$7,$E$2:$E$7))</f>
        <v>Bu Made</v>
      </c>
      <c r="D307" s="9" t="str">
        <f>(_xlfn.XLOOKUP(A307,'Personal Teks 2'!$A$2:$A$1001,'Personal Teks 2'!$D$2:$D$1001))</f>
        <v>Ganjaran Hartati</v>
      </c>
    </row>
    <row r="308" spans="1:4" x14ac:dyDescent="0.25">
      <c r="A308" s="9">
        <v>299</v>
      </c>
      <c r="B308" s="9" t="str">
        <f>_xlfn.XLOOKUP(A308,'Personal Teks 2'!$A$2:$A$1001,'Personal Teks 2'!$C$2:$C$1001)</f>
        <v>Matematika</v>
      </c>
      <c r="C308" s="9" t="str" cm="1">
        <f t="array" ref="C308">_xlfn.IFS(A308&lt;251,_xlfn.XLOOKUP(B308,$A$2:$A$7,$B$2:$B$7),A308&lt;501,_xlfn.XLOOKUP(B308,$A$2:$A$7,$C$2:$C$7),A308&lt;751,_xlfn.XLOOKUP(B308,$A$2:$A$7,$D$2:$D$7),A308&lt;=1000,_xlfn.XLOOKUP(B308,$A$2:$A$7,$E$2:$E$7))</f>
        <v>Pak Budi</v>
      </c>
      <c r="D308" s="9" t="str">
        <f>(_xlfn.XLOOKUP(A308,'Personal Teks 2'!$A$2:$A$1001,'Personal Teks 2'!$D$2:$D$1001))</f>
        <v>Irfan Pranowo</v>
      </c>
    </row>
    <row r="309" spans="1:4" x14ac:dyDescent="0.25">
      <c r="A309" s="9">
        <v>300</v>
      </c>
      <c r="B309" s="9" t="str">
        <f>_xlfn.XLOOKUP(A309,'Personal Teks 2'!$A$2:$A$1001,'Personal Teks 2'!$C$2:$C$1001)</f>
        <v>Kimia</v>
      </c>
      <c r="C309" s="9" t="str" cm="1">
        <f t="array" ref="C309">_xlfn.IFS(A309&lt;251,_xlfn.XLOOKUP(B309,$A$2:$A$7,$B$2:$B$7),A309&lt;501,_xlfn.XLOOKUP(B309,$A$2:$A$7,$C$2:$C$7),A309&lt;751,_xlfn.XLOOKUP(B309,$A$2:$A$7,$D$2:$D$7),A309&lt;=1000,_xlfn.XLOOKUP(B309,$A$2:$A$7,$E$2:$E$7))</f>
        <v>Bu Made</v>
      </c>
      <c r="D309" s="9" t="str">
        <f>(_xlfn.XLOOKUP(A309,'Personal Teks 2'!$A$2:$A$1001,'Personal Teks 2'!$D$2:$D$1001))</f>
        <v>Dian Wulandari</v>
      </c>
    </row>
    <row r="310" spans="1:4" x14ac:dyDescent="0.25">
      <c r="A310" s="9">
        <v>301</v>
      </c>
      <c r="B310" s="9" t="str">
        <f>_xlfn.XLOOKUP(A310,'Personal Teks 2'!$A$2:$A$1001,'Personal Teks 2'!$C$2:$C$1001)</f>
        <v>Matematika</v>
      </c>
      <c r="C310" s="9" t="str" cm="1">
        <f t="array" ref="C310">_xlfn.IFS(A310&lt;251,_xlfn.XLOOKUP(B310,$A$2:$A$7,$B$2:$B$7),A310&lt;501,_xlfn.XLOOKUP(B310,$A$2:$A$7,$C$2:$C$7),A310&lt;751,_xlfn.XLOOKUP(B310,$A$2:$A$7,$D$2:$D$7),A310&lt;=1000,_xlfn.XLOOKUP(B310,$A$2:$A$7,$E$2:$E$7))</f>
        <v>Pak Budi</v>
      </c>
      <c r="D310" s="9" t="str">
        <f>(_xlfn.XLOOKUP(A310,'Personal Teks 2'!$A$2:$A$1001,'Personal Teks 2'!$D$2:$D$1001))</f>
        <v>Akarsana Lestari</v>
      </c>
    </row>
    <row r="311" spans="1:4" x14ac:dyDescent="0.25">
      <c r="A311" s="9">
        <v>302</v>
      </c>
      <c r="B311" s="9" t="str">
        <f>_xlfn.XLOOKUP(A311,'Personal Teks 2'!$A$2:$A$1001,'Personal Teks 2'!$C$2:$C$1001)</f>
        <v>Kimia</v>
      </c>
      <c r="C311" s="9" t="str" cm="1">
        <f t="array" ref="C311">_xlfn.IFS(A311&lt;251,_xlfn.XLOOKUP(B311,$A$2:$A$7,$B$2:$B$7),A311&lt;501,_xlfn.XLOOKUP(B311,$A$2:$A$7,$C$2:$C$7),A311&lt;751,_xlfn.XLOOKUP(B311,$A$2:$A$7,$D$2:$D$7),A311&lt;=1000,_xlfn.XLOOKUP(B311,$A$2:$A$7,$E$2:$E$7))</f>
        <v>Bu Made</v>
      </c>
      <c r="D311" s="9" t="str">
        <f>(_xlfn.XLOOKUP(A311,'Personal Teks 2'!$A$2:$A$1001,'Personal Teks 2'!$D$2:$D$1001))</f>
        <v>Jaeman Halimah</v>
      </c>
    </row>
    <row r="312" spans="1:4" x14ac:dyDescent="0.25">
      <c r="A312" s="9">
        <v>303</v>
      </c>
      <c r="B312" s="9" t="str">
        <f>_xlfn.XLOOKUP(A312,'Personal Teks 2'!$A$2:$A$1001,'Personal Teks 2'!$C$2:$C$1001)</f>
        <v>Biologi</v>
      </c>
      <c r="C312" s="9" t="str" cm="1">
        <f t="array" ref="C312">_xlfn.IFS(A312&lt;251,_xlfn.XLOOKUP(B312,$A$2:$A$7,$B$2:$B$7),A312&lt;501,_xlfn.XLOOKUP(B312,$A$2:$A$7,$C$2:$C$7),A312&lt;751,_xlfn.XLOOKUP(B312,$A$2:$A$7,$D$2:$D$7),A312&lt;=1000,_xlfn.XLOOKUP(B312,$A$2:$A$7,$E$2:$E$7))</f>
        <v>Pak Andi</v>
      </c>
      <c r="D312" s="9" t="str">
        <f>(_xlfn.XLOOKUP(A312,'Personal Teks 2'!$A$2:$A$1001,'Personal Teks 2'!$D$2:$D$1001))</f>
        <v>Wirda Sirait</v>
      </c>
    </row>
    <row r="313" spans="1:4" x14ac:dyDescent="0.25">
      <c r="A313" s="9">
        <v>304</v>
      </c>
      <c r="B313" s="9" t="str">
        <f>_xlfn.XLOOKUP(A313,'Personal Teks 2'!$A$2:$A$1001,'Personal Teks 2'!$C$2:$C$1001)</f>
        <v>Biologi</v>
      </c>
      <c r="C313" s="9" t="str" cm="1">
        <f t="array" ref="C313">_xlfn.IFS(A313&lt;251,_xlfn.XLOOKUP(B313,$A$2:$A$7,$B$2:$B$7),A313&lt;501,_xlfn.XLOOKUP(B313,$A$2:$A$7,$C$2:$C$7),A313&lt;751,_xlfn.XLOOKUP(B313,$A$2:$A$7,$D$2:$D$7),A313&lt;=1000,_xlfn.XLOOKUP(B313,$A$2:$A$7,$E$2:$E$7))</f>
        <v>Pak Andi</v>
      </c>
      <c r="D313" s="9" t="str">
        <f>(_xlfn.XLOOKUP(A313,'Personal Teks 2'!$A$2:$A$1001,'Personal Teks 2'!$D$2:$D$1001))</f>
        <v>Nugraha Suryono</v>
      </c>
    </row>
    <row r="314" spans="1:4" x14ac:dyDescent="0.25">
      <c r="A314" s="9">
        <v>305</v>
      </c>
      <c r="B314" s="9" t="str">
        <f>_xlfn.XLOOKUP(A314,'Personal Teks 2'!$A$2:$A$1001,'Personal Teks 2'!$C$2:$C$1001)</f>
        <v>Statistika</v>
      </c>
      <c r="C314" s="9" t="str" cm="1">
        <f t="array" ref="C314">_xlfn.IFS(A314&lt;251,_xlfn.XLOOKUP(B314,$A$2:$A$7,$B$2:$B$7),A314&lt;501,_xlfn.XLOOKUP(B314,$A$2:$A$7,$C$2:$C$7),A314&lt;751,_xlfn.XLOOKUP(B314,$A$2:$A$7,$D$2:$D$7),A314&lt;=1000,_xlfn.XLOOKUP(B314,$A$2:$A$7,$E$2:$E$7))</f>
        <v>Bu Dwi</v>
      </c>
      <c r="D314" s="9" t="str">
        <f>(_xlfn.XLOOKUP(A314,'Personal Teks 2'!$A$2:$A$1001,'Personal Teks 2'!$D$2:$D$1001))</f>
        <v>Jaiman Megantara</v>
      </c>
    </row>
    <row r="315" spans="1:4" x14ac:dyDescent="0.25">
      <c r="A315" s="9">
        <v>306</v>
      </c>
      <c r="B315" s="9" t="str">
        <f>_xlfn.XLOOKUP(A315,'Personal Teks 2'!$A$2:$A$1001,'Personal Teks 2'!$C$2:$C$1001)</f>
        <v>Aktuaria</v>
      </c>
      <c r="C315" s="9" t="str" cm="1">
        <f t="array" ref="C315">_xlfn.IFS(A315&lt;251,_xlfn.XLOOKUP(B315,$A$2:$A$7,$B$2:$B$7),A315&lt;501,_xlfn.XLOOKUP(B315,$A$2:$A$7,$C$2:$C$7),A315&lt;751,_xlfn.XLOOKUP(B315,$A$2:$A$7,$D$2:$D$7),A315&lt;=1000,_xlfn.XLOOKUP(B315,$A$2:$A$7,$E$2:$E$7))</f>
        <v>Pak Krisna</v>
      </c>
      <c r="D315" s="9" t="str">
        <f>(_xlfn.XLOOKUP(A315,'Personal Teks 2'!$A$2:$A$1001,'Personal Teks 2'!$D$2:$D$1001))</f>
        <v>Raden Kusmawati</v>
      </c>
    </row>
    <row r="316" spans="1:4" x14ac:dyDescent="0.25">
      <c r="A316" s="9">
        <v>307</v>
      </c>
      <c r="B316" s="9" t="str">
        <f>_xlfn.XLOOKUP(A316,'Personal Teks 2'!$A$2:$A$1001,'Personal Teks 2'!$C$2:$C$1001)</f>
        <v>Aktuaria</v>
      </c>
      <c r="C316" s="9" t="str" cm="1">
        <f t="array" ref="C316">_xlfn.IFS(A316&lt;251,_xlfn.XLOOKUP(B316,$A$2:$A$7,$B$2:$B$7),A316&lt;501,_xlfn.XLOOKUP(B316,$A$2:$A$7,$C$2:$C$7),A316&lt;751,_xlfn.XLOOKUP(B316,$A$2:$A$7,$D$2:$D$7),A316&lt;=1000,_xlfn.XLOOKUP(B316,$A$2:$A$7,$E$2:$E$7))</f>
        <v>Pak Krisna</v>
      </c>
      <c r="D316" s="9" t="str">
        <f>(_xlfn.XLOOKUP(A316,'Personal Teks 2'!$A$2:$A$1001,'Personal Teks 2'!$D$2:$D$1001))</f>
        <v>Sadina Hasanah</v>
      </c>
    </row>
    <row r="317" spans="1:4" x14ac:dyDescent="0.25">
      <c r="A317" s="9">
        <v>308</v>
      </c>
      <c r="B317" s="9" t="str">
        <f>_xlfn.XLOOKUP(A317,'Personal Teks 2'!$A$2:$A$1001,'Personal Teks 2'!$C$2:$C$1001)</f>
        <v>Statistika</v>
      </c>
      <c r="C317" s="9" t="str" cm="1">
        <f t="array" ref="C317">_xlfn.IFS(A317&lt;251,_xlfn.XLOOKUP(B317,$A$2:$A$7,$B$2:$B$7),A317&lt;501,_xlfn.XLOOKUP(B317,$A$2:$A$7,$C$2:$C$7),A317&lt;751,_xlfn.XLOOKUP(B317,$A$2:$A$7,$D$2:$D$7),A317&lt;=1000,_xlfn.XLOOKUP(B317,$A$2:$A$7,$E$2:$E$7))</f>
        <v>Bu Dwi</v>
      </c>
      <c r="D317" s="9" t="str">
        <f>(_xlfn.XLOOKUP(A317,'Personal Teks 2'!$A$2:$A$1001,'Personal Teks 2'!$D$2:$D$1001))</f>
        <v>Dalimin Situmorang</v>
      </c>
    </row>
    <row r="318" spans="1:4" x14ac:dyDescent="0.25">
      <c r="A318" s="9">
        <v>309</v>
      </c>
      <c r="B318" s="9" t="str">
        <f>_xlfn.XLOOKUP(A318,'Personal Teks 2'!$A$2:$A$1001,'Personal Teks 2'!$C$2:$C$1001)</f>
        <v>Kimia</v>
      </c>
      <c r="C318" s="9" t="str" cm="1">
        <f t="array" ref="C318">_xlfn.IFS(A318&lt;251,_xlfn.XLOOKUP(B318,$A$2:$A$7,$B$2:$B$7),A318&lt;501,_xlfn.XLOOKUP(B318,$A$2:$A$7,$C$2:$C$7),A318&lt;751,_xlfn.XLOOKUP(B318,$A$2:$A$7,$D$2:$D$7),A318&lt;=1000,_xlfn.XLOOKUP(B318,$A$2:$A$7,$E$2:$E$7))</f>
        <v>Bu Made</v>
      </c>
      <c r="D318" s="9" t="str">
        <f>(_xlfn.XLOOKUP(A318,'Personal Teks 2'!$A$2:$A$1001,'Personal Teks 2'!$D$2:$D$1001))</f>
        <v>Melinda Mayasari</v>
      </c>
    </row>
    <row r="319" spans="1:4" x14ac:dyDescent="0.25">
      <c r="A319" s="9">
        <v>310</v>
      </c>
      <c r="B319" s="9" t="str">
        <f>_xlfn.XLOOKUP(A319,'Personal Teks 2'!$A$2:$A$1001,'Personal Teks 2'!$C$2:$C$1001)</f>
        <v>Statistika</v>
      </c>
      <c r="C319" s="9" t="str" cm="1">
        <f t="array" ref="C319">_xlfn.IFS(A319&lt;251,_xlfn.XLOOKUP(B319,$A$2:$A$7,$B$2:$B$7),A319&lt;501,_xlfn.XLOOKUP(B319,$A$2:$A$7,$C$2:$C$7),A319&lt;751,_xlfn.XLOOKUP(B319,$A$2:$A$7,$D$2:$D$7),A319&lt;=1000,_xlfn.XLOOKUP(B319,$A$2:$A$7,$E$2:$E$7))</f>
        <v>Bu Dwi</v>
      </c>
      <c r="D319" s="9" t="str">
        <f>(_xlfn.XLOOKUP(A319,'Personal Teks 2'!$A$2:$A$1001,'Personal Teks 2'!$D$2:$D$1001))</f>
        <v>Shania Maheswara</v>
      </c>
    </row>
    <row r="320" spans="1:4" x14ac:dyDescent="0.25">
      <c r="A320" s="9">
        <v>311</v>
      </c>
      <c r="B320" s="9" t="str">
        <f>_xlfn.XLOOKUP(A320,'Personal Teks 2'!$A$2:$A$1001,'Personal Teks 2'!$C$2:$C$1001)</f>
        <v>Fisika</v>
      </c>
      <c r="C320" s="9" t="str" cm="1">
        <f t="array" ref="C320">_xlfn.IFS(A320&lt;251,_xlfn.XLOOKUP(B320,$A$2:$A$7,$B$2:$B$7),A320&lt;501,_xlfn.XLOOKUP(B320,$A$2:$A$7,$C$2:$C$7),A320&lt;751,_xlfn.XLOOKUP(B320,$A$2:$A$7,$D$2:$D$7),A320&lt;=1000,_xlfn.XLOOKUP(B320,$A$2:$A$7,$E$2:$E$7))</f>
        <v>Bu Ratna</v>
      </c>
      <c r="D320" s="9" t="str">
        <f>(_xlfn.XLOOKUP(A320,'Personal Teks 2'!$A$2:$A$1001,'Personal Teks 2'!$D$2:$D$1001))</f>
        <v>Irnanto Fujiati</v>
      </c>
    </row>
    <row r="321" spans="1:4" x14ac:dyDescent="0.25">
      <c r="A321" s="9">
        <v>312</v>
      </c>
      <c r="B321" s="9" t="str">
        <f>_xlfn.XLOOKUP(A321,'Personal Teks 2'!$A$2:$A$1001,'Personal Teks 2'!$C$2:$C$1001)</f>
        <v>Biologi</v>
      </c>
      <c r="C321" s="9" t="str" cm="1">
        <f t="array" ref="C321">_xlfn.IFS(A321&lt;251,_xlfn.XLOOKUP(B321,$A$2:$A$7,$B$2:$B$7),A321&lt;501,_xlfn.XLOOKUP(B321,$A$2:$A$7,$C$2:$C$7),A321&lt;751,_xlfn.XLOOKUP(B321,$A$2:$A$7,$D$2:$D$7),A321&lt;=1000,_xlfn.XLOOKUP(B321,$A$2:$A$7,$E$2:$E$7))</f>
        <v>Pak Andi</v>
      </c>
      <c r="D321" s="9" t="str">
        <f>(_xlfn.XLOOKUP(A321,'Personal Teks 2'!$A$2:$A$1001,'Personal Teks 2'!$D$2:$D$1001))</f>
        <v>Bakidin Hasanah</v>
      </c>
    </row>
    <row r="322" spans="1:4" x14ac:dyDescent="0.25">
      <c r="A322" s="9">
        <v>313</v>
      </c>
      <c r="B322" s="9" t="str">
        <f>_xlfn.XLOOKUP(A322,'Personal Teks 2'!$A$2:$A$1001,'Personal Teks 2'!$C$2:$C$1001)</f>
        <v>Kimia</v>
      </c>
      <c r="C322" s="9" t="str" cm="1">
        <f t="array" ref="C322">_xlfn.IFS(A322&lt;251,_xlfn.XLOOKUP(B322,$A$2:$A$7,$B$2:$B$7),A322&lt;501,_xlfn.XLOOKUP(B322,$A$2:$A$7,$C$2:$C$7),A322&lt;751,_xlfn.XLOOKUP(B322,$A$2:$A$7,$D$2:$D$7),A322&lt;=1000,_xlfn.XLOOKUP(B322,$A$2:$A$7,$E$2:$E$7))</f>
        <v>Bu Made</v>
      </c>
      <c r="D322" s="9" t="str">
        <f>(_xlfn.XLOOKUP(A322,'Personal Teks 2'!$A$2:$A$1001,'Personal Teks 2'!$D$2:$D$1001))</f>
        <v>Nova Nurdiyanti</v>
      </c>
    </row>
    <row r="323" spans="1:4" x14ac:dyDescent="0.25">
      <c r="A323" s="9">
        <v>314</v>
      </c>
      <c r="B323" s="9" t="str">
        <f>_xlfn.XLOOKUP(A323,'Personal Teks 2'!$A$2:$A$1001,'Personal Teks 2'!$C$2:$C$1001)</f>
        <v>Statistika</v>
      </c>
      <c r="C323" s="9" t="str" cm="1">
        <f t="array" ref="C323">_xlfn.IFS(A323&lt;251,_xlfn.XLOOKUP(B323,$A$2:$A$7,$B$2:$B$7),A323&lt;501,_xlfn.XLOOKUP(B323,$A$2:$A$7,$C$2:$C$7),A323&lt;751,_xlfn.XLOOKUP(B323,$A$2:$A$7,$D$2:$D$7),A323&lt;=1000,_xlfn.XLOOKUP(B323,$A$2:$A$7,$E$2:$E$7))</f>
        <v>Bu Dwi</v>
      </c>
      <c r="D323" s="9" t="str">
        <f>(_xlfn.XLOOKUP(A323,'Personal Teks 2'!$A$2:$A$1001,'Personal Teks 2'!$D$2:$D$1001))</f>
        <v>Danu Maulana</v>
      </c>
    </row>
    <row r="324" spans="1:4" x14ac:dyDescent="0.25">
      <c r="A324" s="9">
        <v>315</v>
      </c>
      <c r="B324" s="9" t="str">
        <f>_xlfn.XLOOKUP(A324,'Personal Teks 2'!$A$2:$A$1001,'Personal Teks 2'!$C$2:$C$1001)</f>
        <v>Biologi</v>
      </c>
      <c r="C324" s="9" t="str" cm="1">
        <f t="array" ref="C324">_xlfn.IFS(A324&lt;251,_xlfn.XLOOKUP(B324,$A$2:$A$7,$B$2:$B$7),A324&lt;501,_xlfn.XLOOKUP(B324,$A$2:$A$7,$C$2:$C$7),A324&lt;751,_xlfn.XLOOKUP(B324,$A$2:$A$7,$D$2:$D$7),A324&lt;=1000,_xlfn.XLOOKUP(B324,$A$2:$A$7,$E$2:$E$7))</f>
        <v>Pak Andi</v>
      </c>
      <c r="D324" s="9" t="str">
        <f>(_xlfn.XLOOKUP(A324,'Personal Teks 2'!$A$2:$A$1001,'Personal Teks 2'!$D$2:$D$1001))</f>
        <v>Puti Zulaika</v>
      </c>
    </row>
    <row r="325" spans="1:4" x14ac:dyDescent="0.25">
      <c r="A325" s="9">
        <v>316</v>
      </c>
      <c r="B325" s="9" t="str">
        <f>_xlfn.XLOOKUP(A325,'Personal Teks 2'!$A$2:$A$1001,'Personal Teks 2'!$C$2:$C$1001)</f>
        <v>Statistika</v>
      </c>
      <c r="C325" s="9" t="str" cm="1">
        <f t="array" ref="C325">_xlfn.IFS(A325&lt;251,_xlfn.XLOOKUP(B325,$A$2:$A$7,$B$2:$B$7),A325&lt;501,_xlfn.XLOOKUP(B325,$A$2:$A$7,$C$2:$C$7),A325&lt;751,_xlfn.XLOOKUP(B325,$A$2:$A$7,$D$2:$D$7),A325&lt;=1000,_xlfn.XLOOKUP(B325,$A$2:$A$7,$E$2:$E$7))</f>
        <v>Bu Dwi</v>
      </c>
      <c r="D325" s="9" t="str">
        <f>(_xlfn.XLOOKUP(A325,'Personal Teks 2'!$A$2:$A$1001,'Personal Teks 2'!$D$2:$D$1001))</f>
        <v>Ridwan Wijayanti</v>
      </c>
    </row>
    <row r="326" spans="1:4" x14ac:dyDescent="0.25">
      <c r="A326" s="9">
        <v>317</v>
      </c>
      <c r="B326" s="9" t="str">
        <f>_xlfn.XLOOKUP(A326,'Personal Teks 2'!$A$2:$A$1001,'Personal Teks 2'!$C$2:$C$1001)</f>
        <v>Kimia</v>
      </c>
      <c r="C326" s="9" t="str" cm="1">
        <f t="array" ref="C326">_xlfn.IFS(A326&lt;251,_xlfn.XLOOKUP(B326,$A$2:$A$7,$B$2:$B$7),A326&lt;501,_xlfn.XLOOKUP(B326,$A$2:$A$7,$C$2:$C$7),A326&lt;751,_xlfn.XLOOKUP(B326,$A$2:$A$7,$D$2:$D$7),A326&lt;=1000,_xlfn.XLOOKUP(B326,$A$2:$A$7,$E$2:$E$7))</f>
        <v>Bu Made</v>
      </c>
      <c r="D326" s="9" t="str">
        <f>(_xlfn.XLOOKUP(A326,'Personal Teks 2'!$A$2:$A$1001,'Personal Teks 2'!$D$2:$D$1001))</f>
        <v>Mahesa Kurniawan</v>
      </c>
    </row>
    <row r="327" spans="1:4" x14ac:dyDescent="0.25">
      <c r="A327" s="9">
        <v>318</v>
      </c>
      <c r="B327" s="9" t="str">
        <f>_xlfn.XLOOKUP(A327,'Personal Teks 2'!$A$2:$A$1001,'Personal Teks 2'!$C$2:$C$1001)</f>
        <v>Biologi</v>
      </c>
      <c r="C327" s="9" t="str" cm="1">
        <f t="array" ref="C327">_xlfn.IFS(A327&lt;251,_xlfn.XLOOKUP(B327,$A$2:$A$7,$B$2:$B$7),A327&lt;501,_xlfn.XLOOKUP(B327,$A$2:$A$7,$C$2:$C$7),A327&lt;751,_xlfn.XLOOKUP(B327,$A$2:$A$7,$D$2:$D$7),A327&lt;=1000,_xlfn.XLOOKUP(B327,$A$2:$A$7,$E$2:$E$7))</f>
        <v>Pak Andi</v>
      </c>
      <c r="D327" s="9" t="str">
        <f>(_xlfn.XLOOKUP(A327,'Personal Teks 2'!$A$2:$A$1001,'Personal Teks 2'!$D$2:$D$1001))</f>
        <v>Hafshah Haryanti</v>
      </c>
    </row>
    <row r="328" spans="1:4" x14ac:dyDescent="0.25">
      <c r="A328" s="9">
        <v>319</v>
      </c>
      <c r="B328" s="9" t="str">
        <f>_xlfn.XLOOKUP(A328,'Personal Teks 2'!$A$2:$A$1001,'Personal Teks 2'!$C$2:$C$1001)</f>
        <v>Matematika</v>
      </c>
      <c r="C328" s="9" t="str" cm="1">
        <f t="array" ref="C328">_xlfn.IFS(A328&lt;251,_xlfn.XLOOKUP(B328,$A$2:$A$7,$B$2:$B$7),A328&lt;501,_xlfn.XLOOKUP(B328,$A$2:$A$7,$C$2:$C$7),A328&lt;751,_xlfn.XLOOKUP(B328,$A$2:$A$7,$D$2:$D$7),A328&lt;=1000,_xlfn.XLOOKUP(B328,$A$2:$A$7,$E$2:$E$7))</f>
        <v>Pak Budi</v>
      </c>
      <c r="D328" s="9" t="str">
        <f>(_xlfn.XLOOKUP(A328,'Personal Teks 2'!$A$2:$A$1001,'Personal Teks 2'!$D$2:$D$1001))</f>
        <v>Kamila Megantara</v>
      </c>
    </row>
    <row r="329" spans="1:4" x14ac:dyDescent="0.25">
      <c r="A329" s="9">
        <v>320</v>
      </c>
      <c r="B329" s="9" t="str">
        <f>_xlfn.XLOOKUP(A329,'Personal Teks 2'!$A$2:$A$1001,'Personal Teks 2'!$C$2:$C$1001)</f>
        <v>Kimia</v>
      </c>
      <c r="C329" s="9" t="str" cm="1">
        <f t="array" ref="C329">_xlfn.IFS(A329&lt;251,_xlfn.XLOOKUP(B329,$A$2:$A$7,$B$2:$B$7),A329&lt;501,_xlfn.XLOOKUP(B329,$A$2:$A$7,$C$2:$C$7),A329&lt;751,_xlfn.XLOOKUP(B329,$A$2:$A$7,$D$2:$D$7),A329&lt;=1000,_xlfn.XLOOKUP(B329,$A$2:$A$7,$E$2:$E$7))</f>
        <v>Bu Made</v>
      </c>
      <c r="D329" s="9" t="str">
        <f>(_xlfn.XLOOKUP(A329,'Personal Teks 2'!$A$2:$A$1001,'Personal Teks 2'!$D$2:$D$1001))</f>
        <v>Almira Wahyuni</v>
      </c>
    </row>
    <row r="330" spans="1:4" x14ac:dyDescent="0.25">
      <c r="A330" s="9">
        <v>321</v>
      </c>
      <c r="B330" s="9" t="str">
        <f>_xlfn.XLOOKUP(A330,'Personal Teks 2'!$A$2:$A$1001,'Personal Teks 2'!$C$2:$C$1001)</f>
        <v>Matematika</v>
      </c>
      <c r="C330" s="9" t="str" cm="1">
        <f t="array" ref="C330">_xlfn.IFS(A330&lt;251,_xlfn.XLOOKUP(B330,$A$2:$A$7,$B$2:$B$7),A330&lt;501,_xlfn.XLOOKUP(B330,$A$2:$A$7,$C$2:$C$7),A330&lt;751,_xlfn.XLOOKUP(B330,$A$2:$A$7,$D$2:$D$7),A330&lt;=1000,_xlfn.XLOOKUP(B330,$A$2:$A$7,$E$2:$E$7))</f>
        <v>Pak Budi</v>
      </c>
      <c r="D330" s="9" t="str">
        <f>(_xlfn.XLOOKUP(A330,'Personal Teks 2'!$A$2:$A$1001,'Personal Teks 2'!$D$2:$D$1001))</f>
        <v>Lidya Prasetya</v>
      </c>
    </row>
    <row r="331" spans="1:4" x14ac:dyDescent="0.25">
      <c r="A331" s="9">
        <v>322</v>
      </c>
      <c r="B331" s="9" t="str">
        <f>_xlfn.XLOOKUP(A331,'Personal Teks 2'!$A$2:$A$1001,'Personal Teks 2'!$C$2:$C$1001)</f>
        <v>Statistika</v>
      </c>
      <c r="C331" s="9" t="str" cm="1">
        <f t="array" ref="C331">_xlfn.IFS(A331&lt;251,_xlfn.XLOOKUP(B331,$A$2:$A$7,$B$2:$B$7),A331&lt;501,_xlfn.XLOOKUP(B331,$A$2:$A$7,$C$2:$C$7),A331&lt;751,_xlfn.XLOOKUP(B331,$A$2:$A$7,$D$2:$D$7),A331&lt;=1000,_xlfn.XLOOKUP(B331,$A$2:$A$7,$E$2:$E$7))</f>
        <v>Bu Dwi</v>
      </c>
      <c r="D331" s="9" t="str">
        <f>(_xlfn.XLOOKUP(A331,'Personal Teks 2'!$A$2:$A$1001,'Personal Teks 2'!$D$2:$D$1001))</f>
        <v>Candrakanta Wijayanti</v>
      </c>
    </row>
    <row r="332" spans="1:4" x14ac:dyDescent="0.25">
      <c r="A332" s="9">
        <v>323</v>
      </c>
      <c r="B332" s="9" t="str">
        <f>_xlfn.XLOOKUP(A332,'Personal Teks 2'!$A$2:$A$1001,'Personal Teks 2'!$C$2:$C$1001)</f>
        <v>Biologi</v>
      </c>
      <c r="C332" s="9" t="str" cm="1">
        <f t="array" ref="C332">_xlfn.IFS(A332&lt;251,_xlfn.XLOOKUP(B332,$A$2:$A$7,$B$2:$B$7),A332&lt;501,_xlfn.XLOOKUP(B332,$A$2:$A$7,$C$2:$C$7),A332&lt;751,_xlfn.XLOOKUP(B332,$A$2:$A$7,$D$2:$D$7),A332&lt;=1000,_xlfn.XLOOKUP(B332,$A$2:$A$7,$E$2:$E$7))</f>
        <v>Pak Andi</v>
      </c>
      <c r="D332" s="9" t="str">
        <f>(_xlfn.XLOOKUP(A332,'Personal Teks 2'!$A$2:$A$1001,'Personal Teks 2'!$D$2:$D$1001))</f>
        <v>Nrima Novitasari</v>
      </c>
    </row>
    <row r="333" spans="1:4" x14ac:dyDescent="0.25">
      <c r="A333" s="9">
        <v>324</v>
      </c>
      <c r="B333" s="9" t="str">
        <f>_xlfn.XLOOKUP(A333,'Personal Teks 2'!$A$2:$A$1001,'Personal Teks 2'!$C$2:$C$1001)</f>
        <v>Kimia</v>
      </c>
      <c r="C333" s="9" t="str" cm="1">
        <f t="array" ref="C333">_xlfn.IFS(A333&lt;251,_xlfn.XLOOKUP(B333,$A$2:$A$7,$B$2:$B$7),A333&lt;501,_xlfn.XLOOKUP(B333,$A$2:$A$7,$C$2:$C$7),A333&lt;751,_xlfn.XLOOKUP(B333,$A$2:$A$7,$D$2:$D$7),A333&lt;=1000,_xlfn.XLOOKUP(B333,$A$2:$A$7,$E$2:$E$7))</f>
        <v>Bu Made</v>
      </c>
      <c r="D333" s="9" t="str">
        <f>(_xlfn.XLOOKUP(A333,'Personal Teks 2'!$A$2:$A$1001,'Personal Teks 2'!$D$2:$D$1001))</f>
        <v>Hardi Latupono</v>
      </c>
    </row>
    <row r="334" spans="1:4" x14ac:dyDescent="0.25">
      <c r="A334" s="9">
        <v>325</v>
      </c>
      <c r="B334" s="9" t="str">
        <f>_xlfn.XLOOKUP(A334,'Personal Teks 2'!$A$2:$A$1001,'Personal Teks 2'!$C$2:$C$1001)</f>
        <v>Aktuaria</v>
      </c>
      <c r="C334" s="9" t="str" cm="1">
        <f t="array" ref="C334">_xlfn.IFS(A334&lt;251,_xlfn.XLOOKUP(B334,$A$2:$A$7,$B$2:$B$7),A334&lt;501,_xlfn.XLOOKUP(B334,$A$2:$A$7,$C$2:$C$7),A334&lt;751,_xlfn.XLOOKUP(B334,$A$2:$A$7,$D$2:$D$7),A334&lt;=1000,_xlfn.XLOOKUP(B334,$A$2:$A$7,$E$2:$E$7))</f>
        <v>Pak Krisna</v>
      </c>
      <c r="D334" s="9" t="str">
        <f>(_xlfn.XLOOKUP(A334,'Personal Teks 2'!$A$2:$A$1001,'Personal Teks 2'!$D$2:$D$1001))</f>
        <v>Martaka Siregar</v>
      </c>
    </row>
    <row r="335" spans="1:4" x14ac:dyDescent="0.25">
      <c r="A335" s="9">
        <v>326</v>
      </c>
      <c r="B335" s="9" t="str">
        <f>_xlfn.XLOOKUP(A335,'Personal Teks 2'!$A$2:$A$1001,'Personal Teks 2'!$C$2:$C$1001)</f>
        <v>Aktuaria</v>
      </c>
      <c r="C335" s="9" t="str" cm="1">
        <f t="array" ref="C335">_xlfn.IFS(A335&lt;251,_xlfn.XLOOKUP(B335,$A$2:$A$7,$B$2:$B$7),A335&lt;501,_xlfn.XLOOKUP(B335,$A$2:$A$7,$C$2:$C$7),A335&lt;751,_xlfn.XLOOKUP(B335,$A$2:$A$7,$D$2:$D$7),A335&lt;=1000,_xlfn.XLOOKUP(B335,$A$2:$A$7,$E$2:$E$7))</f>
        <v>Pak Krisna</v>
      </c>
      <c r="D335" s="9" t="str">
        <f>(_xlfn.XLOOKUP(A335,'Personal Teks 2'!$A$2:$A$1001,'Personal Teks 2'!$D$2:$D$1001))</f>
        <v>Viman Latupono</v>
      </c>
    </row>
    <row r="336" spans="1:4" x14ac:dyDescent="0.25">
      <c r="A336" s="9">
        <v>327</v>
      </c>
      <c r="B336" s="9" t="str">
        <f>_xlfn.XLOOKUP(A336,'Personal Teks 2'!$A$2:$A$1001,'Personal Teks 2'!$C$2:$C$1001)</f>
        <v>Statistika</v>
      </c>
      <c r="C336" s="9" t="str" cm="1">
        <f t="array" ref="C336">_xlfn.IFS(A336&lt;251,_xlfn.XLOOKUP(B336,$A$2:$A$7,$B$2:$B$7),A336&lt;501,_xlfn.XLOOKUP(B336,$A$2:$A$7,$C$2:$C$7),A336&lt;751,_xlfn.XLOOKUP(B336,$A$2:$A$7,$D$2:$D$7),A336&lt;=1000,_xlfn.XLOOKUP(B336,$A$2:$A$7,$E$2:$E$7))</f>
        <v>Bu Dwi</v>
      </c>
      <c r="D336" s="9" t="str">
        <f>(_xlfn.XLOOKUP(A336,'Personal Teks 2'!$A$2:$A$1001,'Personal Teks 2'!$D$2:$D$1001))</f>
        <v>Aditya Nugroho</v>
      </c>
    </row>
    <row r="337" spans="1:4" x14ac:dyDescent="0.25">
      <c r="A337" s="9">
        <v>328</v>
      </c>
      <c r="B337" s="9" t="str">
        <f>_xlfn.XLOOKUP(A337,'Personal Teks 2'!$A$2:$A$1001,'Personal Teks 2'!$C$2:$C$1001)</f>
        <v>Kimia</v>
      </c>
      <c r="C337" s="9" t="str" cm="1">
        <f t="array" ref="C337">_xlfn.IFS(A337&lt;251,_xlfn.XLOOKUP(B337,$A$2:$A$7,$B$2:$B$7),A337&lt;501,_xlfn.XLOOKUP(B337,$A$2:$A$7,$C$2:$C$7),A337&lt;751,_xlfn.XLOOKUP(B337,$A$2:$A$7,$D$2:$D$7),A337&lt;=1000,_xlfn.XLOOKUP(B337,$A$2:$A$7,$E$2:$E$7))</f>
        <v>Bu Made</v>
      </c>
      <c r="D337" s="9" t="str">
        <f>(_xlfn.XLOOKUP(A337,'Personal Teks 2'!$A$2:$A$1001,'Personal Teks 2'!$D$2:$D$1001))</f>
        <v>Prabawa Hutasoit</v>
      </c>
    </row>
    <row r="338" spans="1:4" x14ac:dyDescent="0.25">
      <c r="A338" s="9">
        <v>329</v>
      </c>
      <c r="B338" s="9" t="str">
        <f>_xlfn.XLOOKUP(A338,'Personal Teks 2'!$A$2:$A$1001,'Personal Teks 2'!$C$2:$C$1001)</f>
        <v>Aktuaria</v>
      </c>
      <c r="C338" s="9" t="str" cm="1">
        <f t="array" ref="C338">_xlfn.IFS(A338&lt;251,_xlfn.XLOOKUP(B338,$A$2:$A$7,$B$2:$B$7),A338&lt;501,_xlfn.XLOOKUP(B338,$A$2:$A$7,$C$2:$C$7),A338&lt;751,_xlfn.XLOOKUP(B338,$A$2:$A$7,$D$2:$D$7),A338&lt;=1000,_xlfn.XLOOKUP(B338,$A$2:$A$7,$E$2:$E$7))</f>
        <v>Pak Krisna</v>
      </c>
      <c r="D338" s="9" t="str">
        <f>(_xlfn.XLOOKUP(A338,'Personal Teks 2'!$A$2:$A$1001,'Personal Teks 2'!$D$2:$D$1001))</f>
        <v>Jamil Hardiansyah</v>
      </c>
    </row>
    <row r="339" spans="1:4" x14ac:dyDescent="0.25">
      <c r="A339" s="9">
        <v>330</v>
      </c>
      <c r="B339" s="9" t="str">
        <f>_xlfn.XLOOKUP(A339,'Personal Teks 2'!$A$2:$A$1001,'Personal Teks 2'!$C$2:$C$1001)</f>
        <v>Kimia</v>
      </c>
      <c r="C339" s="9" t="str" cm="1">
        <f t="array" ref="C339">_xlfn.IFS(A339&lt;251,_xlfn.XLOOKUP(B339,$A$2:$A$7,$B$2:$B$7),A339&lt;501,_xlfn.XLOOKUP(B339,$A$2:$A$7,$C$2:$C$7),A339&lt;751,_xlfn.XLOOKUP(B339,$A$2:$A$7,$D$2:$D$7),A339&lt;=1000,_xlfn.XLOOKUP(B339,$A$2:$A$7,$E$2:$E$7))</f>
        <v>Bu Made</v>
      </c>
      <c r="D339" s="9" t="str">
        <f>(_xlfn.XLOOKUP(A339,'Personal Teks 2'!$A$2:$A$1001,'Personal Teks 2'!$D$2:$D$1001))</f>
        <v>Rizki Saputra</v>
      </c>
    </row>
    <row r="340" spans="1:4" x14ac:dyDescent="0.25">
      <c r="A340" s="9">
        <v>331</v>
      </c>
      <c r="B340" s="9" t="str">
        <f>_xlfn.XLOOKUP(A340,'Personal Teks 2'!$A$2:$A$1001,'Personal Teks 2'!$C$2:$C$1001)</f>
        <v>Fisika</v>
      </c>
      <c r="C340" s="9" t="str" cm="1">
        <f t="array" ref="C340">_xlfn.IFS(A340&lt;251,_xlfn.XLOOKUP(B340,$A$2:$A$7,$B$2:$B$7),A340&lt;501,_xlfn.XLOOKUP(B340,$A$2:$A$7,$C$2:$C$7),A340&lt;751,_xlfn.XLOOKUP(B340,$A$2:$A$7,$D$2:$D$7),A340&lt;=1000,_xlfn.XLOOKUP(B340,$A$2:$A$7,$E$2:$E$7))</f>
        <v>Bu Ratna</v>
      </c>
      <c r="D340" s="9" t="str">
        <f>(_xlfn.XLOOKUP(A340,'Personal Teks 2'!$A$2:$A$1001,'Personal Teks 2'!$D$2:$D$1001))</f>
        <v>Yoga Hakim</v>
      </c>
    </row>
    <row r="341" spans="1:4" x14ac:dyDescent="0.25">
      <c r="A341" s="9">
        <v>332</v>
      </c>
      <c r="B341" s="9" t="str">
        <f>_xlfn.XLOOKUP(A341,'Personal Teks 2'!$A$2:$A$1001,'Personal Teks 2'!$C$2:$C$1001)</f>
        <v>Biologi</v>
      </c>
      <c r="C341" s="9" t="str" cm="1">
        <f t="array" ref="C341">_xlfn.IFS(A341&lt;251,_xlfn.XLOOKUP(B341,$A$2:$A$7,$B$2:$B$7),A341&lt;501,_xlfn.XLOOKUP(B341,$A$2:$A$7,$C$2:$C$7),A341&lt;751,_xlfn.XLOOKUP(B341,$A$2:$A$7,$D$2:$D$7),A341&lt;=1000,_xlfn.XLOOKUP(B341,$A$2:$A$7,$E$2:$E$7))</f>
        <v>Pak Andi</v>
      </c>
      <c r="D341" s="9" t="str">
        <f>(_xlfn.XLOOKUP(A341,'Personal Teks 2'!$A$2:$A$1001,'Personal Teks 2'!$D$2:$D$1001))</f>
        <v>Mujur Halimah</v>
      </c>
    </row>
    <row r="342" spans="1:4" x14ac:dyDescent="0.25">
      <c r="A342" s="9">
        <v>333</v>
      </c>
      <c r="B342" s="9" t="str">
        <f>_xlfn.XLOOKUP(A342,'Personal Teks 2'!$A$2:$A$1001,'Personal Teks 2'!$C$2:$C$1001)</f>
        <v>Aktuaria</v>
      </c>
      <c r="C342" s="9" t="str" cm="1">
        <f t="array" ref="C342">_xlfn.IFS(A342&lt;251,_xlfn.XLOOKUP(B342,$A$2:$A$7,$B$2:$B$7),A342&lt;501,_xlfn.XLOOKUP(B342,$A$2:$A$7,$C$2:$C$7),A342&lt;751,_xlfn.XLOOKUP(B342,$A$2:$A$7,$D$2:$D$7),A342&lt;=1000,_xlfn.XLOOKUP(B342,$A$2:$A$7,$E$2:$E$7))</f>
        <v>Pak Krisna</v>
      </c>
      <c r="D342" s="9" t="str">
        <f>(_xlfn.XLOOKUP(A342,'Personal Teks 2'!$A$2:$A$1001,'Personal Teks 2'!$D$2:$D$1001))</f>
        <v>Kenari Waluyo</v>
      </c>
    </row>
    <row r="343" spans="1:4" x14ac:dyDescent="0.25">
      <c r="A343" s="9">
        <v>334</v>
      </c>
      <c r="B343" s="9" t="str">
        <f>_xlfn.XLOOKUP(A343,'Personal Teks 2'!$A$2:$A$1001,'Personal Teks 2'!$C$2:$C$1001)</f>
        <v>Biologi</v>
      </c>
      <c r="C343" s="9" t="str" cm="1">
        <f t="array" ref="C343">_xlfn.IFS(A343&lt;251,_xlfn.XLOOKUP(B343,$A$2:$A$7,$B$2:$B$7),A343&lt;501,_xlfn.XLOOKUP(B343,$A$2:$A$7,$C$2:$C$7),A343&lt;751,_xlfn.XLOOKUP(B343,$A$2:$A$7,$D$2:$D$7),A343&lt;=1000,_xlfn.XLOOKUP(B343,$A$2:$A$7,$E$2:$E$7))</f>
        <v>Pak Andi</v>
      </c>
      <c r="D343" s="9" t="str">
        <f>(_xlfn.XLOOKUP(A343,'Personal Teks 2'!$A$2:$A$1001,'Personal Teks 2'!$D$2:$D$1001))</f>
        <v>Raina Yuliarti</v>
      </c>
    </row>
    <row r="344" spans="1:4" x14ac:dyDescent="0.25">
      <c r="A344" s="9">
        <v>335</v>
      </c>
      <c r="B344" s="9" t="str">
        <f>_xlfn.XLOOKUP(A344,'Personal Teks 2'!$A$2:$A$1001,'Personal Teks 2'!$C$2:$C$1001)</f>
        <v>Statistika</v>
      </c>
      <c r="C344" s="9" t="str" cm="1">
        <f t="array" ref="C344">_xlfn.IFS(A344&lt;251,_xlfn.XLOOKUP(B344,$A$2:$A$7,$B$2:$B$7),A344&lt;501,_xlfn.XLOOKUP(B344,$A$2:$A$7,$C$2:$C$7),A344&lt;751,_xlfn.XLOOKUP(B344,$A$2:$A$7,$D$2:$D$7),A344&lt;=1000,_xlfn.XLOOKUP(B344,$A$2:$A$7,$E$2:$E$7))</f>
        <v>Bu Dwi</v>
      </c>
      <c r="D344" s="9" t="str">
        <f>(_xlfn.XLOOKUP(A344,'Personal Teks 2'!$A$2:$A$1001,'Personal Teks 2'!$D$2:$D$1001))</f>
        <v>Gasti Mahendra</v>
      </c>
    </row>
    <row r="345" spans="1:4" x14ac:dyDescent="0.25">
      <c r="A345" s="9">
        <v>336</v>
      </c>
      <c r="B345" s="9" t="str">
        <f>_xlfn.XLOOKUP(A345,'Personal Teks 2'!$A$2:$A$1001,'Personal Teks 2'!$C$2:$C$1001)</f>
        <v>Fisika</v>
      </c>
      <c r="C345" s="9" t="str" cm="1">
        <f t="array" ref="C345">_xlfn.IFS(A345&lt;251,_xlfn.XLOOKUP(B345,$A$2:$A$7,$B$2:$B$7),A345&lt;501,_xlfn.XLOOKUP(B345,$A$2:$A$7,$C$2:$C$7),A345&lt;751,_xlfn.XLOOKUP(B345,$A$2:$A$7,$D$2:$D$7),A345&lt;=1000,_xlfn.XLOOKUP(B345,$A$2:$A$7,$E$2:$E$7))</f>
        <v>Bu Ratna</v>
      </c>
      <c r="D345" s="9" t="str">
        <f>(_xlfn.XLOOKUP(A345,'Personal Teks 2'!$A$2:$A$1001,'Personal Teks 2'!$D$2:$D$1001))</f>
        <v>Kardi Mardhiyah</v>
      </c>
    </row>
    <row r="346" spans="1:4" x14ac:dyDescent="0.25">
      <c r="A346" s="9">
        <v>337</v>
      </c>
      <c r="B346" s="9" t="str">
        <f>_xlfn.XLOOKUP(A346,'Personal Teks 2'!$A$2:$A$1001,'Personal Teks 2'!$C$2:$C$1001)</f>
        <v>Biologi</v>
      </c>
      <c r="C346" s="9" t="str" cm="1">
        <f t="array" ref="C346">_xlfn.IFS(A346&lt;251,_xlfn.XLOOKUP(B346,$A$2:$A$7,$B$2:$B$7),A346&lt;501,_xlfn.XLOOKUP(B346,$A$2:$A$7,$C$2:$C$7),A346&lt;751,_xlfn.XLOOKUP(B346,$A$2:$A$7,$D$2:$D$7),A346&lt;=1000,_xlfn.XLOOKUP(B346,$A$2:$A$7,$E$2:$E$7))</f>
        <v>Pak Andi</v>
      </c>
      <c r="D346" s="9" t="str">
        <f>(_xlfn.XLOOKUP(A346,'Personal Teks 2'!$A$2:$A$1001,'Personal Teks 2'!$D$2:$D$1001))</f>
        <v>Darmaji Manullang</v>
      </c>
    </row>
    <row r="347" spans="1:4" x14ac:dyDescent="0.25">
      <c r="A347" s="9">
        <v>338</v>
      </c>
      <c r="B347" s="9" t="str">
        <f>_xlfn.XLOOKUP(A347,'Personal Teks 2'!$A$2:$A$1001,'Personal Teks 2'!$C$2:$C$1001)</f>
        <v>Statistika</v>
      </c>
      <c r="C347" s="9" t="str" cm="1">
        <f t="array" ref="C347">_xlfn.IFS(A347&lt;251,_xlfn.XLOOKUP(B347,$A$2:$A$7,$B$2:$B$7),A347&lt;501,_xlfn.XLOOKUP(B347,$A$2:$A$7,$C$2:$C$7),A347&lt;751,_xlfn.XLOOKUP(B347,$A$2:$A$7,$D$2:$D$7),A347&lt;=1000,_xlfn.XLOOKUP(B347,$A$2:$A$7,$E$2:$E$7))</f>
        <v>Bu Dwi</v>
      </c>
      <c r="D347" s="9" t="str">
        <f>(_xlfn.XLOOKUP(A347,'Personal Teks 2'!$A$2:$A$1001,'Personal Teks 2'!$D$2:$D$1001))</f>
        <v>Kartika Hutapea</v>
      </c>
    </row>
    <row r="348" spans="1:4" x14ac:dyDescent="0.25">
      <c r="A348" s="9">
        <v>339</v>
      </c>
      <c r="B348" s="9" t="str">
        <f>_xlfn.XLOOKUP(A348,'Personal Teks 2'!$A$2:$A$1001,'Personal Teks 2'!$C$2:$C$1001)</f>
        <v>Kimia</v>
      </c>
      <c r="C348" s="9" t="str" cm="1">
        <f t="array" ref="C348">_xlfn.IFS(A348&lt;251,_xlfn.XLOOKUP(B348,$A$2:$A$7,$B$2:$B$7),A348&lt;501,_xlfn.XLOOKUP(B348,$A$2:$A$7,$C$2:$C$7),A348&lt;751,_xlfn.XLOOKUP(B348,$A$2:$A$7,$D$2:$D$7),A348&lt;=1000,_xlfn.XLOOKUP(B348,$A$2:$A$7,$E$2:$E$7))</f>
        <v>Bu Made</v>
      </c>
      <c r="D348" s="9" t="str">
        <f>(_xlfn.XLOOKUP(A348,'Personal Teks 2'!$A$2:$A$1001,'Personal Teks 2'!$D$2:$D$1001))</f>
        <v>Jindra Purwanti</v>
      </c>
    </row>
    <row r="349" spans="1:4" x14ac:dyDescent="0.25">
      <c r="A349" s="9">
        <v>340</v>
      </c>
      <c r="B349" s="9" t="str">
        <f>_xlfn.XLOOKUP(A349,'Personal Teks 2'!$A$2:$A$1001,'Personal Teks 2'!$C$2:$C$1001)</f>
        <v>Kimia</v>
      </c>
      <c r="C349" s="9" t="str" cm="1">
        <f t="array" ref="C349">_xlfn.IFS(A349&lt;251,_xlfn.XLOOKUP(B349,$A$2:$A$7,$B$2:$B$7),A349&lt;501,_xlfn.XLOOKUP(B349,$A$2:$A$7,$C$2:$C$7),A349&lt;751,_xlfn.XLOOKUP(B349,$A$2:$A$7,$D$2:$D$7),A349&lt;=1000,_xlfn.XLOOKUP(B349,$A$2:$A$7,$E$2:$E$7))</f>
        <v>Bu Made</v>
      </c>
      <c r="D349" s="9" t="str">
        <f>(_xlfn.XLOOKUP(A349,'Personal Teks 2'!$A$2:$A$1001,'Personal Teks 2'!$D$2:$D$1001))</f>
        <v>Jumadi Saragih</v>
      </c>
    </row>
    <row r="350" spans="1:4" x14ac:dyDescent="0.25">
      <c r="A350" s="9">
        <v>341</v>
      </c>
      <c r="B350" s="9" t="str">
        <f>_xlfn.XLOOKUP(A350,'Personal Teks 2'!$A$2:$A$1001,'Personal Teks 2'!$C$2:$C$1001)</f>
        <v>Kimia</v>
      </c>
      <c r="C350" s="9" t="str" cm="1">
        <f t="array" ref="C350">_xlfn.IFS(A350&lt;251,_xlfn.XLOOKUP(B350,$A$2:$A$7,$B$2:$B$7),A350&lt;501,_xlfn.XLOOKUP(B350,$A$2:$A$7,$C$2:$C$7),A350&lt;751,_xlfn.XLOOKUP(B350,$A$2:$A$7,$D$2:$D$7),A350&lt;=1000,_xlfn.XLOOKUP(B350,$A$2:$A$7,$E$2:$E$7))</f>
        <v>Bu Made</v>
      </c>
      <c r="D350" s="9" t="str">
        <f>(_xlfn.XLOOKUP(A350,'Personal Teks 2'!$A$2:$A$1001,'Personal Teks 2'!$D$2:$D$1001))</f>
        <v>Padma Melani</v>
      </c>
    </row>
    <row r="351" spans="1:4" x14ac:dyDescent="0.25">
      <c r="A351" s="9">
        <v>342</v>
      </c>
      <c r="B351" s="9" t="str">
        <f>_xlfn.XLOOKUP(A351,'Personal Teks 2'!$A$2:$A$1001,'Personal Teks 2'!$C$2:$C$1001)</f>
        <v>Biologi</v>
      </c>
      <c r="C351" s="9" t="str" cm="1">
        <f t="array" ref="C351">_xlfn.IFS(A351&lt;251,_xlfn.XLOOKUP(B351,$A$2:$A$7,$B$2:$B$7),A351&lt;501,_xlfn.XLOOKUP(B351,$A$2:$A$7,$C$2:$C$7),A351&lt;751,_xlfn.XLOOKUP(B351,$A$2:$A$7,$D$2:$D$7),A351&lt;=1000,_xlfn.XLOOKUP(B351,$A$2:$A$7,$E$2:$E$7))</f>
        <v>Pak Andi</v>
      </c>
      <c r="D351" s="9" t="str">
        <f>(_xlfn.XLOOKUP(A351,'Personal Teks 2'!$A$2:$A$1001,'Personal Teks 2'!$D$2:$D$1001))</f>
        <v>Maman Winarsih</v>
      </c>
    </row>
    <row r="352" spans="1:4" x14ac:dyDescent="0.25">
      <c r="A352" s="9">
        <v>343</v>
      </c>
      <c r="B352" s="9" t="str">
        <f>_xlfn.XLOOKUP(A352,'Personal Teks 2'!$A$2:$A$1001,'Personal Teks 2'!$C$2:$C$1001)</f>
        <v>Fisika</v>
      </c>
      <c r="C352" s="9" t="str" cm="1">
        <f t="array" ref="C352">_xlfn.IFS(A352&lt;251,_xlfn.XLOOKUP(B352,$A$2:$A$7,$B$2:$B$7),A352&lt;501,_xlfn.XLOOKUP(B352,$A$2:$A$7,$C$2:$C$7),A352&lt;751,_xlfn.XLOOKUP(B352,$A$2:$A$7,$D$2:$D$7),A352&lt;=1000,_xlfn.XLOOKUP(B352,$A$2:$A$7,$E$2:$E$7))</f>
        <v>Bu Ratna</v>
      </c>
      <c r="D352" s="9" t="str">
        <f>(_xlfn.XLOOKUP(A352,'Personal Teks 2'!$A$2:$A$1001,'Personal Teks 2'!$D$2:$D$1001))</f>
        <v>Yulia Puspita</v>
      </c>
    </row>
    <row r="353" spans="1:4" x14ac:dyDescent="0.25">
      <c r="A353" s="9">
        <v>344</v>
      </c>
      <c r="B353" s="9" t="str">
        <f>_xlfn.XLOOKUP(A353,'Personal Teks 2'!$A$2:$A$1001,'Personal Teks 2'!$C$2:$C$1001)</f>
        <v>Biologi</v>
      </c>
      <c r="C353" s="9" t="str" cm="1">
        <f t="array" ref="C353">_xlfn.IFS(A353&lt;251,_xlfn.XLOOKUP(B353,$A$2:$A$7,$B$2:$B$7),A353&lt;501,_xlfn.XLOOKUP(B353,$A$2:$A$7,$C$2:$C$7),A353&lt;751,_xlfn.XLOOKUP(B353,$A$2:$A$7,$D$2:$D$7),A353&lt;=1000,_xlfn.XLOOKUP(B353,$A$2:$A$7,$E$2:$E$7))</f>
        <v>Pak Andi</v>
      </c>
      <c r="D353" s="9" t="str">
        <f>(_xlfn.XLOOKUP(A353,'Personal Teks 2'!$A$2:$A$1001,'Personal Teks 2'!$D$2:$D$1001))</f>
        <v>Zelaya Suartini</v>
      </c>
    </row>
    <row r="354" spans="1:4" x14ac:dyDescent="0.25">
      <c r="A354" s="9">
        <v>345</v>
      </c>
      <c r="B354" s="9" t="str">
        <f>_xlfn.XLOOKUP(A354,'Personal Teks 2'!$A$2:$A$1001,'Personal Teks 2'!$C$2:$C$1001)</f>
        <v>Statistika</v>
      </c>
      <c r="C354" s="9" t="str" cm="1">
        <f t="array" ref="C354">_xlfn.IFS(A354&lt;251,_xlfn.XLOOKUP(B354,$A$2:$A$7,$B$2:$B$7),A354&lt;501,_xlfn.XLOOKUP(B354,$A$2:$A$7,$C$2:$C$7),A354&lt;751,_xlfn.XLOOKUP(B354,$A$2:$A$7,$D$2:$D$7),A354&lt;=1000,_xlfn.XLOOKUP(B354,$A$2:$A$7,$E$2:$E$7))</f>
        <v>Bu Dwi</v>
      </c>
      <c r="D354" s="9" t="str">
        <f>(_xlfn.XLOOKUP(A354,'Personal Teks 2'!$A$2:$A$1001,'Personal Teks 2'!$D$2:$D$1001))</f>
        <v>Teddy Aryani</v>
      </c>
    </row>
    <row r="355" spans="1:4" x14ac:dyDescent="0.25">
      <c r="A355" s="9">
        <v>346</v>
      </c>
      <c r="B355" s="9" t="str">
        <f>_xlfn.XLOOKUP(A355,'Personal Teks 2'!$A$2:$A$1001,'Personal Teks 2'!$C$2:$C$1001)</f>
        <v>Aktuaria</v>
      </c>
      <c r="C355" s="9" t="str" cm="1">
        <f t="array" ref="C355">_xlfn.IFS(A355&lt;251,_xlfn.XLOOKUP(B355,$A$2:$A$7,$B$2:$B$7),A355&lt;501,_xlfn.XLOOKUP(B355,$A$2:$A$7,$C$2:$C$7),A355&lt;751,_xlfn.XLOOKUP(B355,$A$2:$A$7,$D$2:$D$7),A355&lt;=1000,_xlfn.XLOOKUP(B355,$A$2:$A$7,$E$2:$E$7))</f>
        <v>Pak Krisna</v>
      </c>
      <c r="D355" s="9" t="str">
        <f>(_xlfn.XLOOKUP(A355,'Personal Teks 2'!$A$2:$A$1001,'Personal Teks 2'!$D$2:$D$1001))</f>
        <v>Tomi Pangestu</v>
      </c>
    </row>
    <row r="356" spans="1:4" x14ac:dyDescent="0.25">
      <c r="A356" s="9">
        <v>347</v>
      </c>
      <c r="B356" s="9" t="str">
        <f>_xlfn.XLOOKUP(A356,'Personal Teks 2'!$A$2:$A$1001,'Personal Teks 2'!$C$2:$C$1001)</f>
        <v>Biologi</v>
      </c>
      <c r="C356" s="9" t="str" cm="1">
        <f t="array" ref="C356">_xlfn.IFS(A356&lt;251,_xlfn.XLOOKUP(B356,$A$2:$A$7,$B$2:$B$7),A356&lt;501,_xlfn.XLOOKUP(B356,$A$2:$A$7,$C$2:$C$7),A356&lt;751,_xlfn.XLOOKUP(B356,$A$2:$A$7,$D$2:$D$7),A356&lt;=1000,_xlfn.XLOOKUP(B356,$A$2:$A$7,$E$2:$E$7))</f>
        <v>Pak Andi</v>
      </c>
      <c r="D356" s="9" t="str">
        <f>(_xlfn.XLOOKUP(A356,'Personal Teks 2'!$A$2:$A$1001,'Personal Teks 2'!$D$2:$D$1001))</f>
        <v>Dartono Purnawati</v>
      </c>
    </row>
    <row r="357" spans="1:4" x14ac:dyDescent="0.25">
      <c r="A357" s="9">
        <v>348</v>
      </c>
      <c r="B357" s="9" t="str">
        <f>_xlfn.XLOOKUP(A357,'Personal Teks 2'!$A$2:$A$1001,'Personal Teks 2'!$C$2:$C$1001)</f>
        <v>Biologi</v>
      </c>
      <c r="C357" s="9" t="str" cm="1">
        <f t="array" ref="C357">_xlfn.IFS(A357&lt;251,_xlfn.XLOOKUP(B357,$A$2:$A$7,$B$2:$B$7),A357&lt;501,_xlfn.XLOOKUP(B357,$A$2:$A$7,$C$2:$C$7),A357&lt;751,_xlfn.XLOOKUP(B357,$A$2:$A$7,$D$2:$D$7),A357&lt;=1000,_xlfn.XLOOKUP(B357,$A$2:$A$7,$E$2:$E$7))</f>
        <v>Pak Andi</v>
      </c>
      <c r="D357" s="9" t="str">
        <f>(_xlfn.XLOOKUP(A357,'Personal Teks 2'!$A$2:$A$1001,'Personal Teks 2'!$D$2:$D$1001))</f>
        <v>Muni Mangunsong</v>
      </c>
    </row>
    <row r="358" spans="1:4" x14ac:dyDescent="0.25">
      <c r="A358" s="9">
        <v>349</v>
      </c>
      <c r="B358" s="9" t="str">
        <f>_xlfn.XLOOKUP(A358,'Personal Teks 2'!$A$2:$A$1001,'Personal Teks 2'!$C$2:$C$1001)</f>
        <v>Aktuaria</v>
      </c>
      <c r="C358" s="9" t="str" cm="1">
        <f t="array" ref="C358">_xlfn.IFS(A358&lt;251,_xlfn.XLOOKUP(B358,$A$2:$A$7,$B$2:$B$7),A358&lt;501,_xlfn.XLOOKUP(B358,$A$2:$A$7,$C$2:$C$7),A358&lt;751,_xlfn.XLOOKUP(B358,$A$2:$A$7,$D$2:$D$7),A358&lt;=1000,_xlfn.XLOOKUP(B358,$A$2:$A$7,$E$2:$E$7))</f>
        <v>Pak Krisna</v>
      </c>
      <c r="D358" s="9" t="str">
        <f>(_xlfn.XLOOKUP(A358,'Personal Teks 2'!$A$2:$A$1001,'Personal Teks 2'!$D$2:$D$1001))</f>
        <v>Bala Sihotang</v>
      </c>
    </row>
    <row r="359" spans="1:4" x14ac:dyDescent="0.25">
      <c r="A359" s="9">
        <v>350</v>
      </c>
      <c r="B359" s="9" t="str">
        <f>_xlfn.XLOOKUP(A359,'Personal Teks 2'!$A$2:$A$1001,'Personal Teks 2'!$C$2:$C$1001)</f>
        <v>Statistika</v>
      </c>
      <c r="C359" s="9" t="str" cm="1">
        <f t="array" ref="C359">_xlfn.IFS(A359&lt;251,_xlfn.XLOOKUP(B359,$A$2:$A$7,$B$2:$B$7),A359&lt;501,_xlfn.XLOOKUP(B359,$A$2:$A$7,$C$2:$C$7),A359&lt;751,_xlfn.XLOOKUP(B359,$A$2:$A$7,$D$2:$D$7),A359&lt;=1000,_xlfn.XLOOKUP(B359,$A$2:$A$7,$E$2:$E$7))</f>
        <v>Bu Dwi</v>
      </c>
      <c r="D359" s="9" t="str">
        <f>(_xlfn.XLOOKUP(A359,'Personal Teks 2'!$A$2:$A$1001,'Personal Teks 2'!$D$2:$D$1001))</f>
        <v>Kayla Nuraini</v>
      </c>
    </row>
    <row r="360" spans="1:4" x14ac:dyDescent="0.25">
      <c r="A360" s="9">
        <v>351</v>
      </c>
      <c r="B360" s="9" t="str">
        <f>_xlfn.XLOOKUP(A360,'Personal Teks 2'!$A$2:$A$1001,'Personal Teks 2'!$C$2:$C$1001)</f>
        <v>Fisika</v>
      </c>
      <c r="C360" s="9" t="str" cm="1">
        <f t="array" ref="C360">_xlfn.IFS(A360&lt;251,_xlfn.XLOOKUP(B360,$A$2:$A$7,$B$2:$B$7),A360&lt;501,_xlfn.XLOOKUP(B360,$A$2:$A$7,$C$2:$C$7),A360&lt;751,_xlfn.XLOOKUP(B360,$A$2:$A$7,$D$2:$D$7),A360&lt;=1000,_xlfn.XLOOKUP(B360,$A$2:$A$7,$E$2:$E$7))</f>
        <v>Bu Ratna</v>
      </c>
      <c r="D360" s="9" t="str">
        <f>(_xlfn.XLOOKUP(A360,'Personal Teks 2'!$A$2:$A$1001,'Personal Teks 2'!$D$2:$D$1001))</f>
        <v>Bagus Namaga</v>
      </c>
    </row>
    <row r="361" spans="1:4" x14ac:dyDescent="0.25">
      <c r="A361" s="9">
        <v>352</v>
      </c>
      <c r="B361" s="9" t="str">
        <f>_xlfn.XLOOKUP(A361,'Personal Teks 2'!$A$2:$A$1001,'Personal Teks 2'!$C$2:$C$1001)</f>
        <v>Fisika</v>
      </c>
      <c r="C361" s="9" t="str" cm="1">
        <f t="array" ref="C361">_xlfn.IFS(A361&lt;251,_xlfn.XLOOKUP(B361,$A$2:$A$7,$B$2:$B$7),A361&lt;501,_xlfn.XLOOKUP(B361,$A$2:$A$7,$C$2:$C$7),A361&lt;751,_xlfn.XLOOKUP(B361,$A$2:$A$7,$D$2:$D$7),A361&lt;=1000,_xlfn.XLOOKUP(B361,$A$2:$A$7,$E$2:$E$7))</f>
        <v>Bu Ratna</v>
      </c>
      <c r="D361" s="9" t="str">
        <f>(_xlfn.XLOOKUP(A361,'Personal Teks 2'!$A$2:$A$1001,'Personal Teks 2'!$D$2:$D$1001))</f>
        <v>Reksa Januar</v>
      </c>
    </row>
    <row r="362" spans="1:4" x14ac:dyDescent="0.25">
      <c r="A362" s="9">
        <v>353</v>
      </c>
      <c r="B362" s="9" t="str">
        <f>_xlfn.XLOOKUP(A362,'Personal Teks 2'!$A$2:$A$1001,'Personal Teks 2'!$C$2:$C$1001)</f>
        <v>Statistika</v>
      </c>
      <c r="C362" s="9" t="str" cm="1">
        <f t="array" ref="C362">_xlfn.IFS(A362&lt;251,_xlfn.XLOOKUP(B362,$A$2:$A$7,$B$2:$B$7),A362&lt;501,_xlfn.XLOOKUP(B362,$A$2:$A$7,$C$2:$C$7),A362&lt;751,_xlfn.XLOOKUP(B362,$A$2:$A$7,$D$2:$D$7),A362&lt;=1000,_xlfn.XLOOKUP(B362,$A$2:$A$7,$E$2:$E$7))</f>
        <v>Bu Dwi</v>
      </c>
      <c r="D362" s="9" t="str">
        <f>(_xlfn.XLOOKUP(A362,'Personal Teks 2'!$A$2:$A$1001,'Personal Teks 2'!$D$2:$D$1001))</f>
        <v>Edison Maheswara</v>
      </c>
    </row>
    <row r="363" spans="1:4" x14ac:dyDescent="0.25">
      <c r="A363" s="9">
        <v>354</v>
      </c>
      <c r="B363" s="9" t="str">
        <f>_xlfn.XLOOKUP(A363,'Personal Teks 2'!$A$2:$A$1001,'Personal Teks 2'!$C$2:$C$1001)</f>
        <v>Kimia</v>
      </c>
      <c r="C363" s="9" t="str" cm="1">
        <f t="array" ref="C363">_xlfn.IFS(A363&lt;251,_xlfn.XLOOKUP(B363,$A$2:$A$7,$B$2:$B$7),A363&lt;501,_xlfn.XLOOKUP(B363,$A$2:$A$7,$C$2:$C$7),A363&lt;751,_xlfn.XLOOKUP(B363,$A$2:$A$7,$D$2:$D$7),A363&lt;=1000,_xlfn.XLOOKUP(B363,$A$2:$A$7,$E$2:$E$7))</f>
        <v>Bu Made</v>
      </c>
      <c r="D363" s="9" t="str">
        <f>(_xlfn.XLOOKUP(A363,'Personal Teks 2'!$A$2:$A$1001,'Personal Teks 2'!$D$2:$D$1001))</f>
        <v>Ika Haryanto</v>
      </c>
    </row>
    <row r="364" spans="1:4" x14ac:dyDescent="0.25">
      <c r="A364" s="9">
        <v>355</v>
      </c>
      <c r="B364" s="9" t="str">
        <f>_xlfn.XLOOKUP(A364,'Personal Teks 2'!$A$2:$A$1001,'Personal Teks 2'!$C$2:$C$1001)</f>
        <v>Matematika</v>
      </c>
      <c r="C364" s="9" t="str" cm="1">
        <f t="array" ref="C364">_xlfn.IFS(A364&lt;251,_xlfn.XLOOKUP(B364,$A$2:$A$7,$B$2:$B$7),A364&lt;501,_xlfn.XLOOKUP(B364,$A$2:$A$7,$C$2:$C$7),A364&lt;751,_xlfn.XLOOKUP(B364,$A$2:$A$7,$D$2:$D$7),A364&lt;=1000,_xlfn.XLOOKUP(B364,$A$2:$A$7,$E$2:$E$7))</f>
        <v>Pak Budi</v>
      </c>
      <c r="D364" s="9" t="str">
        <f>(_xlfn.XLOOKUP(A364,'Personal Teks 2'!$A$2:$A$1001,'Personal Teks 2'!$D$2:$D$1001))</f>
        <v>Jatmiko Pangestu</v>
      </c>
    </row>
    <row r="365" spans="1:4" x14ac:dyDescent="0.25">
      <c r="A365" s="9">
        <v>356</v>
      </c>
      <c r="B365" s="9" t="str">
        <f>_xlfn.XLOOKUP(A365,'Personal Teks 2'!$A$2:$A$1001,'Personal Teks 2'!$C$2:$C$1001)</f>
        <v>Aktuaria</v>
      </c>
      <c r="C365" s="9" t="str" cm="1">
        <f t="array" ref="C365">_xlfn.IFS(A365&lt;251,_xlfn.XLOOKUP(B365,$A$2:$A$7,$B$2:$B$7),A365&lt;501,_xlfn.XLOOKUP(B365,$A$2:$A$7,$C$2:$C$7),A365&lt;751,_xlfn.XLOOKUP(B365,$A$2:$A$7,$D$2:$D$7),A365&lt;=1000,_xlfn.XLOOKUP(B365,$A$2:$A$7,$E$2:$E$7))</f>
        <v>Pak Krisna</v>
      </c>
      <c r="D365" s="9" t="str">
        <f>(_xlfn.XLOOKUP(A365,'Personal Teks 2'!$A$2:$A$1001,'Personal Teks 2'!$D$2:$D$1001))</f>
        <v>Gambira Melani</v>
      </c>
    </row>
    <row r="366" spans="1:4" x14ac:dyDescent="0.25">
      <c r="A366" s="9">
        <v>357</v>
      </c>
      <c r="B366" s="9" t="str">
        <f>_xlfn.XLOOKUP(A366,'Personal Teks 2'!$A$2:$A$1001,'Personal Teks 2'!$C$2:$C$1001)</f>
        <v>Kimia</v>
      </c>
      <c r="C366" s="9" t="str" cm="1">
        <f t="array" ref="C366">_xlfn.IFS(A366&lt;251,_xlfn.XLOOKUP(B366,$A$2:$A$7,$B$2:$B$7),A366&lt;501,_xlfn.XLOOKUP(B366,$A$2:$A$7,$C$2:$C$7),A366&lt;751,_xlfn.XLOOKUP(B366,$A$2:$A$7,$D$2:$D$7),A366&lt;=1000,_xlfn.XLOOKUP(B366,$A$2:$A$7,$E$2:$E$7))</f>
        <v>Bu Made</v>
      </c>
      <c r="D366" s="9" t="str">
        <f>(_xlfn.XLOOKUP(A366,'Personal Teks 2'!$A$2:$A$1001,'Personal Teks 2'!$D$2:$D$1001))</f>
        <v>Gadang Thamrin</v>
      </c>
    </row>
    <row r="367" spans="1:4" x14ac:dyDescent="0.25">
      <c r="A367" s="9">
        <v>358</v>
      </c>
      <c r="B367" s="9" t="str">
        <f>_xlfn.XLOOKUP(A367,'Personal Teks 2'!$A$2:$A$1001,'Personal Teks 2'!$C$2:$C$1001)</f>
        <v>Matematika</v>
      </c>
      <c r="C367" s="9" t="str" cm="1">
        <f t="array" ref="C367">_xlfn.IFS(A367&lt;251,_xlfn.XLOOKUP(B367,$A$2:$A$7,$B$2:$B$7),A367&lt;501,_xlfn.XLOOKUP(B367,$A$2:$A$7,$C$2:$C$7),A367&lt;751,_xlfn.XLOOKUP(B367,$A$2:$A$7,$D$2:$D$7),A367&lt;=1000,_xlfn.XLOOKUP(B367,$A$2:$A$7,$E$2:$E$7))</f>
        <v>Pak Budi</v>
      </c>
      <c r="D367" s="9" t="str">
        <f>(_xlfn.XLOOKUP(A367,'Personal Teks 2'!$A$2:$A$1001,'Personal Teks 2'!$D$2:$D$1001))</f>
        <v>Hartaka Rahimah</v>
      </c>
    </row>
    <row r="368" spans="1:4" x14ac:dyDescent="0.25">
      <c r="A368" s="9">
        <v>359</v>
      </c>
      <c r="B368" s="9" t="str">
        <f>_xlfn.XLOOKUP(A368,'Personal Teks 2'!$A$2:$A$1001,'Personal Teks 2'!$C$2:$C$1001)</f>
        <v>Biologi</v>
      </c>
      <c r="C368" s="9" t="str" cm="1">
        <f t="array" ref="C368">_xlfn.IFS(A368&lt;251,_xlfn.XLOOKUP(B368,$A$2:$A$7,$B$2:$B$7),A368&lt;501,_xlfn.XLOOKUP(B368,$A$2:$A$7,$C$2:$C$7),A368&lt;751,_xlfn.XLOOKUP(B368,$A$2:$A$7,$D$2:$D$7),A368&lt;=1000,_xlfn.XLOOKUP(B368,$A$2:$A$7,$E$2:$E$7))</f>
        <v>Pak Andi</v>
      </c>
      <c r="D368" s="9" t="str">
        <f>(_xlfn.XLOOKUP(A368,'Personal Teks 2'!$A$2:$A$1001,'Personal Teks 2'!$D$2:$D$1001))</f>
        <v>Dartono Lestari</v>
      </c>
    </row>
    <row r="369" spans="1:4" x14ac:dyDescent="0.25">
      <c r="A369" s="9">
        <v>360</v>
      </c>
      <c r="B369" s="9" t="str">
        <f>_xlfn.XLOOKUP(A369,'Personal Teks 2'!$A$2:$A$1001,'Personal Teks 2'!$C$2:$C$1001)</f>
        <v>Aktuaria</v>
      </c>
      <c r="C369" s="9" t="str" cm="1">
        <f t="array" ref="C369">_xlfn.IFS(A369&lt;251,_xlfn.XLOOKUP(B369,$A$2:$A$7,$B$2:$B$7),A369&lt;501,_xlfn.XLOOKUP(B369,$A$2:$A$7,$C$2:$C$7),A369&lt;751,_xlfn.XLOOKUP(B369,$A$2:$A$7,$D$2:$D$7),A369&lt;=1000,_xlfn.XLOOKUP(B369,$A$2:$A$7,$E$2:$E$7))</f>
        <v>Pak Krisna</v>
      </c>
      <c r="D369" s="9" t="str">
        <f>(_xlfn.XLOOKUP(A369,'Personal Teks 2'!$A$2:$A$1001,'Personal Teks 2'!$D$2:$D$1001))</f>
        <v>Capa Prakasa</v>
      </c>
    </row>
    <row r="370" spans="1:4" x14ac:dyDescent="0.25">
      <c r="A370" s="9">
        <v>361</v>
      </c>
      <c r="B370" s="9" t="str">
        <f>_xlfn.XLOOKUP(A370,'Personal Teks 2'!$A$2:$A$1001,'Personal Teks 2'!$C$2:$C$1001)</f>
        <v>Aktuaria</v>
      </c>
      <c r="C370" s="9" t="str" cm="1">
        <f t="array" ref="C370">_xlfn.IFS(A370&lt;251,_xlfn.XLOOKUP(B370,$A$2:$A$7,$B$2:$B$7),A370&lt;501,_xlfn.XLOOKUP(B370,$A$2:$A$7,$C$2:$C$7),A370&lt;751,_xlfn.XLOOKUP(B370,$A$2:$A$7,$D$2:$D$7),A370&lt;=1000,_xlfn.XLOOKUP(B370,$A$2:$A$7,$E$2:$E$7))</f>
        <v>Pak Krisna</v>
      </c>
      <c r="D370" s="9" t="str">
        <f>(_xlfn.XLOOKUP(A370,'Personal Teks 2'!$A$2:$A$1001,'Personal Teks 2'!$D$2:$D$1001))</f>
        <v>Parman Gunawan</v>
      </c>
    </row>
    <row r="371" spans="1:4" x14ac:dyDescent="0.25">
      <c r="A371" s="9">
        <v>362</v>
      </c>
      <c r="B371" s="9" t="str">
        <f>_xlfn.XLOOKUP(A371,'Personal Teks 2'!$A$2:$A$1001,'Personal Teks 2'!$C$2:$C$1001)</f>
        <v>Biologi</v>
      </c>
      <c r="C371" s="9" t="str" cm="1">
        <f t="array" ref="C371">_xlfn.IFS(A371&lt;251,_xlfn.XLOOKUP(B371,$A$2:$A$7,$B$2:$B$7),A371&lt;501,_xlfn.XLOOKUP(B371,$A$2:$A$7,$C$2:$C$7),A371&lt;751,_xlfn.XLOOKUP(B371,$A$2:$A$7,$D$2:$D$7),A371&lt;=1000,_xlfn.XLOOKUP(B371,$A$2:$A$7,$E$2:$E$7))</f>
        <v>Pak Andi</v>
      </c>
      <c r="D371" s="9" t="str">
        <f>(_xlfn.XLOOKUP(A371,'Personal Teks 2'!$A$2:$A$1001,'Personal Teks 2'!$D$2:$D$1001))</f>
        <v>Ade Simbolon</v>
      </c>
    </row>
    <row r="372" spans="1:4" x14ac:dyDescent="0.25">
      <c r="A372" s="9">
        <v>363</v>
      </c>
      <c r="B372" s="9" t="str">
        <f>_xlfn.XLOOKUP(A372,'Personal Teks 2'!$A$2:$A$1001,'Personal Teks 2'!$C$2:$C$1001)</f>
        <v>Kimia</v>
      </c>
      <c r="C372" s="9" t="str" cm="1">
        <f t="array" ref="C372">_xlfn.IFS(A372&lt;251,_xlfn.XLOOKUP(B372,$A$2:$A$7,$B$2:$B$7),A372&lt;501,_xlfn.XLOOKUP(B372,$A$2:$A$7,$C$2:$C$7),A372&lt;751,_xlfn.XLOOKUP(B372,$A$2:$A$7,$D$2:$D$7),A372&lt;=1000,_xlfn.XLOOKUP(B372,$A$2:$A$7,$E$2:$E$7))</f>
        <v>Bu Made</v>
      </c>
      <c r="D372" s="9" t="str">
        <f>(_xlfn.XLOOKUP(A372,'Personal Teks 2'!$A$2:$A$1001,'Personal Teks 2'!$D$2:$D$1001))</f>
        <v>Ida Budiman</v>
      </c>
    </row>
    <row r="373" spans="1:4" x14ac:dyDescent="0.25">
      <c r="A373" s="9">
        <v>364</v>
      </c>
      <c r="B373" s="9" t="str">
        <f>_xlfn.XLOOKUP(A373,'Personal Teks 2'!$A$2:$A$1001,'Personal Teks 2'!$C$2:$C$1001)</f>
        <v>Matematika</v>
      </c>
      <c r="C373" s="9" t="str" cm="1">
        <f t="array" ref="C373">_xlfn.IFS(A373&lt;251,_xlfn.XLOOKUP(B373,$A$2:$A$7,$B$2:$B$7),A373&lt;501,_xlfn.XLOOKUP(B373,$A$2:$A$7,$C$2:$C$7),A373&lt;751,_xlfn.XLOOKUP(B373,$A$2:$A$7,$D$2:$D$7),A373&lt;=1000,_xlfn.XLOOKUP(B373,$A$2:$A$7,$E$2:$E$7))</f>
        <v>Pak Budi</v>
      </c>
      <c r="D373" s="9" t="str">
        <f>(_xlfn.XLOOKUP(A373,'Personal Teks 2'!$A$2:$A$1001,'Personal Teks 2'!$D$2:$D$1001))</f>
        <v>Kamal Saefullah</v>
      </c>
    </row>
    <row r="374" spans="1:4" x14ac:dyDescent="0.25">
      <c r="A374" s="9">
        <v>365</v>
      </c>
      <c r="B374" s="9" t="str">
        <f>_xlfn.XLOOKUP(A374,'Personal Teks 2'!$A$2:$A$1001,'Personal Teks 2'!$C$2:$C$1001)</f>
        <v>Statistika</v>
      </c>
      <c r="C374" s="9" t="str" cm="1">
        <f t="array" ref="C374">_xlfn.IFS(A374&lt;251,_xlfn.XLOOKUP(B374,$A$2:$A$7,$B$2:$B$7),A374&lt;501,_xlfn.XLOOKUP(B374,$A$2:$A$7,$C$2:$C$7),A374&lt;751,_xlfn.XLOOKUP(B374,$A$2:$A$7,$D$2:$D$7),A374&lt;=1000,_xlfn.XLOOKUP(B374,$A$2:$A$7,$E$2:$E$7))</f>
        <v>Bu Dwi</v>
      </c>
      <c r="D374" s="9" t="str">
        <f>(_xlfn.XLOOKUP(A374,'Personal Teks 2'!$A$2:$A$1001,'Personal Teks 2'!$D$2:$D$1001))</f>
        <v>Okta Sitohang</v>
      </c>
    </row>
    <row r="375" spans="1:4" x14ac:dyDescent="0.25">
      <c r="A375" s="9">
        <v>366</v>
      </c>
      <c r="B375" s="9" t="str">
        <f>_xlfn.XLOOKUP(A375,'Personal Teks 2'!$A$2:$A$1001,'Personal Teks 2'!$C$2:$C$1001)</f>
        <v>Statistika</v>
      </c>
      <c r="C375" s="9" t="str" cm="1">
        <f t="array" ref="C375">_xlfn.IFS(A375&lt;251,_xlfn.XLOOKUP(B375,$A$2:$A$7,$B$2:$B$7),A375&lt;501,_xlfn.XLOOKUP(B375,$A$2:$A$7,$C$2:$C$7),A375&lt;751,_xlfn.XLOOKUP(B375,$A$2:$A$7,$D$2:$D$7),A375&lt;=1000,_xlfn.XLOOKUP(B375,$A$2:$A$7,$E$2:$E$7))</f>
        <v>Bu Dwi</v>
      </c>
      <c r="D375" s="9" t="str">
        <f>(_xlfn.XLOOKUP(A375,'Personal Teks 2'!$A$2:$A$1001,'Personal Teks 2'!$D$2:$D$1001))</f>
        <v>Argono Wastuti</v>
      </c>
    </row>
    <row r="376" spans="1:4" x14ac:dyDescent="0.25">
      <c r="A376" s="9">
        <v>367</v>
      </c>
      <c r="B376" s="9" t="str">
        <f>_xlfn.XLOOKUP(A376,'Personal Teks 2'!$A$2:$A$1001,'Personal Teks 2'!$C$2:$C$1001)</f>
        <v>Statistika</v>
      </c>
      <c r="C376" s="9" t="str" cm="1">
        <f t="array" ref="C376">_xlfn.IFS(A376&lt;251,_xlfn.XLOOKUP(B376,$A$2:$A$7,$B$2:$B$7),A376&lt;501,_xlfn.XLOOKUP(B376,$A$2:$A$7,$C$2:$C$7),A376&lt;751,_xlfn.XLOOKUP(B376,$A$2:$A$7,$D$2:$D$7),A376&lt;=1000,_xlfn.XLOOKUP(B376,$A$2:$A$7,$E$2:$E$7))</f>
        <v>Bu Dwi</v>
      </c>
      <c r="D376" s="9" t="str">
        <f>(_xlfn.XLOOKUP(A376,'Personal Teks 2'!$A$2:$A$1001,'Personal Teks 2'!$D$2:$D$1001))</f>
        <v>Setya Kuswoyo</v>
      </c>
    </row>
    <row r="377" spans="1:4" x14ac:dyDescent="0.25">
      <c r="A377" s="9">
        <v>368</v>
      </c>
      <c r="B377" s="9" t="str">
        <f>_xlfn.XLOOKUP(A377,'Personal Teks 2'!$A$2:$A$1001,'Personal Teks 2'!$C$2:$C$1001)</f>
        <v>Aktuaria</v>
      </c>
      <c r="C377" s="9" t="str" cm="1">
        <f t="array" ref="C377">_xlfn.IFS(A377&lt;251,_xlfn.XLOOKUP(B377,$A$2:$A$7,$B$2:$B$7),A377&lt;501,_xlfn.XLOOKUP(B377,$A$2:$A$7,$C$2:$C$7),A377&lt;751,_xlfn.XLOOKUP(B377,$A$2:$A$7,$D$2:$D$7),A377&lt;=1000,_xlfn.XLOOKUP(B377,$A$2:$A$7,$E$2:$E$7))</f>
        <v>Pak Krisna</v>
      </c>
      <c r="D377" s="9" t="str">
        <f>(_xlfn.XLOOKUP(A377,'Personal Teks 2'!$A$2:$A$1001,'Personal Teks 2'!$D$2:$D$1001))</f>
        <v>Baktiono Mandasari</v>
      </c>
    </row>
    <row r="378" spans="1:4" x14ac:dyDescent="0.25">
      <c r="A378" s="9">
        <v>369</v>
      </c>
      <c r="B378" s="9" t="str">
        <f>_xlfn.XLOOKUP(A378,'Personal Teks 2'!$A$2:$A$1001,'Personal Teks 2'!$C$2:$C$1001)</f>
        <v>Aktuaria</v>
      </c>
      <c r="C378" s="9" t="str" cm="1">
        <f t="array" ref="C378">_xlfn.IFS(A378&lt;251,_xlfn.XLOOKUP(B378,$A$2:$A$7,$B$2:$B$7),A378&lt;501,_xlfn.XLOOKUP(B378,$A$2:$A$7,$C$2:$C$7),A378&lt;751,_xlfn.XLOOKUP(B378,$A$2:$A$7,$D$2:$D$7),A378&lt;=1000,_xlfn.XLOOKUP(B378,$A$2:$A$7,$E$2:$E$7))</f>
        <v>Pak Krisna</v>
      </c>
      <c r="D378" s="9" t="str">
        <f>(_xlfn.XLOOKUP(A378,'Personal Teks 2'!$A$2:$A$1001,'Personal Teks 2'!$D$2:$D$1001))</f>
        <v>Jasmani Wahyudin</v>
      </c>
    </row>
    <row r="379" spans="1:4" x14ac:dyDescent="0.25">
      <c r="A379" s="9">
        <v>370</v>
      </c>
      <c r="B379" s="9" t="str">
        <f>_xlfn.XLOOKUP(A379,'Personal Teks 2'!$A$2:$A$1001,'Personal Teks 2'!$C$2:$C$1001)</f>
        <v>Matematika</v>
      </c>
      <c r="C379" s="9" t="str" cm="1">
        <f t="array" ref="C379">_xlfn.IFS(A379&lt;251,_xlfn.XLOOKUP(B379,$A$2:$A$7,$B$2:$B$7),A379&lt;501,_xlfn.XLOOKUP(B379,$A$2:$A$7,$C$2:$C$7),A379&lt;751,_xlfn.XLOOKUP(B379,$A$2:$A$7,$D$2:$D$7),A379&lt;=1000,_xlfn.XLOOKUP(B379,$A$2:$A$7,$E$2:$E$7))</f>
        <v>Pak Budi</v>
      </c>
      <c r="D379" s="9" t="str">
        <f>(_xlfn.XLOOKUP(A379,'Personal Teks 2'!$A$2:$A$1001,'Personal Teks 2'!$D$2:$D$1001))</f>
        <v>Cahyono Hartati</v>
      </c>
    </row>
    <row r="380" spans="1:4" x14ac:dyDescent="0.25">
      <c r="A380" s="9">
        <v>371</v>
      </c>
      <c r="B380" s="9" t="str">
        <f>_xlfn.XLOOKUP(A380,'Personal Teks 2'!$A$2:$A$1001,'Personal Teks 2'!$C$2:$C$1001)</f>
        <v>Fisika</v>
      </c>
      <c r="C380" s="9" t="str" cm="1">
        <f t="array" ref="C380">_xlfn.IFS(A380&lt;251,_xlfn.XLOOKUP(B380,$A$2:$A$7,$B$2:$B$7),A380&lt;501,_xlfn.XLOOKUP(B380,$A$2:$A$7,$C$2:$C$7),A380&lt;751,_xlfn.XLOOKUP(B380,$A$2:$A$7,$D$2:$D$7),A380&lt;=1000,_xlfn.XLOOKUP(B380,$A$2:$A$7,$E$2:$E$7))</f>
        <v>Bu Ratna</v>
      </c>
      <c r="D380" s="9" t="str">
        <f>(_xlfn.XLOOKUP(A380,'Personal Teks 2'!$A$2:$A$1001,'Personal Teks 2'!$D$2:$D$1001))</f>
        <v>Slamet Marpaung</v>
      </c>
    </row>
    <row r="381" spans="1:4" x14ac:dyDescent="0.25">
      <c r="A381" s="9">
        <v>372</v>
      </c>
      <c r="B381" s="9" t="str">
        <f>_xlfn.XLOOKUP(A381,'Personal Teks 2'!$A$2:$A$1001,'Personal Teks 2'!$C$2:$C$1001)</f>
        <v>Kimia</v>
      </c>
      <c r="C381" s="9" t="str" cm="1">
        <f t="array" ref="C381">_xlfn.IFS(A381&lt;251,_xlfn.XLOOKUP(B381,$A$2:$A$7,$B$2:$B$7),A381&lt;501,_xlfn.XLOOKUP(B381,$A$2:$A$7,$C$2:$C$7),A381&lt;751,_xlfn.XLOOKUP(B381,$A$2:$A$7,$D$2:$D$7),A381&lt;=1000,_xlfn.XLOOKUP(B381,$A$2:$A$7,$E$2:$E$7))</f>
        <v>Bu Made</v>
      </c>
      <c r="D381" s="9" t="str">
        <f>(_xlfn.XLOOKUP(A381,'Personal Teks 2'!$A$2:$A$1001,'Personal Teks 2'!$D$2:$D$1001))</f>
        <v>Hendri Marpaung</v>
      </c>
    </row>
    <row r="382" spans="1:4" x14ac:dyDescent="0.25">
      <c r="A382" s="9">
        <v>373</v>
      </c>
      <c r="B382" s="9" t="str">
        <f>_xlfn.XLOOKUP(A382,'Personal Teks 2'!$A$2:$A$1001,'Personal Teks 2'!$C$2:$C$1001)</f>
        <v>Matematika</v>
      </c>
      <c r="C382" s="9" t="str" cm="1">
        <f t="array" ref="C382">_xlfn.IFS(A382&lt;251,_xlfn.XLOOKUP(B382,$A$2:$A$7,$B$2:$B$7),A382&lt;501,_xlfn.XLOOKUP(B382,$A$2:$A$7,$C$2:$C$7),A382&lt;751,_xlfn.XLOOKUP(B382,$A$2:$A$7,$D$2:$D$7),A382&lt;=1000,_xlfn.XLOOKUP(B382,$A$2:$A$7,$E$2:$E$7))</f>
        <v>Pak Budi</v>
      </c>
      <c r="D382" s="9" t="str">
        <f>(_xlfn.XLOOKUP(A382,'Personal Teks 2'!$A$2:$A$1001,'Personal Teks 2'!$D$2:$D$1001))</f>
        <v>Cawisadi Suartini</v>
      </c>
    </row>
    <row r="383" spans="1:4" x14ac:dyDescent="0.25">
      <c r="A383" s="9">
        <v>374</v>
      </c>
      <c r="B383" s="9" t="str">
        <f>_xlfn.XLOOKUP(A383,'Personal Teks 2'!$A$2:$A$1001,'Personal Teks 2'!$C$2:$C$1001)</f>
        <v>Aktuaria</v>
      </c>
      <c r="C383" s="9" t="str" cm="1">
        <f t="array" ref="C383">_xlfn.IFS(A383&lt;251,_xlfn.XLOOKUP(B383,$A$2:$A$7,$B$2:$B$7),A383&lt;501,_xlfn.XLOOKUP(B383,$A$2:$A$7,$C$2:$C$7),A383&lt;751,_xlfn.XLOOKUP(B383,$A$2:$A$7,$D$2:$D$7),A383&lt;=1000,_xlfn.XLOOKUP(B383,$A$2:$A$7,$E$2:$E$7))</f>
        <v>Pak Krisna</v>
      </c>
      <c r="D383" s="9" t="str">
        <f>(_xlfn.XLOOKUP(A383,'Personal Teks 2'!$A$2:$A$1001,'Personal Teks 2'!$D$2:$D$1001))</f>
        <v>Cengkir Hutapea</v>
      </c>
    </row>
    <row r="384" spans="1:4" x14ac:dyDescent="0.25">
      <c r="A384" s="9">
        <v>375</v>
      </c>
      <c r="B384" s="9" t="str">
        <f>_xlfn.XLOOKUP(A384,'Personal Teks 2'!$A$2:$A$1001,'Personal Teks 2'!$C$2:$C$1001)</f>
        <v>Biologi</v>
      </c>
      <c r="C384" s="9" t="str" cm="1">
        <f t="array" ref="C384">_xlfn.IFS(A384&lt;251,_xlfn.XLOOKUP(B384,$A$2:$A$7,$B$2:$B$7),A384&lt;501,_xlfn.XLOOKUP(B384,$A$2:$A$7,$C$2:$C$7),A384&lt;751,_xlfn.XLOOKUP(B384,$A$2:$A$7,$D$2:$D$7),A384&lt;=1000,_xlfn.XLOOKUP(B384,$A$2:$A$7,$E$2:$E$7))</f>
        <v>Pak Andi</v>
      </c>
      <c r="D384" s="9" t="str">
        <f>(_xlfn.XLOOKUP(A384,'Personal Teks 2'!$A$2:$A$1001,'Personal Teks 2'!$D$2:$D$1001))</f>
        <v>Bahuraksa Nuraini</v>
      </c>
    </row>
    <row r="385" spans="1:4" x14ac:dyDescent="0.25">
      <c r="A385" s="9">
        <v>376</v>
      </c>
      <c r="B385" s="9" t="str">
        <f>_xlfn.XLOOKUP(A385,'Personal Teks 2'!$A$2:$A$1001,'Personal Teks 2'!$C$2:$C$1001)</f>
        <v>Aktuaria</v>
      </c>
      <c r="C385" s="9" t="str" cm="1">
        <f t="array" ref="C385">_xlfn.IFS(A385&lt;251,_xlfn.XLOOKUP(B385,$A$2:$A$7,$B$2:$B$7),A385&lt;501,_xlfn.XLOOKUP(B385,$A$2:$A$7,$C$2:$C$7),A385&lt;751,_xlfn.XLOOKUP(B385,$A$2:$A$7,$D$2:$D$7),A385&lt;=1000,_xlfn.XLOOKUP(B385,$A$2:$A$7,$E$2:$E$7))</f>
        <v>Pak Krisna</v>
      </c>
      <c r="D385" s="9" t="str">
        <f>(_xlfn.XLOOKUP(A385,'Personal Teks 2'!$A$2:$A$1001,'Personal Teks 2'!$D$2:$D$1001))</f>
        <v>Harsana Mandasari</v>
      </c>
    </row>
    <row r="386" spans="1:4" x14ac:dyDescent="0.25">
      <c r="A386" s="9">
        <v>377</v>
      </c>
      <c r="B386" s="9" t="str">
        <f>_xlfn.XLOOKUP(A386,'Personal Teks 2'!$A$2:$A$1001,'Personal Teks 2'!$C$2:$C$1001)</f>
        <v>Fisika</v>
      </c>
      <c r="C386" s="9" t="str" cm="1">
        <f t="array" ref="C386">_xlfn.IFS(A386&lt;251,_xlfn.XLOOKUP(B386,$A$2:$A$7,$B$2:$B$7),A386&lt;501,_xlfn.XLOOKUP(B386,$A$2:$A$7,$C$2:$C$7),A386&lt;751,_xlfn.XLOOKUP(B386,$A$2:$A$7,$D$2:$D$7),A386&lt;=1000,_xlfn.XLOOKUP(B386,$A$2:$A$7,$E$2:$E$7))</f>
        <v>Bu Ratna</v>
      </c>
      <c r="D386" s="9" t="str">
        <f>(_xlfn.XLOOKUP(A386,'Personal Teks 2'!$A$2:$A$1001,'Personal Teks 2'!$D$2:$D$1001))</f>
        <v>Martani Puspita</v>
      </c>
    </row>
    <row r="387" spans="1:4" x14ac:dyDescent="0.25">
      <c r="A387" s="9">
        <v>378</v>
      </c>
      <c r="B387" s="9" t="str">
        <f>_xlfn.XLOOKUP(A387,'Personal Teks 2'!$A$2:$A$1001,'Personal Teks 2'!$C$2:$C$1001)</f>
        <v>Biologi</v>
      </c>
      <c r="C387" s="9" t="str" cm="1">
        <f t="array" ref="C387">_xlfn.IFS(A387&lt;251,_xlfn.XLOOKUP(B387,$A$2:$A$7,$B$2:$B$7),A387&lt;501,_xlfn.XLOOKUP(B387,$A$2:$A$7,$C$2:$C$7),A387&lt;751,_xlfn.XLOOKUP(B387,$A$2:$A$7,$D$2:$D$7),A387&lt;=1000,_xlfn.XLOOKUP(B387,$A$2:$A$7,$E$2:$E$7))</f>
        <v>Pak Andi</v>
      </c>
      <c r="D387" s="9" t="str">
        <f>(_xlfn.XLOOKUP(A387,'Personal Teks 2'!$A$2:$A$1001,'Personal Teks 2'!$D$2:$D$1001))</f>
        <v>Raden Oktaviani</v>
      </c>
    </row>
    <row r="388" spans="1:4" x14ac:dyDescent="0.25">
      <c r="A388" s="9">
        <v>379</v>
      </c>
      <c r="B388" s="9" t="str">
        <f>_xlfn.XLOOKUP(A388,'Personal Teks 2'!$A$2:$A$1001,'Personal Teks 2'!$C$2:$C$1001)</f>
        <v>Kimia</v>
      </c>
      <c r="C388" s="9" t="str" cm="1">
        <f t="array" ref="C388">_xlfn.IFS(A388&lt;251,_xlfn.XLOOKUP(B388,$A$2:$A$7,$B$2:$B$7),A388&lt;501,_xlfn.XLOOKUP(B388,$A$2:$A$7,$C$2:$C$7),A388&lt;751,_xlfn.XLOOKUP(B388,$A$2:$A$7,$D$2:$D$7),A388&lt;=1000,_xlfn.XLOOKUP(B388,$A$2:$A$7,$E$2:$E$7))</f>
        <v>Bu Made</v>
      </c>
      <c r="D388" s="9" t="str">
        <f>(_xlfn.XLOOKUP(A388,'Personal Teks 2'!$A$2:$A$1001,'Personal Teks 2'!$D$2:$D$1001))</f>
        <v>Hasim Nurdiyanti</v>
      </c>
    </row>
    <row r="389" spans="1:4" x14ac:dyDescent="0.25">
      <c r="A389" s="9">
        <v>380</v>
      </c>
      <c r="B389" s="9" t="str">
        <f>_xlfn.XLOOKUP(A389,'Personal Teks 2'!$A$2:$A$1001,'Personal Teks 2'!$C$2:$C$1001)</f>
        <v>Biologi</v>
      </c>
      <c r="C389" s="9" t="str" cm="1">
        <f t="array" ref="C389">_xlfn.IFS(A389&lt;251,_xlfn.XLOOKUP(B389,$A$2:$A$7,$B$2:$B$7),A389&lt;501,_xlfn.XLOOKUP(B389,$A$2:$A$7,$C$2:$C$7),A389&lt;751,_xlfn.XLOOKUP(B389,$A$2:$A$7,$D$2:$D$7),A389&lt;=1000,_xlfn.XLOOKUP(B389,$A$2:$A$7,$E$2:$E$7))</f>
        <v>Pak Andi</v>
      </c>
      <c r="D389" s="9" t="str">
        <f>(_xlfn.XLOOKUP(A389,'Personal Teks 2'!$A$2:$A$1001,'Personal Teks 2'!$D$2:$D$1001))</f>
        <v>Kiandra Agustina</v>
      </c>
    </row>
    <row r="390" spans="1:4" x14ac:dyDescent="0.25">
      <c r="A390" s="9">
        <v>381</v>
      </c>
      <c r="B390" s="9" t="str">
        <f>_xlfn.XLOOKUP(A390,'Personal Teks 2'!$A$2:$A$1001,'Personal Teks 2'!$C$2:$C$1001)</f>
        <v>Statistika</v>
      </c>
      <c r="C390" s="9" t="str" cm="1">
        <f t="array" ref="C390">_xlfn.IFS(A390&lt;251,_xlfn.XLOOKUP(B390,$A$2:$A$7,$B$2:$B$7),A390&lt;501,_xlfn.XLOOKUP(B390,$A$2:$A$7,$C$2:$C$7),A390&lt;751,_xlfn.XLOOKUP(B390,$A$2:$A$7,$D$2:$D$7),A390&lt;=1000,_xlfn.XLOOKUP(B390,$A$2:$A$7,$E$2:$E$7))</f>
        <v>Bu Dwi</v>
      </c>
      <c r="D390" s="9" t="str">
        <f>(_xlfn.XLOOKUP(A390,'Personal Teks 2'!$A$2:$A$1001,'Personal Teks 2'!$D$2:$D$1001))</f>
        <v>Saadat Salahudin</v>
      </c>
    </row>
    <row r="391" spans="1:4" x14ac:dyDescent="0.25">
      <c r="A391" s="9">
        <v>382</v>
      </c>
      <c r="B391" s="9" t="str">
        <f>_xlfn.XLOOKUP(A391,'Personal Teks 2'!$A$2:$A$1001,'Personal Teks 2'!$C$2:$C$1001)</f>
        <v>Biologi</v>
      </c>
      <c r="C391" s="9" t="str" cm="1">
        <f t="array" ref="C391">_xlfn.IFS(A391&lt;251,_xlfn.XLOOKUP(B391,$A$2:$A$7,$B$2:$B$7),A391&lt;501,_xlfn.XLOOKUP(B391,$A$2:$A$7,$C$2:$C$7),A391&lt;751,_xlfn.XLOOKUP(B391,$A$2:$A$7,$D$2:$D$7),A391&lt;=1000,_xlfn.XLOOKUP(B391,$A$2:$A$7,$E$2:$E$7))</f>
        <v>Pak Andi</v>
      </c>
      <c r="D391" s="9" t="str">
        <f>(_xlfn.XLOOKUP(A391,'Personal Teks 2'!$A$2:$A$1001,'Personal Teks 2'!$D$2:$D$1001))</f>
        <v>Elisa Habibi</v>
      </c>
    </row>
    <row r="392" spans="1:4" x14ac:dyDescent="0.25">
      <c r="A392" s="9">
        <v>383</v>
      </c>
      <c r="B392" s="9" t="str">
        <f>_xlfn.XLOOKUP(A392,'Personal Teks 2'!$A$2:$A$1001,'Personal Teks 2'!$C$2:$C$1001)</f>
        <v>Kimia</v>
      </c>
      <c r="C392" s="9" t="str" cm="1">
        <f t="array" ref="C392">_xlfn.IFS(A392&lt;251,_xlfn.XLOOKUP(B392,$A$2:$A$7,$B$2:$B$7),A392&lt;501,_xlfn.XLOOKUP(B392,$A$2:$A$7,$C$2:$C$7),A392&lt;751,_xlfn.XLOOKUP(B392,$A$2:$A$7,$D$2:$D$7),A392&lt;=1000,_xlfn.XLOOKUP(B392,$A$2:$A$7,$E$2:$E$7))</f>
        <v>Bu Made</v>
      </c>
      <c r="D392" s="9" t="str">
        <f>(_xlfn.XLOOKUP(A392,'Personal Teks 2'!$A$2:$A$1001,'Personal Teks 2'!$D$2:$D$1001))</f>
        <v>Vanya Pradipta</v>
      </c>
    </row>
    <row r="393" spans="1:4" x14ac:dyDescent="0.25">
      <c r="A393" s="9">
        <v>384</v>
      </c>
      <c r="B393" s="9" t="str">
        <f>_xlfn.XLOOKUP(A393,'Personal Teks 2'!$A$2:$A$1001,'Personal Teks 2'!$C$2:$C$1001)</f>
        <v>Aktuaria</v>
      </c>
      <c r="C393" s="9" t="str" cm="1">
        <f t="array" ref="C393">_xlfn.IFS(A393&lt;251,_xlfn.XLOOKUP(B393,$A$2:$A$7,$B$2:$B$7),A393&lt;501,_xlfn.XLOOKUP(B393,$A$2:$A$7,$C$2:$C$7),A393&lt;751,_xlfn.XLOOKUP(B393,$A$2:$A$7,$D$2:$D$7),A393&lt;=1000,_xlfn.XLOOKUP(B393,$A$2:$A$7,$E$2:$E$7))</f>
        <v>Pak Krisna</v>
      </c>
      <c r="D393" s="9" t="str">
        <f>(_xlfn.XLOOKUP(A393,'Personal Teks 2'!$A$2:$A$1001,'Personal Teks 2'!$D$2:$D$1001))</f>
        <v>Zulfa Utami</v>
      </c>
    </row>
    <row r="394" spans="1:4" x14ac:dyDescent="0.25">
      <c r="A394" s="9">
        <v>385</v>
      </c>
      <c r="B394" s="9" t="str">
        <f>_xlfn.XLOOKUP(A394,'Personal Teks 2'!$A$2:$A$1001,'Personal Teks 2'!$C$2:$C$1001)</f>
        <v>Statistika</v>
      </c>
      <c r="C394" s="9" t="str" cm="1">
        <f t="array" ref="C394">_xlfn.IFS(A394&lt;251,_xlfn.XLOOKUP(B394,$A$2:$A$7,$B$2:$B$7),A394&lt;501,_xlfn.XLOOKUP(B394,$A$2:$A$7,$C$2:$C$7),A394&lt;751,_xlfn.XLOOKUP(B394,$A$2:$A$7,$D$2:$D$7),A394&lt;=1000,_xlfn.XLOOKUP(B394,$A$2:$A$7,$E$2:$E$7))</f>
        <v>Bu Dwi</v>
      </c>
      <c r="D394" s="9" t="str">
        <f>(_xlfn.XLOOKUP(A394,'Personal Teks 2'!$A$2:$A$1001,'Personal Teks 2'!$D$2:$D$1001))</f>
        <v>Cayadi Aryani</v>
      </c>
    </row>
    <row r="395" spans="1:4" x14ac:dyDescent="0.25">
      <c r="A395" s="9">
        <v>386</v>
      </c>
      <c r="B395" s="9" t="str">
        <f>_xlfn.XLOOKUP(A395,'Personal Teks 2'!$A$2:$A$1001,'Personal Teks 2'!$C$2:$C$1001)</f>
        <v>Statistika</v>
      </c>
      <c r="C395" s="9" t="str" cm="1">
        <f t="array" ref="C395">_xlfn.IFS(A395&lt;251,_xlfn.XLOOKUP(B395,$A$2:$A$7,$B$2:$B$7),A395&lt;501,_xlfn.XLOOKUP(B395,$A$2:$A$7,$C$2:$C$7),A395&lt;751,_xlfn.XLOOKUP(B395,$A$2:$A$7,$D$2:$D$7),A395&lt;=1000,_xlfn.XLOOKUP(B395,$A$2:$A$7,$E$2:$E$7))</f>
        <v>Bu Dwi</v>
      </c>
      <c r="D395" s="9" t="str">
        <f>(_xlfn.XLOOKUP(A395,'Personal Teks 2'!$A$2:$A$1001,'Personal Teks 2'!$D$2:$D$1001))</f>
        <v>Jaswadi Waskita</v>
      </c>
    </row>
    <row r="396" spans="1:4" x14ac:dyDescent="0.25">
      <c r="A396" s="9">
        <v>387</v>
      </c>
      <c r="B396" s="9" t="str">
        <f>_xlfn.XLOOKUP(A396,'Personal Teks 2'!$A$2:$A$1001,'Personal Teks 2'!$C$2:$C$1001)</f>
        <v>Statistika</v>
      </c>
      <c r="C396" s="9" t="str" cm="1">
        <f t="array" ref="C396">_xlfn.IFS(A396&lt;251,_xlfn.XLOOKUP(B396,$A$2:$A$7,$B$2:$B$7),A396&lt;501,_xlfn.XLOOKUP(B396,$A$2:$A$7,$C$2:$C$7),A396&lt;751,_xlfn.XLOOKUP(B396,$A$2:$A$7,$D$2:$D$7),A396&lt;=1000,_xlfn.XLOOKUP(B396,$A$2:$A$7,$E$2:$E$7))</f>
        <v>Bu Dwi</v>
      </c>
      <c r="D396" s="9" t="str">
        <f>(_xlfn.XLOOKUP(A396,'Personal Teks 2'!$A$2:$A$1001,'Personal Teks 2'!$D$2:$D$1001))</f>
        <v>Uchita Hutasoit</v>
      </c>
    </row>
    <row r="397" spans="1:4" x14ac:dyDescent="0.25">
      <c r="A397" s="9">
        <v>388</v>
      </c>
      <c r="B397" s="9" t="str">
        <f>_xlfn.XLOOKUP(A397,'Personal Teks 2'!$A$2:$A$1001,'Personal Teks 2'!$C$2:$C$1001)</f>
        <v>Kimia</v>
      </c>
      <c r="C397" s="9" t="str" cm="1">
        <f t="array" ref="C397">_xlfn.IFS(A397&lt;251,_xlfn.XLOOKUP(B397,$A$2:$A$7,$B$2:$B$7),A397&lt;501,_xlfn.XLOOKUP(B397,$A$2:$A$7,$C$2:$C$7),A397&lt;751,_xlfn.XLOOKUP(B397,$A$2:$A$7,$D$2:$D$7),A397&lt;=1000,_xlfn.XLOOKUP(B397,$A$2:$A$7,$E$2:$E$7))</f>
        <v>Bu Made</v>
      </c>
      <c r="D397" s="9" t="str">
        <f>(_xlfn.XLOOKUP(A397,'Personal Teks 2'!$A$2:$A$1001,'Personal Teks 2'!$D$2:$D$1001))</f>
        <v>Zalindra Ramadan</v>
      </c>
    </row>
    <row r="398" spans="1:4" x14ac:dyDescent="0.25">
      <c r="A398" s="9">
        <v>389</v>
      </c>
      <c r="B398" s="9" t="str">
        <f>_xlfn.XLOOKUP(A398,'Personal Teks 2'!$A$2:$A$1001,'Personal Teks 2'!$C$2:$C$1001)</f>
        <v>Fisika</v>
      </c>
      <c r="C398" s="9" t="str" cm="1">
        <f t="array" ref="C398">_xlfn.IFS(A398&lt;251,_xlfn.XLOOKUP(B398,$A$2:$A$7,$B$2:$B$7),A398&lt;501,_xlfn.XLOOKUP(B398,$A$2:$A$7,$C$2:$C$7),A398&lt;751,_xlfn.XLOOKUP(B398,$A$2:$A$7,$D$2:$D$7),A398&lt;=1000,_xlfn.XLOOKUP(B398,$A$2:$A$7,$E$2:$E$7))</f>
        <v>Bu Ratna</v>
      </c>
      <c r="D398" s="9" t="str">
        <f>(_xlfn.XLOOKUP(A398,'Personal Teks 2'!$A$2:$A$1001,'Personal Teks 2'!$D$2:$D$1001))</f>
        <v>Oman Mardhiyah</v>
      </c>
    </row>
    <row r="399" spans="1:4" x14ac:dyDescent="0.25">
      <c r="A399" s="9">
        <v>390</v>
      </c>
      <c r="B399" s="9" t="str">
        <f>_xlfn.XLOOKUP(A399,'Personal Teks 2'!$A$2:$A$1001,'Personal Teks 2'!$C$2:$C$1001)</f>
        <v>Statistika</v>
      </c>
      <c r="C399" s="9" t="str" cm="1">
        <f t="array" ref="C399">_xlfn.IFS(A399&lt;251,_xlfn.XLOOKUP(B399,$A$2:$A$7,$B$2:$B$7),A399&lt;501,_xlfn.XLOOKUP(B399,$A$2:$A$7,$C$2:$C$7),A399&lt;751,_xlfn.XLOOKUP(B399,$A$2:$A$7,$D$2:$D$7),A399&lt;=1000,_xlfn.XLOOKUP(B399,$A$2:$A$7,$E$2:$E$7))</f>
        <v>Bu Dwi</v>
      </c>
      <c r="D399" s="9" t="str">
        <f>(_xlfn.XLOOKUP(A399,'Personal Teks 2'!$A$2:$A$1001,'Personal Teks 2'!$D$2:$D$1001))</f>
        <v>Setya Prayoga</v>
      </c>
    </row>
    <row r="400" spans="1:4" x14ac:dyDescent="0.25">
      <c r="A400" s="9">
        <v>391</v>
      </c>
      <c r="B400" s="9" t="str">
        <f>_xlfn.XLOOKUP(A400,'Personal Teks 2'!$A$2:$A$1001,'Personal Teks 2'!$C$2:$C$1001)</f>
        <v>Kimia</v>
      </c>
      <c r="C400" s="9" t="str" cm="1">
        <f t="array" ref="C400">_xlfn.IFS(A400&lt;251,_xlfn.XLOOKUP(B400,$A$2:$A$7,$B$2:$B$7),A400&lt;501,_xlfn.XLOOKUP(B400,$A$2:$A$7,$C$2:$C$7),A400&lt;751,_xlfn.XLOOKUP(B400,$A$2:$A$7,$D$2:$D$7),A400&lt;=1000,_xlfn.XLOOKUP(B400,$A$2:$A$7,$E$2:$E$7))</f>
        <v>Bu Made</v>
      </c>
      <c r="D400" s="9" t="str">
        <f>(_xlfn.XLOOKUP(A400,'Personal Teks 2'!$A$2:$A$1001,'Personal Teks 2'!$D$2:$D$1001))</f>
        <v>Laila Maryadi</v>
      </c>
    </row>
    <row r="401" spans="1:4" x14ac:dyDescent="0.25">
      <c r="A401" s="9">
        <v>392</v>
      </c>
      <c r="B401" s="9" t="str">
        <f>_xlfn.XLOOKUP(A401,'Personal Teks 2'!$A$2:$A$1001,'Personal Teks 2'!$C$2:$C$1001)</f>
        <v>Aktuaria</v>
      </c>
      <c r="C401" s="9" t="str" cm="1">
        <f t="array" ref="C401">_xlfn.IFS(A401&lt;251,_xlfn.XLOOKUP(B401,$A$2:$A$7,$B$2:$B$7),A401&lt;501,_xlfn.XLOOKUP(B401,$A$2:$A$7,$C$2:$C$7),A401&lt;751,_xlfn.XLOOKUP(B401,$A$2:$A$7,$D$2:$D$7),A401&lt;=1000,_xlfn.XLOOKUP(B401,$A$2:$A$7,$E$2:$E$7))</f>
        <v>Pak Krisna</v>
      </c>
      <c r="D401" s="9" t="str">
        <f>(_xlfn.XLOOKUP(A401,'Personal Teks 2'!$A$2:$A$1001,'Personal Teks 2'!$D$2:$D$1001))</f>
        <v>Kusuma Andriani</v>
      </c>
    </row>
    <row r="402" spans="1:4" x14ac:dyDescent="0.25">
      <c r="A402" s="9">
        <v>393</v>
      </c>
      <c r="B402" s="9" t="str">
        <f>_xlfn.XLOOKUP(A402,'Personal Teks 2'!$A$2:$A$1001,'Personal Teks 2'!$C$2:$C$1001)</f>
        <v>Biologi</v>
      </c>
      <c r="C402" s="9" t="str" cm="1">
        <f t="array" ref="C402">_xlfn.IFS(A402&lt;251,_xlfn.XLOOKUP(B402,$A$2:$A$7,$B$2:$B$7),A402&lt;501,_xlfn.XLOOKUP(B402,$A$2:$A$7,$C$2:$C$7),A402&lt;751,_xlfn.XLOOKUP(B402,$A$2:$A$7,$D$2:$D$7),A402&lt;=1000,_xlfn.XLOOKUP(B402,$A$2:$A$7,$E$2:$E$7))</f>
        <v>Pak Andi</v>
      </c>
      <c r="D402" s="9" t="str">
        <f>(_xlfn.XLOOKUP(A402,'Personal Teks 2'!$A$2:$A$1001,'Personal Teks 2'!$D$2:$D$1001))</f>
        <v>Adhiarja Prasasta</v>
      </c>
    </row>
    <row r="403" spans="1:4" x14ac:dyDescent="0.25">
      <c r="A403" s="9">
        <v>394</v>
      </c>
      <c r="B403" s="9" t="str">
        <f>_xlfn.XLOOKUP(A403,'Personal Teks 2'!$A$2:$A$1001,'Personal Teks 2'!$C$2:$C$1001)</f>
        <v>Matematika</v>
      </c>
      <c r="C403" s="9" t="str" cm="1">
        <f t="array" ref="C403">_xlfn.IFS(A403&lt;251,_xlfn.XLOOKUP(B403,$A$2:$A$7,$B$2:$B$7),A403&lt;501,_xlfn.XLOOKUP(B403,$A$2:$A$7,$C$2:$C$7),A403&lt;751,_xlfn.XLOOKUP(B403,$A$2:$A$7,$D$2:$D$7),A403&lt;=1000,_xlfn.XLOOKUP(B403,$A$2:$A$7,$E$2:$E$7))</f>
        <v>Pak Budi</v>
      </c>
      <c r="D403" s="9" t="str">
        <f>(_xlfn.XLOOKUP(A403,'Personal Teks 2'!$A$2:$A$1001,'Personal Teks 2'!$D$2:$D$1001))</f>
        <v>Anita Tamba</v>
      </c>
    </row>
    <row r="404" spans="1:4" x14ac:dyDescent="0.25">
      <c r="A404" s="9">
        <v>395</v>
      </c>
      <c r="B404" s="9" t="str">
        <f>_xlfn.XLOOKUP(A404,'Personal Teks 2'!$A$2:$A$1001,'Personal Teks 2'!$C$2:$C$1001)</f>
        <v>Statistika</v>
      </c>
      <c r="C404" s="9" t="str" cm="1">
        <f t="array" ref="C404">_xlfn.IFS(A404&lt;251,_xlfn.XLOOKUP(B404,$A$2:$A$7,$B$2:$B$7),A404&lt;501,_xlfn.XLOOKUP(B404,$A$2:$A$7,$C$2:$C$7),A404&lt;751,_xlfn.XLOOKUP(B404,$A$2:$A$7,$D$2:$D$7),A404&lt;=1000,_xlfn.XLOOKUP(B404,$A$2:$A$7,$E$2:$E$7))</f>
        <v>Bu Dwi</v>
      </c>
      <c r="D404" s="9" t="str">
        <f>(_xlfn.XLOOKUP(A404,'Personal Teks 2'!$A$2:$A$1001,'Personal Teks 2'!$D$2:$D$1001))</f>
        <v>Bambang Nasyiah</v>
      </c>
    </row>
    <row r="405" spans="1:4" x14ac:dyDescent="0.25">
      <c r="A405" s="9">
        <v>396</v>
      </c>
      <c r="B405" s="9" t="str">
        <f>_xlfn.XLOOKUP(A405,'Personal Teks 2'!$A$2:$A$1001,'Personal Teks 2'!$C$2:$C$1001)</f>
        <v>Biologi</v>
      </c>
      <c r="C405" s="9" t="str" cm="1">
        <f t="array" ref="C405">_xlfn.IFS(A405&lt;251,_xlfn.XLOOKUP(B405,$A$2:$A$7,$B$2:$B$7),A405&lt;501,_xlfn.XLOOKUP(B405,$A$2:$A$7,$C$2:$C$7),A405&lt;751,_xlfn.XLOOKUP(B405,$A$2:$A$7,$D$2:$D$7),A405&lt;=1000,_xlfn.XLOOKUP(B405,$A$2:$A$7,$E$2:$E$7))</f>
        <v>Pak Andi</v>
      </c>
      <c r="D405" s="9" t="str">
        <f>(_xlfn.XLOOKUP(A405,'Personal Teks 2'!$A$2:$A$1001,'Personal Teks 2'!$D$2:$D$1001))</f>
        <v>Ami Prasetya</v>
      </c>
    </row>
    <row r="406" spans="1:4" x14ac:dyDescent="0.25">
      <c r="A406" s="9">
        <v>397</v>
      </c>
      <c r="B406" s="9" t="str">
        <f>_xlfn.XLOOKUP(A406,'Personal Teks 2'!$A$2:$A$1001,'Personal Teks 2'!$C$2:$C$1001)</f>
        <v>Kimia</v>
      </c>
      <c r="C406" s="9" t="str" cm="1">
        <f t="array" ref="C406">_xlfn.IFS(A406&lt;251,_xlfn.XLOOKUP(B406,$A$2:$A$7,$B$2:$B$7),A406&lt;501,_xlfn.XLOOKUP(B406,$A$2:$A$7,$C$2:$C$7),A406&lt;751,_xlfn.XLOOKUP(B406,$A$2:$A$7,$D$2:$D$7),A406&lt;=1000,_xlfn.XLOOKUP(B406,$A$2:$A$7,$E$2:$E$7))</f>
        <v>Bu Made</v>
      </c>
      <c r="D406" s="9" t="str">
        <f>(_xlfn.XLOOKUP(A406,'Personal Teks 2'!$A$2:$A$1001,'Personal Teks 2'!$D$2:$D$1001))</f>
        <v>Farhunnisa Putri</v>
      </c>
    </row>
    <row r="407" spans="1:4" x14ac:dyDescent="0.25">
      <c r="A407" s="9">
        <v>398</v>
      </c>
      <c r="B407" s="9" t="str">
        <f>_xlfn.XLOOKUP(A407,'Personal Teks 2'!$A$2:$A$1001,'Personal Teks 2'!$C$2:$C$1001)</f>
        <v>Kimia</v>
      </c>
      <c r="C407" s="9" t="str" cm="1">
        <f t="array" ref="C407">_xlfn.IFS(A407&lt;251,_xlfn.XLOOKUP(B407,$A$2:$A$7,$B$2:$B$7),A407&lt;501,_xlfn.XLOOKUP(B407,$A$2:$A$7,$C$2:$C$7),A407&lt;751,_xlfn.XLOOKUP(B407,$A$2:$A$7,$D$2:$D$7),A407&lt;=1000,_xlfn.XLOOKUP(B407,$A$2:$A$7,$E$2:$E$7))</f>
        <v>Bu Made</v>
      </c>
      <c r="D407" s="9" t="str">
        <f>(_xlfn.XLOOKUP(A407,'Personal Teks 2'!$A$2:$A$1001,'Personal Teks 2'!$D$2:$D$1001))</f>
        <v>Gamblang Mayasari</v>
      </c>
    </row>
    <row r="408" spans="1:4" x14ac:dyDescent="0.25">
      <c r="A408" s="9">
        <v>399</v>
      </c>
      <c r="B408" s="9" t="str">
        <f>_xlfn.XLOOKUP(A408,'Personal Teks 2'!$A$2:$A$1001,'Personal Teks 2'!$C$2:$C$1001)</f>
        <v>Matematika</v>
      </c>
      <c r="C408" s="9" t="str" cm="1">
        <f t="array" ref="C408">_xlfn.IFS(A408&lt;251,_xlfn.XLOOKUP(B408,$A$2:$A$7,$B$2:$B$7),A408&lt;501,_xlfn.XLOOKUP(B408,$A$2:$A$7,$C$2:$C$7),A408&lt;751,_xlfn.XLOOKUP(B408,$A$2:$A$7,$D$2:$D$7),A408&lt;=1000,_xlfn.XLOOKUP(B408,$A$2:$A$7,$E$2:$E$7))</f>
        <v>Pak Budi</v>
      </c>
      <c r="D408" s="9" t="str">
        <f>(_xlfn.XLOOKUP(A408,'Personal Teks 2'!$A$2:$A$1001,'Personal Teks 2'!$D$2:$D$1001))</f>
        <v>Hadi Pudjiastuti</v>
      </c>
    </row>
    <row r="409" spans="1:4" x14ac:dyDescent="0.25">
      <c r="A409" s="9">
        <v>400</v>
      </c>
      <c r="B409" s="9" t="str">
        <f>_xlfn.XLOOKUP(A409,'Personal Teks 2'!$A$2:$A$1001,'Personal Teks 2'!$C$2:$C$1001)</f>
        <v>Biologi</v>
      </c>
      <c r="C409" s="9" t="str" cm="1">
        <f t="array" ref="C409">_xlfn.IFS(A409&lt;251,_xlfn.XLOOKUP(B409,$A$2:$A$7,$B$2:$B$7),A409&lt;501,_xlfn.XLOOKUP(B409,$A$2:$A$7,$C$2:$C$7),A409&lt;751,_xlfn.XLOOKUP(B409,$A$2:$A$7,$D$2:$D$7),A409&lt;=1000,_xlfn.XLOOKUP(B409,$A$2:$A$7,$E$2:$E$7))</f>
        <v>Pak Andi</v>
      </c>
      <c r="D409" s="9" t="str">
        <f>(_xlfn.XLOOKUP(A409,'Personal Teks 2'!$A$2:$A$1001,'Personal Teks 2'!$D$2:$D$1001))</f>
        <v>Gandi Wibisono</v>
      </c>
    </row>
    <row r="410" spans="1:4" x14ac:dyDescent="0.25">
      <c r="A410" s="9">
        <v>401</v>
      </c>
      <c r="B410" s="9" t="str">
        <f>_xlfn.XLOOKUP(A410,'Personal Teks 2'!$A$2:$A$1001,'Personal Teks 2'!$C$2:$C$1001)</f>
        <v>Kimia</v>
      </c>
      <c r="C410" s="9" t="str" cm="1">
        <f t="array" ref="C410">_xlfn.IFS(A410&lt;251,_xlfn.XLOOKUP(B410,$A$2:$A$7,$B$2:$B$7),A410&lt;501,_xlfn.XLOOKUP(B410,$A$2:$A$7,$C$2:$C$7),A410&lt;751,_xlfn.XLOOKUP(B410,$A$2:$A$7,$D$2:$D$7),A410&lt;=1000,_xlfn.XLOOKUP(B410,$A$2:$A$7,$E$2:$E$7))</f>
        <v>Bu Made</v>
      </c>
      <c r="D410" s="9" t="str">
        <f>(_xlfn.XLOOKUP(A410,'Personal Teks 2'!$A$2:$A$1001,'Personal Teks 2'!$D$2:$D$1001))</f>
        <v>Maya Simanjuntak</v>
      </c>
    </row>
    <row r="411" spans="1:4" x14ac:dyDescent="0.25">
      <c r="A411" s="9">
        <v>402</v>
      </c>
      <c r="B411" s="9" t="str">
        <f>_xlfn.XLOOKUP(A411,'Personal Teks 2'!$A$2:$A$1001,'Personal Teks 2'!$C$2:$C$1001)</f>
        <v>Statistika</v>
      </c>
      <c r="C411" s="9" t="str" cm="1">
        <f t="array" ref="C411">_xlfn.IFS(A411&lt;251,_xlfn.XLOOKUP(B411,$A$2:$A$7,$B$2:$B$7),A411&lt;501,_xlfn.XLOOKUP(B411,$A$2:$A$7,$C$2:$C$7),A411&lt;751,_xlfn.XLOOKUP(B411,$A$2:$A$7,$D$2:$D$7),A411&lt;=1000,_xlfn.XLOOKUP(B411,$A$2:$A$7,$E$2:$E$7))</f>
        <v>Bu Dwi</v>
      </c>
      <c r="D411" s="9" t="str">
        <f>(_xlfn.XLOOKUP(A411,'Personal Teks 2'!$A$2:$A$1001,'Personal Teks 2'!$D$2:$D$1001))</f>
        <v>Saiful Safitri</v>
      </c>
    </row>
    <row r="412" spans="1:4" x14ac:dyDescent="0.25">
      <c r="A412" s="9">
        <v>403</v>
      </c>
      <c r="B412" s="9" t="str">
        <f>_xlfn.XLOOKUP(A412,'Personal Teks 2'!$A$2:$A$1001,'Personal Teks 2'!$C$2:$C$1001)</f>
        <v>Aktuaria</v>
      </c>
      <c r="C412" s="9" t="str" cm="1">
        <f t="array" ref="C412">_xlfn.IFS(A412&lt;251,_xlfn.XLOOKUP(B412,$A$2:$A$7,$B$2:$B$7),A412&lt;501,_xlfn.XLOOKUP(B412,$A$2:$A$7,$C$2:$C$7),A412&lt;751,_xlfn.XLOOKUP(B412,$A$2:$A$7,$D$2:$D$7),A412&lt;=1000,_xlfn.XLOOKUP(B412,$A$2:$A$7,$E$2:$E$7))</f>
        <v>Pak Krisna</v>
      </c>
      <c r="D412" s="9" t="str">
        <f>(_xlfn.XLOOKUP(A412,'Personal Teks 2'!$A$2:$A$1001,'Personal Teks 2'!$D$2:$D$1001))</f>
        <v>Edi Prasetya</v>
      </c>
    </row>
    <row r="413" spans="1:4" x14ac:dyDescent="0.25">
      <c r="A413" s="9">
        <v>404</v>
      </c>
      <c r="B413" s="9" t="str">
        <f>_xlfn.XLOOKUP(A413,'Personal Teks 2'!$A$2:$A$1001,'Personal Teks 2'!$C$2:$C$1001)</f>
        <v>Kimia</v>
      </c>
      <c r="C413" s="9" t="str" cm="1">
        <f t="array" ref="C413">_xlfn.IFS(A413&lt;251,_xlfn.XLOOKUP(B413,$A$2:$A$7,$B$2:$B$7),A413&lt;501,_xlfn.XLOOKUP(B413,$A$2:$A$7,$C$2:$C$7),A413&lt;751,_xlfn.XLOOKUP(B413,$A$2:$A$7,$D$2:$D$7),A413&lt;=1000,_xlfn.XLOOKUP(B413,$A$2:$A$7,$E$2:$E$7))</f>
        <v>Bu Made</v>
      </c>
      <c r="D413" s="9" t="str">
        <f>(_xlfn.XLOOKUP(A413,'Personal Teks 2'!$A$2:$A$1001,'Personal Teks 2'!$D$2:$D$1001))</f>
        <v>Asirwanda Natsir</v>
      </c>
    </row>
    <row r="414" spans="1:4" x14ac:dyDescent="0.25">
      <c r="A414" s="9">
        <v>405</v>
      </c>
      <c r="B414" s="9" t="str">
        <f>_xlfn.XLOOKUP(A414,'Personal Teks 2'!$A$2:$A$1001,'Personal Teks 2'!$C$2:$C$1001)</f>
        <v>Matematika</v>
      </c>
      <c r="C414" s="9" t="str" cm="1">
        <f t="array" ref="C414">_xlfn.IFS(A414&lt;251,_xlfn.XLOOKUP(B414,$A$2:$A$7,$B$2:$B$7),A414&lt;501,_xlfn.XLOOKUP(B414,$A$2:$A$7,$C$2:$C$7),A414&lt;751,_xlfn.XLOOKUP(B414,$A$2:$A$7,$D$2:$D$7),A414&lt;=1000,_xlfn.XLOOKUP(B414,$A$2:$A$7,$E$2:$E$7))</f>
        <v>Pak Budi</v>
      </c>
      <c r="D414" s="9" t="str">
        <f>(_xlfn.XLOOKUP(A414,'Personal Teks 2'!$A$2:$A$1001,'Personal Teks 2'!$D$2:$D$1001))</f>
        <v>Aisyah Nashiruddin</v>
      </c>
    </row>
    <row r="415" spans="1:4" x14ac:dyDescent="0.25">
      <c r="A415" s="9">
        <v>406</v>
      </c>
      <c r="B415" s="9" t="str">
        <f>_xlfn.XLOOKUP(A415,'Personal Teks 2'!$A$2:$A$1001,'Personal Teks 2'!$C$2:$C$1001)</f>
        <v>Kimia</v>
      </c>
      <c r="C415" s="9" t="str" cm="1">
        <f t="array" ref="C415">_xlfn.IFS(A415&lt;251,_xlfn.XLOOKUP(B415,$A$2:$A$7,$B$2:$B$7),A415&lt;501,_xlfn.XLOOKUP(B415,$A$2:$A$7,$C$2:$C$7),A415&lt;751,_xlfn.XLOOKUP(B415,$A$2:$A$7,$D$2:$D$7),A415&lt;=1000,_xlfn.XLOOKUP(B415,$A$2:$A$7,$E$2:$E$7))</f>
        <v>Bu Made</v>
      </c>
      <c r="D415" s="9" t="str">
        <f>(_xlfn.XLOOKUP(A415,'Personal Teks 2'!$A$2:$A$1001,'Personal Teks 2'!$D$2:$D$1001))</f>
        <v>Elon Irawan</v>
      </c>
    </row>
    <row r="416" spans="1:4" x14ac:dyDescent="0.25">
      <c r="A416" s="9">
        <v>407</v>
      </c>
      <c r="B416" s="9" t="str">
        <f>_xlfn.XLOOKUP(A416,'Personal Teks 2'!$A$2:$A$1001,'Personal Teks 2'!$C$2:$C$1001)</f>
        <v>Matematika</v>
      </c>
      <c r="C416" s="9" t="str" cm="1">
        <f t="array" ref="C416">_xlfn.IFS(A416&lt;251,_xlfn.XLOOKUP(B416,$A$2:$A$7,$B$2:$B$7),A416&lt;501,_xlfn.XLOOKUP(B416,$A$2:$A$7,$C$2:$C$7),A416&lt;751,_xlfn.XLOOKUP(B416,$A$2:$A$7,$D$2:$D$7),A416&lt;=1000,_xlfn.XLOOKUP(B416,$A$2:$A$7,$E$2:$E$7))</f>
        <v>Pak Budi</v>
      </c>
      <c r="D416" s="9" t="str">
        <f>(_xlfn.XLOOKUP(A416,'Personal Teks 2'!$A$2:$A$1001,'Personal Teks 2'!$D$2:$D$1001))</f>
        <v>Janet Pradana</v>
      </c>
    </row>
    <row r="417" spans="1:4" x14ac:dyDescent="0.25">
      <c r="A417" s="9">
        <v>408</v>
      </c>
      <c r="B417" s="9" t="str">
        <f>_xlfn.XLOOKUP(A417,'Personal Teks 2'!$A$2:$A$1001,'Personal Teks 2'!$C$2:$C$1001)</f>
        <v>Aktuaria</v>
      </c>
      <c r="C417" s="9" t="str" cm="1">
        <f t="array" ref="C417">_xlfn.IFS(A417&lt;251,_xlfn.XLOOKUP(B417,$A$2:$A$7,$B$2:$B$7),A417&lt;501,_xlfn.XLOOKUP(B417,$A$2:$A$7,$C$2:$C$7),A417&lt;751,_xlfn.XLOOKUP(B417,$A$2:$A$7,$D$2:$D$7),A417&lt;=1000,_xlfn.XLOOKUP(B417,$A$2:$A$7,$E$2:$E$7))</f>
        <v>Pak Krisna</v>
      </c>
      <c r="D417" s="9" t="str">
        <f>(_xlfn.XLOOKUP(A417,'Personal Teks 2'!$A$2:$A$1001,'Personal Teks 2'!$D$2:$D$1001))</f>
        <v>Raihan Laksita</v>
      </c>
    </row>
    <row r="418" spans="1:4" x14ac:dyDescent="0.25">
      <c r="A418" s="9">
        <v>409</v>
      </c>
      <c r="B418" s="9" t="str">
        <f>_xlfn.XLOOKUP(A418,'Personal Teks 2'!$A$2:$A$1001,'Personal Teks 2'!$C$2:$C$1001)</f>
        <v>Statistika</v>
      </c>
      <c r="C418" s="9" t="str" cm="1">
        <f t="array" ref="C418">_xlfn.IFS(A418&lt;251,_xlfn.XLOOKUP(B418,$A$2:$A$7,$B$2:$B$7),A418&lt;501,_xlfn.XLOOKUP(B418,$A$2:$A$7,$C$2:$C$7),A418&lt;751,_xlfn.XLOOKUP(B418,$A$2:$A$7,$D$2:$D$7),A418&lt;=1000,_xlfn.XLOOKUP(B418,$A$2:$A$7,$E$2:$E$7))</f>
        <v>Bu Dwi</v>
      </c>
      <c r="D418" s="9" t="str">
        <f>(_xlfn.XLOOKUP(A418,'Personal Teks 2'!$A$2:$A$1001,'Personal Teks 2'!$D$2:$D$1001))</f>
        <v>Tina Pradipta</v>
      </c>
    </row>
    <row r="419" spans="1:4" x14ac:dyDescent="0.25">
      <c r="A419" s="9">
        <v>410</v>
      </c>
      <c r="B419" s="9" t="str">
        <f>_xlfn.XLOOKUP(A419,'Personal Teks 2'!$A$2:$A$1001,'Personal Teks 2'!$C$2:$C$1001)</f>
        <v>Aktuaria</v>
      </c>
      <c r="C419" s="9" t="str" cm="1">
        <f t="array" ref="C419">_xlfn.IFS(A419&lt;251,_xlfn.XLOOKUP(B419,$A$2:$A$7,$B$2:$B$7),A419&lt;501,_xlfn.XLOOKUP(B419,$A$2:$A$7,$C$2:$C$7),A419&lt;751,_xlfn.XLOOKUP(B419,$A$2:$A$7,$D$2:$D$7),A419&lt;=1000,_xlfn.XLOOKUP(B419,$A$2:$A$7,$E$2:$E$7))</f>
        <v>Pak Krisna</v>
      </c>
      <c r="D419" s="9" t="str">
        <f>(_xlfn.XLOOKUP(A419,'Personal Teks 2'!$A$2:$A$1001,'Personal Teks 2'!$D$2:$D$1001))</f>
        <v>Elisa Irawan</v>
      </c>
    </row>
    <row r="420" spans="1:4" x14ac:dyDescent="0.25">
      <c r="A420" s="9">
        <v>411</v>
      </c>
      <c r="B420" s="9" t="str">
        <f>_xlfn.XLOOKUP(A420,'Personal Teks 2'!$A$2:$A$1001,'Personal Teks 2'!$C$2:$C$1001)</f>
        <v>Fisika</v>
      </c>
      <c r="C420" s="9" t="str" cm="1">
        <f t="array" ref="C420">_xlfn.IFS(A420&lt;251,_xlfn.XLOOKUP(B420,$A$2:$A$7,$B$2:$B$7),A420&lt;501,_xlfn.XLOOKUP(B420,$A$2:$A$7,$C$2:$C$7),A420&lt;751,_xlfn.XLOOKUP(B420,$A$2:$A$7,$D$2:$D$7),A420&lt;=1000,_xlfn.XLOOKUP(B420,$A$2:$A$7,$E$2:$E$7))</f>
        <v>Bu Ratna</v>
      </c>
      <c r="D420" s="9" t="str">
        <f>(_xlfn.XLOOKUP(A420,'Personal Teks 2'!$A$2:$A$1001,'Personal Teks 2'!$D$2:$D$1001))</f>
        <v>Kayla Hartati</v>
      </c>
    </row>
    <row r="421" spans="1:4" x14ac:dyDescent="0.25">
      <c r="A421" s="9">
        <v>412</v>
      </c>
      <c r="B421" s="9" t="str">
        <f>_xlfn.XLOOKUP(A421,'Personal Teks 2'!$A$2:$A$1001,'Personal Teks 2'!$C$2:$C$1001)</f>
        <v>Biologi</v>
      </c>
      <c r="C421" s="9" t="str" cm="1">
        <f t="array" ref="C421">_xlfn.IFS(A421&lt;251,_xlfn.XLOOKUP(B421,$A$2:$A$7,$B$2:$B$7),A421&lt;501,_xlfn.XLOOKUP(B421,$A$2:$A$7,$C$2:$C$7),A421&lt;751,_xlfn.XLOOKUP(B421,$A$2:$A$7,$D$2:$D$7),A421&lt;=1000,_xlfn.XLOOKUP(B421,$A$2:$A$7,$E$2:$E$7))</f>
        <v>Pak Andi</v>
      </c>
      <c r="D421" s="9" t="str">
        <f>(_xlfn.XLOOKUP(A421,'Personal Teks 2'!$A$2:$A$1001,'Personal Teks 2'!$D$2:$D$1001))</f>
        <v>Taswir Nababan</v>
      </c>
    </row>
    <row r="422" spans="1:4" x14ac:dyDescent="0.25">
      <c r="A422" s="9">
        <v>413</v>
      </c>
      <c r="B422" s="9" t="str">
        <f>_xlfn.XLOOKUP(A422,'Personal Teks 2'!$A$2:$A$1001,'Personal Teks 2'!$C$2:$C$1001)</f>
        <v>Kimia</v>
      </c>
      <c r="C422" s="9" t="str" cm="1">
        <f t="array" ref="C422">_xlfn.IFS(A422&lt;251,_xlfn.XLOOKUP(B422,$A$2:$A$7,$B$2:$B$7),A422&lt;501,_xlfn.XLOOKUP(B422,$A$2:$A$7,$C$2:$C$7),A422&lt;751,_xlfn.XLOOKUP(B422,$A$2:$A$7,$D$2:$D$7),A422&lt;=1000,_xlfn.XLOOKUP(B422,$A$2:$A$7,$E$2:$E$7))</f>
        <v>Bu Made</v>
      </c>
      <c r="D422" s="9" t="str">
        <f>(_xlfn.XLOOKUP(A422,'Personal Teks 2'!$A$2:$A$1001,'Personal Teks 2'!$D$2:$D$1001))</f>
        <v>Warji Permadi</v>
      </c>
    </row>
    <row r="423" spans="1:4" x14ac:dyDescent="0.25">
      <c r="A423" s="9">
        <v>414</v>
      </c>
      <c r="B423" s="9" t="str">
        <f>_xlfn.XLOOKUP(A423,'Personal Teks 2'!$A$2:$A$1001,'Personal Teks 2'!$C$2:$C$1001)</f>
        <v>Kimia</v>
      </c>
      <c r="C423" s="9" t="str" cm="1">
        <f t="array" ref="C423">_xlfn.IFS(A423&lt;251,_xlfn.XLOOKUP(B423,$A$2:$A$7,$B$2:$B$7),A423&lt;501,_xlfn.XLOOKUP(B423,$A$2:$A$7,$C$2:$C$7),A423&lt;751,_xlfn.XLOOKUP(B423,$A$2:$A$7,$D$2:$D$7),A423&lt;=1000,_xlfn.XLOOKUP(B423,$A$2:$A$7,$E$2:$E$7))</f>
        <v>Bu Made</v>
      </c>
      <c r="D423" s="9" t="str">
        <f>(_xlfn.XLOOKUP(A423,'Personal Teks 2'!$A$2:$A$1001,'Personal Teks 2'!$D$2:$D$1001))</f>
        <v>Taufan Permata</v>
      </c>
    </row>
    <row r="424" spans="1:4" x14ac:dyDescent="0.25">
      <c r="A424" s="9">
        <v>415</v>
      </c>
      <c r="B424" s="9" t="str">
        <f>_xlfn.XLOOKUP(A424,'Personal Teks 2'!$A$2:$A$1001,'Personal Teks 2'!$C$2:$C$1001)</f>
        <v>Matematika</v>
      </c>
      <c r="C424" s="9" t="str" cm="1">
        <f t="array" ref="C424">_xlfn.IFS(A424&lt;251,_xlfn.XLOOKUP(B424,$A$2:$A$7,$B$2:$B$7),A424&lt;501,_xlfn.XLOOKUP(B424,$A$2:$A$7,$C$2:$C$7),A424&lt;751,_xlfn.XLOOKUP(B424,$A$2:$A$7,$D$2:$D$7),A424&lt;=1000,_xlfn.XLOOKUP(B424,$A$2:$A$7,$E$2:$E$7))</f>
        <v>Pak Budi</v>
      </c>
      <c r="D424" s="9" t="str">
        <f>(_xlfn.XLOOKUP(A424,'Personal Teks 2'!$A$2:$A$1001,'Personal Teks 2'!$D$2:$D$1001))</f>
        <v>Martana Rajasa</v>
      </c>
    </row>
    <row r="425" spans="1:4" x14ac:dyDescent="0.25">
      <c r="A425" s="9">
        <v>416</v>
      </c>
      <c r="B425" s="9" t="str">
        <f>_xlfn.XLOOKUP(A425,'Personal Teks 2'!$A$2:$A$1001,'Personal Teks 2'!$C$2:$C$1001)</f>
        <v>Fisika</v>
      </c>
      <c r="C425" s="9" t="str" cm="1">
        <f t="array" ref="C425">_xlfn.IFS(A425&lt;251,_xlfn.XLOOKUP(B425,$A$2:$A$7,$B$2:$B$7),A425&lt;501,_xlfn.XLOOKUP(B425,$A$2:$A$7,$C$2:$C$7),A425&lt;751,_xlfn.XLOOKUP(B425,$A$2:$A$7,$D$2:$D$7),A425&lt;=1000,_xlfn.XLOOKUP(B425,$A$2:$A$7,$E$2:$E$7))</f>
        <v>Bu Ratna</v>
      </c>
      <c r="D425" s="9" t="str">
        <f>(_xlfn.XLOOKUP(A425,'Personal Teks 2'!$A$2:$A$1001,'Personal Teks 2'!$D$2:$D$1001))</f>
        <v>Rizki Puspita</v>
      </c>
    </row>
    <row r="426" spans="1:4" x14ac:dyDescent="0.25">
      <c r="A426" s="9">
        <v>417</v>
      </c>
      <c r="B426" s="9" t="str">
        <f>_xlfn.XLOOKUP(A426,'Personal Teks 2'!$A$2:$A$1001,'Personal Teks 2'!$C$2:$C$1001)</f>
        <v>Biologi</v>
      </c>
      <c r="C426" s="9" t="str" cm="1">
        <f t="array" ref="C426">_xlfn.IFS(A426&lt;251,_xlfn.XLOOKUP(B426,$A$2:$A$7,$B$2:$B$7),A426&lt;501,_xlfn.XLOOKUP(B426,$A$2:$A$7,$C$2:$C$7),A426&lt;751,_xlfn.XLOOKUP(B426,$A$2:$A$7,$D$2:$D$7),A426&lt;=1000,_xlfn.XLOOKUP(B426,$A$2:$A$7,$E$2:$E$7))</f>
        <v>Pak Andi</v>
      </c>
      <c r="D426" s="9" t="str">
        <f>(_xlfn.XLOOKUP(A426,'Personal Teks 2'!$A$2:$A$1001,'Personal Teks 2'!$D$2:$D$1001))</f>
        <v>Agus Halim</v>
      </c>
    </row>
    <row r="427" spans="1:4" x14ac:dyDescent="0.25">
      <c r="A427" s="9">
        <v>418</v>
      </c>
      <c r="B427" s="9" t="str">
        <f>_xlfn.XLOOKUP(A427,'Personal Teks 2'!$A$2:$A$1001,'Personal Teks 2'!$C$2:$C$1001)</f>
        <v>Fisika</v>
      </c>
      <c r="C427" s="9" t="str" cm="1">
        <f t="array" ref="C427">_xlfn.IFS(A427&lt;251,_xlfn.XLOOKUP(B427,$A$2:$A$7,$B$2:$B$7),A427&lt;501,_xlfn.XLOOKUP(B427,$A$2:$A$7,$C$2:$C$7),A427&lt;751,_xlfn.XLOOKUP(B427,$A$2:$A$7,$D$2:$D$7),A427&lt;=1000,_xlfn.XLOOKUP(B427,$A$2:$A$7,$E$2:$E$7))</f>
        <v>Bu Ratna</v>
      </c>
      <c r="D427" s="9" t="str">
        <f>(_xlfn.XLOOKUP(A427,'Personal Teks 2'!$A$2:$A$1001,'Personal Teks 2'!$D$2:$D$1001))</f>
        <v>Pranata Hastuti</v>
      </c>
    </row>
    <row r="428" spans="1:4" x14ac:dyDescent="0.25">
      <c r="A428" s="9">
        <v>419</v>
      </c>
      <c r="B428" s="9" t="str">
        <f>_xlfn.XLOOKUP(A428,'Personal Teks 2'!$A$2:$A$1001,'Personal Teks 2'!$C$2:$C$1001)</f>
        <v>Statistika</v>
      </c>
      <c r="C428" s="9" t="str" cm="1">
        <f t="array" ref="C428">_xlfn.IFS(A428&lt;251,_xlfn.XLOOKUP(B428,$A$2:$A$7,$B$2:$B$7),A428&lt;501,_xlfn.XLOOKUP(B428,$A$2:$A$7,$C$2:$C$7),A428&lt;751,_xlfn.XLOOKUP(B428,$A$2:$A$7,$D$2:$D$7),A428&lt;=1000,_xlfn.XLOOKUP(B428,$A$2:$A$7,$E$2:$E$7))</f>
        <v>Bu Dwi</v>
      </c>
      <c r="D428" s="9" t="str">
        <f>(_xlfn.XLOOKUP(A428,'Personal Teks 2'!$A$2:$A$1001,'Personal Teks 2'!$D$2:$D$1001))</f>
        <v>Salwa Utama</v>
      </c>
    </row>
    <row r="429" spans="1:4" x14ac:dyDescent="0.25">
      <c r="A429" s="9">
        <v>420</v>
      </c>
      <c r="B429" s="9" t="str">
        <f>_xlfn.XLOOKUP(A429,'Personal Teks 2'!$A$2:$A$1001,'Personal Teks 2'!$C$2:$C$1001)</f>
        <v>Aktuaria</v>
      </c>
      <c r="C429" s="9" t="str" cm="1">
        <f t="array" ref="C429">_xlfn.IFS(A429&lt;251,_xlfn.XLOOKUP(B429,$A$2:$A$7,$B$2:$B$7),A429&lt;501,_xlfn.XLOOKUP(B429,$A$2:$A$7,$C$2:$C$7),A429&lt;751,_xlfn.XLOOKUP(B429,$A$2:$A$7,$D$2:$D$7),A429&lt;=1000,_xlfn.XLOOKUP(B429,$A$2:$A$7,$E$2:$E$7))</f>
        <v>Pak Krisna</v>
      </c>
      <c r="D429" s="9" t="str">
        <f>(_xlfn.XLOOKUP(A429,'Personal Teks 2'!$A$2:$A$1001,'Personal Teks 2'!$D$2:$D$1001))</f>
        <v>Zamira Nurdiyanti</v>
      </c>
    </row>
    <row r="430" spans="1:4" x14ac:dyDescent="0.25">
      <c r="A430" s="9">
        <v>421</v>
      </c>
      <c r="B430" s="9" t="str">
        <f>_xlfn.XLOOKUP(A430,'Personal Teks 2'!$A$2:$A$1001,'Personal Teks 2'!$C$2:$C$1001)</f>
        <v>Biologi</v>
      </c>
      <c r="C430" s="9" t="str" cm="1">
        <f t="array" ref="C430">_xlfn.IFS(A430&lt;251,_xlfn.XLOOKUP(B430,$A$2:$A$7,$B$2:$B$7),A430&lt;501,_xlfn.XLOOKUP(B430,$A$2:$A$7,$C$2:$C$7),A430&lt;751,_xlfn.XLOOKUP(B430,$A$2:$A$7,$D$2:$D$7),A430&lt;=1000,_xlfn.XLOOKUP(B430,$A$2:$A$7,$E$2:$E$7))</f>
        <v>Pak Andi</v>
      </c>
      <c r="D430" s="9" t="str">
        <f>(_xlfn.XLOOKUP(A430,'Personal Teks 2'!$A$2:$A$1001,'Personal Teks 2'!$D$2:$D$1001))</f>
        <v>Elvina Wulandari</v>
      </c>
    </row>
    <row r="431" spans="1:4" x14ac:dyDescent="0.25">
      <c r="A431" s="9">
        <v>422</v>
      </c>
      <c r="B431" s="9" t="str">
        <f>_xlfn.XLOOKUP(A431,'Personal Teks 2'!$A$2:$A$1001,'Personal Teks 2'!$C$2:$C$1001)</f>
        <v>Aktuaria</v>
      </c>
      <c r="C431" s="9" t="str" cm="1">
        <f t="array" ref="C431">_xlfn.IFS(A431&lt;251,_xlfn.XLOOKUP(B431,$A$2:$A$7,$B$2:$B$7),A431&lt;501,_xlfn.XLOOKUP(B431,$A$2:$A$7,$C$2:$C$7),A431&lt;751,_xlfn.XLOOKUP(B431,$A$2:$A$7,$D$2:$D$7),A431&lt;=1000,_xlfn.XLOOKUP(B431,$A$2:$A$7,$E$2:$E$7))</f>
        <v>Pak Krisna</v>
      </c>
      <c r="D431" s="9" t="str">
        <f>(_xlfn.XLOOKUP(A431,'Personal Teks 2'!$A$2:$A$1001,'Personal Teks 2'!$D$2:$D$1001))</f>
        <v>Anom Pratama</v>
      </c>
    </row>
    <row r="432" spans="1:4" x14ac:dyDescent="0.25">
      <c r="A432" s="9">
        <v>423</v>
      </c>
      <c r="B432" s="9" t="str">
        <f>_xlfn.XLOOKUP(A432,'Personal Teks 2'!$A$2:$A$1001,'Personal Teks 2'!$C$2:$C$1001)</f>
        <v>Kimia</v>
      </c>
      <c r="C432" s="9" t="str" cm="1">
        <f t="array" ref="C432">_xlfn.IFS(A432&lt;251,_xlfn.XLOOKUP(B432,$A$2:$A$7,$B$2:$B$7),A432&lt;501,_xlfn.XLOOKUP(B432,$A$2:$A$7,$C$2:$C$7),A432&lt;751,_xlfn.XLOOKUP(B432,$A$2:$A$7,$D$2:$D$7),A432&lt;=1000,_xlfn.XLOOKUP(B432,$A$2:$A$7,$E$2:$E$7))</f>
        <v>Bu Made</v>
      </c>
      <c r="D432" s="9" t="str">
        <f>(_xlfn.XLOOKUP(A432,'Personal Teks 2'!$A$2:$A$1001,'Personal Teks 2'!$D$2:$D$1001))</f>
        <v>Irfan Melani</v>
      </c>
    </row>
    <row r="433" spans="1:4" x14ac:dyDescent="0.25">
      <c r="A433" s="9">
        <v>424</v>
      </c>
      <c r="B433" s="9" t="str">
        <f>_xlfn.XLOOKUP(A433,'Personal Teks 2'!$A$2:$A$1001,'Personal Teks 2'!$C$2:$C$1001)</f>
        <v>Biologi</v>
      </c>
      <c r="C433" s="9" t="str" cm="1">
        <f t="array" ref="C433">_xlfn.IFS(A433&lt;251,_xlfn.XLOOKUP(B433,$A$2:$A$7,$B$2:$B$7),A433&lt;501,_xlfn.XLOOKUP(B433,$A$2:$A$7,$C$2:$C$7),A433&lt;751,_xlfn.XLOOKUP(B433,$A$2:$A$7,$D$2:$D$7),A433&lt;=1000,_xlfn.XLOOKUP(B433,$A$2:$A$7,$E$2:$E$7))</f>
        <v>Pak Andi</v>
      </c>
      <c r="D433" s="9" t="str">
        <f>(_xlfn.XLOOKUP(A433,'Personal Teks 2'!$A$2:$A$1001,'Personal Teks 2'!$D$2:$D$1001))</f>
        <v>Bakiono Suartini</v>
      </c>
    </row>
    <row r="434" spans="1:4" x14ac:dyDescent="0.25">
      <c r="A434" s="9">
        <v>425</v>
      </c>
      <c r="B434" s="9" t="str">
        <f>_xlfn.XLOOKUP(A434,'Personal Teks 2'!$A$2:$A$1001,'Personal Teks 2'!$C$2:$C$1001)</f>
        <v>Biologi</v>
      </c>
      <c r="C434" s="9" t="str" cm="1">
        <f t="array" ref="C434">_xlfn.IFS(A434&lt;251,_xlfn.XLOOKUP(B434,$A$2:$A$7,$B$2:$B$7),A434&lt;501,_xlfn.XLOOKUP(B434,$A$2:$A$7,$C$2:$C$7),A434&lt;751,_xlfn.XLOOKUP(B434,$A$2:$A$7,$D$2:$D$7),A434&lt;=1000,_xlfn.XLOOKUP(B434,$A$2:$A$7,$E$2:$E$7))</f>
        <v>Pak Andi</v>
      </c>
      <c r="D434" s="9" t="str">
        <f>(_xlfn.XLOOKUP(A434,'Personal Teks 2'!$A$2:$A$1001,'Personal Teks 2'!$D$2:$D$1001))</f>
        <v>Harjo Permata</v>
      </c>
    </row>
    <row r="435" spans="1:4" x14ac:dyDescent="0.25">
      <c r="A435" s="9">
        <v>426</v>
      </c>
      <c r="B435" s="9" t="str">
        <f>_xlfn.XLOOKUP(A435,'Personal Teks 2'!$A$2:$A$1001,'Personal Teks 2'!$C$2:$C$1001)</f>
        <v>Kimia</v>
      </c>
      <c r="C435" s="9" t="str" cm="1">
        <f t="array" ref="C435">_xlfn.IFS(A435&lt;251,_xlfn.XLOOKUP(B435,$A$2:$A$7,$B$2:$B$7),A435&lt;501,_xlfn.XLOOKUP(B435,$A$2:$A$7,$C$2:$C$7),A435&lt;751,_xlfn.XLOOKUP(B435,$A$2:$A$7,$D$2:$D$7),A435&lt;=1000,_xlfn.XLOOKUP(B435,$A$2:$A$7,$E$2:$E$7))</f>
        <v>Bu Made</v>
      </c>
      <c r="D435" s="9" t="str">
        <f>(_xlfn.XLOOKUP(A435,'Personal Teks 2'!$A$2:$A$1001,'Personal Teks 2'!$D$2:$D$1001))</f>
        <v>Rahmat Purwanti</v>
      </c>
    </row>
    <row r="436" spans="1:4" x14ac:dyDescent="0.25">
      <c r="A436" s="9">
        <v>427</v>
      </c>
      <c r="B436" s="9" t="str">
        <f>_xlfn.XLOOKUP(A436,'Personal Teks 2'!$A$2:$A$1001,'Personal Teks 2'!$C$2:$C$1001)</f>
        <v>Biologi</v>
      </c>
      <c r="C436" s="9" t="str" cm="1">
        <f t="array" ref="C436">_xlfn.IFS(A436&lt;251,_xlfn.XLOOKUP(B436,$A$2:$A$7,$B$2:$B$7),A436&lt;501,_xlfn.XLOOKUP(B436,$A$2:$A$7,$C$2:$C$7),A436&lt;751,_xlfn.XLOOKUP(B436,$A$2:$A$7,$D$2:$D$7),A436&lt;=1000,_xlfn.XLOOKUP(B436,$A$2:$A$7,$E$2:$E$7))</f>
        <v>Pak Andi</v>
      </c>
      <c r="D436" s="9" t="str">
        <f>(_xlfn.XLOOKUP(A436,'Personal Teks 2'!$A$2:$A$1001,'Personal Teks 2'!$D$2:$D$1001))</f>
        <v>Jasmani Mustofa</v>
      </c>
    </row>
    <row r="437" spans="1:4" x14ac:dyDescent="0.25">
      <c r="A437" s="9">
        <v>428</v>
      </c>
      <c r="B437" s="9" t="str">
        <f>_xlfn.XLOOKUP(A437,'Personal Teks 2'!$A$2:$A$1001,'Personal Teks 2'!$C$2:$C$1001)</f>
        <v>Aktuaria</v>
      </c>
      <c r="C437" s="9" t="str" cm="1">
        <f t="array" ref="C437">_xlfn.IFS(A437&lt;251,_xlfn.XLOOKUP(B437,$A$2:$A$7,$B$2:$B$7),A437&lt;501,_xlfn.XLOOKUP(B437,$A$2:$A$7,$C$2:$C$7),A437&lt;751,_xlfn.XLOOKUP(B437,$A$2:$A$7,$D$2:$D$7),A437&lt;=1000,_xlfn.XLOOKUP(B437,$A$2:$A$7,$E$2:$E$7))</f>
        <v>Pak Krisna</v>
      </c>
      <c r="D437" s="9" t="str">
        <f>(_xlfn.XLOOKUP(A437,'Personal Teks 2'!$A$2:$A$1001,'Personal Teks 2'!$D$2:$D$1001))</f>
        <v>Manah Siregar</v>
      </c>
    </row>
    <row r="438" spans="1:4" x14ac:dyDescent="0.25">
      <c r="A438" s="9">
        <v>429</v>
      </c>
      <c r="B438" s="9" t="str">
        <f>_xlfn.XLOOKUP(A438,'Personal Teks 2'!$A$2:$A$1001,'Personal Teks 2'!$C$2:$C$1001)</f>
        <v>Statistika</v>
      </c>
      <c r="C438" s="9" t="str" cm="1">
        <f t="array" ref="C438">_xlfn.IFS(A438&lt;251,_xlfn.XLOOKUP(B438,$A$2:$A$7,$B$2:$B$7),A438&lt;501,_xlfn.XLOOKUP(B438,$A$2:$A$7,$C$2:$C$7),A438&lt;751,_xlfn.XLOOKUP(B438,$A$2:$A$7,$D$2:$D$7),A438&lt;=1000,_xlfn.XLOOKUP(B438,$A$2:$A$7,$E$2:$E$7))</f>
        <v>Bu Dwi</v>
      </c>
      <c r="D438" s="9" t="str">
        <f>(_xlfn.XLOOKUP(A438,'Personal Teks 2'!$A$2:$A$1001,'Personal Teks 2'!$D$2:$D$1001))</f>
        <v>Jumari Namaga</v>
      </c>
    </row>
    <row r="439" spans="1:4" x14ac:dyDescent="0.25">
      <c r="A439" s="9">
        <v>430</v>
      </c>
      <c r="B439" s="9" t="str">
        <f>_xlfn.XLOOKUP(A439,'Personal Teks 2'!$A$2:$A$1001,'Personal Teks 2'!$C$2:$C$1001)</f>
        <v>Kimia</v>
      </c>
      <c r="C439" s="9" t="str" cm="1">
        <f t="array" ref="C439">_xlfn.IFS(A439&lt;251,_xlfn.XLOOKUP(B439,$A$2:$A$7,$B$2:$B$7),A439&lt;501,_xlfn.XLOOKUP(B439,$A$2:$A$7,$C$2:$C$7),A439&lt;751,_xlfn.XLOOKUP(B439,$A$2:$A$7,$D$2:$D$7),A439&lt;=1000,_xlfn.XLOOKUP(B439,$A$2:$A$7,$E$2:$E$7))</f>
        <v>Bu Made</v>
      </c>
      <c r="D439" s="9" t="str">
        <f>(_xlfn.XLOOKUP(A439,'Personal Teks 2'!$A$2:$A$1001,'Personal Teks 2'!$D$2:$D$1001))</f>
        <v>Talia Saefullah</v>
      </c>
    </row>
    <row r="440" spans="1:4" x14ac:dyDescent="0.25">
      <c r="A440" s="9">
        <v>431</v>
      </c>
      <c r="B440" s="9" t="str">
        <f>_xlfn.XLOOKUP(A440,'Personal Teks 2'!$A$2:$A$1001,'Personal Teks 2'!$C$2:$C$1001)</f>
        <v>Fisika</v>
      </c>
      <c r="C440" s="9" t="str" cm="1">
        <f t="array" ref="C440">_xlfn.IFS(A440&lt;251,_xlfn.XLOOKUP(B440,$A$2:$A$7,$B$2:$B$7),A440&lt;501,_xlfn.XLOOKUP(B440,$A$2:$A$7,$C$2:$C$7),A440&lt;751,_xlfn.XLOOKUP(B440,$A$2:$A$7,$D$2:$D$7),A440&lt;=1000,_xlfn.XLOOKUP(B440,$A$2:$A$7,$E$2:$E$7))</f>
        <v>Bu Ratna</v>
      </c>
      <c r="D440" s="9" t="str">
        <f>(_xlfn.XLOOKUP(A440,'Personal Teks 2'!$A$2:$A$1001,'Personal Teks 2'!$D$2:$D$1001))</f>
        <v>Bakti Winarno</v>
      </c>
    </row>
    <row r="441" spans="1:4" x14ac:dyDescent="0.25">
      <c r="A441" s="9">
        <v>432</v>
      </c>
      <c r="B441" s="9" t="str">
        <f>_xlfn.XLOOKUP(A441,'Personal Teks 2'!$A$2:$A$1001,'Personal Teks 2'!$C$2:$C$1001)</f>
        <v>Matematika</v>
      </c>
      <c r="C441" s="9" t="str" cm="1">
        <f t="array" ref="C441">_xlfn.IFS(A441&lt;251,_xlfn.XLOOKUP(B441,$A$2:$A$7,$B$2:$B$7),A441&lt;501,_xlfn.XLOOKUP(B441,$A$2:$A$7,$C$2:$C$7),A441&lt;751,_xlfn.XLOOKUP(B441,$A$2:$A$7,$D$2:$D$7),A441&lt;=1000,_xlfn.XLOOKUP(B441,$A$2:$A$7,$E$2:$E$7))</f>
        <v>Pak Budi</v>
      </c>
      <c r="D441" s="9" t="str">
        <f>(_xlfn.XLOOKUP(A441,'Personal Teks 2'!$A$2:$A$1001,'Personal Teks 2'!$D$2:$D$1001))</f>
        <v>Ivan Manullang</v>
      </c>
    </row>
    <row r="442" spans="1:4" x14ac:dyDescent="0.25">
      <c r="A442" s="9">
        <v>433</v>
      </c>
      <c r="B442" s="9" t="str">
        <f>_xlfn.XLOOKUP(A442,'Personal Teks 2'!$A$2:$A$1001,'Personal Teks 2'!$C$2:$C$1001)</f>
        <v>Statistika</v>
      </c>
      <c r="C442" s="9" t="str" cm="1">
        <f t="array" ref="C442">_xlfn.IFS(A442&lt;251,_xlfn.XLOOKUP(B442,$A$2:$A$7,$B$2:$B$7),A442&lt;501,_xlfn.XLOOKUP(B442,$A$2:$A$7,$C$2:$C$7),A442&lt;751,_xlfn.XLOOKUP(B442,$A$2:$A$7,$D$2:$D$7),A442&lt;=1000,_xlfn.XLOOKUP(B442,$A$2:$A$7,$E$2:$E$7))</f>
        <v>Bu Dwi</v>
      </c>
      <c r="D442" s="9" t="str">
        <f>(_xlfn.XLOOKUP(A442,'Personal Teks 2'!$A$2:$A$1001,'Personal Teks 2'!$D$2:$D$1001))</f>
        <v>Dwi Sihotang</v>
      </c>
    </row>
    <row r="443" spans="1:4" x14ac:dyDescent="0.25">
      <c r="A443" s="9">
        <v>434</v>
      </c>
      <c r="B443" s="9" t="str">
        <f>_xlfn.XLOOKUP(A443,'Personal Teks 2'!$A$2:$A$1001,'Personal Teks 2'!$C$2:$C$1001)</f>
        <v>Kimia</v>
      </c>
      <c r="C443" s="9" t="str" cm="1">
        <f t="array" ref="C443">_xlfn.IFS(A443&lt;251,_xlfn.XLOOKUP(B443,$A$2:$A$7,$B$2:$B$7),A443&lt;501,_xlfn.XLOOKUP(B443,$A$2:$A$7,$C$2:$C$7),A443&lt;751,_xlfn.XLOOKUP(B443,$A$2:$A$7,$D$2:$D$7),A443&lt;=1000,_xlfn.XLOOKUP(B443,$A$2:$A$7,$E$2:$E$7))</f>
        <v>Bu Made</v>
      </c>
      <c r="D443" s="9" t="str">
        <f>(_xlfn.XLOOKUP(A443,'Personal Teks 2'!$A$2:$A$1001,'Personal Teks 2'!$D$2:$D$1001))</f>
        <v>Mahfud Pertiwi</v>
      </c>
    </row>
    <row r="444" spans="1:4" x14ac:dyDescent="0.25">
      <c r="A444" s="9">
        <v>435</v>
      </c>
      <c r="B444" s="9" t="str">
        <f>_xlfn.XLOOKUP(A444,'Personal Teks 2'!$A$2:$A$1001,'Personal Teks 2'!$C$2:$C$1001)</f>
        <v>Aktuaria</v>
      </c>
      <c r="C444" s="9" t="str" cm="1">
        <f t="array" ref="C444">_xlfn.IFS(A444&lt;251,_xlfn.XLOOKUP(B444,$A$2:$A$7,$B$2:$B$7),A444&lt;501,_xlfn.XLOOKUP(B444,$A$2:$A$7,$C$2:$C$7),A444&lt;751,_xlfn.XLOOKUP(B444,$A$2:$A$7,$D$2:$D$7),A444&lt;=1000,_xlfn.XLOOKUP(B444,$A$2:$A$7,$E$2:$E$7))</f>
        <v>Pak Krisna</v>
      </c>
      <c r="D444" s="9" t="str">
        <f>(_xlfn.XLOOKUP(A444,'Personal Teks 2'!$A$2:$A$1001,'Personal Teks 2'!$D$2:$D$1001))</f>
        <v>Praba Tarihoran</v>
      </c>
    </row>
    <row r="445" spans="1:4" x14ac:dyDescent="0.25">
      <c r="A445" s="9">
        <v>436</v>
      </c>
      <c r="B445" s="9" t="str">
        <f>_xlfn.XLOOKUP(A445,'Personal Teks 2'!$A$2:$A$1001,'Personal Teks 2'!$C$2:$C$1001)</f>
        <v>Kimia</v>
      </c>
      <c r="C445" s="9" t="str" cm="1">
        <f t="array" ref="C445">_xlfn.IFS(A445&lt;251,_xlfn.XLOOKUP(B445,$A$2:$A$7,$B$2:$B$7),A445&lt;501,_xlfn.XLOOKUP(B445,$A$2:$A$7,$C$2:$C$7),A445&lt;751,_xlfn.XLOOKUP(B445,$A$2:$A$7,$D$2:$D$7),A445&lt;=1000,_xlfn.XLOOKUP(B445,$A$2:$A$7,$E$2:$E$7))</f>
        <v>Bu Made</v>
      </c>
      <c r="D445" s="9" t="str">
        <f>(_xlfn.XLOOKUP(A445,'Personal Teks 2'!$A$2:$A$1001,'Personal Teks 2'!$D$2:$D$1001))</f>
        <v>Wahyu Firmansyah</v>
      </c>
    </row>
    <row r="446" spans="1:4" x14ac:dyDescent="0.25">
      <c r="A446" s="9">
        <v>437</v>
      </c>
      <c r="B446" s="9" t="str">
        <f>_xlfn.XLOOKUP(A446,'Personal Teks 2'!$A$2:$A$1001,'Personal Teks 2'!$C$2:$C$1001)</f>
        <v>Biologi</v>
      </c>
      <c r="C446" s="9" t="str" cm="1">
        <f t="array" ref="C446">_xlfn.IFS(A446&lt;251,_xlfn.XLOOKUP(B446,$A$2:$A$7,$B$2:$B$7),A446&lt;501,_xlfn.XLOOKUP(B446,$A$2:$A$7,$C$2:$C$7),A446&lt;751,_xlfn.XLOOKUP(B446,$A$2:$A$7,$D$2:$D$7),A446&lt;=1000,_xlfn.XLOOKUP(B446,$A$2:$A$7,$E$2:$E$7))</f>
        <v>Pak Andi</v>
      </c>
      <c r="D446" s="9" t="str">
        <f>(_xlfn.XLOOKUP(A446,'Personal Teks 2'!$A$2:$A$1001,'Personal Teks 2'!$D$2:$D$1001))</f>
        <v>Darsirah Wacana</v>
      </c>
    </row>
    <row r="447" spans="1:4" x14ac:dyDescent="0.25">
      <c r="A447" s="9">
        <v>438</v>
      </c>
      <c r="B447" s="9" t="str">
        <f>_xlfn.XLOOKUP(A447,'Personal Teks 2'!$A$2:$A$1001,'Personal Teks 2'!$C$2:$C$1001)</f>
        <v>Matematika</v>
      </c>
      <c r="C447" s="9" t="str" cm="1">
        <f t="array" ref="C447">_xlfn.IFS(A447&lt;251,_xlfn.XLOOKUP(B447,$A$2:$A$7,$B$2:$B$7),A447&lt;501,_xlfn.XLOOKUP(B447,$A$2:$A$7,$C$2:$C$7),A447&lt;751,_xlfn.XLOOKUP(B447,$A$2:$A$7,$D$2:$D$7),A447&lt;=1000,_xlfn.XLOOKUP(B447,$A$2:$A$7,$E$2:$E$7))</f>
        <v>Pak Budi</v>
      </c>
      <c r="D447" s="9" t="str">
        <f>(_xlfn.XLOOKUP(A447,'Personal Teks 2'!$A$2:$A$1001,'Personal Teks 2'!$D$2:$D$1001))</f>
        <v>Daniswara Damanik</v>
      </c>
    </row>
    <row r="448" spans="1:4" x14ac:dyDescent="0.25">
      <c r="A448" s="9">
        <v>439</v>
      </c>
      <c r="B448" s="9" t="str">
        <f>_xlfn.XLOOKUP(A448,'Personal Teks 2'!$A$2:$A$1001,'Personal Teks 2'!$C$2:$C$1001)</f>
        <v>Fisika</v>
      </c>
      <c r="C448" s="9" t="str" cm="1">
        <f t="array" ref="C448">_xlfn.IFS(A448&lt;251,_xlfn.XLOOKUP(B448,$A$2:$A$7,$B$2:$B$7),A448&lt;501,_xlfn.XLOOKUP(B448,$A$2:$A$7,$C$2:$C$7),A448&lt;751,_xlfn.XLOOKUP(B448,$A$2:$A$7,$D$2:$D$7),A448&lt;=1000,_xlfn.XLOOKUP(B448,$A$2:$A$7,$E$2:$E$7))</f>
        <v>Bu Ratna</v>
      </c>
      <c r="D448" s="9" t="str">
        <f>(_xlfn.XLOOKUP(A448,'Personal Teks 2'!$A$2:$A$1001,'Personal Teks 2'!$D$2:$D$1001))</f>
        <v>Farhunnisa Wahyuni</v>
      </c>
    </row>
    <row r="449" spans="1:4" x14ac:dyDescent="0.25">
      <c r="A449" s="9">
        <v>440</v>
      </c>
      <c r="B449" s="9" t="str">
        <f>_xlfn.XLOOKUP(A449,'Personal Teks 2'!$A$2:$A$1001,'Personal Teks 2'!$C$2:$C$1001)</f>
        <v>Biologi</v>
      </c>
      <c r="C449" s="9" t="str" cm="1">
        <f t="array" ref="C449">_xlfn.IFS(A449&lt;251,_xlfn.XLOOKUP(B449,$A$2:$A$7,$B$2:$B$7),A449&lt;501,_xlfn.XLOOKUP(B449,$A$2:$A$7,$C$2:$C$7),A449&lt;751,_xlfn.XLOOKUP(B449,$A$2:$A$7,$D$2:$D$7),A449&lt;=1000,_xlfn.XLOOKUP(B449,$A$2:$A$7,$E$2:$E$7))</f>
        <v>Pak Andi</v>
      </c>
      <c r="D449" s="9" t="str">
        <f>(_xlfn.XLOOKUP(A449,'Personal Teks 2'!$A$2:$A$1001,'Personal Teks 2'!$D$2:$D$1001))</f>
        <v>Ozy Salahudin</v>
      </c>
    </row>
    <row r="450" spans="1:4" x14ac:dyDescent="0.25">
      <c r="A450" s="9">
        <v>441</v>
      </c>
      <c r="B450" s="9" t="str">
        <f>_xlfn.XLOOKUP(A450,'Personal Teks 2'!$A$2:$A$1001,'Personal Teks 2'!$C$2:$C$1001)</f>
        <v>Aktuaria</v>
      </c>
      <c r="C450" s="9" t="str" cm="1">
        <f t="array" ref="C450">_xlfn.IFS(A450&lt;251,_xlfn.XLOOKUP(B450,$A$2:$A$7,$B$2:$B$7),A450&lt;501,_xlfn.XLOOKUP(B450,$A$2:$A$7,$C$2:$C$7),A450&lt;751,_xlfn.XLOOKUP(B450,$A$2:$A$7,$D$2:$D$7),A450&lt;=1000,_xlfn.XLOOKUP(B450,$A$2:$A$7,$E$2:$E$7))</f>
        <v>Pak Krisna</v>
      </c>
      <c r="D450" s="9" t="str">
        <f>(_xlfn.XLOOKUP(A450,'Personal Teks 2'!$A$2:$A$1001,'Personal Teks 2'!$D$2:$D$1001))</f>
        <v>Safina Tamba</v>
      </c>
    </row>
    <row r="451" spans="1:4" x14ac:dyDescent="0.25">
      <c r="A451" s="9">
        <v>442</v>
      </c>
      <c r="B451" s="9" t="str">
        <f>_xlfn.XLOOKUP(A451,'Personal Teks 2'!$A$2:$A$1001,'Personal Teks 2'!$C$2:$C$1001)</f>
        <v>Biologi</v>
      </c>
      <c r="C451" s="9" t="str" cm="1">
        <f t="array" ref="C451">_xlfn.IFS(A451&lt;251,_xlfn.XLOOKUP(B451,$A$2:$A$7,$B$2:$B$7),A451&lt;501,_xlfn.XLOOKUP(B451,$A$2:$A$7,$C$2:$C$7),A451&lt;751,_xlfn.XLOOKUP(B451,$A$2:$A$7,$D$2:$D$7),A451&lt;=1000,_xlfn.XLOOKUP(B451,$A$2:$A$7,$E$2:$E$7))</f>
        <v>Pak Andi</v>
      </c>
      <c r="D451" s="9" t="str">
        <f>(_xlfn.XLOOKUP(A451,'Personal Teks 2'!$A$2:$A$1001,'Personal Teks 2'!$D$2:$D$1001))</f>
        <v>Bakiman Lailasari</v>
      </c>
    </row>
    <row r="452" spans="1:4" x14ac:dyDescent="0.25">
      <c r="A452" s="9">
        <v>443</v>
      </c>
      <c r="B452" s="9" t="str">
        <f>_xlfn.XLOOKUP(A452,'Personal Teks 2'!$A$2:$A$1001,'Personal Teks 2'!$C$2:$C$1001)</f>
        <v>Aktuaria</v>
      </c>
      <c r="C452" s="9" t="str" cm="1">
        <f t="array" ref="C452">_xlfn.IFS(A452&lt;251,_xlfn.XLOOKUP(B452,$A$2:$A$7,$B$2:$B$7),A452&lt;501,_xlfn.XLOOKUP(B452,$A$2:$A$7,$C$2:$C$7),A452&lt;751,_xlfn.XLOOKUP(B452,$A$2:$A$7,$D$2:$D$7),A452&lt;=1000,_xlfn.XLOOKUP(B452,$A$2:$A$7,$E$2:$E$7))</f>
        <v>Pak Krisna</v>
      </c>
      <c r="D452" s="9" t="str">
        <f>(_xlfn.XLOOKUP(A452,'Personal Teks 2'!$A$2:$A$1001,'Personal Teks 2'!$D$2:$D$1001))</f>
        <v>Umar Prastuti</v>
      </c>
    </row>
    <row r="453" spans="1:4" x14ac:dyDescent="0.25">
      <c r="A453" s="9">
        <v>444</v>
      </c>
      <c r="B453" s="9" t="str">
        <f>_xlfn.XLOOKUP(A453,'Personal Teks 2'!$A$2:$A$1001,'Personal Teks 2'!$C$2:$C$1001)</f>
        <v>Aktuaria</v>
      </c>
      <c r="C453" s="9" t="str" cm="1">
        <f t="array" ref="C453">_xlfn.IFS(A453&lt;251,_xlfn.XLOOKUP(B453,$A$2:$A$7,$B$2:$B$7),A453&lt;501,_xlfn.XLOOKUP(B453,$A$2:$A$7,$C$2:$C$7),A453&lt;751,_xlfn.XLOOKUP(B453,$A$2:$A$7,$D$2:$D$7),A453&lt;=1000,_xlfn.XLOOKUP(B453,$A$2:$A$7,$E$2:$E$7))</f>
        <v>Pak Krisna</v>
      </c>
      <c r="D453" s="9" t="str">
        <f>(_xlfn.XLOOKUP(A453,'Personal Teks 2'!$A$2:$A$1001,'Personal Teks 2'!$D$2:$D$1001))</f>
        <v>Julia Salahudin</v>
      </c>
    </row>
    <row r="454" spans="1:4" x14ac:dyDescent="0.25">
      <c r="A454" s="9">
        <v>445</v>
      </c>
      <c r="B454" s="9" t="str">
        <f>_xlfn.XLOOKUP(A454,'Personal Teks 2'!$A$2:$A$1001,'Personal Teks 2'!$C$2:$C$1001)</f>
        <v>Biologi</v>
      </c>
      <c r="C454" s="9" t="str" cm="1">
        <f t="array" ref="C454">_xlfn.IFS(A454&lt;251,_xlfn.XLOOKUP(B454,$A$2:$A$7,$B$2:$B$7),A454&lt;501,_xlfn.XLOOKUP(B454,$A$2:$A$7,$C$2:$C$7),A454&lt;751,_xlfn.XLOOKUP(B454,$A$2:$A$7,$D$2:$D$7),A454&lt;=1000,_xlfn.XLOOKUP(B454,$A$2:$A$7,$E$2:$E$7))</f>
        <v>Pak Andi</v>
      </c>
      <c r="D454" s="9" t="str">
        <f>(_xlfn.XLOOKUP(A454,'Personal Teks 2'!$A$2:$A$1001,'Personal Teks 2'!$D$2:$D$1001))</f>
        <v>Rachel Salahudin</v>
      </c>
    </row>
    <row r="455" spans="1:4" x14ac:dyDescent="0.25">
      <c r="A455" s="9">
        <v>446</v>
      </c>
      <c r="B455" s="9" t="str">
        <f>_xlfn.XLOOKUP(A455,'Personal Teks 2'!$A$2:$A$1001,'Personal Teks 2'!$C$2:$C$1001)</f>
        <v>Aktuaria</v>
      </c>
      <c r="C455" s="9" t="str" cm="1">
        <f t="array" ref="C455">_xlfn.IFS(A455&lt;251,_xlfn.XLOOKUP(B455,$A$2:$A$7,$B$2:$B$7),A455&lt;501,_xlfn.XLOOKUP(B455,$A$2:$A$7,$C$2:$C$7),A455&lt;751,_xlfn.XLOOKUP(B455,$A$2:$A$7,$D$2:$D$7),A455&lt;=1000,_xlfn.XLOOKUP(B455,$A$2:$A$7,$E$2:$E$7))</f>
        <v>Pak Krisna</v>
      </c>
      <c r="D455" s="9" t="str">
        <f>(_xlfn.XLOOKUP(A455,'Personal Teks 2'!$A$2:$A$1001,'Personal Teks 2'!$D$2:$D$1001))</f>
        <v>Edi Narpati</v>
      </c>
    </row>
    <row r="456" spans="1:4" x14ac:dyDescent="0.25">
      <c r="A456" s="9">
        <v>447</v>
      </c>
      <c r="B456" s="9" t="str">
        <f>_xlfn.XLOOKUP(A456,'Personal Teks 2'!$A$2:$A$1001,'Personal Teks 2'!$C$2:$C$1001)</f>
        <v>Biologi</v>
      </c>
      <c r="C456" s="9" t="str" cm="1">
        <f t="array" ref="C456">_xlfn.IFS(A456&lt;251,_xlfn.XLOOKUP(B456,$A$2:$A$7,$B$2:$B$7),A456&lt;501,_xlfn.XLOOKUP(B456,$A$2:$A$7,$C$2:$C$7),A456&lt;751,_xlfn.XLOOKUP(B456,$A$2:$A$7,$D$2:$D$7),A456&lt;=1000,_xlfn.XLOOKUP(B456,$A$2:$A$7,$E$2:$E$7))</f>
        <v>Pak Andi</v>
      </c>
      <c r="D456" s="9" t="str">
        <f>(_xlfn.XLOOKUP(A456,'Personal Teks 2'!$A$2:$A$1001,'Personal Teks 2'!$D$2:$D$1001))</f>
        <v>Cahya Halimah</v>
      </c>
    </row>
    <row r="457" spans="1:4" x14ac:dyDescent="0.25">
      <c r="A457" s="9">
        <v>448</v>
      </c>
      <c r="B457" s="9" t="str">
        <f>_xlfn.XLOOKUP(A457,'Personal Teks 2'!$A$2:$A$1001,'Personal Teks 2'!$C$2:$C$1001)</f>
        <v>Kimia</v>
      </c>
      <c r="C457" s="9" t="str" cm="1">
        <f t="array" ref="C457">_xlfn.IFS(A457&lt;251,_xlfn.XLOOKUP(B457,$A$2:$A$7,$B$2:$B$7),A457&lt;501,_xlfn.XLOOKUP(B457,$A$2:$A$7,$C$2:$C$7),A457&lt;751,_xlfn.XLOOKUP(B457,$A$2:$A$7,$D$2:$D$7),A457&lt;=1000,_xlfn.XLOOKUP(B457,$A$2:$A$7,$E$2:$E$7))</f>
        <v>Bu Made</v>
      </c>
      <c r="D457" s="9" t="str">
        <f>(_xlfn.XLOOKUP(A457,'Personal Teks 2'!$A$2:$A$1001,'Personal Teks 2'!$D$2:$D$1001))</f>
        <v>Opung Maulana</v>
      </c>
    </row>
    <row r="458" spans="1:4" x14ac:dyDescent="0.25">
      <c r="A458" s="9">
        <v>449</v>
      </c>
      <c r="B458" s="9" t="str">
        <f>_xlfn.XLOOKUP(A458,'Personal Teks 2'!$A$2:$A$1001,'Personal Teks 2'!$C$2:$C$1001)</f>
        <v>Kimia</v>
      </c>
      <c r="C458" s="9" t="str" cm="1">
        <f t="array" ref="C458">_xlfn.IFS(A458&lt;251,_xlfn.XLOOKUP(B458,$A$2:$A$7,$B$2:$B$7),A458&lt;501,_xlfn.XLOOKUP(B458,$A$2:$A$7,$C$2:$C$7),A458&lt;751,_xlfn.XLOOKUP(B458,$A$2:$A$7,$D$2:$D$7),A458&lt;=1000,_xlfn.XLOOKUP(B458,$A$2:$A$7,$E$2:$E$7))</f>
        <v>Bu Made</v>
      </c>
      <c r="D458" s="9" t="str">
        <f>(_xlfn.XLOOKUP(A458,'Personal Teks 2'!$A$2:$A$1001,'Personal Teks 2'!$D$2:$D$1001))</f>
        <v>Samsul Firmansyah</v>
      </c>
    </row>
    <row r="459" spans="1:4" x14ac:dyDescent="0.25">
      <c r="A459" s="9">
        <v>450</v>
      </c>
      <c r="B459" s="9" t="str">
        <f>_xlfn.XLOOKUP(A459,'Personal Teks 2'!$A$2:$A$1001,'Personal Teks 2'!$C$2:$C$1001)</f>
        <v>Statistika</v>
      </c>
      <c r="C459" s="9" t="str" cm="1">
        <f t="array" ref="C459">_xlfn.IFS(A459&lt;251,_xlfn.XLOOKUP(B459,$A$2:$A$7,$B$2:$B$7),A459&lt;501,_xlfn.XLOOKUP(B459,$A$2:$A$7,$C$2:$C$7),A459&lt;751,_xlfn.XLOOKUP(B459,$A$2:$A$7,$D$2:$D$7),A459&lt;=1000,_xlfn.XLOOKUP(B459,$A$2:$A$7,$E$2:$E$7))</f>
        <v>Bu Dwi</v>
      </c>
      <c r="D459" s="9" t="str">
        <f>(_xlfn.XLOOKUP(A459,'Personal Teks 2'!$A$2:$A$1001,'Personal Teks 2'!$D$2:$D$1001))</f>
        <v>Baktiono Firgantoro</v>
      </c>
    </row>
    <row r="460" spans="1:4" x14ac:dyDescent="0.25">
      <c r="A460" s="9">
        <v>451</v>
      </c>
      <c r="B460" s="9" t="str">
        <f>_xlfn.XLOOKUP(A460,'Personal Teks 2'!$A$2:$A$1001,'Personal Teks 2'!$C$2:$C$1001)</f>
        <v>Kimia</v>
      </c>
      <c r="C460" s="9" t="str" cm="1">
        <f t="array" ref="C460">_xlfn.IFS(A460&lt;251,_xlfn.XLOOKUP(B460,$A$2:$A$7,$B$2:$B$7),A460&lt;501,_xlfn.XLOOKUP(B460,$A$2:$A$7,$C$2:$C$7),A460&lt;751,_xlfn.XLOOKUP(B460,$A$2:$A$7,$D$2:$D$7),A460&lt;=1000,_xlfn.XLOOKUP(B460,$A$2:$A$7,$E$2:$E$7))</f>
        <v>Bu Made</v>
      </c>
      <c r="D460" s="9" t="str">
        <f>(_xlfn.XLOOKUP(A460,'Personal Teks 2'!$A$2:$A$1001,'Personal Teks 2'!$D$2:$D$1001))</f>
        <v>Dadap Manullang</v>
      </c>
    </row>
    <row r="461" spans="1:4" x14ac:dyDescent="0.25">
      <c r="A461" s="9">
        <v>452</v>
      </c>
      <c r="B461" s="9" t="str">
        <f>_xlfn.XLOOKUP(A461,'Personal Teks 2'!$A$2:$A$1001,'Personal Teks 2'!$C$2:$C$1001)</f>
        <v>Statistika</v>
      </c>
      <c r="C461" s="9" t="str" cm="1">
        <f t="array" ref="C461">_xlfn.IFS(A461&lt;251,_xlfn.XLOOKUP(B461,$A$2:$A$7,$B$2:$B$7),A461&lt;501,_xlfn.XLOOKUP(B461,$A$2:$A$7,$C$2:$C$7),A461&lt;751,_xlfn.XLOOKUP(B461,$A$2:$A$7,$D$2:$D$7),A461&lt;=1000,_xlfn.XLOOKUP(B461,$A$2:$A$7,$E$2:$E$7))</f>
        <v>Bu Dwi</v>
      </c>
      <c r="D461" s="9" t="str">
        <f>(_xlfn.XLOOKUP(A461,'Personal Teks 2'!$A$2:$A$1001,'Personal Teks 2'!$D$2:$D$1001))</f>
        <v>Darmanto Damanik</v>
      </c>
    </row>
    <row r="462" spans="1:4" x14ac:dyDescent="0.25">
      <c r="A462" s="9">
        <v>453</v>
      </c>
      <c r="B462" s="9" t="str">
        <f>_xlfn.XLOOKUP(A462,'Personal Teks 2'!$A$2:$A$1001,'Personal Teks 2'!$C$2:$C$1001)</f>
        <v>Kimia</v>
      </c>
      <c r="C462" s="9" t="str" cm="1">
        <f t="array" ref="C462">_xlfn.IFS(A462&lt;251,_xlfn.XLOOKUP(B462,$A$2:$A$7,$B$2:$B$7),A462&lt;501,_xlfn.XLOOKUP(B462,$A$2:$A$7,$C$2:$C$7),A462&lt;751,_xlfn.XLOOKUP(B462,$A$2:$A$7,$D$2:$D$7),A462&lt;=1000,_xlfn.XLOOKUP(B462,$A$2:$A$7,$E$2:$E$7))</f>
        <v>Bu Made</v>
      </c>
      <c r="D462" s="9" t="str">
        <f>(_xlfn.XLOOKUP(A462,'Personal Teks 2'!$A$2:$A$1001,'Personal Teks 2'!$D$2:$D$1001))</f>
        <v>Bala Wibowo</v>
      </c>
    </row>
    <row r="463" spans="1:4" x14ac:dyDescent="0.25">
      <c r="A463" s="9">
        <v>454</v>
      </c>
      <c r="B463" s="9" t="str">
        <f>_xlfn.XLOOKUP(A463,'Personal Teks 2'!$A$2:$A$1001,'Personal Teks 2'!$C$2:$C$1001)</f>
        <v>Biologi</v>
      </c>
      <c r="C463" s="9" t="str" cm="1">
        <f t="array" ref="C463">_xlfn.IFS(A463&lt;251,_xlfn.XLOOKUP(B463,$A$2:$A$7,$B$2:$B$7),A463&lt;501,_xlfn.XLOOKUP(B463,$A$2:$A$7,$C$2:$C$7),A463&lt;751,_xlfn.XLOOKUP(B463,$A$2:$A$7,$D$2:$D$7),A463&lt;=1000,_xlfn.XLOOKUP(B463,$A$2:$A$7,$E$2:$E$7))</f>
        <v>Pak Andi</v>
      </c>
      <c r="D463" s="9" t="str">
        <f>(_xlfn.XLOOKUP(A463,'Personal Teks 2'!$A$2:$A$1001,'Personal Teks 2'!$D$2:$D$1001))</f>
        <v>Jaya Mayasari</v>
      </c>
    </row>
    <row r="464" spans="1:4" x14ac:dyDescent="0.25">
      <c r="A464" s="9">
        <v>455</v>
      </c>
      <c r="B464" s="9" t="str">
        <f>_xlfn.XLOOKUP(A464,'Personal Teks 2'!$A$2:$A$1001,'Personal Teks 2'!$C$2:$C$1001)</f>
        <v>Kimia</v>
      </c>
      <c r="C464" s="9" t="str" cm="1">
        <f t="array" ref="C464">_xlfn.IFS(A464&lt;251,_xlfn.XLOOKUP(B464,$A$2:$A$7,$B$2:$B$7),A464&lt;501,_xlfn.XLOOKUP(B464,$A$2:$A$7,$C$2:$C$7),A464&lt;751,_xlfn.XLOOKUP(B464,$A$2:$A$7,$D$2:$D$7),A464&lt;=1000,_xlfn.XLOOKUP(B464,$A$2:$A$7,$E$2:$E$7))</f>
        <v>Bu Made</v>
      </c>
      <c r="D464" s="9" t="str">
        <f>(_xlfn.XLOOKUP(A464,'Personal Teks 2'!$A$2:$A$1001,'Personal Teks 2'!$D$2:$D$1001))</f>
        <v>Lanjar Hakim</v>
      </c>
    </row>
    <row r="465" spans="1:4" x14ac:dyDescent="0.25">
      <c r="A465" s="9">
        <v>456</v>
      </c>
      <c r="B465" s="9" t="str">
        <f>_xlfn.XLOOKUP(A465,'Personal Teks 2'!$A$2:$A$1001,'Personal Teks 2'!$C$2:$C$1001)</f>
        <v>Fisika</v>
      </c>
      <c r="C465" s="9" t="str" cm="1">
        <f t="array" ref="C465">_xlfn.IFS(A465&lt;251,_xlfn.XLOOKUP(B465,$A$2:$A$7,$B$2:$B$7),A465&lt;501,_xlfn.XLOOKUP(B465,$A$2:$A$7,$C$2:$C$7),A465&lt;751,_xlfn.XLOOKUP(B465,$A$2:$A$7,$D$2:$D$7),A465&lt;=1000,_xlfn.XLOOKUP(B465,$A$2:$A$7,$E$2:$E$7))</f>
        <v>Bu Ratna</v>
      </c>
      <c r="D465" s="9" t="str">
        <f>(_xlfn.XLOOKUP(A465,'Personal Teks 2'!$A$2:$A$1001,'Personal Teks 2'!$D$2:$D$1001))</f>
        <v>Farah Rahmawati</v>
      </c>
    </row>
    <row r="466" spans="1:4" x14ac:dyDescent="0.25">
      <c r="A466" s="9">
        <v>457</v>
      </c>
      <c r="B466" s="9" t="str">
        <f>_xlfn.XLOOKUP(A466,'Personal Teks 2'!$A$2:$A$1001,'Personal Teks 2'!$C$2:$C$1001)</f>
        <v>Biologi</v>
      </c>
      <c r="C466" s="9" t="str" cm="1">
        <f t="array" ref="C466">_xlfn.IFS(A466&lt;251,_xlfn.XLOOKUP(B466,$A$2:$A$7,$B$2:$B$7),A466&lt;501,_xlfn.XLOOKUP(B466,$A$2:$A$7,$C$2:$C$7),A466&lt;751,_xlfn.XLOOKUP(B466,$A$2:$A$7,$D$2:$D$7),A466&lt;=1000,_xlfn.XLOOKUP(B466,$A$2:$A$7,$E$2:$E$7))</f>
        <v>Pak Andi</v>
      </c>
      <c r="D466" s="9" t="str">
        <f>(_xlfn.XLOOKUP(A466,'Personal Teks 2'!$A$2:$A$1001,'Personal Teks 2'!$D$2:$D$1001))</f>
        <v>Dasa Purwanti</v>
      </c>
    </row>
    <row r="467" spans="1:4" x14ac:dyDescent="0.25">
      <c r="A467" s="9">
        <v>458</v>
      </c>
      <c r="B467" s="9" t="str">
        <f>_xlfn.XLOOKUP(A467,'Personal Teks 2'!$A$2:$A$1001,'Personal Teks 2'!$C$2:$C$1001)</f>
        <v>Fisika</v>
      </c>
      <c r="C467" s="9" t="str" cm="1">
        <f t="array" ref="C467">_xlfn.IFS(A467&lt;251,_xlfn.XLOOKUP(B467,$A$2:$A$7,$B$2:$B$7),A467&lt;501,_xlfn.XLOOKUP(B467,$A$2:$A$7,$C$2:$C$7),A467&lt;751,_xlfn.XLOOKUP(B467,$A$2:$A$7,$D$2:$D$7),A467&lt;=1000,_xlfn.XLOOKUP(B467,$A$2:$A$7,$E$2:$E$7))</f>
        <v>Bu Ratna</v>
      </c>
      <c r="D467" s="9" t="str">
        <f>(_xlfn.XLOOKUP(A467,'Personal Teks 2'!$A$2:$A$1001,'Personal Teks 2'!$D$2:$D$1001))</f>
        <v>Tina Puspasari</v>
      </c>
    </row>
    <row r="468" spans="1:4" x14ac:dyDescent="0.25">
      <c r="A468" s="9">
        <v>459</v>
      </c>
      <c r="B468" s="9" t="str">
        <f>_xlfn.XLOOKUP(A468,'Personal Teks 2'!$A$2:$A$1001,'Personal Teks 2'!$C$2:$C$1001)</f>
        <v>Statistika</v>
      </c>
      <c r="C468" s="9" t="str" cm="1">
        <f t="array" ref="C468">_xlfn.IFS(A468&lt;251,_xlfn.XLOOKUP(B468,$A$2:$A$7,$B$2:$B$7),A468&lt;501,_xlfn.XLOOKUP(B468,$A$2:$A$7,$C$2:$C$7),A468&lt;751,_xlfn.XLOOKUP(B468,$A$2:$A$7,$D$2:$D$7),A468&lt;=1000,_xlfn.XLOOKUP(B468,$A$2:$A$7,$E$2:$E$7))</f>
        <v>Bu Dwi</v>
      </c>
      <c r="D468" s="9" t="str">
        <f>(_xlfn.XLOOKUP(A468,'Personal Teks 2'!$A$2:$A$1001,'Personal Teks 2'!$D$2:$D$1001))</f>
        <v>Muhammad Thamrin</v>
      </c>
    </row>
    <row r="469" spans="1:4" x14ac:dyDescent="0.25">
      <c r="A469" s="9">
        <v>460</v>
      </c>
      <c r="B469" s="9" t="str">
        <f>_xlfn.XLOOKUP(A469,'Personal Teks 2'!$A$2:$A$1001,'Personal Teks 2'!$C$2:$C$1001)</f>
        <v>Kimia</v>
      </c>
      <c r="C469" s="9" t="str" cm="1">
        <f t="array" ref="C469">_xlfn.IFS(A469&lt;251,_xlfn.XLOOKUP(B469,$A$2:$A$7,$B$2:$B$7),A469&lt;501,_xlfn.XLOOKUP(B469,$A$2:$A$7,$C$2:$C$7),A469&lt;751,_xlfn.XLOOKUP(B469,$A$2:$A$7,$D$2:$D$7),A469&lt;=1000,_xlfn.XLOOKUP(B469,$A$2:$A$7,$E$2:$E$7))</f>
        <v>Bu Made</v>
      </c>
      <c r="D469" s="9" t="str">
        <f>(_xlfn.XLOOKUP(A469,'Personal Teks 2'!$A$2:$A$1001,'Personal Teks 2'!$D$2:$D$1001))</f>
        <v>Daryani Adriansyah</v>
      </c>
    </row>
    <row r="470" spans="1:4" x14ac:dyDescent="0.25">
      <c r="A470" s="9">
        <v>461</v>
      </c>
      <c r="B470" s="9" t="str">
        <f>_xlfn.XLOOKUP(A470,'Personal Teks 2'!$A$2:$A$1001,'Personal Teks 2'!$C$2:$C$1001)</f>
        <v>Kimia</v>
      </c>
      <c r="C470" s="9" t="str" cm="1">
        <f t="array" ref="C470">_xlfn.IFS(A470&lt;251,_xlfn.XLOOKUP(B470,$A$2:$A$7,$B$2:$B$7),A470&lt;501,_xlfn.XLOOKUP(B470,$A$2:$A$7,$C$2:$C$7),A470&lt;751,_xlfn.XLOOKUP(B470,$A$2:$A$7,$D$2:$D$7),A470&lt;=1000,_xlfn.XLOOKUP(B470,$A$2:$A$7,$E$2:$E$7))</f>
        <v>Bu Made</v>
      </c>
      <c r="D470" s="9" t="str">
        <f>(_xlfn.XLOOKUP(A470,'Personal Teks 2'!$A$2:$A$1001,'Personal Teks 2'!$D$2:$D$1001))</f>
        <v>Malika Tamba</v>
      </c>
    </row>
    <row r="471" spans="1:4" x14ac:dyDescent="0.25">
      <c r="A471" s="9">
        <v>462</v>
      </c>
      <c r="B471" s="9" t="str">
        <f>_xlfn.XLOOKUP(A471,'Personal Teks 2'!$A$2:$A$1001,'Personal Teks 2'!$C$2:$C$1001)</f>
        <v>Statistika</v>
      </c>
      <c r="C471" s="9" t="str" cm="1">
        <f t="array" ref="C471">_xlfn.IFS(A471&lt;251,_xlfn.XLOOKUP(B471,$A$2:$A$7,$B$2:$B$7),A471&lt;501,_xlfn.XLOOKUP(B471,$A$2:$A$7,$C$2:$C$7),A471&lt;751,_xlfn.XLOOKUP(B471,$A$2:$A$7,$D$2:$D$7),A471&lt;=1000,_xlfn.XLOOKUP(B471,$A$2:$A$7,$E$2:$E$7))</f>
        <v>Bu Dwi</v>
      </c>
      <c r="D471" s="9" t="str">
        <f>(_xlfn.XLOOKUP(A471,'Personal Teks 2'!$A$2:$A$1001,'Personal Teks 2'!$D$2:$D$1001))</f>
        <v>Ifa Setiawan</v>
      </c>
    </row>
    <row r="472" spans="1:4" x14ac:dyDescent="0.25">
      <c r="A472" s="9">
        <v>463</v>
      </c>
      <c r="B472" s="9" t="str">
        <f>_xlfn.XLOOKUP(A472,'Personal Teks 2'!$A$2:$A$1001,'Personal Teks 2'!$C$2:$C$1001)</f>
        <v>Aktuaria</v>
      </c>
      <c r="C472" s="9" t="str" cm="1">
        <f t="array" ref="C472">_xlfn.IFS(A472&lt;251,_xlfn.XLOOKUP(B472,$A$2:$A$7,$B$2:$B$7),A472&lt;501,_xlfn.XLOOKUP(B472,$A$2:$A$7,$C$2:$C$7),A472&lt;751,_xlfn.XLOOKUP(B472,$A$2:$A$7,$D$2:$D$7),A472&lt;=1000,_xlfn.XLOOKUP(B472,$A$2:$A$7,$E$2:$E$7))</f>
        <v>Pak Krisna</v>
      </c>
      <c r="D472" s="9" t="str">
        <f>(_xlfn.XLOOKUP(A472,'Personal Teks 2'!$A$2:$A$1001,'Personal Teks 2'!$D$2:$D$1001))</f>
        <v>Purwadi Natsir</v>
      </c>
    </row>
    <row r="473" spans="1:4" x14ac:dyDescent="0.25">
      <c r="A473" s="9">
        <v>464</v>
      </c>
      <c r="B473" s="9" t="str">
        <f>_xlfn.XLOOKUP(A473,'Personal Teks 2'!$A$2:$A$1001,'Personal Teks 2'!$C$2:$C$1001)</f>
        <v>Statistika</v>
      </c>
      <c r="C473" s="9" t="str" cm="1">
        <f t="array" ref="C473">_xlfn.IFS(A473&lt;251,_xlfn.XLOOKUP(B473,$A$2:$A$7,$B$2:$B$7),A473&lt;501,_xlfn.XLOOKUP(B473,$A$2:$A$7,$C$2:$C$7),A473&lt;751,_xlfn.XLOOKUP(B473,$A$2:$A$7,$D$2:$D$7),A473&lt;=1000,_xlfn.XLOOKUP(B473,$A$2:$A$7,$E$2:$E$7))</f>
        <v>Bu Dwi</v>
      </c>
      <c r="D473" s="9" t="str">
        <f>(_xlfn.XLOOKUP(A473,'Personal Teks 2'!$A$2:$A$1001,'Personal Teks 2'!$D$2:$D$1001))</f>
        <v>Julia Kusmawati</v>
      </c>
    </row>
    <row r="474" spans="1:4" x14ac:dyDescent="0.25">
      <c r="A474" s="9">
        <v>465</v>
      </c>
      <c r="B474" s="9" t="str">
        <f>_xlfn.XLOOKUP(A474,'Personal Teks 2'!$A$2:$A$1001,'Personal Teks 2'!$C$2:$C$1001)</f>
        <v>Aktuaria</v>
      </c>
      <c r="C474" s="9" t="str" cm="1">
        <f t="array" ref="C474">_xlfn.IFS(A474&lt;251,_xlfn.XLOOKUP(B474,$A$2:$A$7,$B$2:$B$7),A474&lt;501,_xlfn.XLOOKUP(B474,$A$2:$A$7,$C$2:$C$7),A474&lt;751,_xlfn.XLOOKUP(B474,$A$2:$A$7,$D$2:$D$7),A474&lt;=1000,_xlfn.XLOOKUP(B474,$A$2:$A$7,$E$2:$E$7))</f>
        <v>Pak Krisna</v>
      </c>
      <c r="D474" s="9" t="str">
        <f>(_xlfn.XLOOKUP(A474,'Personal Teks 2'!$A$2:$A$1001,'Personal Teks 2'!$D$2:$D$1001))</f>
        <v>Nrima Pudjiastuti</v>
      </c>
    </row>
    <row r="475" spans="1:4" x14ac:dyDescent="0.25">
      <c r="A475" s="9">
        <v>466</v>
      </c>
      <c r="B475" s="9" t="str">
        <f>_xlfn.XLOOKUP(A475,'Personal Teks 2'!$A$2:$A$1001,'Personal Teks 2'!$C$2:$C$1001)</f>
        <v>Fisika</v>
      </c>
      <c r="C475" s="9" t="str" cm="1">
        <f t="array" ref="C475">_xlfn.IFS(A475&lt;251,_xlfn.XLOOKUP(B475,$A$2:$A$7,$B$2:$B$7),A475&lt;501,_xlfn.XLOOKUP(B475,$A$2:$A$7,$C$2:$C$7),A475&lt;751,_xlfn.XLOOKUP(B475,$A$2:$A$7,$D$2:$D$7),A475&lt;=1000,_xlfn.XLOOKUP(B475,$A$2:$A$7,$E$2:$E$7))</f>
        <v>Bu Ratna</v>
      </c>
      <c r="D475" s="9" t="str">
        <f>(_xlfn.XLOOKUP(A475,'Personal Teks 2'!$A$2:$A$1001,'Personal Teks 2'!$D$2:$D$1001))</f>
        <v>Purwa Uyainah</v>
      </c>
    </row>
    <row r="476" spans="1:4" x14ac:dyDescent="0.25">
      <c r="A476" s="9">
        <v>467</v>
      </c>
      <c r="B476" s="9" t="str">
        <f>_xlfn.XLOOKUP(A476,'Personal Teks 2'!$A$2:$A$1001,'Personal Teks 2'!$C$2:$C$1001)</f>
        <v>Fisika</v>
      </c>
      <c r="C476" s="9" t="str" cm="1">
        <f t="array" ref="C476">_xlfn.IFS(A476&lt;251,_xlfn.XLOOKUP(B476,$A$2:$A$7,$B$2:$B$7),A476&lt;501,_xlfn.XLOOKUP(B476,$A$2:$A$7,$C$2:$C$7),A476&lt;751,_xlfn.XLOOKUP(B476,$A$2:$A$7,$D$2:$D$7),A476&lt;=1000,_xlfn.XLOOKUP(B476,$A$2:$A$7,$E$2:$E$7))</f>
        <v>Bu Ratna</v>
      </c>
      <c r="D476" s="9" t="str">
        <f>(_xlfn.XLOOKUP(A476,'Personal Teks 2'!$A$2:$A$1001,'Personal Teks 2'!$D$2:$D$1001))</f>
        <v>Anita Suryatmi</v>
      </c>
    </row>
    <row r="477" spans="1:4" x14ac:dyDescent="0.25">
      <c r="A477" s="9">
        <v>468</v>
      </c>
      <c r="B477" s="9" t="str">
        <f>_xlfn.XLOOKUP(A477,'Personal Teks 2'!$A$2:$A$1001,'Personal Teks 2'!$C$2:$C$1001)</f>
        <v>Biologi</v>
      </c>
      <c r="C477" s="9" t="str" cm="1">
        <f t="array" ref="C477">_xlfn.IFS(A477&lt;251,_xlfn.XLOOKUP(B477,$A$2:$A$7,$B$2:$B$7),A477&lt;501,_xlfn.XLOOKUP(B477,$A$2:$A$7,$C$2:$C$7),A477&lt;751,_xlfn.XLOOKUP(B477,$A$2:$A$7,$D$2:$D$7),A477&lt;=1000,_xlfn.XLOOKUP(B477,$A$2:$A$7,$E$2:$E$7))</f>
        <v>Pak Andi</v>
      </c>
      <c r="D477" s="9" t="str">
        <f>(_xlfn.XLOOKUP(A477,'Personal Teks 2'!$A$2:$A$1001,'Personal Teks 2'!$D$2:$D$1001))</f>
        <v>Nalar Permadi</v>
      </c>
    </row>
    <row r="478" spans="1:4" x14ac:dyDescent="0.25">
      <c r="A478" s="9">
        <v>469</v>
      </c>
      <c r="B478" s="9" t="str">
        <f>_xlfn.XLOOKUP(A478,'Personal Teks 2'!$A$2:$A$1001,'Personal Teks 2'!$C$2:$C$1001)</f>
        <v>Statistika</v>
      </c>
      <c r="C478" s="9" t="str" cm="1">
        <f t="array" ref="C478">_xlfn.IFS(A478&lt;251,_xlfn.XLOOKUP(B478,$A$2:$A$7,$B$2:$B$7),A478&lt;501,_xlfn.XLOOKUP(B478,$A$2:$A$7,$C$2:$C$7),A478&lt;751,_xlfn.XLOOKUP(B478,$A$2:$A$7,$D$2:$D$7),A478&lt;=1000,_xlfn.XLOOKUP(B478,$A$2:$A$7,$E$2:$E$7))</f>
        <v>Bu Dwi</v>
      </c>
      <c r="D478" s="9" t="str">
        <f>(_xlfn.XLOOKUP(A478,'Personal Teks 2'!$A$2:$A$1001,'Personal Teks 2'!$D$2:$D$1001))</f>
        <v>Jaswadi Rahayu</v>
      </c>
    </row>
    <row r="479" spans="1:4" x14ac:dyDescent="0.25">
      <c r="A479" s="9">
        <v>470</v>
      </c>
      <c r="B479" s="9" t="str">
        <f>_xlfn.XLOOKUP(A479,'Personal Teks 2'!$A$2:$A$1001,'Personal Teks 2'!$C$2:$C$1001)</f>
        <v>Matematika</v>
      </c>
      <c r="C479" s="9" t="str" cm="1">
        <f t="array" ref="C479">_xlfn.IFS(A479&lt;251,_xlfn.XLOOKUP(B479,$A$2:$A$7,$B$2:$B$7),A479&lt;501,_xlfn.XLOOKUP(B479,$A$2:$A$7,$C$2:$C$7),A479&lt;751,_xlfn.XLOOKUP(B479,$A$2:$A$7,$D$2:$D$7),A479&lt;=1000,_xlfn.XLOOKUP(B479,$A$2:$A$7,$E$2:$E$7))</f>
        <v>Pak Budi</v>
      </c>
      <c r="D479" s="9" t="str">
        <f>(_xlfn.XLOOKUP(A479,'Personal Teks 2'!$A$2:$A$1001,'Personal Teks 2'!$D$2:$D$1001))</f>
        <v>Lantar Haryanti</v>
      </c>
    </row>
    <row r="480" spans="1:4" x14ac:dyDescent="0.25">
      <c r="A480" s="9">
        <v>471</v>
      </c>
      <c r="B480" s="9" t="str">
        <f>_xlfn.XLOOKUP(A480,'Personal Teks 2'!$A$2:$A$1001,'Personal Teks 2'!$C$2:$C$1001)</f>
        <v>Aktuaria</v>
      </c>
      <c r="C480" s="9" t="str" cm="1">
        <f t="array" ref="C480">_xlfn.IFS(A480&lt;251,_xlfn.XLOOKUP(B480,$A$2:$A$7,$B$2:$B$7),A480&lt;501,_xlfn.XLOOKUP(B480,$A$2:$A$7,$C$2:$C$7),A480&lt;751,_xlfn.XLOOKUP(B480,$A$2:$A$7,$D$2:$D$7),A480&lt;=1000,_xlfn.XLOOKUP(B480,$A$2:$A$7,$E$2:$E$7))</f>
        <v>Pak Krisna</v>
      </c>
      <c r="D480" s="9" t="str">
        <f>(_xlfn.XLOOKUP(A480,'Personal Teks 2'!$A$2:$A$1001,'Personal Teks 2'!$D$2:$D$1001))</f>
        <v>Darimin Suryatmi</v>
      </c>
    </row>
    <row r="481" spans="1:4" x14ac:dyDescent="0.25">
      <c r="A481" s="9">
        <v>472</v>
      </c>
      <c r="B481" s="9" t="str">
        <f>_xlfn.XLOOKUP(A481,'Personal Teks 2'!$A$2:$A$1001,'Personal Teks 2'!$C$2:$C$1001)</f>
        <v>Fisika</v>
      </c>
      <c r="C481" s="9" t="str" cm="1">
        <f t="array" ref="C481">_xlfn.IFS(A481&lt;251,_xlfn.XLOOKUP(B481,$A$2:$A$7,$B$2:$B$7),A481&lt;501,_xlfn.XLOOKUP(B481,$A$2:$A$7,$C$2:$C$7),A481&lt;751,_xlfn.XLOOKUP(B481,$A$2:$A$7,$D$2:$D$7),A481&lt;=1000,_xlfn.XLOOKUP(B481,$A$2:$A$7,$E$2:$E$7))</f>
        <v>Bu Ratna</v>
      </c>
      <c r="D481" s="9" t="str">
        <f>(_xlfn.XLOOKUP(A481,'Personal Teks 2'!$A$2:$A$1001,'Personal Teks 2'!$D$2:$D$1001))</f>
        <v>Harjasa Wibowo</v>
      </c>
    </row>
    <row r="482" spans="1:4" x14ac:dyDescent="0.25">
      <c r="A482" s="9">
        <v>473</v>
      </c>
      <c r="B482" s="9" t="str">
        <f>_xlfn.XLOOKUP(A482,'Personal Teks 2'!$A$2:$A$1001,'Personal Teks 2'!$C$2:$C$1001)</f>
        <v>Aktuaria</v>
      </c>
      <c r="C482" s="9" t="str" cm="1">
        <f t="array" ref="C482">_xlfn.IFS(A482&lt;251,_xlfn.XLOOKUP(B482,$A$2:$A$7,$B$2:$B$7),A482&lt;501,_xlfn.XLOOKUP(B482,$A$2:$A$7,$C$2:$C$7),A482&lt;751,_xlfn.XLOOKUP(B482,$A$2:$A$7,$D$2:$D$7),A482&lt;=1000,_xlfn.XLOOKUP(B482,$A$2:$A$7,$E$2:$E$7))</f>
        <v>Pak Krisna</v>
      </c>
      <c r="D482" s="9" t="str">
        <f>(_xlfn.XLOOKUP(A482,'Personal Teks 2'!$A$2:$A$1001,'Personal Teks 2'!$D$2:$D$1001))</f>
        <v>Dalima Widodo</v>
      </c>
    </row>
    <row r="483" spans="1:4" x14ac:dyDescent="0.25">
      <c r="A483" s="9">
        <v>474</v>
      </c>
      <c r="B483" s="9" t="str">
        <f>_xlfn.XLOOKUP(A483,'Personal Teks 2'!$A$2:$A$1001,'Personal Teks 2'!$C$2:$C$1001)</f>
        <v>Kimia</v>
      </c>
      <c r="C483" s="9" t="str" cm="1">
        <f t="array" ref="C483">_xlfn.IFS(A483&lt;251,_xlfn.XLOOKUP(B483,$A$2:$A$7,$B$2:$B$7),A483&lt;501,_xlfn.XLOOKUP(B483,$A$2:$A$7,$C$2:$C$7),A483&lt;751,_xlfn.XLOOKUP(B483,$A$2:$A$7,$D$2:$D$7),A483&lt;=1000,_xlfn.XLOOKUP(B483,$A$2:$A$7,$E$2:$E$7))</f>
        <v>Bu Made</v>
      </c>
      <c r="D483" s="9" t="str">
        <f>(_xlfn.XLOOKUP(A483,'Personal Teks 2'!$A$2:$A$1001,'Personal Teks 2'!$D$2:$D$1001))</f>
        <v>Balijan Winarsih</v>
      </c>
    </row>
    <row r="484" spans="1:4" x14ac:dyDescent="0.25">
      <c r="A484" s="9">
        <v>475</v>
      </c>
      <c r="B484" s="9" t="str">
        <f>_xlfn.XLOOKUP(A484,'Personal Teks 2'!$A$2:$A$1001,'Personal Teks 2'!$C$2:$C$1001)</f>
        <v>Matematika</v>
      </c>
      <c r="C484" s="9" t="str" cm="1">
        <f t="array" ref="C484">_xlfn.IFS(A484&lt;251,_xlfn.XLOOKUP(B484,$A$2:$A$7,$B$2:$B$7),A484&lt;501,_xlfn.XLOOKUP(B484,$A$2:$A$7,$C$2:$C$7),A484&lt;751,_xlfn.XLOOKUP(B484,$A$2:$A$7,$D$2:$D$7),A484&lt;=1000,_xlfn.XLOOKUP(B484,$A$2:$A$7,$E$2:$E$7))</f>
        <v>Pak Budi</v>
      </c>
      <c r="D484" s="9" t="str">
        <f>(_xlfn.XLOOKUP(A484,'Personal Teks 2'!$A$2:$A$1001,'Personal Teks 2'!$D$2:$D$1001))</f>
        <v>Mahfud Melani</v>
      </c>
    </row>
    <row r="485" spans="1:4" x14ac:dyDescent="0.25">
      <c r="A485" s="9">
        <v>476</v>
      </c>
      <c r="B485" s="9" t="str">
        <f>_xlfn.XLOOKUP(A485,'Personal Teks 2'!$A$2:$A$1001,'Personal Teks 2'!$C$2:$C$1001)</f>
        <v>Fisika</v>
      </c>
      <c r="C485" s="9" t="str" cm="1">
        <f t="array" ref="C485">_xlfn.IFS(A485&lt;251,_xlfn.XLOOKUP(B485,$A$2:$A$7,$B$2:$B$7),A485&lt;501,_xlfn.XLOOKUP(B485,$A$2:$A$7,$C$2:$C$7),A485&lt;751,_xlfn.XLOOKUP(B485,$A$2:$A$7,$D$2:$D$7),A485&lt;=1000,_xlfn.XLOOKUP(B485,$A$2:$A$7,$E$2:$E$7))</f>
        <v>Bu Ratna</v>
      </c>
      <c r="D485" s="9" t="str">
        <f>(_xlfn.XLOOKUP(A485,'Personal Teks 2'!$A$2:$A$1001,'Personal Teks 2'!$D$2:$D$1001))</f>
        <v>Jabal Manullang</v>
      </c>
    </row>
    <row r="486" spans="1:4" x14ac:dyDescent="0.25">
      <c r="A486" s="9">
        <v>477</v>
      </c>
      <c r="B486" s="9" t="str">
        <f>_xlfn.XLOOKUP(A486,'Personal Teks 2'!$A$2:$A$1001,'Personal Teks 2'!$C$2:$C$1001)</f>
        <v>Biologi</v>
      </c>
      <c r="C486" s="9" t="str" cm="1">
        <f t="array" ref="C486">_xlfn.IFS(A486&lt;251,_xlfn.XLOOKUP(B486,$A$2:$A$7,$B$2:$B$7),A486&lt;501,_xlfn.XLOOKUP(B486,$A$2:$A$7,$C$2:$C$7),A486&lt;751,_xlfn.XLOOKUP(B486,$A$2:$A$7,$D$2:$D$7),A486&lt;=1000,_xlfn.XLOOKUP(B486,$A$2:$A$7,$E$2:$E$7))</f>
        <v>Pak Andi</v>
      </c>
      <c r="D486" s="9" t="str">
        <f>(_xlfn.XLOOKUP(A486,'Personal Teks 2'!$A$2:$A$1001,'Personal Teks 2'!$D$2:$D$1001))</f>
        <v>Marsito Ardianto</v>
      </c>
    </row>
    <row r="487" spans="1:4" x14ac:dyDescent="0.25">
      <c r="A487" s="9">
        <v>478</v>
      </c>
      <c r="B487" s="9" t="str">
        <f>_xlfn.XLOOKUP(A487,'Personal Teks 2'!$A$2:$A$1001,'Personal Teks 2'!$C$2:$C$1001)</f>
        <v>Statistika</v>
      </c>
      <c r="C487" s="9" t="str" cm="1">
        <f t="array" ref="C487">_xlfn.IFS(A487&lt;251,_xlfn.XLOOKUP(B487,$A$2:$A$7,$B$2:$B$7),A487&lt;501,_xlfn.XLOOKUP(B487,$A$2:$A$7,$C$2:$C$7),A487&lt;751,_xlfn.XLOOKUP(B487,$A$2:$A$7,$D$2:$D$7),A487&lt;=1000,_xlfn.XLOOKUP(B487,$A$2:$A$7,$E$2:$E$7))</f>
        <v>Bu Dwi</v>
      </c>
      <c r="D487" s="9" t="str">
        <f>(_xlfn.XLOOKUP(A487,'Personal Teks 2'!$A$2:$A$1001,'Personal Teks 2'!$D$2:$D$1001))</f>
        <v>Mursita Sirait</v>
      </c>
    </row>
    <row r="488" spans="1:4" x14ac:dyDescent="0.25">
      <c r="A488" s="9">
        <v>479</v>
      </c>
      <c r="B488" s="9" t="str">
        <f>_xlfn.XLOOKUP(A488,'Personal Teks 2'!$A$2:$A$1001,'Personal Teks 2'!$C$2:$C$1001)</f>
        <v>Biologi</v>
      </c>
      <c r="C488" s="9" t="str" cm="1">
        <f t="array" ref="C488">_xlfn.IFS(A488&lt;251,_xlfn.XLOOKUP(B488,$A$2:$A$7,$B$2:$B$7),A488&lt;501,_xlfn.XLOOKUP(B488,$A$2:$A$7,$C$2:$C$7),A488&lt;751,_xlfn.XLOOKUP(B488,$A$2:$A$7,$D$2:$D$7),A488&lt;=1000,_xlfn.XLOOKUP(B488,$A$2:$A$7,$E$2:$E$7))</f>
        <v>Pak Andi</v>
      </c>
      <c r="D488" s="9" t="str">
        <f>(_xlfn.XLOOKUP(A488,'Personal Teks 2'!$A$2:$A$1001,'Personal Teks 2'!$D$2:$D$1001))</f>
        <v>Puspa Fujiati</v>
      </c>
    </row>
    <row r="489" spans="1:4" x14ac:dyDescent="0.25">
      <c r="A489" s="9">
        <v>480</v>
      </c>
      <c r="B489" s="9" t="str">
        <f>_xlfn.XLOOKUP(A489,'Personal Teks 2'!$A$2:$A$1001,'Personal Teks 2'!$C$2:$C$1001)</f>
        <v>Fisika</v>
      </c>
      <c r="C489" s="9" t="str" cm="1">
        <f t="array" ref="C489">_xlfn.IFS(A489&lt;251,_xlfn.XLOOKUP(B489,$A$2:$A$7,$B$2:$B$7),A489&lt;501,_xlfn.XLOOKUP(B489,$A$2:$A$7,$C$2:$C$7),A489&lt;751,_xlfn.XLOOKUP(B489,$A$2:$A$7,$D$2:$D$7),A489&lt;=1000,_xlfn.XLOOKUP(B489,$A$2:$A$7,$E$2:$E$7))</f>
        <v>Bu Ratna</v>
      </c>
      <c r="D489" s="9" t="str">
        <f>(_xlfn.XLOOKUP(A489,'Personal Teks 2'!$A$2:$A$1001,'Personal Teks 2'!$D$2:$D$1001))</f>
        <v>Fitriani Nuraini</v>
      </c>
    </row>
    <row r="490" spans="1:4" x14ac:dyDescent="0.25">
      <c r="A490" s="9">
        <v>481</v>
      </c>
      <c r="B490" s="9" t="str">
        <f>_xlfn.XLOOKUP(A490,'Personal Teks 2'!$A$2:$A$1001,'Personal Teks 2'!$C$2:$C$1001)</f>
        <v>Kimia</v>
      </c>
      <c r="C490" s="9" t="str" cm="1">
        <f t="array" ref="C490">_xlfn.IFS(A490&lt;251,_xlfn.XLOOKUP(B490,$A$2:$A$7,$B$2:$B$7),A490&lt;501,_xlfn.XLOOKUP(B490,$A$2:$A$7,$C$2:$C$7),A490&lt;751,_xlfn.XLOOKUP(B490,$A$2:$A$7,$D$2:$D$7),A490&lt;=1000,_xlfn.XLOOKUP(B490,$A$2:$A$7,$E$2:$E$7))</f>
        <v>Bu Made</v>
      </c>
      <c r="D490" s="9" t="str">
        <f>(_xlfn.XLOOKUP(A490,'Personal Teks 2'!$A$2:$A$1001,'Personal Teks 2'!$D$2:$D$1001))</f>
        <v>Galih Prastuti</v>
      </c>
    </row>
    <row r="491" spans="1:4" x14ac:dyDescent="0.25">
      <c r="A491" s="9">
        <v>482</v>
      </c>
      <c r="B491" s="9" t="str">
        <f>_xlfn.XLOOKUP(A491,'Personal Teks 2'!$A$2:$A$1001,'Personal Teks 2'!$C$2:$C$1001)</f>
        <v>Matematika</v>
      </c>
      <c r="C491" s="9" t="str" cm="1">
        <f t="array" ref="C491">_xlfn.IFS(A491&lt;251,_xlfn.XLOOKUP(B491,$A$2:$A$7,$B$2:$B$7),A491&lt;501,_xlfn.XLOOKUP(B491,$A$2:$A$7,$C$2:$C$7),A491&lt;751,_xlfn.XLOOKUP(B491,$A$2:$A$7,$D$2:$D$7),A491&lt;=1000,_xlfn.XLOOKUP(B491,$A$2:$A$7,$E$2:$E$7))</f>
        <v>Pak Budi</v>
      </c>
      <c r="D491" s="9" t="str">
        <f>(_xlfn.XLOOKUP(A491,'Personal Teks 2'!$A$2:$A$1001,'Personal Teks 2'!$D$2:$D$1001))</f>
        <v>Harto Tarihoran</v>
      </c>
    </row>
    <row r="492" spans="1:4" x14ac:dyDescent="0.25">
      <c r="A492" s="9">
        <v>483</v>
      </c>
      <c r="B492" s="9" t="str">
        <f>_xlfn.XLOOKUP(A492,'Personal Teks 2'!$A$2:$A$1001,'Personal Teks 2'!$C$2:$C$1001)</f>
        <v>Fisika</v>
      </c>
      <c r="C492" s="9" t="str" cm="1">
        <f t="array" ref="C492">_xlfn.IFS(A492&lt;251,_xlfn.XLOOKUP(B492,$A$2:$A$7,$B$2:$B$7),A492&lt;501,_xlfn.XLOOKUP(B492,$A$2:$A$7,$C$2:$C$7),A492&lt;751,_xlfn.XLOOKUP(B492,$A$2:$A$7,$D$2:$D$7),A492&lt;=1000,_xlfn.XLOOKUP(B492,$A$2:$A$7,$E$2:$E$7))</f>
        <v>Bu Ratna</v>
      </c>
      <c r="D492" s="9" t="str">
        <f>(_xlfn.XLOOKUP(A492,'Personal Teks 2'!$A$2:$A$1001,'Personal Teks 2'!$D$2:$D$1001))</f>
        <v>Wani Wahyudin</v>
      </c>
    </row>
    <row r="493" spans="1:4" x14ac:dyDescent="0.25">
      <c r="A493" s="9">
        <v>484</v>
      </c>
      <c r="B493" s="9" t="str">
        <f>_xlfn.XLOOKUP(A493,'Personal Teks 2'!$A$2:$A$1001,'Personal Teks 2'!$C$2:$C$1001)</f>
        <v>Aktuaria</v>
      </c>
      <c r="C493" s="9" t="str" cm="1">
        <f t="array" ref="C493">_xlfn.IFS(A493&lt;251,_xlfn.XLOOKUP(B493,$A$2:$A$7,$B$2:$B$7),A493&lt;501,_xlfn.XLOOKUP(B493,$A$2:$A$7,$C$2:$C$7),A493&lt;751,_xlfn.XLOOKUP(B493,$A$2:$A$7,$D$2:$D$7),A493&lt;=1000,_xlfn.XLOOKUP(B493,$A$2:$A$7,$E$2:$E$7))</f>
        <v>Pak Krisna</v>
      </c>
      <c r="D493" s="9" t="str">
        <f>(_xlfn.XLOOKUP(A493,'Personal Teks 2'!$A$2:$A$1001,'Personal Teks 2'!$D$2:$D$1001))</f>
        <v>Dian Hidayanto</v>
      </c>
    </row>
    <row r="494" spans="1:4" x14ac:dyDescent="0.25">
      <c r="A494" s="9">
        <v>485</v>
      </c>
      <c r="B494" s="9" t="str">
        <f>_xlfn.XLOOKUP(A494,'Personal Teks 2'!$A$2:$A$1001,'Personal Teks 2'!$C$2:$C$1001)</f>
        <v>Matematika</v>
      </c>
      <c r="C494" s="9" t="str" cm="1">
        <f t="array" ref="C494">_xlfn.IFS(A494&lt;251,_xlfn.XLOOKUP(B494,$A$2:$A$7,$B$2:$B$7),A494&lt;501,_xlfn.XLOOKUP(B494,$A$2:$A$7,$C$2:$C$7),A494&lt;751,_xlfn.XLOOKUP(B494,$A$2:$A$7,$D$2:$D$7),A494&lt;=1000,_xlfn.XLOOKUP(B494,$A$2:$A$7,$E$2:$E$7))</f>
        <v>Pak Budi</v>
      </c>
      <c r="D494" s="9" t="str">
        <f>(_xlfn.XLOOKUP(A494,'Personal Teks 2'!$A$2:$A$1001,'Personal Teks 2'!$D$2:$D$1001))</f>
        <v>Dina Marbun</v>
      </c>
    </row>
    <row r="495" spans="1:4" x14ac:dyDescent="0.25">
      <c r="A495" s="9">
        <v>486</v>
      </c>
      <c r="B495" s="9" t="str">
        <f>_xlfn.XLOOKUP(A495,'Personal Teks 2'!$A$2:$A$1001,'Personal Teks 2'!$C$2:$C$1001)</f>
        <v>Biologi</v>
      </c>
      <c r="C495" s="9" t="str" cm="1">
        <f t="array" ref="C495">_xlfn.IFS(A495&lt;251,_xlfn.XLOOKUP(B495,$A$2:$A$7,$B$2:$B$7),A495&lt;501,_xlfn.XLOOKUP(B495,$A$2:$A$7,$C$2:$C$7),A495&lt;751,_xlfn.XLOOKUP(B495,$A$2:$A$7,$D$2:$D$7),A495&lt;=1000,_xlfn.XLOOKUP(B495,$A$2:$A$7,$E$2:$E$7))</f>
        <v>Pak Andi</v>
      </c>
      <c r="D495" s="9" t="str">
        <f>(_xlfn.XLOOKUP(A495,'Personal Teks 2'!$A$2:$A$1001,'Personal Teks 2'!$D$2:$D$1001))</f>
        <v>Ajiman Hakim</v>
      </c>
    </row>
    <row r="496" spans="1:4" x14ac:dyDescent="0.25">
      <c r="A496" s="9">
        <v>487</v>
      </c>
      <c r="B496" s="9" t="str">
        <f>_xlfn.XLOOKUP(A496,'Personal Teks 2'!$A$2:$A$1001,'Personal Teks 2'!$C$2:$C$1001)</f>
        <v>Kimia</v>
      </c>
      <c r="C496" s="9" t="str" cm="1">
        <f t="array" ref="C496">_xlfn.IFS(A496&lt;251,_xlfn.XLOOKUP(B496,$A$2:$A$7,$B$2:$B$7),A496&lt;501,_xlfn.XLOOKUP(B496,$A$2:$A$7,$C$2:$C$7),A496&lt;751,_xlfn.XLOOKUP(B496,$A$2:$A$7,$D$2:$D$7),A496&lt;=1000,_xlfn.XLOOKUP(B496,$A$2:$A$7,$E$2:$E$7))</f>
        <v>Bu Made</v>
      </c>
      <c r="D496" s="9" t="str">
        <f>(_xlfn.XLOOKUP(A496,'Personal Teks 2'!$A$2:$A$1001,'Personal Teks 2'!$D$2:$D$1001))</f>
        <v>Talia Nainggolan</v>
      </c>
    </row>
    <row r="497" spans="1:4" x14ac:dyDescent="0.25">
      <c r="A497" s="9">
        <v>488</v>
      </c>
      <c r="B497" s="9" t="str">
        <f>_xlfn.XLOOKUP(A497,'Personal Teks 2'!$A$2:$A$1001,'Personal Teks 2'!$C$2:$C$1001)</f>
        <v>Matematika</v>
      </c>
      <c r="C497" s="9" t="str" cm="1">
        <f t="array" ref="C497">_xlfn.IFS(A497&lt;251,_xlfn.XLOOKUP(B497,$A$2:$A$7,$B$2:$B$7),A497&lt;501,_xlfn.XLOOKUP(B497,$A$2:$A$7,$C$2:$C$7),A497&lt;751,_xlfn.XLOOKUP(B497,$A$2:$A$7,$D$2:$D$7),A497&lt;=1000,_xlfn.XLOOKUP(B497,$A$2:$A$7,$E$2:$E$7))</f>
        <v>Pak Budi</v>
      </c>
      <c r="D497" s="9" t="str">
        <f>(_xlfn.XLOOKUP(A497,'Personal Teks 2'!$A$2:$A$1001,'Personal Teks 2'!$D$2:$D$1001))</f>
        <v>Setya Uyainah</v>
      </c>
    </row>
    <row r="498" spans="1:4" x14ac:dyDescent="0.25">
      <c r="A498" s="9">
        <v>489</v>
      </c>
      <c r="B498" s="9" t="str">
        <f>_xlfn.XLOOKUP(A498,'Personal Teks 2'!$A$2:$A$1001,'Personal Teks 2'!$C$2:$C$1001)</f>
        <v>Biologi</v>
      </c>
      <c r="C498" s="9" t="str" cm="1">
        <f t="array" ref="C498">_xlfn.IFS(A498&lt;251,_xlfn.XLOOKUP(B498,$A$2:$A$7,$B$2:$B$7),A498&lt;501,_xlfn.XLOOKUP(B498,$A$2:$A$7,$C$2:$C$7),A498&lt;751,_xlfn.XLOOKUP(B498,$A$2:$A$7,$D$2:$D$7),A498&lt;=1000,_xlfn.XLOOKUP(B498,$A$2:$A$7,$E$2:$E$7))</f>
        <v>Pak Andi</v>
      </c>
      <c r="D498" s="9" t="str">
        <f>(_xlfn.XLOOKUP(A498,'Personal Teks 2'!$A$2:$A$1001,'Personal Teks 2'!$D$2:$D$1001))</f>
        <v>Umi Padmasari</v>
      </c>
    </row>
    <row r="499" spans="1:4" x14ac:dyDescent="0.25">
      <c r="A499" s="9">
        <v>490</v>
      </c>
      <c r="B499" s="9" t="str">
        <f>_xlfn.XLOOKUP(A499,'Personal Teks 2'!$A$2:$A$1001,'Personal Teks 2'!$C$2:$C$1001)</f>
        <v>Kimia</v>
      </c>
      <c r="C499" s="9" t="str" cm="1">
        <f t="array" ref="C499">_xlfn.IFS(A499&lt;251,_xlfn.XLOOKUP(B499,$A$2:$A$7,$B$2:$B$7),A499&lt;501,_xlfn.XLOOKUP(B499,$A$2:$A$7,$C$2:$C$7),A499&lt;751,_xlfn.XLOOKUP(B499,$A$2:$A$7,$D$2:$D$7),A499&lt;=1000,_xlfn.XLOOKUP(B499,$A$2:$A$7,$E$2:$E$7))</f>
        <v>Bu Made</v>
      </c>
      <c r="D499" s="9" t="str">
        <f>(_xlfn.XLOOKUP(A499,'Personal Teks 2'!$A$2:$A$1001,'Personal Teks 2'!$D$2:$D$1001))</f>
        <v>Lega Habibi</v>
      </c>
    </row>
    <row r="500" spans="1:4" x14ac:dyDescent="0.25">
      <c r="A500" s="9">
        <v>491</v>
      </c>
      <c r="B500" s="9" t="str">
        <f>_xlfn.XLOOKUP(A500,'Personal Teks 2'!$A$2:$A$1001,'Personal Teks 2'!$C$2:$C$1001)</f>
        <v>Biologi</v>
      </c>
      <c r="C500" s="9" t="str" cm="1">
        <f t="array" ref="C500">_xlfn.IFS(A500&lt;251,_xlfn.XLOOKUP(B500,$A$2:$A$7,$B$2:$B$7),A500&lt;501,_xlfn.XLOOKUP(B500,$A$2:$A$7,$C$2:$C$7),A500&lt;751,_xlfn.XLOOKUP(B500,$A$2:$A$7,$D$2:$D$7),A500&lt;=1000,_xlfn.XLOOKUP(B500,$A$2:$A$7,$E$2:$E$7))</f>
        <v>Pak Andi</v>
      </c>
      <c r="D500" s="9" t="str">
        <f>(_xlfn.XLOOKUP(A500,'Personal Teks 2'!$A$2:$A$1001,'Personal Teks 2'!$D$2:$D$1001))</f>
        <v>Akarsana Permata</v>
      </c>
    </row>
    <row r="501" spans="1:4" x14ac:dyDescent="0.25">
      <c r="A501" s="9">
        <v>492</v>
      </c>
      <c r="B501" s="9" t="str">
        <f>_xlfn.XLOOKUP(A501,'Personal Teks 2'!$A$2:$A$1001,'Personal Teks 2'!$C$2:$C$1001)</f>
        <v>Statistika</v>
      </c>
      <c r="C501" s="9" t="str" cm="1">
        <f t="array" ref="C501">_xlfn.IFS(A501&lt;251,_xlfn.XLOOKUP(B501,$A$2:$A$7,$B$2:$B$7),A501&lt;501,_xlfn.XLOOKUP(B501,$A$2:$A$7,$C$2:$C$7),A501&lt;751,_xlfn.XLOOKUP(B501,$A$2:$A$7,$D$2:$D$7),A501&lt;=1000,_xlfn.XLOOKUP(B501,$A$2:$A$7,$E$2:$E$7))</f>
        <v>Bu Dwi</v>
      </c>
      <c r="D501" s="9" t="str">
        <f>(_xlfn.XLOOKUP(A501,'Personal Teks 2'!$A$2:$A$1001,'Personal Teks 2'!$D$2:$D$1001))</f>
        <v>Halim Hakim</v>
      </c>
    </row>
    <row r="502" spans="1:4" x14ac:dyDescent="0.25">
      <c r="A502" s="9">
        <v>493</v>
      </c>
      <c r="B502" s="9" t="str">
        <f>_xlfn.XLOOKUP(A502,'Personal Teks 2'!$A$2:$A$1001,'Personal Teks 2'!$C$2:$C$1001)</f>
        <v>Matematika</v>
      </c>
      <c r="C502" s="9" t="str" cm="1">
        <f t="array" ref="C502">_xlfn.IFS(A502&lt;251,_xlfn.XLOOKUP(B502,$A$2:$A$7,$B$2:$B$7),A502&lt;501,_xlfn.XLOOKUP(B502,$A$2:$A$7,$C$2:$C$7),A502&lt;751,_xlfn.XLOOKUP(B502,$A$2:$A$7,$D$2:$D$7),A502&lt;=1000,_xlfn.XLOOKUP(B502,$A$2:$A$7,$E$2:$E$7))</f>
        <v>Pak Budi</v>
      </c>
      <c r="D502" s="9" t="str">
        <f>(_xlfn.XLOOKUP(A502,'Personal Teks 2'!$A$2:$A$1001,'Personal Teks 2'!$D$2:$D$1001))</f>
        <v>Nyana Lestari</v>
      </c>
    </row>
    <row r="503" spans="1:4" x14ac:dyDescent="0.25">
      <c r="A503" s="9">
        <v>494</v>
      </c>
      <c r="B503" s="9" t="str">
        <f>_xlfn.XLOOKUP(A503,'Personal Teks 2'!$A$2:$A$1001,'Personal Teks 2'!$C$2:$C$1001)</f>
        <v>Kimia</v>
      </c>
      <c r="C503" s="9" t="str" cm="1">
        <f t="array" ref="C503">_xlfn.IFS(A503&lt;251,_xlfn.XLOOKUP(B503,$A$2:$A$7,$B$2:$B$7),A503&lt;501,_xlfn.XLOOKUP(B503,$A$2:$A$7,$C$2:$C$7),A503&lt;751,_xlfn.XLOOKUP(B503,$A$2:$A$7,$D$2:$D$7),A503&lt;=1000,_xlfn.XLOOKUP(B503,$A$2:$A$7,$E$2:$E$7))</f>
        <v>Bu Made</v>
      </c>
      <c r="D503" s="9" t="str">
        <f>(_xlfn.XLOOKUP(A503,'Personal Teks 2'!$A$2:$A$1001,'Personal Teks 2'!$D$2:$D$1001))</f>
        <v>Enteng Wacana</v>
      </c>
    </row>
    <row r="504" spans="1:4" x14ac:dyDescent="0.25">
      <c r="A504" s="9">
        <v>495</v>
      </c>
      <c r="B504" s="9" t="str">
        <f>_xlfn.XLOOKUP(A504,'Personal Teks 2'!$A$2:$A$1001,'Personal Teks 2'!$C$2:$C$1001)</f>
        <v>Fisika</v>
      </c>
      <c r="C504" s="9" t="str" cm="1">
        <f t="array" ref="C504">_xlfn.IFS(A504&lt;251,_xlfn.XLOOKUP(B504,$A$2:$A$7,$B$2:$B$7),A504&lt;501,_xlfn.XLOOKUP(B504,$A$2:$A$7,$C$2:$C$7),A504&lt;751,_xlfn.XLOOKUP(B504,$A$2:$A$7,$D$2:$D$7),A504&lt;=1000,_xlfn.XLOOKUP(B504,$A$2:$A$7,$E$2:$E$7))</f>
        <v>Bu Ratna</v>
      </c>
      <c r="D504" s="9" t="str">
        <f>(_xlfn.XLOOKUP(A504,'Personal Teks 2'!$A$2:$A$1001,'Personal Teks 2'!$D$2:$D$1001))</f>
        <v>Gamanto Suryatmi</v>
      </c>
    </row>
    <row r="505" spans="1:4" x14ac:dyDescent="0.25">
      <c r="A505" s="9">
        <v>496</v>
      </c>
      <c r="B505" s="9" t="str">
        <f>_xlfn.XLOOKUP(A505,'Personal Teks 2'!$A$2:$A$1001,'Personal Teks 2'!$C$2:$C$1001)</f>
        <v>Aktuaria</v>
      </c>
      <c r="C505" s="9" t="str" cm="1">
        <f t="array" ref="C505">_xlfn.IFS(A505&lt;251,_xlfn.XLOOKUP(B505,$A$2:$A$7,$B$2:$B$7),A505&lt;501,_xlfn.XLOOKUP(B505,$A$2:$A$7,$C$2:$C$7),A505&lt;751,_xlfn.XLOOKUP(B505,$A$2:$A$7,$D$2:$D$7),A505&lt;=1000,_xlfn.XLOOKUP(B505,$A$2:$A$7,$E$2:$E$7))</f>
        <v>Pak Krisna</v>
      </c>
      <c r="D505" s="9" t="str">
        <f>(_xlfn.XLOOKUP(A505,'Personal Teks 2'!$A$2:$A$1001,'Personal Teks 2'!$D$2:$D$1001))</f>
        <v>Kasusra Nurdiyanti</v>
      </c>
    </row>
    <row r="506" spans="1:4" x14ac:dyDescent="0.25">
      <c r="A506" s="9">
        <v>497</v>
      </c>
      <c r="B506" s="9" t="str">
        <f>_xlfn.XLOOKUP(A506,'Personal Teks 2'!$A$2:$A$1001,'Personal Teks 2'!$C$2:$C$1001)</f>
        <v>Matematika</v>
      </c>
      <c r="C506" s="9" t="str" cm="1">
        <f t="array" ref="C506">_xlfn.IFS(A506&lt;251,_xlfn.XLOOKUP(B506,$A$2:$A$7,$B$2:$B$7),A506&lt;501,_xlfn.XLOOKUP(B506,$A$2:$A$7,$C$2:$C$7),A506&lt;751,_xlfn.XLOOKUP(B506,$A$2:$A$7,$D$2:$D$7),A506&lt;=1000,_xlfn.XLOOKUP(B506,$A$2:$A$7,$E$2:$E$7))</f>
        <v>Pak Budi</v>
      </c>
      <c r="D506" s="9" t="str">
        <f>(_xlfn.XLOOKUP(A506,'Personal Teks 2'!$A$2:$A$1001,'Personal Teks 2'!$D$2:$D$1001))</f>
        <v>Ibun Hutapea</v>
      </c>
    </row>
    <row r="507" spans="1:4" x14ac:dyDescent="0.25">
      <c r="A507" s="9">
        <v>498</v>
      </c>
      <c r="B507" s="9" t="str">
        <f>_xlfn.XLOOKUP(A507,'Personal Teks 2'!$A$2:$A$1001,'Personal Teks 2'!$C$2:$C$1001)</f>
        <v>Aktuaria</v>
      </c>
      <c r="C507" s="9" t="str" cm="1">
        <f t="array" ref="C507">_xlfn.IFS(A507&lt;251,_xlfn.XLOOKUP(B507,$A$2:$A$7,$B$2:$B$7),A507&lt;501,_xlfn.XLOOKUP(B507,$A$2:$A$7,$C$2:$C$7),A507&lt;751,_xlfn.XLOOKUP(B507,$A$2:$A$7,$D$2:$D$7),A507&lt;=1000,_xlfn.XLOOKUP(B507,$A$2:$A$7,$E$2:$E$7))</f>
        <v>Pak Krisna</v>
      </c>
      <c r="D507" s="9" t="str">
        <f>(_xlfn.XLOOKUP(A507,'Personal Teks 2'!$A$2:$A$1001,'Personal Teks 2'!$D$2:$D$1001))</f>
        <v>Setya Permadi</v>
      </c>
    </row>
    <row r="508" spans="1:4" x14ac:dyDescent="0.25">
      <c r="A508" s="9">
        <v>499</v>
      </c>
      <c r="B508" s="9" t="str">
        <f>_xlfn.XLOOKUP(A508,'Personal Teks 2'!$A$2:$A$1001,'Personal Teks 2'!$C$2:$C$1001)</f>
        <v>Statistika</v>
      </c>
      <c r="C508" s="9" t="str" cm="1">
        <f t="array" ref="C508">_xlfn.IFS(A508&lt;251,_xlfn.XLOOKUP(B508,$A$2:$A$7,$B$2:$B$7),A508&lt;501,_xlfn.XLOOKUP(B508,$A$2:$A$7,$C$2:$C$7),A508&lt;751,_xlfn.XLOOKUP(B508,$A$2:$A$7,$D$2:$D$7),A508&lt;=1000,_xlfn.XLOOKUP(B508,$A$2:$A$7,$E$2:$E$7))</f>
        <v>Bu Dwi</v>
      </c>
      <c r="D508" s="9" t="str">
        <f>(_xlfn.XLOOKUP(A508,'Personal Teks 2'!$A$2:$A$1001,'Personal Teks 2'!$D$2:$D$1001))</f>
        <v>Dacin Yulianti</v>
      </c>
    </row>
    <row r="509" spans="1:4" x14ac:dyDescent="0.25">
      <c r="A509" s="9">
        <v>500</v>
      </c>
      <c r="B509" s="9" t="str">
        <f>_xlfn.XLOOKUP(A509,'Personal Teks 2'!$A$2:$A$1001,'Personal Teks 2'!$C$2:$C$1001)</f>
        <v>Matematika</v>
      </c>
      <c r="C509" s="9" t="str" cm="1">
        <f t="array" ref="C509">_xlfn.IFS(A509&lt;251,_xlfn.XLOOKUP(B509,$A$2:$A$7,$B$2:$B$7),A509&lt;501,_xlfn.XLOOKUP(B509,$A$2:$A$7,$C$2:$C$7),A509&lt;751,_xlfn.XLOOKUP(B509,$A$2:$A$7,$D$2:$D$7),A509&lt;=1000,_xlfn.XLOOKUP(B509,$A$2:$A$7,$E$2:$E$7))</f>
        <v>Pak Budi</v>
      </c>
      <c r="D509" s="9" t="str">
        <f>(_xlfn.XLOOKUP(A509,'Personal Teks 2'!$A$2:$A$1001,'Personal Teks 2'!$D$2:$D$1001))</f>
        <v>Arsipatra Prasetya</v>
      </c>
    </row>
    <row r="510" spans="1:4" x14ac:dyDescent="0.25">
      <c r="A510" s="9">
        <v>501</v>
      </c>
      <c r="B510" s="9" t="str">
        <f>_xlfn.XLOOKUP(A510,'Personal Teks 2'!$A$2:$A$1001,'Personal Teks 2'!$C$2:$C$1001)</f>
        <v>Kimia</v>
      </c>
      <c r="C510" s="9" t="str" cm="1">
        <f t="array" ref="C510">_xlfn.IFS(A510&lt;251,_xlfn.XLOOKUP(B510,$A$2:$A$7,$B$2:$B$7),A510&lt;501,_xlfn.XLOOKUP(B510,$A$2:$A$7,$C$2:$C$7),A510&lt;751,_xlfn.XLOOKUP(B510,$A$2:$A$7,$D$2:$D$7),A510&lt;=1000,_xlfn.XLOOKUP(B510,$A$2:$A$7,$E$2:$E$7))</f>
        <v>Bu Dwi</v>
      </c>
      <c r="D510" s="9" t="str">
        <f>(_xlfn.XLOOKUP(A510,'Personal Teks 2'!$A$2:$A$1001,'Personal Teks 2'!$D$2:$D$1001))</f>
        <v>Raden Simbolon</v>
      </c>
    </row>
    <row r="511" spans="1:4" x14ac:dyDescent="0.25">
      <c r="A511" s="9">
        <v>502</v>
      </c>
      <c r="B511" s="9" t="str">
        <f>_xlfn.XLOOKUP(A511,'Personal Teks 2'!$A$2:$A$1001,'Personal Teks 2'!$C$2:$C$1001)</f>
        <v>Fisika</v>
      </c>
      <c r="C511" s="9" t="str" cm="1">
        <f t="array" ref="C511">_xlfn.IFS(A511&lt;251,_xlfn.XLOOKUP(B511,$A$2:$A$7,$B$2:$B$7),A511&lt;501,_xlfn.XLOOKUP(B511,$A$2:$A$7,$C$2:$C$7),A511&lt;751,_xlfn.XLOOKUP(B511,$A$2:$A$7,$D$2:$D$7),A511&lt;=1000,_xlfn.XLOOKUP(B511,$A$2:$A$7,$E$2:$E$7))</f>
        <v>Pak Andi</v>
      </c>
      <c r="D511" s="9" t="str">
        <f>(_xlfn.XLOOKUP(A511,'Personal Teks 2'!$A$2:$A$1001,'Personal Teks 2'!$D$2:$D$1001))</f>
        <v>Septi Prasetya</v>
      </c>
    </row>
    <row r="512" spans="1:4" x14ac:dyDescent="0.25">
      <c r="A512" s="9">
        <v>503</v>
      </c>
      <c r="B512" s="9" t="str">
        <f>_xlfn.XLOOKUP(A512,'Personal Teks 2'!$A$2:$A$1001,'Personal Teks 2'!$C$2:$C$1001)</f>
        <v>Matematika</v>
      </c>
      <c r="C512" s="9" t="str" cm="1">
        <f t="array" ref="C512">_xlfn.IFS(A512&lt;251,_xlfn.XLOOKUP(B512,$A$2:$A$7,$B$2:$B$7),A512&lt;501,_xlfn.XLOOKUP(B512,$A$2:$A$7,$C$2:$C$7),A512&lt;751,_xlfn.XLOOKUP(B512,$A$2:$A$7,$D$2:$D$7),A512&lt;=1000,_xlfn.XLOOKUP(B512,$A$2:$A$7,$E$2:$E$7))</f>
        <v>Bu Made</v>
      </c>
      <c r="D512" s="9" t="str">
        <f>(_xlfn.XLOOKUP(A512,'Personal Teks 2'!$A$2:$A$1001,'Personal Teks 2'!$D$2:$D$1001))</f>
        <v>Kala Uwais</v>
      </c>
    </row>
    <row r="513" spans="1:4" x14ac:dyDescent="0.25">
      <c r="A513" s="9">
        <v>504</v>
      </c>
      <c r="B513" s="9" t="str">
        <f>_xlfn.XLOOKUP(A513,'Personal Teks 2'!$A$2:$A$1001,'Personal Teks 2'!$C$2:$C$1001)</f>
        <v>Statistika</v>
      </c>
      <c r="C513" s="9" t="str" cm="1">
        <f t="array" ref="C513">_xlfn.IFS(A513&lt;251,_xlfn.XLOOKUP(B513,$A$2:$A$7,$B$2:$B$7),A513&lt;501,_xlfn.XLOOKUP(B513,$A$2:$A$7,$C$2:$C$7),A513&lt;751,_xlfn.XLOOKUP(B513,$A$2:$A$7,$D$2:$D$7),A513&lt;=1000,_xlfn.XLOOKUP(B513,$A$2:$A$7,$E$2:$E$7))</f>
        <v>Pak Budi</v>
      </c>
      <c r="D513" s="9" t="str">
        <f>(_xlfn.XLOOKUP(A513,'Personal Teks 2'!$A$2:$A$1001,'Personal Teks 2'!$D$2:$D$1001))</f>
        <v>Paiman Santoso</v>
      </c>
    </row>
    <row r="514" spans="1:4" x14ac:dyDescent="0.25">
      <c r="A514" s="9">
        <v>505</v>
      </c>
      <c r="B514" s="9" t="str">
        <f>_xlfn.XLOOKUP(A514,'Personal Teks 2'!$A$2:$A$1001,'Personal Teks 2'!$C$2:$C$1001)</f>
        <v>Aktuaria</v>
      </c>
      <c r="C514" s="9" t="str" cm="1">
        <f t="array" ref="C514">_xlfn.IFS(A514&lt;251,_xlfn.XLOOKUP(B514,$A$2:$A$7,$B$2:$B$7),A514&lt;501,_xlfn.XLOOKUP(B514,$A$2:$A$7,$C$2:$C$7),A514&lt;751,_xlfn.XLOOKUP(B514,$A$2:$A$7,$D$2:$D$7),A514&lt;=1000,_xlfn.XLOOKUP(B514,$A$2:$A$7,$E$2:$E$7))</f>
        <v>Bu Ratna</v>
      </c>
      <c r="D514" s="9" t="str">
        <f>(_xlfn.XLOOKUP(A514,'Personal Teks 2'!$A$2:$A$1001,'Personal Teks 2'!$D$2:$D$1001))</f>
        <v>Bakiman Rahimah</v>
      </c>
    </row>
    <row r="515" spans="1:4" x14ac:dyDescent="0.25">
      <c r="A515" s="9">
        <v>506</v>
      </c>
      <c r="B515" s="9" t="str">
        <f>_xlfn.XLOOKUP(A515,'Personal Teks 2'!$A$2:$A$1001,'Personal Teks 2'!$C$2:$C$1001)</f>
        <v>Aktuaria</v>
      </c>
      <c r="C515" s="9" t="str" cm="1">
        <f t="array" ref="C515">_xlfn.IFS(A515&lt;251,_xlfn.XLOOKUP(B515,$A$2:$A$7,$B$2:$B$7),A515&lt;501,_xlfn.XLOOKUP(B515,$A$2:$A$7,$C$2:$C$7),A515&lt;751,_xlfn.XLOOKUP(B515,$A$2:$A$7,$D$2:$D$7),A515&lt;=1000,_xlfn.XLOOKUP(B515,$A$2:$A$7,$E$2:$E$7))</f>
        <v>Bu Ratna</v>
      </c>
      <c r="D515" s="9" t="str">
        <f>(_xlfn.XLOOKUP(A515,'Personal Teks 2'!$A$2:$A$1001,'Personal Teks 2'!$D$2:$D$1001))</f>
        <v>Mustika Budiman</v>
      </c>
    </row>
    <row r="516" spans="1:4" x14ac:dyDescent="0.25">
      <c r="A516" s="9">
        <v>507</v>
      </c>
      <c r="B516" s="9" t="str">
        <f>_xlfn.XLOOKUP(A516,'Personal Teks 2'!$A$2:$A$1001,'Personal Teks 2'!$C$2:$C$1001)</f>
        <v>Fisika</v>
      </c>
      <c r="C516" s="9" t="str" cm="1">
        <f t="array" ref="C516">_xlfn.IFS(A516&lt;251,_xlfn.XLOOKUP(B516,$A$2:$A$7,$B$2:$B$7),A516&lt;501,_xlfn.XLOOKUP(B516,$A$2:$A$7,$C$2:$C$7),A516&lt;751,_xlfn.XLOOKUP(B516,$A$2:$A$7,$D$2:$D$7),A516&lt;=1000,_xlfn.XLOOKUP(B516,$A$2:$A$7,$E$2:$E$7))</f>
        <v>Pak Andi</v>
      </c>
      <c r="D516" s="9" t="str">
        <f>(_xlfn.XLOOKUP(A516,'Personal Teks 2'!$A$2:$A$1001,'Personal Teks 2'!$D$2:$D$1001))</f>
        <v>Jefri Hutapea</v>
      </c>
    </row>
    <row r="517" spans="1:4" x14ac:dyDescent="0.25">
      <c r="A517" s="9">
        <v>508</v>
      </c>
      <c r="B517" s="9" t="str">
        <f>_xlfn.XLOOKUP(A517,'Personal Teks 2'!$A$2:$A$1001,'Personal Teks 2'!$C$2:$C$1001)</f>
        <v>Biologi</v>
      </c>
      <c r="C517" s="9" t="str" cm="1">
        <f t="array" ref="C517">_xlfn.IFS(A517&lt;251,_xlfn.XLOOKUP(B517,$A$2:$A$7,$B$2:$B$7),A517&lt;501,_xlfn.XLOOKUP(B517,$A$2:$A$7,$C$2:$C$7),A517&lt;751,_xlfn.XLOOKUP(B517,$A$2:$A$7,$D$2:$D$7),A517&lt;=1000,_xlfn.XLOOKUP(B517,$A$2:$A$7,$E$2:$E$7))</f>
        <v>Pak Krisna</v>
      </c>
      <c r="D517" s="9" t="str">
        <f>(_xlfn.XLOOKUP(A517,'Personal Teks 2'!$A$2:$A$1001,'Personal Teks 2'!$D$2:$D$1001))</f>
        <v>Nilam Hakim</v>
      </c>
    </row>
    <row r="518" spans="1:4" x14ac:dyDescent="0.25">
      <c r="A518" s="9">
        <v>509</v>
      </c>
      <c r="B518" s="9" t="str">
        <f>_xlfn.XLOOKUP(A518,'Personal Teks 2'!$A$2:$A$1001,'Personal Teks 2'!$C$2:$C$1001)</f>
        <v>Statistika</v>
      </c>
      <c r="C518" s="9" t="str" cm="1">
        <f t="array" ref="C518">_xlfn.IFS(A518&lt;251,_xlfn.XLOOKUP(B518,$A$2:$A$7,$B$2:$B$7),A518&lt;501,_xlfn.XLOOKUP(B518,$A$2:$A$7,$C$2:$C$7),A518&lt;751,_xlfn.XLOOKUP(B518,$A$2:$A$7,$D$2:$D$7),A518&lt;=1000,_xlfn.XLOOKUP(B518,$A$2:$A$7,$E$2:$E$7))</f>
        <v>Pak Budi</v>
      </c>
      <c r="D518" s="9" t="str">
        <f>(_xlfn.XLOOKUP(A518,'Personal Teks 2'!$A$2:$A$1001,'Personal Teks 2'!$D$2:$D$1001))</f>
        <v>Cakrabuana Pranowo</v>
      </c>
    </row>
    <row r="519" spans="1:4" x14ac:dyDescent="0.25">
      <c r="A519" s="9">
        <v>510</v>
      </c>
      <c r="B519" s="9" t="str">
        <f>_xlfn.XLOOKUP(A519,'Personal Teks 2'!$A$2:$A$1001,'Personal Teks 2'!$C$2:$C$1001)</f>
        <v>Biologi</v>
      </c>
      <c r="C519" s="9" t="str" cm="1">
        <f t="array" ref="C519">_xlfn.IFS(A519&lt;251,_xlfn.XLOOKUP(B519,$A$2:$A$7,$B$2:$B$7),A519&lt;501,_xlfn.XLOOKUP(B519,$A$2:$A$7,$C$2:$C$7),A519&lt;751,_xlfn.XLOOKUP(B519,$A$2:$A$7,$D$2:$D$7),A519&lt;=1000,_xlfn.XLOOKUP(B519,$A$2:$A$7,$E$2:$E$7))</f>
        <v>Pak Krisna</v>
      </c>
      <c r="D519" s="9" t="str">
        <f>(_xlfn.XLOOKUP(A519,'Personal Teks 2'!$A$2:$A$1001,'Personal Teks 2'!$D$2:$D$1001))</f>
        <v>Prabu Natsir</v>
      </c>
    </row>
    <row r="520" spans="1:4" x14ac:dyDescent="0.25">
      <c r="A520" s="9">
        <v>511</v>
      </c>
      <c r="B520" s="9" t="str">
        <f>_xlfn.XLOOKUP(A520,'Personal Teks 2'!$A$2:$A$1001,'Personal Teks 2'!$C$2:$C$1001)</f>
        <v>Biologi</v>
      </c>
      <c r="C520" s="9" t="str" cm="1">
        <f t="array" ref="C520">_xlfn.IFS(A520&lt;251,_xlfn.XLOOKUP(B520,$A$2:$A$7,$B$2:$B$7),A520&lt;501,_xlfn.XLOOKUP(B520,$A$2:$A$7,$C$2:$C$7),A520&lt;751,_xlfn.XLOOKUP(B520,$A$2:$A$7,$D$2:$D$7),A520&lt;=1000,_xlfn.XLOOKUP(B520,$A$2:$A$7,$E$2:$E$7))</f>
        <v>Pak Krisna</v>
      </c>
      <c r="D520" s="9" t="str">
        <f>(_xlfn.XLOOKUP(A520,'Personal Teks 2'!$A$2:$A$1001,'Personal Teks 2'!$D$2:$D$1001))</f>
        <v>Paiman Waskita</v>
      </c>
    </row>
    <row r="521" spans="1:4" x14ac:dyDescent="0.25">
      <c r="A521" s="9">
        <v>512</v>
      </c>
      <c r="B521" s="9" t="str">
        <f>_xlfn.XLOOKUP(A521,'Personal Teks 2'!$A$2:$A$1001,'Personal Teks 2'!$C$2:$C$1001)</f>
        <v>Fisika</v>
      </c>
      <c r="C521" s="9" t="str" cm="1">
        <f t="array" ref="C521">_xlfn.IFS(A521&lt;251,_xlfn.XLOOKUP(B521,$A$2:$A$7,$B$2:$B$7),A521&lt;501,_xlfn.XLOOKUP(B521,$A$2:$A$7,$C$2:$C$7),A521&lt;751,_xlfn.XLOOKUP(B521,$A$2:$A$7,$D$2:$D$7),A521&lt;=1000,_xlfn.XLOOKUP(B521,$A$2:$A$7,$E$2:$E$7))</f>
        <v>Pak Andi</v>
      </c>
      <c r="D521" s="9" t="str">
        <f>(_xlfn.XLOOKUP(A521,'Personal Teks 2'!$A$2:$A$1001,'Personal Teks 2'!$D$2:$D$1001))</f>
        <v>Tomi Riyanti</v>
      </c>
    </row>
    <row r="522" spans="1:4" x14ac:dyDescent="0.25">
      <c r="A522" s="9">
        <v>513</v>
      </c>
      <c r="B522" s="9" t="str">
        <f>_xlfn.XLOOKUP(A522,'Personal Teks 2'!$A$2:$A$1001,'Personal Teks 2'!$C$2:$C$1001)</f>
        <v>Biologi</v>
      </c>
      <c r="C522" s="9" t="str" cm="1">
        <f t="array" ref="C522">_xlfn.IFS(A522&lt;251,_xlfn.XLOOKUP(B522,$A$2:$A$7,$B$2:$B$7),A522&lt;501,_xlfn.XLOOKUP(B522,$A$2:$A$7,$C$2:$C$7),A522&lt;751,_xlfn.XLOOKUP(B522,$A$2:$A$7,$D$2:$D$7),A522&lt;=1000,_xlfn.XLOOKUP(B522,$A$2:$A$7,$E$2:$E$7))</f>
        <v>Pak Krisna</v>
      </c>
      <c r="D522" s="9" t="str">
        <f>(_xlfn.XLOOKUP(A522,'Personal Teks 2'!$A$2:$A$1001,'Personal Teks 2'!$D$2:$D$1001))</f>
        <v>Tasdik Rajasa</v>
      </c>
    </row>
    <row r="523" spans="1:4" x14ac:dyDescent="0.25">
      <c r="A523" s="9">
        <v>514</v>
      </c>
      <c r="B523" s="9" t="str">
        <f>_xlfn.XLOOKUP(A523,'Personal Teks 2'!$A$2:$A$1001,'Personal Teks 2'!$C$2:$C$1001)</f>
        <v>Biologi</v>
      </c>
      <c r="C523" s="9" t="str" cm="1">
        <f t="array" ref="C523">_xlfn.IFS(A523&lt;251,_xlfn.XLOOKUP(B523,$A$2:$A$7,$B$2:$B$7),A523&lt;501,_xlfn.XLOOKUP(B523,$A$2:$A$7,$C$2:$C$7),A523&lt;751,_xlfn.XLOOKUP(B523,$A$2:$A$7,$D$2:$D$7),A523&lt;=1000,_xlfn.XLOOKUP(B523,$A$2:$A$7,$E$2:$E$7))</f>
        <v>Pak Krisna</v>
      </c>
      <c r="D523" s="9" t="str">
        <f>(_xlfn.XLOOKUP(A523,'Personal Teks 2'!$A$2:$A$1001,'Personal Teks 2'!$D$2:$D$1001))</f>
        <v>Gilda Napitupulu</v>
      </c>
    </row>
    <row r="524" spans="1:4" x14ac:dyDescent="0.25">
      <c r="A524" s="9">
        <v>515</v>
      </c>
      <c r="B524" s="9" t="str">
        <f>_xlfn.XLOOKUP(A524,'Personal Teks 2'!$A$2:$A$1001,'Personal Teks 2'!$C$2:$C$1001)</f>
        <v>Fisika</v>
      </c>
      <c r="C524" s="9" t="str" cm="1">
        <f t="array" ref="C524">_xlfn.IFS(A524&lt;251,_xlfn.XLOOKUP(B524,$A$2:$A$7,$B$2:$B$7),A524&lt;501,_xlfn.XLOOKUP(B524,$A$2:$A$7,$C$2:$C$7),A524&lt;751,_xlfn.XLOOKUP(B524,$A$2:$A$7,$D$2:$D$7),A524&lt;=1000,_xlfn.XLOOKUP(B524,$A$2:$A$7,$E$2:$E$7))</f>
        <v>Pak Andi</v>
      </c>
      <c r="D524" s="9" t="str">
        <f>(_xlfn.XLOOKUP(A524,'Personal Teks 2'!$A$2:$A$1001,'Personal Teks 2'!$D$2:$D$1001))</f>
        <v>Betania Fujiati</v>
      </c>
    </row>
    <row r="525" spans="1:4" x14ac:dyDescent="0.25">
      <c r="A525" s="9">
        <v>516</v>
      </c>
      <c r="B525" s="9" t="str">
        <f>_xlfn.XLOOKUP(A525,'Personal Teks 2'!$A$2:$A$1001,'Personal Teks 2'!$C$2:$C$1001)</f>
        <v>Kimia</v>
      </c>
      <c r="C525" s="9" t="str" cm="1">
        <f t="array" ref="C525">_xlfn.IFS(A525&lt;251,_xlfn.XLOOKUP(B525,$A$2:$A$7,$B$2:$B$7),A525&lt;501,_xlfn.XLOOKUP(B525,$A$2:$A$7,$C$2:$C$7),A525&lt;751,_xlfn.XLOOKUP(B525,$A$2:$A$7,$D$2:$D$7),A525&lt;=1000,_xlfn.XLOOKUP(B525,$A$2:$A$7,$E$2:$E$7))</f>
        <v>Bu Dwi</v>
      </c>
      <c r="D525" s="9" t="str">
        <f>(_xlfn.XLOOKUP(A525,'Personal Teks 2'!$A$2:$A$1001,'Personal Teks 2'!$D$2:$D$1001))</f>
        <v>Lembah Waskita</v>
      </c>
    </row>
    <row r="526" spans="1:4" x14ac:dyDescent="0.25">
      <c r="A526" s="9">
        <v>517</v>
      </c>
      <c r="B526" s="9" t="str">
        <f>_xlfn.XLOOKUP(A526,'Personal Teks 2'!$A$2:$A$1001,'Personal Teks 2'!$C$2:$C$1001)</f>
        <v>Kimia</v>
      </c>
      <c r="C526" s="9" t="str" cm="1">
        <f t="array" ref="C526">_xlfn.IFS(A526&lt;251,_xlfn.XLOOKUP(B526,$A$2:$A$7,$B$2:$B$7),A526&lt;501,_xlfn.XLOOKUP(B526,$A$2:$A$7,$C$2:$C$7),A526&lt;751,_xlfn.XLOOKUP(B526,$A$2:$A$7,$D$2:$D$7),A526&lt;=1000,_xlfn.XLOOKUP(B526,$A$2:$A$7,$E$2:$E$7))</f>
        <v>Bu Dwi</v>
      </c>
      <c r="D526" s="9" t="str">
        <f>(_xlfn.XLOOKUP(A526,'Personal Teks 2'!$A$2:$A$1001,'Personal Teks 2'!$D$2:$D$1001))</f>
        <v>Marsudi Yuniar</v>
      </c>
    </row>
    <row r="527" spans="1:4" x14ac:dyDescent="0.25">
      <c r="A527" s="9">
        <v>518</v>
      </c>
      <c r="B527" s="9" t="str">
        <f>_xlfn.XLOOKUP(A527,'Personal Teks 2'!$A$2:$A$1001,'Personal Teks 2'!$C$2:$C$1001)</f>
        <v>Fisika</v>
      </c>
      <c r="C527" s="9" t="str" cm="1">
        <f t="array" ref="C527">_xlfn.IFS(A527&lt;251,_xlfn.XLOOKUP(B527,$A$2:$A$7,$B$2:$B$7),A527&lt;501,_xlfn.XLOOKUP(B527,$A$2:$A$7,$C$2:$C$7),A527&lt;751,_xlfn.XLOOKUP(B527,$A$2:$A$7,$D$2:$D$7),A527&lt;=1000,_xlfn.XLOOKUP(B527,$A$2:$A$7,$E$2:$E$7))</f>
        <v>Pak Andi</v>
      </c>
      <c r="D527" s="9" t="str">
        <f>(_xlfn.XLOOKUP(A527,'Personal Teks 2'!$A$2:$A$1001,'Personal Teks 2'!$D$2:$D$1001))</f>
        <v>Farhunnisa Wijaya</v>
      </c>
    </row>
    <row r="528" spans="1:4" x14ac:dyDescent="0.25">
      <c r="A528" s="9">
        <v>519</v>
      </c>
      <c r="B528" s="9" t="str">
        <f>_xlfn.XLOOKUP(A528,'Personal Teks 2'!$A$2:$A$1001,'Personal Teks 2'!$C$2:$C$1001)</f>
        <v>Statistika</v>
      </c>
      <c r="C528" s="9" t="str" cm="1">
        <f t="array" ref="C528">_xlfn.IFS(A528&lt;251,_xlfn.XLOOKUP(B528,$A$2:$A$7,$B$2:$B$7),A528&lt;501,_xlfn.XLOOKUP(B528,$A$2:$A$7,$C$2:$C$7),A528&lt;751,_xlfn.XLOOKUP(B528,$A$2:$A$7,$D$2:$D$7),A528&lt;=1000,_xlfn.XLOOKUP(B528,$A$2:$A$7,$E$2:$E$7))</f>
        <v>Pak Budi</v>
      </c>
      <c r="D528" s="9" t="str">
        <f>(_xlfn.XLOOKUP(A528,'Personal Teks 2'!$A$2:$A$1001,'Personal Teks 2'!$D$2:$D$1001))</f>
        <v>Raditya Marpaung</v>
      </c>
    </row>
    <row r="529" spans="1:4" x14ac:dyDescent="0.25">
      <c r="A529" s="9">
        <v>520</v>
      </c>
      <c r="B529" s="9" t="str">
        <f>_xlfn.XLOOKUP(A529,'Personal Teks 2'!$A$2:$A$1001,'Personal Teks 2'!$C$2:$C$1001)</f>
        <v>Statistika</v>
      </c>
      <c r="C529" s="9" t="str" cm="1">
        <f t="array" ref="C529">_xlfn.IFS(A529&lt;251,_xlfn.XLOOKUP(B529,$A$2:$A$7,$B$2:$B$7),A529&lt;501,_xlfn.XLOOKUP(B529,$A$2:$A$7,$C$2:$C$7),A529&lt;751,_xlfn.XLOOKUP(B529,$A$2:$A$7,$D$2:$D$7),A529&lt;=1000,_xlfn.XLOOKUP(B529,$A$2:$A$7,$E$2:$E$7))</f>
        <v>Pak Budi</v>
      </c>
      <c r="D529" s="9" t="str">
        <f>(_xlfn.XLOOKUP(A529,'Personal Teks 2'!$A$2:$A$1001,'Personal Teks 2'!$D$2:$D$1001))</f>
        <v>Salimah Wastuti</v>
      </c>
    </row>
    <row r="530" spans="1:4" x14ac:dyDescent="0.25">
      <c r="A530" s="9">
        <v>521</v>
      </c>
      <c r="B530" s="9" t="str">
        <f>_xlfn.XLOOKUP(A530,'Personal Teks 2'!$A$2:$A$1001,'Personal Teks 2'!$C$2:$C$1001)</f>
        <v>Fisika</v>
      </c>
      <c r="C530" s="9" t="str" cm="1">
        <f t="array" ref="C530">_xlfn.IFS(A530&lt;251,_xlfn.XLOOKUP(B530,$A$2:$A$7,$B$2:$B$7),A530&lt;501,_xlfn.XLOOKUP(B530,$A$2:$A$7,$C$2:$C$7),A530&lt;751,_xlfn.XLOOKUP(B530,$A$2:$A$7,$D$2:$D$7),A530&lt;=1000,_xlfn.XLOOKUP(B530,$A$2:$A$7,$E$2:$E$7))</f>
        <v>Pak Andi</v>
      </c>
      <c r="D530" s="9" t="str">
        <f>(_xlfn.XLOOKUP(A530,'Personal Teks 2'!$A$2:$A$1001,'Personal Teks 2'!$D$2:$D$1001))</f>
        <v>Harsaya Tamba</v>
      </c>
    </row>
    <row r="531" spans="1:4" x14ac:dyDescent="0.25">
      <c r="A531" s="9">
        <v>522</v>
      </c>
      <c r="B531" s="9" t="str">
        <f>_xlfn.XLOOKUP(A531,'Personal Teks 2'!$A$2:$A$1001,'Personal Teks 2'!$C$2:$C$1001)</f>
        <v>Statistika</v>
      </c>
      <c r="C531" s="9" t="str" cm="1">
        <f t="array" ref="C531">_xlfn.IFS(A531&lt;251,_xlfn.XLOOKUP(B531,$A$2:$A$7,$B$2:$B$7),A531&lt;501,_xlfn.XLOOKUP(B531,$A$2:$A$7,$C$2:$C$7),A531&lt;751,_xlfn.XLOOKUP(B531,$A$2:$A$7,$D$2:$D$7),A531&lt;=1000,_xlfn.XLOOKUP(B531,$A$2:$A$7,$E$2:$E$7))</f>
        <v>Pak Budi</v>
      </c>
      <c r="D531" s="9" t="str">
        <f>(_xlfn.XLOOKUP(A531,'Personal Teks 2'!$A$2:$A$1001,'Personal Teks 2'!$D$2:$D$1001))</f>
        <v>Rosman Susanti</v>
      </c>
    </row>
    <row r="532" spans="1:4" x14ac:dyDescent="0.25">
      <c r="A532" s="9">
        <v>523</v>
      </c>
      <c r="B532" s="9" t="str">
        <f>_xlfn.XLOOKUP(A532,'Personal Teks 2'!$A$2:$A$1001,'Personal Teks 2'!$C$2:$C$1001)</f>
        <v>Fisika</v>
      </c>
      <c r="C532" s="9" t="str" cm="1">
        <f t="array" ref="C532">_xlfn.IFS(A532&lt;251,_xlfn.XLOOKUP(B532,$A$2:$A$7,$B$2:$B$7),A532&lt;501,_xlfn.XLOOKUP(B532,$A$2:$A$7,$C$2:$C$7),A532&lt;751,_xlfn.XLOOKUP(B532,$A$2:$A$7,$D$2:$D$7),A532&lt;=1000,_xlfn.XLOOKUP(B532,$A$2:$A$7,$E$2:$E$7))</f>
        <v>Pak Andi</v>
      </c>
      <c r="D532" s="9" t="str">
        <f>(_xlfn.XLOOKUP(A532,'Personal Teks 2'!$A$2:$A$1001,'Personal Teks 2'!$D$2:$D$1001))</f>
        <v>Emas Purwanti</v>
      </c>
    </row>
    <row r="533" spans="1:4" x14ac:dyDescent="0.25">
      <c r="A533" s="9">
        <v>524</v>
      </c>
      <c r="B533" s="9" t="str">
        <f>_xlfn.XLOOKUP(A533,'Personal Teks 2'!$A$2:$A$1001,'Personal Teks 2'!$C$2:$C$1001)</f>
        <v>Aktuaria</v>
      </c>
      <c r="C533" s="9" t="str" cm="1">
        <f t="array" ref="C533">_xlfn.IFS(A533&lt;251,_xlfn.XLOOKUP(B533,$A$2:$A$7,$B$2:$B$7),A533&lt;501,_xlfn.XLOOKUP(B533,$A$2:$A$7,$C$2:$C$7),A533&lt;751,_xlfn.XLOOKUP(B533,$A$2:$A$7,$D$2:$D$7),A533&lt;=1000,_xlfn.XLOOKUP(B533,$A$2:$A$7,$E$2:$E$7))</f>
        <v>Bu Ratna</v>
      </c>
      <c r="D533" s="9" t="str">
        <f>(_xlfn.XLOOKUP(A533,'Personal Teks 2'!$A$2:$A$1001,'Personal Teks 2'!$D$2:$D$1001))</f>
        <v>Hilda Permadi</v>
      </c>
    </row>
    <row r="534" spans="1:4" x14ac:dyDescent="0.25">
      <c r="A534" s="9">
        <v>525</v>
      </c>
      <c r="B534" s="9" t="str">
        <f>_xlfn.XLOOKUP(A534,'Personal Teks 2'!$A$2:$A$1001,'Personal Teks 2'!$C$2:$C$1001)</f>
        <v>Matematika</v>
      </c>
      <c r="C534" s="9" t="str" cm="1">
        <f t="array" ref="C534">_xlfn.IFS(A534&lt;251,_xlfn.XLOOKUP(B534,$A$2:$A$7,$B$2:$B$7),A534&lt;501,_xlfn.XLOOKUP(B534,$A$2:$A$7,$C$2:$C$7),A534&lt;751,_xlfn.XLOOKUP(B534,$A$2:$A$7,$D$2:$D$7),A534&lt;=1000,_xlfn.XLOOKUP(B534,$A$2:$A$7,$E$2:$E$7))</f>
        <v>Bu Made</v>
      </c>
      <c r="D534" s="9" t="str">
        <f>(_xlfn.XLOOKUP(A534,'Personal Teks 2'!$A$2:$A$1001,'Personal Teks 2'!$D$2:$D$1001))</f>
        <v>Harjo Pertiwi</v>
      </c>
    </row>
    <row r="535" spans="1:4" x14ac:dyDescent="0.25">
      <c r="A535" s="9">
        <v>526</v>
      </c>
      <c r="B535" s="9" t="str">
        <f>_xlfn.XLOOKUP(A535,'Personal Teks 2'!$A$2:$A$1001,'Personal Teks 2'!$C$2:$C$1001)</f>
        <v>Matematika</v>
      </c>
      <c r="C535" s="9" t="str" cm="1">
        <f t="array" ref="C535">_xlfn.IFS(A535&lt;251,_xlfn.XLOOKUP(B535,$A$2:$A$7,$B$2:$B$7),A535&lt;501,_xlfn.XLOOKUP(B535,$A$2:$A$7,$C$2:$C$7),A535&lt;751,_xlfn.XLOOKUP(B535,$A$2:$A$7,$D$2:$D$7),A535&lt;=1000,_xlfn.XLOOKUP(B535,$A$2:$A$7,$E$2:$E$7))</f>
        <v>Bu Made</v>
      </c>
      <c r="D535" s="9" t="str">
        <f>(_xlfn.XLOOKUP(A535,'Personal Teks 2'!$A$2:$A$1001,'Personal Teks 2'!$D$2:$D$1001))</f>
        <v>Hartana Hassanah</v>
      </c>
    </row>
    <row r="536" spans="1:4" x14ac:dyDescent="0.25">
      <c r="A536" s="9">
        <v>527</v>
      </c>
      <c r="B536" s="9" t="str">
        <f>_xlfn.XLOOKUP(A536,'Personal Teks 2'!$A$2:$A$1001,'Personal Teks 2'!$C$2:$C$1001)</f>
        <v>Fisika</v>
      </c>
      <c r="C536" s="9" t="str" cm="1">
        <f t="array" ref="C536">_xlfn.IFS(A536&lt;251,_xlfn.XLOOKUP(B536,$A$2:$A$7,$B$2:$B$7),A536&lt;501,_xlfn.XLOOKUP(B536,$A$2:$A$7,$C$2:$C$7),A536&lt;751,_xlfn.XLOOKUP(B536,$A$2:$A$7,$D$2:$D$7),A536&lt;=1000,_xlfn.XLOOKUP(B536,$A$2:$A$7,$E$2:$E$7))</f>
        <v>Pak Andi</v>
      </c>
      <c r="D536" s="9" t="str">
        <f>(_xlfn.XLOOKUP(A536,'Personal Teks 2'!$A$2:$A$1001,'Personal Teks 2'!$D$2:$D$1001))</f>
        <v>Ratih Setiawan</v>
      </c>
    </row>
    <row r="537" spans="1:4" x14ac:dyDescent="0.25">
      <c r="A537" s="9">
        <v>528</v>
      </c>
      <c r="B537" s="9" t="str">
        <f>_xlfn.XLOOKUP(A537,'Personal Teks 2'!$A$2:$A$1001,'Personal Teks 2'!$C$2:$C$1001)</f>
        <v>Kimia</v>
      </c>
      <c r="C537" s="9" t="str" cm="1">
        <f t="array" ref="C537">_xlfn.IFS(A537&lt;251,_xlfn.XLOOKUP(B537,$A$2:$A$7,$B$2:$B$7),A537&lt;501,_xlfn.XLOOKUP(B537,$A$2:$A$7,$C$2:$C$7),A537&lt;751,_xlfn.XLOOKUP(B537,$A$2:$A$7,$D$2:$D$7),A537&lt;=1000,_xlfn.XLOOKUP(B537,$A$2:$A$7,$E$2:$E$7))</f>
        <v>Bu Dwi</v>
      </c>
      <c r="D537" s="9" t="str">
        <f>(_xlfn.XLOOKUP(A537,'Personal Teks 2'!$A$2:$A$1001,'Personal Teks 2'!$D$2:$D$1001))</f>
        <v>Zizi Simanjuntak</v>
      </c>
    </row>
    <row r="538" spans="1:4" x14ac:dyDescent="0.25">
      <c r="A538" s="9">
        <v>529</v>
      </c>
      <c r="B538" s="9" t="str">
        <f>_xlfn.XLOOKUP(A538,'Personal Teks 2'!$A$2:$A$1001,'Personal Teks 2'!$C$2:$C$1001)</f>
        <v>Matematika</v>
      </c>
      <c r="C538" s="9" t="str" cm="1">
        <f t="array" ref="C538">_xlfn.IFS(A538&lt;251,_xlfn.XLOOKUP(B538,$A$2:$A$7,$B$2:$B$7),A538&lt;501,_xlfn.XLOOKUP(B538,$A$2:$A$7,$C$2:$C$7),A538&lt;751,_xlfn.XLOOKUP(B538,$A$2:$A$7,$D$2:$D$7),A538&lt;=1000,_xlfn.XLOOKUP(B538,$A$2:$A$7,$E$2:$E$7))</f>
        <v>Bu Made</v>
      </c>
      <c r="D538" s="9" t="str">
        <f>(_xlfn.XLOOKUP(A538,'Personal Teks 2'!$A$2:$A$1001,'Personal Teks 2'!$D$2:$D$1001))</f>
        <v>Belinda Widiastuti</v>
      </c>
    </row>
    <row r="539" spans="1:4" x14ac:dyDescent="0.25">
      <c r="A539" s="9">
        <v>530</v>
      </c>
      <c r="B539" s="9" t="str">
        <f>_xlfn.XLOOKUP(A539,'Personal Teks 2'!$A$2:$A$1001,'Personal Teks 2'!$C$2:$C$1001)</f>
        <v>Fisika</v>
      </c>
      <c r="C539" s="9" t="str" cm="1">
        <f t="array" ref="C539">_xlfn.IFS(A539&lt;251,_xlfn.XLOOKUP(B539,$A$2:$A$7,$B$2:$B$7),A539&lt;501,_xlfn.XLOOKUP(B539,$A$2:$A$7,$C$2:$C$7),A539&lt;751,_xlfn.XLOOKUP(B539,$A$2:$A$7,$D$2:$D$7),A539&lt;=1000,_xlfn.XLOOKUP(B539,$A$2:$A$7,$E$2:$E$7))</f>
        <v>Pak Andi</v>
      </c>
      <c r="D539" s="9" t="str">
        <f>(_xlfn.XLOOKUP(A539,'Personal Teks 2'!$A$2:$A$1001,'Personal Teks 2'!$D$2:$D$1001))</f>
        <v>Endah Simbolon</v>
      </c>
    </row>
    <row r="540" spans="1:4" x14ac:dyDescent="0.25">
      <c r="A540" s="9">
        <v>531</v>
      </c>
      <c r="B540" s="9" t="str">
        <f>_xlfn.XLOOKUP(A540,'Personal Teks 2'!$A$2:$A$1001,'Personal Teks 2'!$C$2:$C$1001)</f>
        <v>Biologi</v>
      </c>
      <c r="C540" s="9" t="str" cm="1">
        <f t="array" ref="C540">_xlfn.IFS(A540&lt;251,_xlfn.XLOOKUP(B540,$A$2:$A$7,$B$2:$B$7),A540&lt;501,_xlfn.XLOOKUP(B540,$A$2:$A$7,$C$2:$C$7),A540&lt;751,_xlfn.XLOOKUP(B540,$A$2:$A$7,$D$2:$D$7),A540&lt;=1000,_xlfn.XLOOKUP(B540,$A$2:$A$7,$E$2:$E$7))</f>
        <v>Pak Krisna</v>
      </c>
      <c r="D540" s="9" t="str">
        <f>(_xlfn.XLOOKUP(A540,'Personal Teks 2'!$A$2:$A$1001,'Personal Teks 2'!$D$2:$D$1001))</f>
        <v>Garang Mulyani</v>
      </c>
    </row>
    <row r="541" spans="1:4" x14ac:dyDescent="0.25">
      <c r="A541" s="9">
        <v>532</v>
      </c>
      <c r="B541" s="9" t="str">
        <f>_xlfn.XLOOKUP(A541,'Personal Teks 2'!$A$2:$A$1001,'Personal Teks 2'!$C$2:$C$1001)</f>
        <v>Fisika</v>
      </c>
      <c r="C541" s="9" t="str" cm="1">
        <f t="array" ref="C541">_xlfn.IFS(A541&lt;251,_xlfn.XLOOKUP(B541,$A$2:$A$7,$B$2:$B$7),A541&lt;501,_xlfn.XLOOKUP(B541,$A$2:$A$7,$C$2:$C$7),A541&lt;751,_xlfn.XLOOKUP(B541,$A$2:$A$7,$D$2:$D$7),A541&lt;=1000,_xlfn.XLOOKUP(B541,$A$2:$A$7,$E$2:$E$7))</f>
        <v>Pak Andi</v>
      </c>
      <c r="D541" s="9" t="str">
        <f>(_xlfn.XLOOKUP(A541,'Personal Teks 2'!$A$2:$A$1001,'Personal Teks 2'!$D$2:$D$1001))</f>
        <v>Kasiyah Mangunsong</v>
      </c>
    </row>
    <row r="542" spans="1:4" x14ac:dyDescent="0.25">
      <c r="A542" s="9">
        <v>533</v>
      </c>
      <c r="B542" s="9" t="str">
        <f>_xlfn.XLOOKUP(A542,'Personal Teks 2'!$A$2:$A$1001,'Personal Teks 2'!$C$2:$C$1001)</f>
        <v>Kimia</v>
      </c>
      <c r="C542" s="9" t="str" cm="1">
        <f t="array" ref="C542">_xlfn.IFS(A542&lt;251,_xlfn.XLOOKUP(B542,$A$2:$A$7,$B$2:$B$7),A542&lt;501,_xlfn.XLOOKUP(B542,$A$2:$A$7,$C$2:$C$7),A542&lt;751,_xlfn.XLOOKUP(B542,$A$2:$A$7,$D$2:$D$7),A542&lt;=1000,_xlfn.XLOOKUP(B542,$A$2:$A$7,$E$2:$E$7))</f>
        <v>Bu Dwi</v>
      </c>
      <c r="D542" s="9" t="str">
        <f>(_xlfn.XLOOKUP(A542,'Personal Teks 2'!$A$2:$A$1001,'Personal Teks 2'!$D$2:$D$1001))</f>
        <v>Rusman Nugroho</v>
      </c>
    </row>
    <row r="543" spans="1:4" x14ac:dyDescent="0.25">
      <c r="A543" s="9">
        <v>534</v>
      </c>
      <c r="B543" s="9" t="str">
        <f>_xlfn.XLOOKUP(A543,'Personal Teks 2'!$A$2:$A$1001,'Personal Teks 2'!$C$2:$C$1001)</f>
        <v>Matematika</v>
      </c>
      <c r="C543" s="9" t="str" cm="1">
        <f t="array" ref="C543">_xlfn.IFS(A543&lt;251,_xlfn.XLOOKUP(B543,$A$2:$A$7,$B$2:$B$7),A543&lt;501,_xlfn.XLOOKUP(B543,$A$2:$A$7,$C$2:$C$7),A543&lt;751,_xlfn.XLOOKUP(B543,$A$2:$A$7,$D$2:$D$7),A543&lt;=1000,_xlfn.XLOOKUP(B543,$A$2:$A$7,$E$2:$E$7))</f>
        <v>Bu Made</v>
      </c>
      <c r="D543" s="9" t="str">
        <f>(_xlfn.XLOOKUP(A543,'Personal Teks 2'!$A$2:$A$1001,'Personal Teks 2'!$D$2:$D$1001))</f>
        <v>Reksa Wulandari</v>
      </c>
    </row>
    <row r="544" spans="1:4" x14ac:dyDescent="0.25">
      <c r="A544" s="9">
        <v>535</v>
      </c>
      <c r="B544" s="9" t="str">
        <f>_xlfn.XLOOKUP(A544,'Personal Teks 2'!$A$2:$A$1001,'Personal Teks 2'!$C$2:$C$1001)</f>
        <v>Kimia</v>
      </c>
      <c r="C544" s="9" t="str" cm="1">
        <f t="array" ref="C544">_xlfn.IFS(A544&lt;251,_xlfn.XLOOKUP(B544,$A$2:$A$7,$B$2:$B$7),A544&lt;501,_xlfn.XLOOKUP(B544,$A$2:$A$7,$C$2:$C$7),A544&lt;751,_xlfn.XLOOKUP(B544,$A$2:$A$7,$D$2:$D$7),A544&lt;=1000,_xlfn.XLOOKUP(B544,$A$2:$A$7,$E$2:$E$7))</f>
        <v>Bu Dwi</v>
      </c>
      <c r="D544" s="9" t="str">
        <f>(_xlfn.XLOOKUP(A544,'Personal Teks 2'!$A$2:$A$1001,'Personal Teks 2'!$D$2:$D$1001))</f>
        <v>Gara Puspita</v>
      </c>
    </row>
    <row r="545" spans="1:4" x14ac:dyDescent="0.25">
      <c r="A545" s="9">
        <v>536</v>
      </c>
      <c r="B545" s="9" t="str">
        <f>_xlfn.XLOOKUP(A545,'Personal Teks 2'!$A$2:$A$1001,'Personal Teks 2'!$C$2:$C$1001)</f>
        <v>Matematika</v>
      </c>
      <c r="C545" s="9" t="str" cm="1">
        <f t="array" ref="C545">_xlfn.IFS(A545&lt;251,_xlfn.XLOOKUP(B545,$A$2:$A$7,$B$2:$B$7),A545&lt;501,_xlfn.XLOOKUP(B545,$A$2:$A$7,$C$2:$C$7),A545&lt;751,_xlfn.XLOOKUP(B545,$A$2:$A$7,$D$2:$D$7),A545&lt;=1000,_xlfn.XLOOKUP(B545,$A$2:$A$7,$E$2:$E$7))</f>
        <v>Bu Made</v>
      </c>
      <c r="D545" s="9" t="str">
        <f>(_xlfn.XLOOKUP(A545,'Personal Teks 2'!$A$2:$A$1001,'Personal Teks 2'!$D$2:$D$1001))</f>
        <v>Gabriella Pratiwi</v>
      </c>
    </row>
    <row r="546" spans="1:4" x14ac:dyDescent="0.25">
      <c r="A546" s="9">
        <v>537</v>
      </c>
      <c r="B546" s="9" t="str">
        <f>_xlfn.XLOOKUP(A546,'Personal Teks 2'!$A$2:$A$1001,'Personal Teks 2'!$C$2:$C$1001)</f>
        <v>Biologi</v>
      </c>
      <c r="C546" s="9" t="str" cm="1">
        <f t="array" ref="C546">_xlfn.IFS(A546&lt;251,_xlfn.XLOOKUP(B546,$A$2:$A$7,$B$2:$B$7),A546&lt;501,_xlfn.XLOOKUP(B546,$A$2:$A$7,$C$2:$C$7),A546&lt;751,_xlfn.XLOOKUP(B546,$A$2:$A$7,$D$2:$D$7),A546&lt;=1000,_xlfn.XLOOKUP(B546,$A$2:$A$7,$E$2:$E$7))</f>
        <v>Pak Krisna</v>
      </c>
      <c r="D546" s="9" t="str">
        <f>(_xlfn.XLOOKUP(A546,'Personal Teks 2'!$A$2:$A$1001,'Personal Teks 2'!$D$2:$D$1001))</f>
        <v>Luthfi Laksmiwati</v>
      </c>
    </row>
    <row r="547" spans="1:4" x14ac:dyDescent="0.25">
      <c r="A547" s="9">
        <v>538</v>
      </c>
      <c r="B547" s="9" t="str">
        <f>_xlfn.XLOOKUP(A547,'Personal Teks 2'!$A$2:$A$1001,'Personal Teks 2'!$C$2:$C$1001)</f>
        <v>Aktuaria</v>
      </c>
      <c r="C547" s="9" t="str" cm="1">
        <f t="array" ref="C547">_xlfn.IFS(A547&lt;251,_xlfn.XLOOKUP(B547,$A$2:$A$7,$B$2:$B$7),A547&lt;501,_xlfn.XLOOKUP(B547,$A$2:$A$7,$C$2:$C$7),A547&lt;751,_xlfn.XLOOKUP(B547,$A$2:$A$7,$D$2:$D$7),A547&lt;=1000,_xlfn.XLOOKUP(B547,$A$2:$A$7,$E$2:$E$7))</f>
        <v>Bu Ratna</v>
      </c>
      <c r="D547" s="9" t="str">
        <f>(_xlfn.XLOOKUP(A547,'Personal Teks 2'!$A$2:$A$1001,'Personal Teks 2'!$D$2:$D$1001))</f>
        <v>Kasusra Sudiati</v>
      </c>
    </row>
    <row r="548" spans="1:4" x14ac:dyDescent="0.25">
      <c r="A548" s="9">
        <v>539</v>
      </c>
      <c r="B548" s="9" t="str">
        <f>_xlfn.XLOOKUP(A548,'Personal Teks 2'!$A$2:$A$1001,'Personal Teks 2'!$C$2:$C$1001)</f>
        <v>Aktuaria</v>
      </c>
      <c r="C548" s="9" t="str" cm="1">
        <f t="array" ref="C548">_xlfn.IFS(A548&lt;251,_xlfn.XLOOKUP(B548,$A$2:$A$7,$B$2:$B$7),A548&lt;501,_xlfn.XLOOKUP(B548,$A$2:$A$7,$C$2:$C$7),A548&lt;751,_xlfn.XLOOKUP(B548,$A$2:$A$7,$D$2:$D$7),A548&lt;=1000,_xlfn.XLOOKUP(B548,$A$2:$A$7,$E$2:$E$7))</f>
        <v>Bu Ratna</v>
      </c>
      <c r="D548" s="9" t="str">
        <f>(_xlfn.XLOOKUP(A548,'Personal Teks 2'!$A$2:$A$1001,'Personal Teks 2'!$D$2:$D$1001))</f>
        <v>Putri Pertiwi</v>
      </c>
    </row>
    <row r="549" spans="1:4" x14ac:dyDescent="0.25">
      <c r="A549" s="9">
        <v>540</v>
      </c>
      <c r="B549" s="9" t="str">
        <f>_xlfn.XLOOKUP(A549,'Personal Teks 2'!$A$2:$A$1001,'Personal Teks 2'!$C$2:$C$1001)</f>
        <v>Statistika</v>
      </c>
      <c r="C549" s="9" t="str" cm="1">
        <f t="array" ref="C549">_xlfn.IFS(A549&lt;251,_xlfn.XLOOKUP(B549,$A$2:$A$7,$B$2:$B$7),A549&lt;501,_xlfn.XLOOKUP(B549,$A$2:$A$7,$C$2:$C$7),A549&lt;751,_xlfn.XLOOKUP(B549,$A$2:$A$7,$D$2:$D$7),A549&lt;=1000,_xlfn.XLOOKUP(B549,$A$2:$A$7,$E$2:$E$7))</f>
        <v>Pak Budi</v>
      </c>
      <c r="D549" s="9" t="str">
        <f>(_xlfn.XLOOKUP(A549,'Personal Teks 2'!$A$2:$A$1001,'Personal Teks 2'!$D$2:$D$1001))</f>
        <v>Nugraha Natsir</v>
      </c>
    </row>
    <row r="550" spans="1:4" x14ac:dyDescent="0.25">
      <c r="A550" s="9">
        <v>541</v>
      </c>
      <c r="B550" s="9" t="str">
        <f>_xlfn.XLOOKUP(A550,'Personal Teks 2'!$A$2:$A$1001,'Personal Teks 2'!$C$2:$C$1001)</f>
        <v>Kimia</v>
      </c>
      <c r="C550" s="9" t="str" cm="1">
        <f t="array" ref="C550">_xlfn.IFS(A550&lt;251,_xlfn.XLOOKUP(B550,$A$2:$A$7,$B$2:$B$7),A550&lt;501,_xlfn.XLOOKUP(B550,$A$2:$A$7,$C$2:$C$7),A550&lt;751,_xlfn.XLOOKUP(B550,$A$2:$A$7,$D$2:$D$7),A550&lt;=1000,_xlfn.XLOOKUP(B550,$A$2:$A$7,$E$2:$E$7))</f>
        <v>Bu Dwi</v>
      </c>
      <c r="D550" s="9" t="str">
        <f>(_xlfn.XLOOKUP(A550,'Personal Teks 2'!$A$2:$A$1001,'Personal Teks 2'!$D$2:$D$1001))</f>
        <v>Jasmin Prasetya</v>
      </c>
    </row>
    <row r="551" spans="1:4" x14ac:dyDescent="0.25">
      <c r="A551" s="9">
        <v>542</v>
      </c>
      <c r="B551" s="9" t="str">
        <f>_xlfn.XLOOKUP(A551,'Personal Teks 2'!$A$2:$A$1001,'Personal Teks 2'!$C$2:$C$1001)</f>
        <v>Fisika</v>
      </c>
      <c r="C551" s="9" t="str" cm="1">
        <f t="array" ref="C551">_xlfn.IFS(A551&lt;251,_xlfn.XLOOKUP(B551,$A$2:$A$7,$B$2:$B$7),A551&lt;501,_xlfn.XLOOKUP(B551,$A$2:$A$7,$C$2:$C$7),A551&lt;751,_xlfn.XLOOKUP(B551,$A$2:$A$7,$D$2:$D$7),A551&lt;=1000,_xlfn.XLOOKUP(B551,$A$2:$A$7,$E$2:$E$7))</f>
        <v>Pak Andi</v>
      </c>
      <c r="D551" s="9" t="str">
        <f>(_xlfn.XLOOKUP(A551,'Personal Teks 2'!$A$2:$A$1001,'Personal Teks 2'!$D$2:$D$1001))</f>
        <v>Elvin Wijayanti</v>
      </c>
    </row>
    <row r="552" spans="1:4" x14ac:dyDescent="0.25">
      <c r="A552" s="9">
        <v>543</v>
      </c>
      <c r="B552" s="9" t="str">
        <f>_xlfn.XLOOKUP(A552,'Personal Teks 2'!$A$2:$A$1001,'Personal Teks 2'!$C$2:$C$1001)</f>
        <v>Statistika</v>
      </c>
      <c r="C552" s="9" t="str" cm="1">
        <f t="array" ref="C552">_xlfn.IFS(A552&lt;251,_xlfn.XLOOKUP(B552,$A$2:$A$7,$B$2:$B$7),A552&lt;501,_xlfn.XLOOKUP(B552,$A$2:$A$7,$C$2:$C$7),A552&lt;751,_xlfn.XLOOKUP(B552,$A$2:$A$7,$D$2:$D$7),A552&lt;=1000,_xlfn.XLOOKUP(B552,$A$2:$A$7,$E$2:$E$7))</f>
        <v>Pak Budi</v>
      </c>
      <c r="D552" s="9" t="str">
        <f>(_xlfn.XLOOKUP(A552,'Personal Teks 2'!$A$2:$A$1001,'Personal Teks 2'!$D$2:$D$1001))</f>
        <v>Lembah Nababan</v>
      </c>
    </row>
    <row r="553" spans="1:4" x14ac:dyDescent="0.25">
      <c r="A553" s="9">
        <v>544</v>
      </c>
      <c r="B553" s="9" t="str">
        <f>_xlfn.XLOOKUP(A553,'Personal Teks 2'!$A$2:$A$1001,'Personal Teks 2'!$C$2:$C$1001)</f>
        <v>Statistika</v>
      </c>
      <c r="C553" s="9" t="str" cm="1">
        <f t="array" ref="C553">_xlfn.IFS(A553&lt;251,_xlfn.XLOOKUP(B553,$A$2:$A$7,$B$2:$B$7),A553&lt;501,_xlfn.XLOOKUP(B553,$A$2:$A$7,$C$2:$C$7),A553&lt;751,_xlfn.XLOOKUP(B553,$A$2:$A$7,$D$2:$D$7),A553&lt;=1000,_xlfn.XLOOKUP(B553,$A$2:$A$7,$E$2:$E$7))</f>
        <v>Pak Budi</v>
      </c>
      <c r="D553" s="9" t="str">
        <f>(_xlfn.XLOOKUP(A553,'Personal Teks 2'!$A$2:$A$1001,'Personal Teks 2'!$D$2:$D$1001))</f>
        <v>Ifa Yolanda</v>
      </c>
    </row>
    <row r="554" spans="1:4" x14ac:dyDescent="0.25">
      <c r="A554" s="9">
        <v>545</v>
      </c>
      <c r="B554" s="9" t="str">
        <f>_xlfn.XLOOKUP(A554,'Personal Teks 2'!$A$2:$A$1001,'Personal Teks 2'!$C$2:$C$1001)</f>
        <v>Kimia</v>
      </c>
      <c r="C554" s="9" t="str" cm="1">
        <f t="array" ref="C554">_xlfn.IFS(A554&lt;251,_xlfn.XLOOKUP(B554,$A$2:$A$7,$B$2:$B$7),A554&lt;501,_xlfn.XLOOKUP(B554,$A$2:$A$7,$C$2:$C$7),A554&lt;751,_xlfn.XLOOKUP(B554,$A$2:$A$7,$D$2:$D$7),A554&lt;=1000,_xlfn.XLOOKUP(B554,$A$2:$A$7,$E$2:$E$7))</f>
        <v>Bu Dwi</v>
      </c>
      <c r="D554" s="9" t="str">
        <f>(_xlfn.XLOOKUP(A554,'Personal Teks 2'!$A$2:$A$1001,'Personal Teks 2'!$D$2:$D$1001))</f>
        <v>Zulaikha Kuswoyo</v>
      </c>
    </row>
    <row r="555" spans="1:4" x14ac:dyDescent="0.25">
      <c r="A555" s="9">
        <v>546</v>
      </c>
      <c r="B555" s="9" t="str">
        <f>_xlfn.XLOOKUP(A555,'Personal Teks 2'!$A$2:$A$1001,'Personal Teks 2'!$C$2:$C$1001)</f>
        <v>Biologi</v>
      </c>
      <c r="C555" s="9" t="str" cm="1">
        <f t="array" ref="C555">_xlfn.IFS(A555&lt;251,_xlfn.XLOOKUP(B555,$A$2:$A$7,$B$2:$B$7),A555&lt;501,_xlfn.XLOOKUP(B555,$A$2:$A$7,$C$2:$C$7),A555&lt;751,_xlfn.XLOOKUP(B555,$A$2:$A$7,$D$2:$D$7),A555&lt;=1000,_xlfn.XLOOKUP(B555,$A$2:$A$7,$E$2:$E$7))</f>
        <v>Pak Krisna</v>
      </c>
      <c r="D555" s="9" t="str">
        <f>(_xlfn.XLOOKUP(A555,'Personal Teks 2'!$A$2:$A$1001,'Personal Teks 2'!$D$2:$D$1001))</f>
        <v>Harimurti Permadi</v>
      </c>
    </row>
    <row r="556" spans="1:4" x14ac:dyDescent="0.25">
      <c r="A556" s="9">
        <v>547</v>
      </c>
      <c r="B556" s="9" t="str">
        <f>_xlfn.XLOOKUP(A556,'Personal Teks 2'!$A$2:$A$1001,'Personal Teks 2'!$C$2:$C$1001)</f>
        <v>Biologi</v>
      </c>
      <c r="C556" s="9" t="str" cm="1">
        <f t="array" ref="C556">_xlfn.IFS(A556&lt;251,_xlfn.XLOOKUP(B556,$A$2:$A$7,$B$2:$B$7),A556&lt;501,_xlfn.XLOOKUP(B556,$A$2:$A$7,$C$2:$C$7),A556&lt;751,_xlfn.XLOOKUP(B556,$A$2:$A$7,$D$2:$D$7),A556&lt;=1000,_xlfn.XLOOKUP(B556,$A$2:$A$7,$E$2:$E$7))</f>
        <v>Pak Krisna</v>
      </c>
      <c r="D556" s="9" t="str">
        <f>(_xlfn.XLOOKUP(A556,'Personal Teks 2'!$A$2:$A$1001,'Personal Teks 2'!$D$2:$D$1001))</f>
        <v>Lalita Sihombing</v>
      </c>
    </row>
    <row r="557" spans="1:4" x14ac:dyDescent="0.25">
      <c r="A557" s="9">
        <v>548</v>
      </c>
      <c r="B557" s="9" t="str">
        <f>_xlfn.XLOOKUP(A557,'Personal Teks 2'!$A$2:$A$1001,'Personal Teks 2'!$C$2:$C$1001)</f>
        <v>Kimia</v>
      </c>
      <c r="C557" s="9" t="str" cm="1">
        <f t="array" ref="C557">_xlfn.IFS(A557&lt;251,_xlfn.XLOOKUP(B557,$A$2:$A$7,$B$2:$B$7),A557&lt;501,_xlfn.XLOOKUP(B557,$A$2:$A$7,$C$2:$C$7),A557&lt;751,_xlfn.XLOOKUP(B557,$A$2:$A$7,$D$2:$D$7),A557&lt;=1000,_xlfn.XLOOKUP(B557,$A$2:$A$7,$E$2:$E$7))</f>
        <v>Bu Dwi</v>
      </c>
      <c r="D557" s="9" t="str">
        <f>(_xlfn.XLOOKUP(A557,'Personal Teks 2'!$A$2:$A$1001,'Personal Teks 2'!$D$2:$D$1001))</f>
        <v>Diana Rajasa</v>
      </c>
    </row>
    <row r="558" spans="1:4" x14ac:dyDescent="0.25">
      <c r="A558" s="9">
        <v>549</v>
      </c>
      <c r="B558" s="9" t="str">
        <f>_xlfn.XLOOKUP(A558,'Personal Teks 2'!$A$2:$A$1001,'Personal Teks 2'!$C$2:$C$1001)</f>
        <v>Statistika</v>
      </c>
      <c r="C558" s="9" t="str" cm="1">
        <f t="array" ref="C558">_xlfn.IFS(A558&lt;251,_xlfn.XLOOKUP(B558,$A$2:$A$7,$B$2:$B$7),A558&lt;501,_xlfn.XLOOKUP(B558,$A$2:$A$7,$C$2:$C$7),A558&lt;751,_xlfn.XLOOKUP(B558,$A$2:$A$7,$D$2:$D$7),A558&lt;=1000,_xlfn.XLOOKUP(B558,$A$2:$A$7,$E$2:$E$7))</f>
        <v>Pak Budi</v>
      </c>
      <c r="D558" s="9" t="str">
        <f>(_xlfn.XLOOKUP(A558,'Personal Teks 2'!$A$2:$A$1001,'Personal Teks 2'!$D$2:$D$1001))</f>
        <v>Adiarja Zulaika</v>
      </c>
    </row>
    <row r="559" spans="1:4" x14ac:dyDescent="0.25">
      <c r="A559" s="9">
        <v>550</v>
      </c>
      <c r="B559" s="9" t="str">
        <f>_xlfn.XLOOKUP(A559,'Personal Teks 2'!$A$2:$A$1001,'Personal Teks 2'!$C$2:$C$1001)</f>
        <v>Biologi</v>
      </c>
      <c r="C559" s="9" t="str" cm="1">
        <f t="array" ref="C559">_xlfn.IFS(A559&lt;251,_xlfn.XLOOKUP(B559,$A$2:$A$7,$B$2:$B$7),A559&lt;501,_xlfn.XLOOKUP(B559,$A$2:$A$7,$C$2:$C$7),A559&lt;751,_xlfn.XLOOKUP(B559,$A$2:$A$7,$D$2:$D$7),A559&lt;=1000,_xlfn.XLOOKUP(B559,$A$2:$A$7,$E$2:$E$7))</f>
        <v>Pak Krisna</v>
      </c>
      <c r="D559" s="9" t="str">
        <f>(_xlfn.XLOOKUP(A559,'Personal Teks 2'!$A$2:$A$1001,'Personal Teks 2'!$D$2:$D$1001))</f>
        <v>Carub Rahmawati</v>
      </c>
    </row>
    <row r="560" spans="1:4" x14ac:dyDescent="0.25">
      <c r="A560" s="9">
        <v>551</v>
      </c>
      <c r="B560" s="9" t="str">
        <f>_xlfn.XLOOKUP(A560,'Personal Teks 2'!$A$2:$A$1001,'Personal Teks 2'!$C$2:$C$1001)</f>
        <v>Kimia</v>
      </c>
      <c r="C560" s="9" t="str" cm="1">
        <f t="array" ref="C560">_xlfn.IFS(A560&lt;251,_xlfn.XLOOKUP(B560,$A$2:$A$7,$B$2:$B$7),A560&lt;501,_xlfn.XLOOKUP(B560,$A$2:$A$7,$C$2:$C$7),A560&lt;751,_xlfn.XLOOKUP(B560,$A$2:$A$7,$D$2:$D$7),A560&lt;=1000,_xlfn.XLOOKUP(B560,$A$2:$A$7,$E$2:$E$7))</f>
        <v>Bu Dwi</v>
      </c>
      <c r="D560" s="9" t="str">
        <f>(_xlfn.XLOOKUP(A560,'Personal Teks 2'!$A$2:$A$1001,'Personal Teks 2'!$D$2:$D$1001))</f>
        <v>Cayadi Hidayanto</v>
      </c>
    </row>
    <row r="561" spans="1:4" x14ac:dyDescent="0.25">
      <c r="A561" s="9">
        <v>552</v>
      </c>
      <c r="B561" s="9" t="str">
        <f>_xlfn.XLOOKUP(A561,'Personal Teks 2'!$A$2:$A$1001,'Personal Teks 2'!$C$2:$C$1001)</f>
        <v>Biologi</v>
      </c>
      <c r="C561" s="9" t="str" cm="1">
        <f t="array" ref="C561">_xlfn.IFS(A561&lt;251,_xlfn.XLOOKUP(B561,$A$2:$A$7,$B$2:$B$7),A561&lt;501,_xlfn.XLOOKUP(B561,$A$2:$A$7,$C$2:$C$7),A561&lt;751,_xlfn.XLOOKUP(B561,$A$2:$A$7,$D$2:$D$7),A561&lt;=1000,_xlfn.XLOOKUP(B561,$A$2:$A$7,$E$2:$E$7))</f>
        <v>Pak Krisna</v>
      </c>
      <c r="D561" s="9" t="str">
        <f>(_xlfn.XLOOKUP(A561,'Personal Teks 2'!$A$2:$A$1001,'Personal Teks 2'!$D$2:$D$1001))</f>
        <v>Ade Rajasa</v>
      </c>
    </row>
    <row r="562" spans="1:4" x14ac:dyDescent="0.25">
      <c r="A562" s="9">
        <v>553</v>
      </c>
      <c r="B562" s="9" t="str">
        <f>_xlfn.XLOOKUP(A562,'Personal Teks 2'!$A$2:$A$1001,'Personal Teks 2'!$C$2:$C$1001)</f>
        <v>Fisika</v>
      </c>
      <c r="C562" s="9" t="str" cm="1">
        <f t="array" ref="C562">_xlfn.IFS(A562&lt;251,_xlfn.XLOOKUP(B562,$A$2:$A$7,$B$2:$B$7),A562&lt;501,_xlfn.XLOOKUP(B562,$A$2:$A$7,$C$2:$C$7),A562&lt;751,_xlfn.XLOOKUP(B562,$A$2:$A$7,$D$2:$D$7),A562&lt;=1000,_xlfn.XLOOKUP(B562,$A$2:$A$7,$E$2:$E$7))</f>
        <v>Pak Andi</v>
      </c>
      <c r="D562" s="9" t="str">
        <f>(_xlfn.XLOOKUP(A562,'Personal Teks 2'!$A$2:$A$1001,'Personal Teks 2'!$D$2:$D$1001))</f>
        <v>Diana Handayani</v>
      </c>
    </row>
    <row r="563" spans="1:4" x14ac:dyDescent="0.25">
      <c r="A563" s="9">
        <v>554</v>
      </c>
      <c r="B563" s="9" t="str">
        <f>_xlfn.XLOOKUP(A563,'Personal Teks 2'!$A$2:$A$1001,'Personal Teks 2'!$C$2:$C$1001)</f>
        <v>Fisika</v>
      </c>
      <c r="C563" s="9" t="str" cm="1">
        <f t="array" ref="C563">_xlfn.IFS(A563&lt;251,_xlfn.XLOOKUP(B563,$A$2:$A$7,$B$2:$B$7),A563&lt;501,_xlfn.XLOOKUP(B563,$A$2:$A$7,$C$2:$C$7),A563&lt;751,_xlfn.XLOOKUP(B563,$A$2:$A$7,$D$2:$D$7),A563&lt;=1000,_xlfn.XLOOKUP(B563,$A$2:$A$7,$E$2:$E$7))</f>
        <v>Pak Andi</v>
      </c>
      <c r="D563" s="9" t="str">
        <f>(_xlfn.XLOOKUP(A563,'Personal Teks 2'!$A$2:$A$1001,'Personal Teks 2'!$D$2:$D$1001))</f>
        <v>Kania Tarihoran</v>
      </c>
    </row>
    <row r="564" spans="1:4" x14ac:dyDescent="0.25">
      <c r="A564" s="9">
        <v>555</v>
      </c>
      <c r="B564" s="9" t="str">
        <f>_xlfn.XLOOKUP(A564,'Personal Teks 2'!$A$2:$A$1001,'Personal Teks 2'!$C$2:$C$1001)</f>
        <v>Biologi</v>
      </c>
      <c r="C564" s="9" t="str" cm="1">
        <f t="array" ref="C564">_xlfn.IFS(A564&lt;251,_xlfn.XLOOKUP(B564,$A$2:$A$7,$B$2:$B$7),A564&lt;501,_xlfn.XLOOKUP(B564,$A$2:$A$7,$C$2:$C$7),A564&lt;751,_xlfn.XLOOKUP(B564,$A$2:$A$7,$D$2:$D$7),A564&lt;=1000,_xlfn.XLOOKUP(B564,$A$2:$A$7,$E$2:$E$7))</f>
        <v>Pak Krisna</v>
      </c>
      <c r="D564" s="9" t="str">
        <f>(_xlfn.XLOOKUP(A564,'Personal Teks 2'!$A$2:$A$1001,'Personal Teks 2'!$D$2:$D$1001))</f>
        <v>Elvina Saefullah</v>
      </c>
    </row>
    <row r="565" spans="1:4" x14ac:dyDescent="0.25">
      <c r="A565" s="9">
        <v>556</v>
      </c>
      <c r="B565" s="9" t="str">
        <f>_xlfn.XLOOKUP(A565,'Personal Teks 2'!$A$2:$A$1001,'Personal Teks 2'!$C$2:$C$1001)</f>
        <v>Statistika</v>
      </c>
      <c r="C565" s="9" t="str" cm="1">
        <f t="array" ref="C565">_xlfn.IFS(A565&lt;251,_xlfn.XLOOKUP(B565,$A$2:$A$7,$B$2:$B$7),A565&lt;501,_xlfn.XLOOKUP(B565,$A$2:$A$7,$C$2:$C$7),A565&lt;751,_xlfn.XLOOKUP(B565,$A$2:$A$7,$D$2:$D$7),A565&lt;=1000,_xlfn.XLOOKUP(B565,$A$2:$A$7,$E$2:$E$7))</f>
        <v>Pak Budi</v>
      </c>
      <c r="D565" s="9" t="str">
        <f>(_xlfn.XLOOKUP(A565,'Personal Teks 2'!$A$2:$A$1001,'Personal Teks 2'!$D$2:$D$1001))</f>
        <v>Bancar Siregar</v>
      </c>
    </row>
    <row r="566" spans="1:4" x14ac:dyDescent="0.25">
      <c r="A566" s="9">
        <v>557</v>
      </c>
      <c r="B566" s="9" t="str">
        <f>_xlfn.XLOOKUP(A566,'Personal Teks 2'!$A$2:$A$1001,'Personal Teks 2'!$C$2:$C$1001)</f>
        <v>Kimia</v>
      </c>
      <c r="C566" s="9" t="str" cm="1">
        <f t="array" ref="C566">_xlfn.IFS(A566&lt;251,_xlfn.XLOOKUP(B566,$A$2:$A$7,$B$2:$B$7),A566&lt;501,_xlfn.XLOOKUP(B566,$A$2:$A$7,$C$2:$C$7),A566&lt;751,_xlfn.XLOOKUP(B566,$A$2:$A$7,$D$2:$D$7),A566&lt;=1000,_xlfn.XLOOKUP(B566,$A$2:$A$7,$E$2:$E$7))</f>
        <v>Bu Dwi</v>
      </c>
      <c r="D566" s="9" t="str">
        <f>(_xlfn.XLOOKUP(A566,'Personal Teks 2'!$A$2:$A$1001,'Personal Teks 2'!$D$2:$D$1001))</f>
        <v>Nyoman Mahendra</v>
      </c>
    </row>
    <row r="567" spans="1:4" x14ac:dyDescent="0.25">
      <c r="A567" s="9">
        <v>558</v>
      </c>
      <c r="B567" s="9" t="str">
        <f>_xlfn.XLOOKUP(A567,'Personal Teks 2'!$A$2:$A$1001,'Personal Teks 2'!$C$2:$C$1001)</f>
        <v>Biologi</v>
      </c>
      <c r="C567" s="9" t="str" cm="1">
        <f t="array" ref="C567">_xlfn.IFS(A567&lt;251,_xlfn.XLOOKUP(B567,$A$2:$A$7,$B$2:$B$7),A567&lt;501,_xlfn.XLOOKUP(B567,$A$2:$A$7,$C$2:$C$7),A567&lt;751,_xlfn.XLOOKUP(B567,$A$2:$A$7,$D$2:$D$7),A567&lt;=1000,_xlfn.XLOOKUP(B567,$A$2:$A$7,$E$2:$E$7))</f>
        <v>Pak Krisna</v>
      </c>
      <c r="D567" s="9" t="str">
        <f>(_xlfn.XLOOKUP(A567,'Personal Teks 2'!$A$2:$A$1001,'Personal Teks 2'!$D$2:$D$1001))</f>
        <v>Elvina Kuswandari</v>
      </c>
    </row>
    <row r="568" spans="1:4" x14ac:dyDescent="0.25">
      <c r="A568" s="9">
        <v>559</v>
      </c>
      <c r="B568" s="9" t="str">
        <f>_xlfn.XLOOKUP(A568,'Personal Teks 2'!$A$2:$A$1001,'Personal Teks 2'!$C$2:$C$1001)</f>
        <v>Biologi</v>
      </c>
      <c r="C568" s="9" t="str" cm="1">
        <f t="array" ref="C568">_xlfn.IFS(A568&lt;251,_xlfn.XLOOKUP(B568,$A$2:$A$7,$B$2:$B$7),A568&lt;501,_xlfn.XLOOKUP(B568,$A$2:$A$7,$C$2:$C$7),A568&lt;751,_xlfn.XLOOKUP(B568,$A$2:$A$7,$D$2:$D$7),A568&lt;=1000,_xlfn.XLOOKUP(B568,$A$2:$A$7,$E$2:$E$7))</f>
        <v>Pak Krisna</v>
      </c>
      <c r="D568" s="9" t="str">
        <f>(_xlfn.XLOOKUP(A568,'Personal Teks 2'!$A$2:$A$1001,'Personal Teks 2'!$D$2:$D$1001))</f>
        <v>Daliono Wasita</v>
      </c>
    </row>
    <row r="569" spans="1:4" x14ac:dyDescent="0.25">
      <c r="A569" s="9">
        <v>560</v>
      </c>
      <c r="B569" s="9" t="str">
        <f>_xlfn.XLOOKUP(A569,'Personal Teks 2'!$A$2:$A$1001,'Personal Teks 2'!$C$2:$C$1001)</f>
        <v>Statistika</v>
      </c>
      <c r="C569" s="9" t="str" cm="1">
        <f t="array" ref="C569">_xlfn.IFS(A569&lt;251,_xlfn.XLOOKUP(B569,$A$2:$A$7,$B$2:$B$7),A569&lt;501,_xlfn.XLOOKUP(B569,$A$2:$A$7,$C$2:$C$7),A569&lt;751,_xlfn.XLOOKUP(B569,$A$2:$A$7,$D$2:$D$7),A569&lt;=1000,_xlfn.XLOOKUP(B569,$A$2:$A$7,$E$2:$E$7))</f>
        <v>Pak Budi</v>
      </c>
      <c r="D569" s="9" t="str">
        <f>(_xlfn.XLOOKUP(A569,'Personal Teks 2'!$A$2:$A$1001,'Personal Teks 2'!$D$2:$D$1001))</f>
        <v>Elma Hartati</v>
      </c>
    </row>
    <row r="570" spans="1:4" x14ac:dyDescent="0.25">
      <c r="A570" s="9">
        <v>561</v>
      </c>
      <c r="B570" s="9" t="str">
        <f>_xlfn.XLOOKUP(A570,'Personal Teks 2'!$A$2:$A$1001,'Personal Teks 2'!$C$2:$C$1001)</f>
        <v>Matematika</v>
      </c>
      <c r="C570" s="9" t="str" cm="1">
        <f t="array" ref="C570">_xlfn.IFS(A570&lt;251,_xlfn.XLOOKUP(B570,$A$2:$A$7,$B$2:$B$7),A570&lt;501,_xlfn.XLOOKUP(B570,$A$2:$A$7,$C$2:$C$7),A570&lt;751,_xlfn.XLOOKUP(B570,$A$2:$A$7,$D$2:$D$7),A570&lt;=1000,_xlfn.XLOOKUP(B570,$A$2:$A$7,$E$2:$E$7))</f>
        <v>Bu Made</v>
      </c>
      <c r="D570" s="9" t="str">
        <f>(_xlfn.XLOOKUP(A570,'Personal Teks 2'!$A$2:$A$1001,'Personal Teks 2'!$D$2:$D$1001))</f>
        <v>Hafshah Utama</v>
      </c>
    </row>
    <row r="571" spans="1:4" x14ac:dyDescent="0.25">
      <c r="A571" s="9">
        <v>562</v>
      </c>
      <c r="B571" s="9" t="str">
        <f>_xlfn.XLOOKUP(A571,'Personal Teks 2'!$A$2:$A$1001,'Personal Teks 2'!$C$2:$C$1001)</f>
        <v>Kimia</v>
      </c>
      <c r="C571" s="9" t="str" cm="1">
        <f t="array" ref="C571">_xlfn.IFS(A571&lt;251,_xlfn.XLOOKUP(B571,$A$2:$A$7,$B$2:$B$7),A571&lt;501,_xlfn.XLOOKUP(B571,$A$2:$A$7,$C$2:$C$7),A571&lt;751,_xlfn.XLOOKUP(B571,$A$2:$A$7,$D$2:$D$7),A571&lt;=1000,_xlfn.XLOOKUP(B571,$A$2:$A$7,$E$2:$E$7))</f>
        <v>Bu Dwi</v>
      </c>
      <c r="D571" s="9" t="str">
        <f>(_xlfn.XLOOKUP(A571,'Personal Teks 2'!$A$2:$A$1001,'Personal Teks 2'!$D$2:$D$1001))</f>
        <v>Martaka Pangestu</v>
      </c>
    </row>
    <row r="572" spans="1:4" x14ac:dyDescent="0.25">
      <c r="A572" s="9">
        <v>563</v>
      </c>
      <c r="B572" s="9" t="str">
        <f>_xlfn.XLOOKUP(A572,'Personal Teks 2'!$A$2:$A$1001,'Personal Teks 2'!$C$2:$C$1001)</f>
        <v>Matematika</v>
      </c>
      <c r="C572" s="9" t="str" cm="1">
        <f t="array" ref="C572">_xlfn.IFS(A572&lt;251,_xlfn.XLOOKUP(B572,$A$2:$A$7,$B$2:$B$7),A572&lt;501,_xlfn.XLOOKUP(B572,$A$2:$A$7,$C$2:$C$7),A572&lt;751,_xlfn.XLOOKUP(B572,$A$2:$A$7,$D$2:$D$7),A572&lt;=1000,_xlfn.XLOOKUP(B572,$A$2:$A$7,$E$2:$E$7))</f>
        <v>Bu Made</v>
      </c>
      <c r="D572" s="9" t="str">
        <f>(_xlfn.XLOOKUP(A572,'Personal Teks 2'!$A$2:$A$1001,'Personal Teks 2'!$D$2:$D$1001))</f>
        <v>Tirta Saputra</v>
      </c>
    </row>
    <row r="573" spans="1:4" x14ac:dyDescent="0.25">
      <c r="A573" s="9">
        <v>564</v>
      </c>
      <c r="B573" s="9" t="str">
        <f>_xlfn.XLOOKUP(A573,'Personal Teks 2'!$A$2:$A$1001,'Personal Teks 2'!$C$2:$C$1001)</f>
        <v>Biologi</v>
      </c>
      <c r="C573" s="9" t="str" cm="1">
        <f t="array" ref="C573">_xlfn.IFS(A573&lt;251,_xlfn.XLOOKUP(B573,$A$2:$A$7,$B$2:$B$7),A573&lt;501,_xlfn.XLOOKUP(B573,$A$2:$A$7,$C$2:$C$7),A573&lt;751,_xlfn.XLOOKUP(B573,$A$2:$A$7,$D$2:$D$7),A573&lt;=1000,_xlfn.XLOOKUP(B573,$A$2:$A$7,$E$2:$E$7))</f>
        <v>Pak Krisna</v>
      </c>
      <c r="D573" s="9" t="str">
        <f>(_xlfn.XLOOKUP(A573,'Personal Teks 2'!$A$2:$A$1001,'Personal Teks 2'!$D$2:$D$1001))</f>
        <v>Nyoman Nuraini</v>
      </c>
    </row>
    <row r="574" spans="1:4" x14ac:dyDescent="0.25">
      <c r="A574" s="9">
        <v>565</v>
      </c>
      <c r="B574" s="9" t="str">
        <f>_xlfn.XLOOKUP(A574,'Personal Teks 2'!$A$2:$A$1001,'Personal Teks 2'!$C$2:$C$1001)</f>
        <v>Kimia</v>
      </c>
      <c r="C574" s="9" t="str" cm="1">
        <f t="array" ref="C574">_xlfn.IFS(A574&lt;251,_xlfn.XLOOKUP(B574,$A$2:$A$7,$B$2:$B$7),A574&lt;501,_xlfn.XLOOKUP(B574,$A$2:$A$7,$C$2:$C$7),A574&lt;751,_xlfn.XLOOKUP(B574,$A$2:$A$7,$D$2:$D$7),A574&lt;=1000,_xlfn.XLOOKUP(B574,$A$2:$A$7,$E$2:$E$7))</f>
        <v>Bu Dwi</v>
      </c>
      <c r="D574" s="9" t="str">
        <f>(_xlfn.XLOOKUP(A574,'Personal Teks 2'!$A$2:$A$1001,'Personal Teks 2'!$D$2:$D$1001))</f>
        <v>Karna Winarsih</v>
      </c>
    </row>
    <row r="575" spans="1:4" x14ac:dyDescent="0.25">
      <c r="A575" s="9">
        <v>566</v>
      </c>
      <c r="B575" s="9" t="str">
        <f>_xlfn.XLOOKUP(A575,'Personal Teks 2'!$A$2:$A$1001,'Personal Teks 2'!$C$2:$C$1001)</f>
        <v>Matematika</v>
      </c>
      <c r="C575" s="9" t="str" cm="1">
        <f t="array" ref="C575">_xlfn.IFS(A575&lt;251,_xlfn.XLOOKUP(B575,$A$2:$A$7,$B$2:$B$7),A575&lt;501,_xlfn.XLOOKUP(B575,$A$2:$A$7,$C$2:$C$7),A575&lt;751,_xlfn.XLOOKUP(B575,$A$2:$A$7,$D$2:$D$7),A575&lt;=1000,_xlfn.XLOOKUP(B575,$A$2:$A$7,$E$2:$E$7))</f>
        <v>Bu Made</v>
      </c>
      <c r="D575" s="9" t="str">
        <f>(_xlfn.XLOOKUP(A575,'Personal Teks 2'!$A$2:$A$1001,'Personal Teks 2'!$D$2:$D$1001))</f>
        <v>Perkasa Handayani</v>
      </c>
    </row>
    <row r="576" spans="1:4" x14ac:dyDescent="0.25">
      <c r="A576" s="9">
        <v>567</v>
      </c>
      <c r="B576" s="9" t="str">
        <f>_xlfn.XLOOKUP(A576,'Personal Teks 2'!$A$2:$A$1001,'Personal Teks 2'!$C$2:$C$1001)</f>
        <v>Statistika</v>
      </c>
      <c r="C576" s="9" t="str" cm="1">
        <f t="array" ref="C576">_xlfn.IFS(A576&lt;251,_xlfn.XLOOKUP(B576,$A$2:$A$7,$B$2:$B$7),A576&lt;501,_xlfn.XLOOKUP(B576,$A$2:$A$7,$C$2:$C$7),A576&lt;751,_xlfn.XLOOKUP(B576,$A$2:$A$7,$D$2:$D$7),A576&lt;=1000,_xlfn.XLOOKUP(B576,$A$2:$A$7,$E$2:$E$7))</f>
        <v>Pak Budi</v>
      </c>
      <c r="D576" s="9" t="str">
        <f>(_xlfn.XLOOKUP(A576,'Personal Teks 2'!$A$2:$A$1001,'Personal Teks 2'!$D$2:$D$1001))</f>
        <v>Viktor Novitasari</v>
      </c>
    </row>
    <row r="577" spans="1:4" x14ac:dyDescent="0.25">
      <c r="A577" s="9">
        <v>568</v>
      </c>
      <c r="B577" s="9" t="str">
        <f>_xlfn.XLOOKUP(A577,'Personal Teks 2'!$A$2:$A$1001,'Personal Teks 2'!$C$2:$C$1001)</f>
        <v>Fisika</v>
      </c>
      <c r="C577" s="9" t="str" cm="1">
        <f t="array" ref="C577">_xlfn.IFS(A577&lt;251,_xlfn.XLOOKUP(B577,$A$2:$A$7,$B$2:$B$7),A577&lt;501,_xlfn.XLOOKUP(B577,$A$2:$A$7,$C$2:$C$7),A577&lt;751,_xlfn.XLOOKUP(B577,$A$2:$A$7,$D$2:$D$7),A577&lt;=1000,_xlfn.XLOOKUP(B577,$A$2:$A$7,$E$2:$E$7))</f>
        <v>Pak Andi</v>
      </c>
      <c r="D577" s="9" t="str">
        <f>(_xlfn.XLOOKUP(A577,'Personal Teks 2'!$A$2:$A$1001,'Personal Teks 2'!$D$2:$D$1001))</f>
        <v>Gabriella Damanik</v>
      </c>
    </row>
    <row r="578" spans="1:4" x14ac:dyDescent="0.25">
      <c r="A578" s="9">
        <v>569</v>
      </c>
      <c r="B578" s="9" t="str">
        <f>_xlfn.XLOOKUP(A578,'Personal Teks 2'!$A$2:$A$1001,'Personal Teks 2'!$C$2:$C$1001)</f>
        <v>Statistika</v>
      </c>
      <c r="C578" s="9" t="str" cm="1">
        <f t="array" ref="C578">_xlfn.IFS(A578&lt;251,_xlfn.XLOOKUP(B578,$A$2:$A$7,$B$2:$B$7),A578&lt;501,_xlfn.XLOOKUP(B578,$A$2:$A$7,$C$2:$C$7),A578&lt;751,_xlfn.XLOOKUP(B578,$A$2:$A$7,$D$2:$D$7),A578&lt;=1000,_xlfn.XLOOKUP(B578,$A$2:$A$7,$E$2:$E$7))</f>
        <v>Pak Budi</v>
      </c>
      <c r="D578" s="9" t="str">
        <f>(_xlfn.XLOOKUP(A578,'Personal Teks 2'!$A$2:$A$1001,'Personal Teks 2'!$D$2:$D$1001))</f>
        <v>Endah Yuniar</v>
      </c>
    </row>
    <row r="579" spans="1:4" x14ac:dyDescent="0.25">
      <c r="A579" s="9">
        <v>570</v>
      </c>
      <c r="B579" s="9" t="str">
        <f>_xlfn.XLOOKUP(A579,'Personal Teks 2'!$A$2:$A$1001,'Personal Teks 2'!$C$2:$C$1001)</f>
        <v>Biologi</v>
      </c>
      <c r="C579" s="9" t="str" cm="1">
        <f t="array" ref="C579">_xlfn.IFS(A579&lt;251,_xlfn.XLOOKUP(B579,$A$2:$A$7,$B$2:$B$7),A579&lt;501,_xlfn.XLOOKUP(B579,$A$2:$A$7,$C$2:$C$7),A579&lt;751,_xlfn.XLOOKUP(B579,$A$2:$A$7,$D$2:$D$7),A579&lt;=1000,_xlfn.XLOOKUP(B579,$A$2:$A$7,$E$2:$E$7))</f>
        <v>Pak Krisna</v>
      </c>
      <c r="D579" s="9" t="str">
        <f>(_xlfn.XLOOKUP(A579,'Personal Teks 2'!$A$2:$A$1001,'Personal Teks 2'!$D$2:$D$1001))</f>
        <v>Margana Nasyiah</v>
      </c>
    </row>
    <row r="580" spans="1:4" x14ac:dyDescent="0.25">
      <c r="A580" s="9">
        <v>571</v>
      </c>
      <c r="B580" s="9" t="str">
        <f>_xlfn.XLOOKUP(A580,'Personal Teks 2'!$A$2:$A$1001,'Personal Teks 2'!$C$2:$C$1001)</f>
        <v>Biologi</v>
      </c>
      <c r="C580" s="9" t="str" cm="1">
        <f t="array" ref="C580">_xlfn.IFS(A580&lt;251,_xlfn.XLOOKUP(B580,$A$2:$A$7,$B$2:$B$7),A580&lt;501,_xlfn.XLOOKUP(B580,$A$2:$A$7,$C$2:$C$7),A580&lt;751,_xlfn.XLOOKUP(B580,$A$2:$A$7,$D$2:$D$7),A580&lt;=1000,_xlfn.XLOOKUP(B580,$A$2:$A$7,$E$2:$E$7))</f>
        <v>Pak Krisna</v>
      </c>
      <c r="D580" s="9" t="str">
        <f>(_xlfn.XLOOKUP(A580,'Personal Teks 2'!$A$2:$A$1001,'Personal Teks 2'!$D$2:$D$1001))</f>
        <v>Galak Halimah</v>
      </c>
    </row>
    <row r="581" spans="1:4" x14ac:dyDescent="0.25">
      <c r="A581" s="9">
        <v>572</v>
      </c>
      <c r="B581" s="9" t="str">
        <f>_xlfn.XLOOKUP(A581,'Personal Teks 2'!$A$2:$A$1001,'Personal Teks 2'!$C$2:$C$1001)</f>
        <v>Statistika</v>
      </c>
      <c r="C581" s="9" t="str" cm="1">
        <f t="array" ref="C581">_xlfn.IFS(A581&lt;251,_xlfn.XLOOKUP(B581,$A$2:$A$7,$B$2:$B$7),A581&lt;501,_xlfn.XLOOKUP(B581,$A$2:$A$7,$C$2:$C$7),A581&lt;751,_xlfn.XLOOKUP(B581,$A$2:$A$7,$D$2:$D$7),A581&lt;=1000,_xlfn.XLOOKUP(B581,$A$2:$A$7,$E$2:$E$7))</f>
        <v>Pak Budi</v>
      </c>
      <c r="D581" s="9" t="str">
        <f>(_xlfn.XLOOKUP(A581,'Personal Teks 2'!$A$2:$A$1001,'Personal Teks 2'!$D$2:$D$1001))</f>
        <v>Nardi Maryadi</v>
      </c>
    </row>
    <row r="582" spans="1:4" x14ac:dyDescent="0.25">
      <c r="A582" s="9">
        <v>573</v>
      </c>
      <c r="B582" s="9" t="str">
        <f>_xlfn.XLOOKUP(A582,'Personal Teks 2'!$A$2:$A$1001,'Personal Teks 2'!$C$2:$C$1001)</f>
        <v>Kimia</v>
      </c>
      <c r="C582" s="9" t="str" cm="1">
        <f t="array" ref="C582">_xlfn.IFS(A582&lt;251,_xlfn.XLOOKUP(B582,$A$2:$A$7,$B$2:$B$7),A582&lt;501,_xlfn.XLOOKUP(B582,$A$2:$A$7,$C$2:$C$7),A582&lt;751,_xlfn.XLOOKUP(B582,$A$2:$A$7,$D$2:$D$7),A582&lt;=1000,_xlfn.XLOOKUP(B582,$A$2:$A$7,$E$2:$E$7))</f>
        <v>Bu Dwi</v>
      </c>
      <c r="D582" s="9" t="str">
        <f>(_xlfn.XLOOKUP(A582,'Personal Teks 2'!$A$2:$A$1001,'Personal Teks 2'!$D$2:$D$1001))</f>
        <v>Adinata Gunawan</v>
      </c>
    </row>
    <row r="583" spans="1:4" x14ac:dyDescent="0.25">
      <c r="A583" s="9">
        <v>574</v>
      </c>
      <c r="B583" s="9" t="str">
        <f>_xlfn.XLOOKUP(A583,'Personal Teks 2'!$A$2:$A$1001,'Personal Teks 2'!$C$2:$C$1001)</f>
        <v>Statistika</v>
      </c>
      <c r="C583" s="9" t="str" cm="1">
        <f t="array" ref="C583">_xlfn.IFS(A583&lt;251,_xlfn.XLOOKUP(B583,$A$2:$A$7,$B$2:$B$7),A583&lt;501,_xlfn.XLOOKUP(B583,$A$2:$A$7,$C$2:$C$7),A583&lt;751,_xlfn.XLOOKUP(B583,$A$2:$A$7,$D$2:$D$7),A583&lt;=1000,_xlfn.XLOOKUP(B583,$A$2:$A$7,$E$2:$E$7))</f>
        <v>Pak Budi</v>
      </c>
      <c r="D583" s="9" t="str">
        <f>(_xlfn.XLOOKUP(A583,'Personal Teks 2'!$A$2:$A$1001,'Personal Teks 2'!$D$2:$D$1001))</f>
        <v>Farah Pertiwi</v>
      </c>
    </row>
    <row r="584" spans="1:4" x14ac:dyDescent="0.25">
      <c r="A584" s="9">
        <v>575</v>
      </c>
      <c r="B584" s="9" t="str">
        <f>_xlfn.XLOOKUP(A584,'Personal Teks 2'!$A$2:$A$1001,'Personal Teks 2'!$C$2:$C$1001)</f>
        <v>Kimia</v>
      </c>
      <c r="C584" s="9" t="str" cm="1">
        <f t="array" ref="C584">_xlfn.IFS(A584&lt;251,_xlfn.XLOOKUP(B584,$A$2:$A$7,$B$2:$B$7),A584&lt;501,_xlfn.XLOOKUP(B584,$A$2:$A$7,$C$2:$C$7),A584&lt;751,_xlfn.XLOOKUP(B584,$A$2:$A$7,$D$2:$D$7),A584&lt;=1000,_xlfn.XLOOKUP(B584,$A$2:$A$7,$E$2:$E$7))</f>
        <v>Bu Dwi</v>
      </c>
      <c r="D584" s="9" t="str">
        <f>(_xlfn.XLOOKUP(A584,'Personal Teks 2'!$A$2:$A$1001,'Personal Teks 2'!$D$2:$D$1001))</f>
        <v>Lantar Susanti</v>
      </c>
    </row>
    <row r="585" spans="1:4" x14ac:dyDescent="0.25">
      <c r="A585" s="9">
        <v>576</v>
      </c>
      <c r="B585" s="9" t="str">
        <f>_xlfn.XLOOKUP(A585,'Personal Teks 2'!$A$2:$A$1001,'Personal Teks 2'!$C$2:$C$1001)</f>
        <v>Biologi</v>
      </c>
      <c r="C585" s="9" t="str" cm="1">
        <f t="array" ref="C585">_xlfn.IFS(A585&lt;251,_xlfn.XLOOKUP(B585,$A$2:$A$7,$B$2:$B$7),A585&lt;501,_xlfn.XLOOKUP(B585,$A$2:$A$7,$C$2:$C$7),A585&lt;751,_xlfn.XLOOKUP(B585,$A$2:$A$7,$D$2:$D$7),A585&lt;=1000,_xlfn.XLOOKUP(B585,$A$2:$A$7,$E$2:$E$7))</f>
        <v>Pak Krisna</v>
      </c>
      <c r="D585" s="9" t="str">
        <f>(_xlfn.XLOOKUP(A585,'Personal Teks 2'!$A$2:$A$1001,'Personal Teks 2'!$D$2:$D$1001))</f>
        <v>Marsudi Uyainah</v>
      </c>
    </row>
    <row r="586" spans="1:4" x14ac:dyDescent="0.25">
      <c r="A586" s="9">
        <v>577</v>
      </c>
      <c r="B586" s="9" t="str">
        <f>_xlfn.XLOOKUP(A586,'Personal Teks 2'!$A$2:$A$1001,'Personal Teks 2'!$C$2:$C$1001)</f>
        <v>Kimia</v>
      </c>
      <c r="C586" s="9" t="str" cm="1">
        <f t="array" ref="C586">_xlfn.IFS(A586&lt;251,_xlfn.XLOOKUP(B586,$A$2:$A$7,$B$2:$B$7),A586&lt;501,_xlfn.XLOOKUP(B586,$A$2:$A$7,$C$2:$C$7),A586&lt;751,_xlfn.XLOOKUP(B586,$A$2:$A$7,$D$2:$D$7),A586&lt;=1000,_xlfn.XLOOKUP(B586,$A$2:$A$7,$E$2:$E$7))</f>
        <v>Bu Dwi</v>
      </c>
      <c r="D586" s="9" t="str">
        <f>(_xlfn.XLOOKUP(A586,'Personal Teks 2'!$A$2:$A$1001,'Personal Teks 2'!$D$2:$D$1001))</f>
        <v>Warji Tampubolon</v>
      </c>
    </row>
    <row r="587" spans="1:4" x14ac:dyDescent="0.25">
      <c r="A587" s="9">
        <v>578</v>
      </c>
      <c r="B587" s="9" t="str">
        <f>_xlfn.XLOOKUP(A587,'Personal Teks 2'!$A$2:$A$1001,'Personal Teks 2'!$C$2:$C$1001)</f>
        <v>Statistika</v>
      </c>
      <c r="C587" s="9" t="str" cm="1">
        <f t="array" ref="C587">_xlfn.IFS(A587&lt;251,_xlfn.XLOOKUP(B587,$A$2:$A$7,$B$2:$B$7),A587&lt;501,_xlfn.XLOOKUP(B587,$A$2:$A$7,$C$2:$C$7),A587&lt;751,_xlfn.XLOOKUP(B587,$A$2:$A$7,$D$2:$D$7),A587&lt;=1000,_xlfn.XLOOKUP(B587,$A$2:$A$7,$E$2:$E$7))</f>
        <v>Pak Budi</v>
      </c>
      <c r="D587" s="9" t="str">
        <f>(_xlfn.XLOOKUP(A587,'Personal Teks 2'!$A$2:$A$1001,'Personal Teks 2'!$D$2:$D$1001))</f>
        <v>Rafi Lazuardi</v>
      </c>
    </row>
    <row r="588" spans="1:4" x14ac:dyDescent="0.25">
      <c r="A588" s="9">
        <v>579</v>
      </c>
      <c r="B588" s="9" t="str">
        <f>_xlfn.XLOOKUP(A588,'Personal Teks 2'!$A$2:$A$1001,'Personal Teks 2'!$C$2:$C$1001)</f>
        <v>Aktuaria</v>
      </c>
      <c r="C588" s="9" t="str" cm="1">
        <f t="array" ref="C588">_xlfn.IFS(A588&lt;251,_xlfn.XLOOKUP(B588,$A$2:$A$7,$B$2:$B$7),A588&lt;501,_xlfn.XLOOKUP(B588,$A$2:$A$7,$C$2:$C$7),A588&lt;751,_xlfn.XLOOKUP(B588,$A$2:$A$7,$D$2:$D$7),A588&lt;=1000,_xlfn.XLOOKUP(B588,$A$2:$A$7,$E$2:$E$7))</f>
        <v>Bu Ratna</v>
      </c>
      <c r="D588" s="9" t="str">
        <f>(_xlfn.XLOOKUP(A588,'Personal Teks 2'!$A$2:$A$1001,'Personal Teks 2'!$D$2:$D$1001))</f>
        <v>Jamalia Waluyo</v>
      </c>
    </row>
    <row r="589" spans="1:4" x14ac:dyDescent="0.25">
      <c r="A589" s="9">
        <v>580</v>
      </c>
      <c r="B589" s="9" t="str">
        <f>_xlfn.XLOOKUP(A589,'Personal Teks 2'!$A$2:$A$1001,'Personal Teks 2'!$C$2:$C$1001)</f>
        <v>Kimia</v>
      </c>
      <c r="C589" s="9" t="str" cm="1">
        <f t="array" ref="C589">_xlfn.IFS(A589&lt;251,_xlfn.XLOOKUP(B589,$A$2:$A$7,$B$2:$B$7),A589&lt;501,_xlfn.XLOOKUP(B589,$A$2:$A$7,$C$2:$C$7),A589&lt;751,_xlfn.XLOOKUP(B589,$A$2:$A$7,$D$2:$D$7),A589&lt;=1000,_xlfn.XLOOKUP(B589,$A$2:$A$7,$E$2:$E$7))</f>
        <v>Bu Dwi</v>
      </c>
      <c r="D589" s="9" t="str">
        <f>(_xlfn.XLOOKUP(A589,'Personal Teks 2'!$A$2:$A$1001,'Personal Teks 2'!$D$2:$D$1001))</f>
        <v>Kawaya Pradana</v>
      </c>
    </row>
    <row r="590" spans="1:4" x14ac:dyDescent="0.25">
      <c r="A590" s="9">
        <v>581</v>
      </c>
      <c r="B590" s="9" t="str">
        <f>_xlfn.XLOOKUP(A590,'Personal Teks 2'!$A$2:$A$1001,'Personal Teks 2'!$C$2:$C$1001)</f>
        <v>Statistika</v>
      </c>
      <c r="C590" s="9" t="str" cm="1">
        <f t="array" ref="C590">_xlfn.IFS(A590&lt;251,_xlfn.XLOOKUP(B590,$A$2:$A$7,$B$2:$B$7),A590&lt;501,_xlfn.XLOOKUP(B590,$A$2:$A$7,$C$2:$C$7),A590&lt;751,_xlfn.XLOOKUP(B590,$A$2:$A$7,$D$2:$D$7),A590&lt;=1000,_xlfn.XLOOKUP(B590,$A$2:$A$7,$E$2:$E$7))</f>
        <v>Pak Budi</v>
      </c>
      <c r="D590" s="9" t="str">
        <f>(_xlfn.XLOOKUP(A590,'Personal Teks 2'!$A$2:$A$1001,'Personal Teks 2'!$D$2:$D$1001))</f>
        <v>Jaga Maulana</v>
      </c>
    </row>
    <row r="591" spans="1:4" x14ac:dyDescent="0.25">
      <c r="A591" s="9">
        <v>582</v>
      </c>
      <c r="B591" s="9" t="str">
        <f>_xlfn.XLOOKUP(A591,'Personal Teks 2'!$A$2:$A$1001,'Personal Teks 2'!$C$2:$C$1001)</f>
        <v>Matematika</v>
      </c>
      <c r="C591" s="9" t="str" cm="1">
        <f t="array" ref="C591">_xlfn.IFS(A591&lt;251,_xlfn.XLOOKUP(B591,$A$2:$A$7,$B$2:$B$7),A591&lt;501,_xlfn.XLOOKUP(B591,$A$2:$A$7,$C$2:$C$7),A591&lt;751,_xlfn.XLOOKUP(B591,$A$2:$A$7,$D$2:$D$7),A591&lt;=1000,_xlfn.XLOOKUP(B591,$A$2:$A$7,$E$2:$E$7))</f>
        <v>Bu Made</v>
      </c>
      <c r="D591" s="9" t="str">
        <f>(_xlfn.XLOOKUP(A591,'Personal Teks 2'!$A$2:$A$1001,'Personal Teks 2'!$D$2:$D$1001))</f>
        <v>Lega Nababan</v>
      </c>
    </row>
    <row r="592" spans="1:4" x14ac:dyDescent="0.25">
      <c r="A592" s="9">
        <v>583</v>
      </c>
      <c r="B592" s="9" t="str">
        <f>_xlfn.XLOOKUP(A592,'Personal Teks 2'!$A$2:$A$1001,'Personal Teks 2'!$C$2:$C$1001)</f>
        <v>Kimia</v>
      </c>
      <c r="C592" s="9" t="str" cm="1">
        <f t="array" ref="C592">_xlfn.IFS(A592&lt;251,_xlfn.XLOOKUP(B592,$A$2:$A$7,$B$2:$B$7),A592&lt;501,_xlfn.XLOOKUP(B592,$A$2:$A$7,$C$2:$C$7),A592&lt;751,_xlfn.XLOOKUP(B592,$A$2:$A$7,$D$2:$D$7),A592&lt;=1000,_xlfn.XLOOKUP(B592,$A$2:$A$7,$E$2:$E$7))</f>
        <v>Bu Dwi</v>
      </c>
      <c r="D592" s="9" t="str">
        <f>(_xlfn.XLOOKUP(A592,'Personal Teks 2'!$A$2:$A$1001,'Personal Teks 2'!$D$2:$D$1001))</f>
        <v>Ajiman Ardianto</v>
      </c>
    </row>
    <row r="593" spans="1:4" x14ac:dyDescent="0.25">
      <c r="A593" s="9">
        <v>584</v>
      </c>
      <c r="B593" s="9" t="str">
        <f>_xlfn.XLOOKUP(A593,'Personal Teks 2'!$A$2:$A$1001,'Personal Teks 2'!$C$2:$C$1001)</f>
        <v>Matematika</v>
      </c>
      <c r="C593" s="9" t="str" cm="1">
        <f t="array" ref="C593">_xlfn.IFS(A593&lt;251,_xlfn.XLOOKUP(B593,$A$2:$A$7,$B$2:$B$7),A593&lt;501,_xlfn.XLOOKUP(B593,$A$2:$A$7,$C$2:$C$7),A593&lt;751,_xlfn.XLOOKUP(B593,$A$2:$A$7,$D$2:$D$7),A593&lt;=1000,_xlfn.XLOOKUP(B593,$A$2:$A$7,$E$2:$E$7))</f>
        <v>Bu Made</v>
      </c>
      <c r="D593" s="9" t="str">
        <f>(_xlfn.XLOOKUP(A593,'Personal Teks 2'!$A$2:$A$1001,'Personal Teks 2'!$D$2:$D$1001))</f>
        <v>Muni Aryani</v>
      </c>
    </row>
    <row r="594" spans="1:4" x14ac:dyDescent="0.25">
      <c r="A594" s="9">
        <v>585</v>
      </c>
      <c r="B594" s="9" t="str">
        <f>_xlfn.XLOOKUP(A594,'Personal Teks 2'!$A$2:$A$1001,'Personal Teks 2'!$C$2:$C$1001)</f>
        <v>Aktuaria</v>
      </c>
      <c r="C594" s="9" t="str" cm="1">
        <f t="array" ref="C594">_xlfn.IFS(A594&lt;251,_xlfn.XLOOKUP(B594,$A$2:$A$7,$B$2:$B$7),A594&lt;501,_xlfn.XLOOKUP(B594,$A$2:$A$7,$C$2:$C$7),A594&lt;751,_xlfn.XLOOKUP(B594,$A$2:$A$7,$D$2:$D$7),A594&lt;=1000,_xlfn.XLOOKUP(B594,$A$2:$A$7,$E$2:$E$7))</f>
        <v>Bu Ratna</v>
      </c>
      <c r="D594" s="9" t="str">
        <f>(_xlfn.XLOOKUP(A594,'Personal Teks 2'!$A$2:$A$1001,'Personal Teks 2'!$D$2:$D$1001))</f>
        <v>Pandu Sihotang</v>
      </c>
    </row>
    <row r="595" spans="1:4" x14ac:dyDescent="0.25">
      <c r="A595" s="9">
        <v>586</v>
      </c>
      <c r="B595" s="9" t="str">
        <f>_xlfn.XLOOKUP(A595,'Personal Teks 2'!$A$2:$A$1001,'Personal Teks 2'!$C$2:$C$1001)</f>
        <v>Statistika</v>
      </c>
      <c r="C595" s="9" t="str" cm="1">
        <f t="array" ref="C595">_xlfn.IFS(A595&lt;251,_xlfn.XLOOKUP(B595,$A$2:$A$7,$B$2:$B$7),A595&lt;501,_xlfn.XLOOKUP(B595,$A$2:$A$7,$C$2:$C$7),A595&lt;751,_xlfn.XLOOKUP(B595,$A$2:$A$7,$D$2:$D$7),A595&lt;=1000,_xlfn.XLOOKUP(B595,$A$2:$A$7,$E$2:$E$7))</f>
        <v>Pak Budi</v>
      </c>
      <c r="D595" s="9" t="str">
        <f>(_xlfn.XLOOKUP(A595,'Personal Teks 2'!$A$2:$A$1001,'Personal Teks 2'!$D$2:$D$1001))</f>
        <v>Mila Mahendra</v>
      </c>
    </row>
    <row r="596" spans="1:4" x14ac:dyDescent="0.25">
      <c r="A596" s="9">
        <v>587</v>
      </c>
      <c r="B596" s="9" t="str">
        <f>_xlfn.XLOOKUP(A596,'Personal Teks 2'!$A$2:$A$1001,'Personal Teks 2'!$C$2:$C$1001)</f>
        <v>Kimia</v>
      </c>
      <c r="C596" s="9" t="str" cm="1">
        <f t="array" ref="C596">_xlfn.IFS(A596&lt;251,_xlfn.XLOOKUP(B596,$A$2:$A$7,$B$2:$B$7),A596&lt;501,_xlfn.XLOOKUP(B596,$A$2:$A$7,$C$2:$C$7),A596&lt;751,_xlfn.XLOOKUP(B596,$A$2:$A$7,$D$2:$D$7),A596&lt;=1000,_xlfn.XLOOKUP(B596,$A$2:$A$7,$E$2:$E$7))</f>
        <v>Bu Dwi</v>
      </c>
      <c r="D596" s="9" t="str">
        <f>(_xlfn.XLOOKUP(A596,'Personal Teks 2'!$A$2:$A$1001,'Personal Teks 2'!$D$2:$D$1001))</f>
        <v>Timbul Riyanti</v>
      </c>
    </row>
    <row r="597" spans="1:4" x14ac:dyDescent="0.25">
      <c r="A597" s="9">
        <v>588</v>
      </c>
      <c r="B597" s="9" t="str">
        <f>_xlfn.XLOOKUP(A597,'Personal Teks 2'!$A$2:$A$1001,'Personal Teks 2'!$C$2:$C$1001)</f>
        <v>Matematika</v>
      </c>
      <c r="C597" s="9" t="str" cm="1">
        <f t="array" ref="C597">_xlfn.IFS(A597&lt;251,_xlfn.XLOOKUP(B597,$A$2:$A$7,$B$2:$B$7),A597&lt;501,_xlfn.XLOOKUP(B597,$A$2:$A$7,$C$2:$C$7),A597&lt;751,_xlfn.XLOOKUP(B597,$A$2:$A$7,$D$2:$D$7),A597&lt;=1000,_xlfn.XLOOKUP(B597,$A$2:$A$7,$E$2:$E$7))</f>
        <v>Bu Made</v>
      </c>
      <c r="D597" s="9" t="str">
        <f>(_xlfn.XLOOKUP(A597,'Personal Teks 2'!$A$2:$A$1001,'Personal Teks 2'!$D$2:$D$1001))</f>
        <v>Yani Santoso</v>
      </c>
    </row>
    <row r="598" spans="1:4" x14ac:dyDescent="0.25">
      <c r="A598" s="9">
        <v>589</v>
      </c>
      <c r="B598" s="9" t="str">
        <f>_xlfn.XLOOKUP(A598,'Personal Teks 2'!$A$2:$A$1001,'Personal Teks 2'!$C$2:$C$1001)</f>
        <v>Fisika</v>
      </c>
      <c r="C598" s="9" t="str" cm="1">
        <f t="array" ref="C598">_xlfn.IFS(A598&lt;251,_xlfn.XLOOKUP(B598,$A$2:$A$7,$B$2:$B$7),A598&lt;501,_xlfn.XLOOKUP(B598,$A$2:$A$7,$C$2:$C$7),A598&lt;751,_xlfn.XLOOKUP(B598,$A$2:$A$7,$D$2:$D$7),A598&lt;=1000,_xlfn.XLOOKUP(B598,$A$2:$A$7,$E$2:$E$7))</f>
        <v>Pak Andi</v>
      </c>
      <c r="D598" s="9" t="str">
        <f>(_xlfn.XLOOKUP(A598,'Personal Teks 2'!$A$2:$A$1001,'Personal Teks 2'!$D$2:$D$1001))</f>
        <v>Azalea Mardhiyah</v>
      </c>
    </row>
    <row r="599" spans="1:4" x14ac:dyDescent="0.25">
      <c r="A599" s="9">
        <v>590</v>
      </c>
      <c r="B599" s="9" t="str">
        <f>_xlfn.XLOOKUP(A599,'Personal Teks 2'!$A$2:$A$1001,'Personal Teks 2'!$C$2:$C$1001)</f>
        <v>Kimia</v>
      </c>
      <c r="C599" s="9" t="str" cm="1">
        <f t="array" ref="C599">_xlfn.IFS(A599&lt;251,_xlfn.XLOOKUP(B599,$A$2:$A$7,$B$2:$B$7),A599&lt;501,_xlfn.XLOOKUP(B599,$A$2:$A$7,$C$2:$C$7),A599&lt;751,_xlfn.XLOOKUP(B599,$A$2:$A$7,$D$2:$D$7),A599&lt;=1000,_xlfn.XLOOKUP(B599,$A$2:$A$7,$E$2:$E$7))</f>
        <v>Bu Dwi</v>
      </c>
      <c r="D599" s="9" t="str">
        <f>(_xlfn.XLOOKUP(A599,'Personal Teks 2'!$A$2:$A$1001,'Personal Teks 2'!$D$2:$D$1001))</f>
        <v>Jinawi Hardiansyah</v>
      </c>
    </row>
    <row r="600" spans="1:4" x14ac:dyDescent="0.25">
      <c r="A600" s="9">
        <v>591</v>
      </c>
      <c r="B600" s="9" t="str">
        <f>_xlfn.XLOOKUP(A600,'Personal Teks 2'!$A$2:$A$1001,'Personal Teks 2'!$C$2:$C$1001)</f>
        <v>Statistika</v>
      </c>
      <c r="C600" s="9" t="str" cm="1">
        <f t="array" ref="C600">_xlfn.IFS(A600&lt;251,_xlfn.XLOOKUP(B600,$A$2:$A$7,$B$2:$B$7),A600&lt;501,_xlfn.XLOOKUP(B600,$A$2:$A$7,$C$2:$C$7),A600&lt;751,_xlfn.XLOOKUP(B600,$A$2:$A$7,$D$2:$D$7),A600&lt;=1000,_xlfn.XLOOKUP(B600,$A$2:$A$7,$E$2:$E$7))</f>
        <v>Pak Budi</v>
      </c>
      <c r="D600" s="9" t="str">
        <f>(_xlfn.XLOOKUP(A600,'Personal Teks 2'!$A$2:$A$1001,'Personal Teks 2'!$D$2:$D$1001))</f>
        <v>Almira Hassanah</v>
      </c>
    </row>
    <row r="601" spans="1:4" x14ac:dyDescent="0.25">
      <c r="A601" s="9">
        <v>592</v>
      </c>
      <c r="B601" s="9" t="str">
        <f>_xlfn.XLOOKUP(A601,'Personal Teks 2'!$A$2:$A$1001,'Personal Teks 2'!$C$2:$C$1001)</f>
        <v>Aktuaria</v>
      </c>
      <c r="C601" s="9" t="str" cm="1">
        <f t="array" ref="C601">_xlfn.IFS(A601&lt;251,_xlfn.XLOOKUP(B601,$A$2:$A$7,$B$2:$B$7),A601&lt;501,_xlfn.XLOOKUP(B601,$A$2:$A$7,$C$2:$C$7),A601&lt;751,_xlfn.XLOOKUP(B601,$A$2:$A$7,$D$2:$D$7),A601&lt;=1000,_xlfn.XLOOKUP(B601,$A$2:$A$7,$E$2:$E$7))</f>
        <v>Bu Ratna</v>
      </c>
      <c r="D601" s="9" t="str">
        <f>(_xlfn.XLOOKUP(A601,'Personal Teks 2'!$A$2:$A$1001,'Personal Teks 2'!$D$2:$D$1001))</f>
        <v>Vivi Suwarno</v>
      </c>
    </row>
    <row r="602" spans="1:4" x14ac:dyDescent="0.25">
      <c r="A602" s="9">
        <v>593</v>
      </c>
      <c r="B602" s="9" t="str">
        <f>_xlfn.XLOOKUP(A602,'Personal Teks 2'!$A$2:$A$1001,'Personal Teks 2'!$C$2:$C$1001)</f>
        <v>Aktuaria</v>
      </c>
      <c r="C602" s="9" t="str" cm="1">
        <f t="array" ref="C602">_xlfn.IFS(A602&lt;251,_xlfn.XLOOKUP(B602,$A$2:$A$7,$B$2:$B$7),A602&lt;501,_xlfn.XLOOKUP(B602,$A$2:$A$7,$C$2:$C$7),A602&lt;751,_xlfn.XLOOKUP(B602,$A$2:$A$7,$D$2:$D$7),A602&lt;=1000,_xlfn.XLOOKUP(B602,$A$2:$A$7,$E$2:$E$7))</f>
        <v>Bu Ratna</v>
      </c>
      <c r="D602" s="9" t="str">
        <f>(_xlfn.XLOOKUP(A602,'Personal Teks 2'!$A$2:$A$1001,'Personal Teks 2'!$D$2:$D$1001))</f>
        <v>Kamidin Wacana</v>
      </c>
    </row>
    <row r="603" spans="1:4" x14ac:dyDescent="0.25">
      <c r="A603" s="9">
        <v>594</v>
      </c>
      <c r="B603" s="9" t="str">
        <f>_xlfn.XLOOKUP(A603,'Personal Teks 2'!$A$2:$A$1001,'Personal Teks 2'!$C$2:$C$1001)</f>
        <v>Fisika</v>
      </c>
      <c r="C603" s="9" t="str" cm="1">
        <f t="array" ref="C603">_xlfn.IFS(A603&lt;251,_xlfn.XLOOKUP(B603,$A$2:$A$7,$B$2:$B$7),A603&lt;501,_xlfn.XLOOKUP(B603,$A$2:$A$7,$C$2:$C$7),A603&lt;751,_xlfn.XLOOKUP(B603,$A$2:$A$7,$D$2:$D$7),A603&lt;=1000,_xlfn.XLOOKUP(B603,$A$2:$A$7,$E$2:$E$7))</f>
        <v>Pak Andi</v>
      </c>
      <c r="D603" s="9" t="str">
        <f>(_xlfn.XLOOKUP(A603,'Personal Teks 2'!$A$2:$A$1001,'Personal Teks 2'!$D$2:$D$1001))</f>
        <v>Joko Prayoga</v>
      </c>
    </row>
    <row r="604" spans="1:4" x14ac:dyDescent="0.25">
      <c r="A604" s="9">
        <v>595</v>
      </c>
      <c r="B604" s="9" t="str">
        <f>_xlfn.XLOOKUP(A604,'Personal Teks 2'!$A$2:$A$1001,'Personal Teks 2'!$C$2:$C$1001)</f>
        <v>Statistika</v>
      </c>
      <c r="C604" s="9" t="str" cm="1">
        <f t="array" ref="C604">_xlfn.IFS(A604&lt;251,_xlfn.XLOOKUP(B604,$A$2:$A$7,$B$2:$B$7),A604&lt;501,_xlfn.XLOOKUP(B604,$A$2:$A$7,$C$2:$C$7),A604&lt;751,_xlfn.XLOOKUP(B604,$A$2:$A$7,$D$2:$D$7),A604&lt;=1000,_xlfn.XLOOKUP(B604,$A$2:$A$7,$E$2:$E$7))</f>
        <v>Pak Budi</v>
      </c>
      <c r="D604" s="9" t="str">
        <f>(_xlfn.XLOOKUP(A604,'Personal Teks 2'!$A$2:$A$1001,'Personal Teks 2'!$D$2:$D$1001))</f>
        <v>Satya Budiman</v>
      </c>
    </row>
    <row r="605" spans="1:4" x14ac:dyDescent="0.25">
      <c r="A605" s="9">
        <v>596</v>
      </c>
      <c r="B605" s="9" t="str">
        <f>_xlfn.XLOOKUP(A605,'Personal Teks 2'!$A$2:$A$1001,'Personal Teks 2'!$C$2:$C$1001)</f>
        <v>Matematika</v>
      </c>
      <c r="C605" s="9" t="str" cm="1">
        <f t="array" ref="C605">_xlfn.IFS(A605&lt;251,_xlfn.XLOOKUP(B605,$A$2:$A$7,$B$2:$B$7),A605&lt;501,_xlfn.XLOOKUP(B605,$A$2:$A$7,$C$2:$C$7),A605&lt;751,_xlfn.XLOOKUP(B605,$A$2:$A$7,$D$2:$D$7),A605&lt;=1000,_xlfn.XLOOKUP(B605,$A$2:$A$7,$E$2:$E$7))</f>
        <v>Bu Made</v>
      </c>
      <c r="D605" s="9" t="str">
        <f>(_xlfn.XLOOKUP(A605,'Personal Teks 2'!$A$2:$A$1001,'Personal Teks 2'!$D$2:$D$1001))</f>
        <v>Gada Mardhiyah</v>
      </c>
    </row>
    <row r="606" spans="1:4" x14ac:dyDescent="0.25">
      <c r="A606" s="9">
        <v>597</v>
      </c>
      <c r="B606" s="9" t="str">
        <f>_xlfn.XLOOKUP(A606,'Personal Teks 2'!$A$2:$A$1001,'Personal Teks 2'!$C$2:$C$1001)</f>
        <v>Aktuaria</v>
      </c>
      <c r="C606" s="9" t="str" cm="1">
        <f t="array" ref="C606">_xlfn.IFS(A606&lt;251,_xlfn.XLOOKUP(B606,$A$2:$A$7,$B$2:$B$7),A606&lt;501,_xlfn.XLOOKUP(B606,$A$2:$A$7,$C$2:$C$7),A606&lt;751,_xlfn.XLOOKUP(B606,$A$2:$A$7,$D$2:$D$7),A606&lt;=1000,_xlfn.XLOOKUP(B606,$A$2:$A$7,$E$2:$E$7))</f>
        <v>Bu Ratna</v>
      </c>
      <c r="D606" s="9" t="str">
        <f>(_xlfn.XLOOKUP(A606,'Personal Teks 2'!$A$2:$A$1001,'Personal Teks 2'!$D$2:$D$1001))</f>
        <v>Vicky Pratama</v>
      </c>
    </row>
    <row r="607" spans="1:4" x14ac:dyDescent="0.25">
      <c r="A607" s="9">
        <v>598</v>
      </c>
      <c r="B607" s="9" t="str">
        <f>_xlfn.XLOOKUP(A607,'Personal Teks 2'!$A$2:$A$1001,'Personal Teks 2'!$C$2:$C$1001)</f>
        <v>Aktuaria</v>
      </c>
      <c r="C607" s="9" t="str" cm="1">
        <f t="array" ref="C607">_xlfn.IFS(A607&lt;251,_xlfn.XLOOKUP(B607,$A$2:$A$7,$B$2:$B$7),A607&lt;501,_xlfn.XLOOKUP(B607,$A$2:$A$7,$C$2:$C$7),A607&lt;751,_xlfn.XLOOKUP(B607,$A$2:$A$7,$D$2:$D$7),A607&lt;=1000,_xlfn.XLOOKUP(B607,$A$2:$A$7,$E$2:$E$7))</f>
        <v>Bu Ratna</v>
      </c>
      <c r="D607" s="9" t="str">
        <f>(_xlfn.XLOOKUP(A607,'Personal Teks 2'!$A$2:$A$1001,'Personal Teks 2'!$D$2:$D$1001))</f>
        <v>Dipa Setiawan</v>
      </c>
    </row>
    <row r="608" spans="1:4" x14ac:dyDescent="0.25">
      <c r="A608" s="9">
        <v>599</v>
      </c>
      <c r="B608" s="9" t="str">
        <f>_xlfn.XLOOKUP(A608,'Personal Teks 2'!$A$2:$A$1001,'Personal Teks 2'!$C$2:$C$1001)</f>
        <v>Aktuaria</v>
      </c>
      <c r="C608" s="9" t="str" cm="1">
        <f t="array" ref="C608">_xlfn.IFS(A608&lt;251,_xlfn.XLOOKUP(B608,$A$2:$A$7,$B$2:$B$7),A608&lt;501,_xlfn.XLOOKUP(B608,$A$2:$A$7,$C$2:$C$7),A608&lt;751,_xlfn.XLOOKUP(B608,$A$2:$A$7,$D$2:$D$7),A608&lt;=1000,_xlfn.XLOOKUP(B608,$A$2:$A$7,$E$2:$E$7))</f>
        <v>Bu Ratna</v>
      </c>
      <c r="D608" s="9" t="str">
        <f>(_xlfn.XLOOKUP(A608,'Personal Teks 2'!$A$2:$A$1001,'Personal Teks 2'!$D$2:$D$1001))</f>
        <v>Lili Widiastuti</v>
      </c>
    </row>
    <row r="609" spans="1:4" x14ac:dyDescent="0.25">
      <c r="A609" s="9">
        <v>600</v>
      </c>
      <c r="B609" s="9" t="str">
        <f>_xlfn.XLOOKUP(A609,'Personal Teks 2'!$A$2:$A$1001,'Personal Teks 2'!$C$2:$C$1001)</f>
        <v>Fisika</v>
      </c>
      <c r="C609" s="9" t="str" cm="1">
        <f t="array" ref="C609">_xlfn.IFS(A609&lt;251,_xlfn.XLOOKUP(B609,$A$2:$A$7,$B$2:$B$7),A609&lt;501,_xlfn.XLOOKUP(B609,$A$2:$A$7,$C$2:$C$7),A609&lt;751,_xlfn.XLOOKUP(B609,$A$2:$A$7,$D$2:$D$7),A609&lt;=1000,_xlfn.XLOOKUP(B609,$A$2:$A$7,$E$2:$E$7))</f>
        <v>Pak Andi</v>
      </c>
      <c r="D609" s="9" t="str">
        <f>(_xlfn.XLOOKUP(A609,'Personal Teks 2'!$A$2:$A$1001,'Personal Teks 2'!$D$2:$D$1001))</f>
        <v>Ratna Mulyani</v>
      </c>
    </row>
    <row r="610" spans="1:4" x14ac:dyDescent="0.25">
      <c r="A610" s="9">
        <v>601</v>
      </c>
      <c r="B610" s="9" t="str">
        <f>_xlfn.XLOOKUP(A610,'Personal Teks 2'!$A$2:$A$1001,'Personal Teks 2'!$C$2:$C$1001)</f>
        <v>Matematika</v>
      </c>
      <c r="C610" s="9" t="str" cm="1">
        <f t="array" ref="C610">_xlfn.IFS(A610&lt;251,_xlfn.XLOOKUP(B610,$A$2:$A$7,$B$2:$B$7),A610&lt;501,_xlfn.XLOOKUP(B610,$A$2:$A$7,$C$2:$C$7),A610&lt;751,_xlfn.XLOOKUP(B610,$A$2:$A$7,$D$2:$D$7),A610&lt;=1000,_xlfn.XLOOKUP(B610,$A$2:$A$7,$E$2:$E$7))</f>
        <v>Bu Made</v>
      </c>
      <c r="D610" s="9" t="str">
        <f>(_xlfn.XLOOKUP(A610,'Personal Teks 2'!$A$2:$A$1001,'Personal Teks 2'!$D$2:$D$1001))</f>
        <v>Chelsea Adriansyah</v>
      </c>
    </row>
    <row r="611" spans="1:4" x14ac:dyDescent="0.25">
      <c r="A611" s="9">
        <v>602</v>
      </c>
      <c r="B611" s="9" t="str">
        <f>_xlfn.XLOOKUP(A611,'Personal Teks 2'!$A$2:$A$1001,'Personal Teks 2'!$C$2:$C$1001)</f>
        <v>Kimia</v>
      </c>
      <c r="C611" s="9" t="str" cm="1">
        <f t="array" ref="C611">_xlfn.IFS(A611&lt;251,_xlfn.XLOOKUP(B611,$A$2:$A$7,$B$2:$B$7),A611&lt;501,_xlfn.XLOOKUP(B611,$A$2:$A$7,$C$2:$C$7),A611&lt;751,_xlfn.XLOOKUP(B611,$A$2:$A$7,$D$2:$D$7),A611&lt;=1000,_xlfn.XLOOKUP(B611,$A$2:$A$7,$E$2:$E$7))</f>
        <v>Bu Dwi</v>
      </c>
      <c r="D611" s="9" t="str">
        <f>(_xlfn.XLOOKUP(A611,'Personal Teks 2'!$A$2:$A$1001,'Personal Teks 2'!$D$2:$D$1001))</f>
        <v>Elma Prastuti</v>
      </c>
    </row>
    <row r="612" spans="1:4" x14ac:dyDescent="0.25">
      <c r="A612" s="9">
        <v>603</v>
      </c>
      <c r="B612" s="9" t="str">
        <f>_xlfn.XLOOKUP(A612,'Personal Teks 2'!$A$2:$A$1001,'Personal Teks 2'!$C$2:$C$1001)</f>
        <v>Kimia</v>
      </c>
      <c r="C612" s="9" t="str" cm="1">
        <f t="array" ref="C612">_xlfn.IFS(A612&lt;251,_xlfn.XLOOKUP(B612,$A$2:$A$7,$B$2:$B$7),A612&lt;501,_xlfn.XLOOKUP(B612,$A$2:$A$7,$C$2:$C$7),A612&lt;751,_xlfn.XLOOKUP(B612,$A$2:$A$7,$D$2:$D$7),A612&lt;=1000,_xlfn.XLOOKUP(B612,$A$2:$A$7,$E$2:$E$7))</f>
        <v>Bu Dwi</v>
      </c>
      <c r="D612" s="9" t="str">
        <f>(_xlfn.XLOOKUP(A612,'Personal Teks 2'!$A$2:$A$1001,'Personal Teks 2'!$D$2:$D$1001))</f>
        <v>Karta Wahyudin</v>
      </c>
    </row>
    <row r="613" spans="1:4" x14ac:dyDescent="0.25">
      <c r="A613" s="9">
        <v>604</v>
      </c>
      <c r="B613" s="9" t="str">
        <f>_xlfn.XLOOKUP(A613,'Personal Teks 2'!$A$2:$A$1001,'Personal Teks 2'!$C$2:$C$1001)</f>
        <v>Matematika</v>
      </c>
      <c r="C613" s="9" t="str" cm="1">
        <f t="array" ref="C613">_xlfn.IFS(A613&lt;251,_xlfn.XLOOKUP(B613,$A$2:$A$7,$B$2:$B$7),A613&lt;501,_xlfn.XLOOKUP(B613,$A$2:$A$7,$C$2:$C$7),A613&lt;751,_xlfn.XLOOKUP(B613,$A$2:$A$7,$D$2:$D$7),A613&lt;=1000,_xlfn.XLOOKUP(B613,$A$2:$A$7,$E$2:$E$7))</f>
        <v>Bu Made</v>
      </c>
      <c r="D613" s="9" t="str">
        <f>(_xlfn.XLOOKUP(A613,'Personal Teks 2'!$A$2:$A$1001,'Personal Teks 2'!$D$2:$D$1001))</f>
        <v>Diana Zulaika</v>
      </c>
    </row>
    <row r="614" spans="1:4" x14ac:dyDescent="0.25">
      <c r="A614" s="9">
        <v>605</v>
      </c>
      <c r="B614" s="9" t="str">
        <f>_xlfn.XLOOKUP(A614,'Personal Teks 2'!$A$2:$A$1001,'Personal Teks 2'!$C$2:$C$1001)</f>
        <v>Statistika</v>
      </c>
      <c r="C614" s="9" t="str" cm="1">
        <f t="array" ref="C614">_xlfn.IFS(A614&lt;251,_xlfn.XLOOKUP(B614,$A$2:$A$7,$B$2:$B$7),A614&lt;501,_xlfn.XLOOKUP(B614,$A$2:$A$7,$C$2:$C$7),A614&lt;751,_xlfn.XLOOKUP(B614,$A$2:$A$7,$D$2:$D$7),A614&lt;=1000,_xlfn.XLOOKUP(B614,$A$2:$A$7,$E$2:$E$7))</f>
        <v>Pak Budi</v>
      </c>
      <c r="D614" s="9" t="str">
        <f>(_xlfn.XLOOKUP(A614,'Personal Teks 2'!$A$2:$A$1001,'Personal Teks 2'!$D$2:$D$1001))</f>
        <v>Fitria Gunawan</v>
      </c>
    </row>
    <row r="615" spans="1:4" x14ac:dyDescent="0.25">
      <c r="A615" s="9">
        <v>606</v>
      </c>
      <c r="B615" s="9" t="str">
        <f>_xlfn.XLOOKUP(A615,'Personal Teks 2'!$A$2:$A$1001,'Personal Teks 2'!$C$2:$C$1001)</f>
        <v>Fisika</v>
      </c>
      <c r="C615" s="9" t="str" cm="1">
        <f t="array" ref="C615">_xlfn.IFS(A615&lt;251,_xlfn.XLOOKUP(B615,$A$2:$A$7,$B$2:$B$7),A615&lt;501,_xlfn.XLOOKUP(B615,$A$2:$A$7,$C$2:$C$7),A615&lt;751,_xlfn.XLOOKUP(B615,$A$2:$A$7,$D$2:$D$7),A615&lt;=1000,_xlfn.XLOOKUP(B615,$A$2:$A$7,$E$2:$E$7))</f>
        <v>Pak Andi</v>
      </c>
      <c r="D615" s="9" t="str">
        <f>(_xlfn.XLOOKUP(A615,'Personal Teks 2'!$A$2:$A$1001,'Personal Teks 2'!$D$2:$D$1001))</f>
        <v>Zelda Fujiati</v>
      </c>
    </row>
    <row r="616" spans="1:4" x14ac:dyDescent="0.25">
      <c r="A616" s="9">
        <v>607</v>
      </c>
      <c r="B616" s="9" t="str">
        <f>_xlfn.XLOOKUP(A616,'Personal Teks 2'!$A$2:$A$1001,'Personal Teks 2'!$C$2:$C$1001)</f>
        <v>Matematika</v>
      </c>
      <c r="C616" s="9" t="str" cm="1">
        <f t="array" ref="C616">_xlfn.IFS(A616&lt;251,_xlfn.XLOOKUP(B616,$A$2:$A$7,$B$2:$B$7),A616&lt;501,_xlfn.XLOOKUP(B616,$A$2:$A$7,$C$2:$C$7),A616&lt;751,_xlfn.XLOOKUP(B616,$A$2:$A$7,$D$2:$D$7),A616&lt;=1000,_xlfn.XLOOKUP(B616,$A$2:$A$7,$E$2:$E$7))</f>
        <v>Bu Made</v>
      </c>
      <c r="D616" s="9" t="str">
        <f>(_xlfn.XLOOKUP(A616,'Personal Teks 2'!$A$2:$A$1001,'Personal Teks 2'!$D$2:$D$1001))</f>
        <v>Leo Tarihoran</v>
      </c>
    </row>
    <row r="617" spans="1:4" x14ac:dyDescent="0.25">
      <c r="A617" s="9">
        <v>608</v>
      </c>
      <c r="B617" s="9" t="str">
        <f>_xlfn.XLOOKUP(A617,'Personal Teks 2'!$A$2:$A$1001,'Personal Teks 2'!$C$2:$C$1001)</f>
        <v>Statistika</v>
      </c>
      <c r="C617" s="9" t="str" cm="1">
        <f t="array" ref="C617">_xlfn.IFS(A617&lt;251,_xlfn.XLOOKUP(B617,$A$2:$A$7,$B$2:$B$7),A617&lt;501,_xlfn.XLOOKUP(B617,$A$2:$A$7,$C$2:$C$7),A617&lt;751,_xlfn.XLOOKUP(B617,$A$2:$A$7,$D$2:$D$7),A617&lt;=1000,_xlfn.XLOOKUP(B617,$A$2:$A$7,$E$2:$E$7))</f>
        <v>Pak Budi</v>
      </c>
      <c r="D617" s="9" t="str">
        <f>(_xlfn.XLOOKUP(A617,'Personal Teks 2'!$A$2:$A$1001,'Personal Teks 2'!$D$2:$D$1001))</f>
        <v>Mutia Suartini</v>
      </c>
    </row>
    <row r="618" spans="1:4" x14ac:dyDescent="0.25">
      <c r="A618" s="9">
        <v>609</v>
      </c>
      <c r="B618" s="9" t="str">
        <f>_xlfn.XLOOKUP(A618,'Personal Teks 2'!$A$2:$A$1001,'Personal Teks 2'!$C$2:$C$1001)</f>
        <v>Matematika</v>
      </c>
      <c r="C618" s="9" t="str" cm="1">
        <f t="array" ref="C618">_xlfn.IFS(A618&lt;251,_xlfn.XLOOKUP(B618,$A$2:$A$7,$B$2:$B$7),A618&lt;501,_xlfn.XLOOKUP(B618,$A$2:$A$7,$C$2:$C$7),A618&lt;751,_xlfn.XLOOKUP(B618,$A$2:$A$7,$D$2:$D$7),A618&lt;=1000,_xlfn.XLOOKUP(B618,$A$2:$A$7,$E$2:$E$7))</f>
        <v>Bu Made</v>
      </c>
      <c r="D618" s="9" t="str">
        <f>(_xlfn.XLOOKUP(A618,'Personal Teks 2'!$A$2:$A$1001,'Personal Teks 2'!$D$2:$D$1001))</f>
        <v>Ganda Setiawan</v>
      </c>
    </row>
    <row r="619" spans="1:4" x14ac:dyDescent="0.25">
      <c r="A619" s="9">
        <v>610</v>
      </c>
      <c r="B619" s="9" t="str">
        <f>_xlfn.XLOOKUP(A619,'Personal Teks 2'!$A$2:$A$1001,'Personal Teks 2'!$C$2:$C$1001)</f>
        <v>Fisika</v>
      </c>
      <c r="C619" s="9" t="str" cm="1">
        <f t="array" ref="C619">_xlfn.IFS(A619&lt;251,_xlfn.XLOOKUP(B619,$A$2:$A$7,$B$2:$B$7),A619&lt;501,_xlfn.XLOOKUP(B619,$A$2:$A$7,$C$2:$C$7),A619&lt;751,_xlfn.XLOOKUP(B619,$A$2:$A$7,$D$2:$D$7),A619&lt;=1000,_xlfn.XLOOKUP(B619,$A$2:$A$7,$E$2:$E$7))</f>
        <v>Pak Andi</v>
      </c>
      <c r="D619" s="9" t="str">
        <f>(_xlfn.XLOOKUP(A619,'Personal Teks 2'!$A$2:$A$1001,'Personal Teks 2'!$D$2:$D$1001))</f>
        <v>Darsirah Wahyuni</v>
      </c>
    </row>
    <row r="620" spans="1:4" x14ac:dyDescent="0.25">
      <c r="A620" s="9">
        <v>611</v>
      </c>
      <c r="B620" s="9" t="str">
        <f>_xlfn.XLOOKUP(A620,'Personal Teks 2'!$A$2:$A$1001,'Personal Teks 2'!$C$2:$C$1001)</f>
        <v>Aktuaria</v>
      </c>
      <c r="C620" s="9" t="str" cm="1">
        <f t="array" ref="C620">_xlfn.IFS(A620&lt;251,_xlfn.XLOOKUP(B620,$A$2:$A$7,$B$2:$B$7),A620&lt;501,_xlfn.XLOOKUP(B620,$A$2:$A$7,$C$2:$C$7),A620&lt;751,_xlfn.XLOOKUP(B620,$A$2:$A$7,$D$2:$D$7),A620&lt;=1000,_xlfn.XLOOKUP(B620,$A$2:$A$7,$E$2:$E$7))</f>
        <v>Bu Ratna</v>
      </c>
      <c r="D620" s="9" t="str">
        <f>(_xlfn.XLOOKUP(A620,'Personal Teks 2'!$A$2:$A$1001,'Personal Teks 2'!$D$2:$D$1001))</f>
        <v>Ellis Rajata</v>
      </c>
    </row>
    <row r="621" spans="1:4" x14ac:dyDescent="0.25">
      <c r="A621" s="9">
        <v>612</v>
      </c>
      <c r="B621" s="9" t="str">
        <f>_xlfn.XLOOKUP(A621,'Personal Teks 2'!$A$2:$A$1001,'Personal Teks 2'!$C$2:$C$1001)</f>
        <v>Fisika</v>
      </c>
      <c r="C621" s="9" t="str" cm="1">
        <f t="array" ref="C621">_xlfn.IFS(A621&lt;251,_xlfn.XLOOKUP(B621,$A$2:$A$7,$B$2:$B$7),A621&lt;501,_xlfn.XLOOKUP(B621,$A$2:$A$7,$C$2:$C$7),A621&lt;751,_xlfn.XLOOKUP(B621,$A$2:$A$7,$D$2:$D$7),A621&lt;=1000,_xlfn.XLOOKUP(B621,$A$2:$A$7,$E$2:$E$7))</f>
        <v>Pak Andi</v>
      </c>
      <c r="D621" s="9" t="str">
        <f>(_xlfn.XLOOKUP(A621,'Personal Teks 2'!$A$2:$A$1001,'Personal Teks 2'!$D$2:$D$1001))</f>
        <v>Alambana Uyainah</v>
      </c>
    </row>
    <row r="622" spans="1:4" x14ac:dyDescent="0.25">
      <c r="A622" s="9">
        <v>613</v>
      </c>
      <c r="B622" s="9" t="str">
        <f>_xlfn.XLOOKUP(A622,'Personal Teks 2'!$A$2:$A$1001,'Personal Teks 2'!$C$2:$C$1001)</f>
        <v>Biologi</v>
      </c>
      <c r="C622" s="9" t="str" cm="1">
        <f t="array" ref="C622">_xlfn.IFS(A622&lt;251,_xlfn.XLOOKUP(B622,$A$2:$A$7,$B$2:$B$7),A622&lt;501,_xlfn.XLOOKUP(B622,$A$2:$A$7,$C$2:$C$7),A622&lt;751,_xlfn.XLOOKUP(B622,$A$2:$A$7,$D$2:$D$7),A622&lt;=1000,_xlfn.XLOOKUP(B622,$A$2:$A$7,$E$2:$E$7))</f>
        <v>Pak Krisna</v>
      </c>
      <c r="D622" s="9" t="str">
        <f>(_xlfn.XLOOKUP(A622,'Personal Teks 2'!$A$2:$A$1001,'Personal Teks 2'!$D$2:$D$1001))</f>
        <v>Laksana Ardianto</v>
      </c>
    </row>
    <row r="623" spans="1:4" x14ac:dyDescent="0.25">
      <c r="A623" s="9">
        <v>614</v>
      </c>
      <c r="B623" s="9" t="str">
        <f>_xlfn.XLOOKUP(A623,'Personal Teks 2'!$A$2:$A$1001,'Personal Teks 2'!$C$2:$C$1001)</f>
        <v>Kimia</v>
      </c>
      <c r="C623" s="9" t="str" cm="1">
        <f t="array" ref="C623">_xlfn.IFS(A623&lt;251,_xlfn.XLOOKUP(B623,$A$2:$A$7,$B$2:$B$7),A623&lt;501,_xlfn.XLOOKUP(B623,$A$2:$A$7,$C$2:$C$7),A623&lt;751,_xlfn.XLOOKUP(B623,$A$2:$A$7,$D$2:$D$7),A623&lt;=1000,_xlfn.XLOOKUP(B623,$A$2:$A$7,$E$2:$E$7))</f>
        <v>Bu Dwi</v>
      </c>
      <c r="D623" s="9" t="str">
        <f>(_xlfn.XLOOKUP(A623,'Personal Teks 2'!$A$2:$A$1001,'Personal Teks 2'!$D$2:$D$1001))</f>
        <v>Tania Andriani</v>
      </c>
    </row>
    <row r="624" spans="1:4" x14ac:dyDescent="0.25">
      <c r="A624" s="9">
        <v>615</v>
      </c>
      <c r="B624" s="9" t="str">
        <f>_xlfn.XLOOKUP(A624,'Personal Teks 2'!$A$2:$A$1001,'Personal Teks 2'!$C$2:$C$1001)</f>
        <v>Aktuaria</v>
      </c>
      <c r="C624" s="9" t="str" cm="1">
        <f t="array" ref="C624">_xlfn.IFS(A624&lt;251,_xlfn.XLOOKUP(B624,$A$2:$A$7,$B$2:$B$7),A624&lt;501,_xlfn.XLOOKUP(B624,$A$2:$A$7,$C$2:$C$7),A624&lt;751,_xlfn.XLOOKUP(B624,$A$2:$A$7,$D$2:$D$7),A624&lt;=1000,_xlfn.XLOOKUP(B624,$A$2:$A$7,$E$2:$E$7))</f>
        <v>Bu Ratna</v>
      </c>
      <c r="D624" s="9" t="str">
        <f>(_xlfn.XLOOKUP(A624,'Personal Teks 2'!$A$2:$A$1001,'Personal Teks 2'!$D$2:$D$1001))</f>
        <v>Prabu Halim</v>
      </c>
    </row>
    <row r="625" spans="1:4" x14ac:dyDescent="0.25">
      <c r="A625" s="9">
        <v>616</v>
      </c>
      <c r="B625" s="9" t="str">
        <f>_xlfn.XLOOKUP(A625,'Personal Teks 2'!$A$2:$A$1001,'Personal Teks 2'!$C$2:$C$1001)</f>
        <v>Kimia</v>
      </c>
      <c r="C625" s="9" t="str" cm="1">
        <f t="array" ref="C625">_xlfn.IFS(A625&lt;251,_xlfn.XLOOKUP(B625,$A$2:$A$7,$B$2:$B$7),A625&lt;501,_xlfn.XLOOKUP(B625,$A$2:$A$7,$C$2:$C$7),A625&lt;751,_xlfn.XLOOKUP(B625,$A$2:$A$7,$D$2:$D$7),A625&lt;=1000,_xlfn.XLOOKUP(B625,$A$2:$A$7,$E$2:$E$7))</f>
        <v>Bu Dwi</v>
      </c>
      <c r="D625" s="9" t="str">
        <f>(_xlfn.XLOOKUP(A625,'Personal Teks 2'!$A$2:$A$1001,'Personal Teks 2'!$D$2:$D$1001))</f>
        <v>Balangga Kusuma</v>
      </c>
    </row>
    <row r="626" spans="1:4" x14ac:dyDescent="0.25">
      <c r="A626" s="9">
        <v>617</v>
      </c>
      <c r="B626" s="9" t="str">
        <f>_xlfn.XLOOKUP(A626,'Personal Teks 2'!$A$2:$A$1001,'Personal Teks 2'!$C$2:$C$1001)</f>
        <v>Biologi</v>
      </c>
      <c r="C626" s="9" t="str" cm="1">
        <f t="array" ref="C626">_xlfn.IFS(A626&lt;251,_xlfn.XLOOKUP(B626,$A$2:$A$7,$B$2:$B$7),A626&lt;501,_xlfn.XLOOKUP(B626,$A$2:$A$7,$C$2:$C$7),A626&lt;751,_xlfn.XLOOKUP(B626,$A$2:$A$7,$D$2:$D$7),A626&lt;=1000,_xlfn.XLOOKUP(B626,$A$2:$A$7,$E$2:$E$7))</f>
        <v>Pak Krisna</v>
      </c>
      <c r="D626" s="9" t="str">
        <f>(_xlfn.XLOOKUP(A626,'Personal Teks 2'!$A$2:$A$1001,'Personal Teks 2'!$D$2:$D$1001))</f>
        <v>Teguh Hardiansyah</v>
      </c>
    </row>
    <row r="627" spans="1:4" x14ac:dyDescent="0.25">
      <c r="A627" s="9">
        <v>618</v>
      </c>
      <c r="B627" s="9" t="str">
        <f>_xlfn.XLOOKUP(A627,'Personal Teks 2'!$A$2:$A$1001,'Personal Teks 2'!$C$2:$C$1001)</f>
        <v>Fisika</v>
      </c>
      <c r="C627" s="9" t="str" cm="1">
        <f t="array" ref="C627">_xlfn.IFS(A627&lt;251,_xlfn.XLOOKUP(B627,$A$2:$A$7,$B$2:$B$7),A627&lt;501,_xlfn.XLOOKUP(B627,$A$2:$A$7,$C$2:$C$7),A627&lt;751,_xlfn.XLOOKUP(B627,$A$2:$A$7,$D$2:$D$7),A627&lt;=1000,_xlfn.XLOOKUP(B627,$A$2:$A$7,$E$2:$E$7))</f>
        <v>Pak Andi</v>
      </c>
      <c r="D627" s="9" t="str">
        <f>(_xlfn.XLOOKUP(A627,'Personal Teks 2'!$A$2:$A$1001,'Personal Teks 2'!$D$2:$D$1001))</f>
        <v>Kenzie Widodo</v>
      </c>
    </row>
    <row r="628" spans="1:4" x14ac:dyDescent="0.25">
      <c r="A628" s="9">
        <v>619</v>
      </c>
      <c r="B628" s="9" t="str">
        <f>_xlfn.XLOOKUP(A628,'Personal Teks 2'!$A$2:$A$1001,'Personal Teks 2'!$C$2:$C$1001)</f>
        <v>Fisika</v>
      </c>
      <c r="C628" s="9" t="str" cm="1">
        <f t="array" ref="C628">_xlfn.IFS(A628&lt;251,_xlfn.XLOOKUP(B628,$A$2:$A$7,$B$2:$B$7),A628&lt;501,_xlfn.XLOOKUP(B628,$A$2:$A$7,$C$2:$C$7),A628&lt;751,_xlfn.XLOOKUP(B628,$A$2:$A$7,$D$2:$D$7),A628&lt;=1000,_xlfn.XLOOKUP(B628,$A$2:$A$7,$E$2:$E$7))</f>
        <v>Pak Andi</v>
      </c>
      <c r="D628" s="9" t="str">
        <f>(_xlfn.XLOOKUP(A628,'Personal Teks 2'!$A$2:$A$1001,'Personal Teks 2'!$D$2:$D$1001))</f>
        <v>Galak Oktaviani</v>
      </c>
    </row>
    <row r="629" spans="1:4" x14ac:dyDescent="0.25">
      <c r="A629" s="9">
        <v>620</v>
      </c>
      <c r="B629" s="9" t="str">
        <f>_xlfn.XLOOKUP(A629,'Personal Teks 2'!$A$2:$A$1001,'Personal Teks 2'!$C$2:$C$1001)</f>
        <v>Kimia</v>
      </c>
      <c r="C629" s="9" t="str" cm="1">
        <f t="array" ref="C629">_xlfn.IFS(A629&lt;251,_xlfn.XLOOKUP(B629,$A$2:$A$7,$B$2:$B$7),A629&lt;501,_xlfn.XLOOKUP(B629,$A$2:$A$7,$C$2:$C$7),A629&lt;751,_xlfn.XLOOKUP(B629,$A$2:$A$7,$D$2:$D$7),A629&lt;=1000,_xlfn.XLOOKUP(B629,$A$2:$A$7,$E$2:$E$7))</f>
        <v>Bu Dwi</v>
      </c>
      <c r="D629" s="9" t="str">
        <f>(_xlfn.XLOOKUP(A629,'Personal Teks 2'!$A$2:$A$1001,'Personal Teks 2'!$D$2:$D$1001))</f>
        <v>Dimas Megantara</v>
      </c>
    </row>
    <row r="630" spans="1:4" x14ac:dyDescent="0.25">
      <c r="A630" s="9">
        <v>621</v>
      </c>
      <c r="B630" s="9" t="str">
        <f>_xlfn.XLOOKUP(A630,'Personal Teks 2'!$A$2:$A$1001,'Personal Teks 2'!$C$2:$C$1001)</f>
        <v>Fisika</v>
      </c>
      <c r="C630" s="9" t="str" cm="1">
        <f t="array" ref="C630">_xlfn.IFS(A630&lt;251,_xlfn.XLOOKUP(B630,$A$2:$A$7,$B$2:$B$7),A630&lt;501,_xlfn.XLOOKUP(B630,$A$2:$A$7,$C$2:$C$7),A630&lt;751,_xlfn.XLOOKUP(B630,$A$2:$A$7,$D$2:$D$7),A630&lt;=1000,_xlfn.XLOOKUP(B630,$A$2:$A$7,$E$2:$E$7))</f>
        <v>Pak Andi</v>
      </c>
      <c r="D630" s="9" t="str">
        <f>(_xlfn.XLOOKUP(A630,'Personal Teks 2'!$A$2:$A$1001,'Personal Teks 2'!$D$2:$D$1001))</f>
        <v>Empluk Waskita</v>
      </c>
    </row>
    <row r="631" spans="1:4" x14ac:dyDescent="0.25">
      <c r="A631" s="9">
        <v>622</v>
      </c>
      <c r="B631" s="9" t="str">
        <f>_xlfn.XLOOKUP(A631,'Personal Teks 2'!$A$2:$A$1001,'Personal Teks 2'!$C$2:$C$1001)</f>
        <v>Statistika</v>
      </c>
      <c r="C631" s="9" t="str" cm="1">
        <f t="array" ref="C631">_xlfn.IFS(A631&lt;251,_xlfn.XLOOKUP(B631,$A$2:$A$7,$B$2:$B$7),A631&lt;501,_xlfn.XLOOKUP(B631,$A$2:$A$7,$C$2:$C$7),A631&lt;751,_xlfn.XLOOKUP(B631,$A$2:$A$7,$D$2:$D$7),A631&lt;=1000,_xlfn.XLOOKUP(B631,$A$2:$A$7,$E$2:$E$7))</f>
        <v>Pak Budi</v>
      </c>
      <c r="D631" s="9" t="str">
        <f>(_xlfn.XLOOKUP(A631,'Personal Teks 2'!$A$2:$A$1001,'Personal Teks 2'!$D$2:$D$1001))</f>
        <v>Jagaraga Wahyuni</v>
      </c>
    </row>
    <row r="632" spans="1:4" x14ac:dyDescent="0.25">
      <c r="A632" s="9">
        <v>623</v>
      </c>
      <c r="B632" s="9" t="str">
        <f>_xlfn.XLOOKUP(A632,'Personal Teks 2'!$A$2:$A$1001,'Personal Teks 2'!$C$2:$C$1001)</f>
        <v>Kimia</v>
      </c>
      <c r="C632" s="9" t="str" cm="1">
        <f t="array" ref="C632">_xlfn.IFS(A632&lt;251,_xlfn.XLOOKUP(B632,$A$2:$A$7,$B$2:$B$7),A632&lt;501,_xlfn.XLOOKUP(B632,$A$2:$A$7,$C$2:$C$7),A632&lt;751,_xlfn.XLOOKUP(B632,$A$2:$A$7,$D$2:$D$7),A632&lt;=1000,_xlfn.XLOOKUP(B632,$A$2:$A$7,$E$2:$E$7))</f>
        <v>Bu Dwi</v>
      </c>
      <c r="D632" s="9" t="str">
        <f>(_xlfn.XLOOKUP(A632,'Personal Teks 2'!$A$2:$A$1001,'Personal Teks 2'!$D$2:$D$1001))</f>
        <v>Dwi Wibowo</v>
      </c>
    </row>
    <row r="633" spans="1:4" x14ac:dyDescent="0.25">
      <c r="A633" s="9">
        <v>624</v>
      </c>
      <c r="B633" s="9" t="str">
        <f>_xlfn.XLOOKUP(A633,'Personal Teks 2'!$A$2:$A$1001,'Personal Teks 2'!$C$2:$C$1001)</f>
        <v>Biologi</v>
      </c>
      <c r="C633" s="9" t="str" cm="1">
        <f t="array" ref="C633">_xlfn.IFS(A633&lt;251,_xlfn.XLOOKUP(B633,$A$2:$A$7,$B$2:$B$7),A633&lt;501,_xlfn.XLOOKUP(B633,$A$2:$A$7,$C$2:$C$7),A633&lt;751,_xlfn.XLOOKUP(B633,$A$2:$A$7,$D$2:$D$7),A633&lt;=1000,_xlfn.XLOOKUP(B633,$A$2:$A$7,$E$2:$E$7))</f>
        <v>Pak Krisna</v>
      </c>
      <c r="D633" s="9" t="str">
        <f>(_xlfn.XLOOKUP(A633,'Personal Teks 2'!$A$2:$A$1001,'Personal Teks 2'!$D$2:$D$1001))</f>
        <v>Pardi Yulianti</v>
      </c>
    </row>
    <row r="634" spans="1:4" x14ac:dyDescent="0.25">
      <c r="A634" s="9">
        <v>625</v>
      </c>
      <c r="B634" s="9" t="str">
        <f>_xlfn.XLOOKUP(A634,'Personal Teks 2'!$A$2:$A$1001,'Personal Teks 2'!$C$2:$C$1001)</f>
        <v>Fisika</v>
      </c>
      <c r="C634" s="9" t="str" cm="1">
        <f t="array" ref="C634">_xlfn.IFS(A634&lt;251,_xlfn.XLOOKUP(B634,$A$2:$A$7,$B$2:$B$7),A634&lt;501,_xlfn.XLOOKUP(B634,$A$2:$A$7,$C$2:$C$7),A634&lt;751,_xlfn.XLOOKUP(B634,$A$2:$A$7,$D$2:$D$7),A634&lt;=1000,_xlfn.XLOOKUP(B634,$A$2:$A$7,$E$2:$E$7))</f>
        <v>Pak Andi</v>
      </c>
      <c r="D634" s="9" t="str">
        <f>(_xlfn.XLOOKUP(A634,'Personal Teks 2'!$A$2:$A$1001,'Personal Teks 2'!$D$2:$D$1001))</f>
        <v>Faizah Suwarno</v>
      </c>
    </row>
    <row r="635" spans="1:4" x14ac:dyDescent="0.25">
      <c r="A635" s="9">
        <v>626</v>
      </c>
      <c r="B635" s="9" t="str">
        <f>_xlfn.XLOOKUP(A635,'Personal Teks 2'!$A$2:$A$1001,'Personal Teks 2'!$C$2:$C$1001)</f>
        <v>Kimia</v>
      </c>
      <c r="C635" s="9" t="str" cm="1">
        <f t="array" ref="C635">_xlfn.IFS(A635&lt;251,_xlfn.XLOOKUP(B635,$A$2:$A$7,$B$2:$B$7),A635&lt;501,_xlfn.XLOOKUP(B635,$A$2:$A$7,$C$2:$C$7),A635&lt;751,_xlfn.XLOOKUP(B635,$A$2:$A$7,$D$2:$D$7),A635&lt;=1000,_xlfn.XLOOKUP(B635,$A$2:$A$7,$E$2:$E$7))</f>
        <v>Bu Dwi</v>
      </c>
      <c r="D635" s="9" t="str">
        <f>(_xlfn.XLOOKUP(A635,'Personal Teks 2'!$A$2:$A$1001,'Personal Teks 2'!$D$2:$D$1001))</f>
        <v>Embuh Prayoga</v>
      </c>
    </row>
    <row r="636" spans="1:4" x14ac:dyDescent="0.25">
      <c r="A636" s="9">
        <v>627</v>
      </c>
      <c r="B636" s="9" t="str">
        <f>_xlfn.XLOOKUP(A636,'Personal Teks 2'!$A$2:$A$1001,'Personal Teks 2'!$C$2:$C$1001)</f>
        <v>Aktuaria</v>
      </c>
      <c r="C636" s="9" t="str" cm="1">
        <f t="array" ref="C636">_xlfn.IFS(A636&lt;251,_xlfn.XLOOKUP(B636,$A$2:$A$7,$B$2:$B$7),A636&lt;501,_xlfn.XLOOKUP(B636,$A$2:$A$7,$C$2:$C$7),A636&lt;751,_xlfn.XLOOKUP(B636,$A$2:$A$7,$D$2:$D$7),A636&lt;=1000,_xlfn.XLOOKUP(B636,$A$2:$A$7,$E$2:$E$7))</f>
        <v>Bu Ratna</v>
      </c>
      <c r="D636" s="9" t="str">
        <f>(_xlfn.XLOOKUP(A636,'Personal Teks 2'!$A$2:$A$1001,'Personal Teks 2'!$D$2:$D$1001))</f>
        <v>Jaswadi Jailani</v>
      </c>
    </row>
    <row r="637" spans="1:4" x14ac:dyDescent="0.25">
      <c r="A637" s="9">
        <v>628</v>
      </c>
      <c r="B637" s="9" t="str">
        <f>_xlfn.XLOOKUP(A637,'Personal Teks 2'!$A$2:$A$1001,'Personal Teks 2'!$C$2:$C$1001)</f>
        <v>Fisika</v>
      </c>
      <c r="C637" s="9" t="str" cm="1">
        <f t="array" ref="C637">_xlfn.IFS(A637&lt;251,_xlfn.XLOOKUP(B637,$A$2:$A$7,$B$2:$B$7),A637&lt;501,_xlfn.XLOOKUP(B637,$A$2:$A$7,$C$2:$C$7),A637&lt;751,_xlfn.XLOOKUP(B637,$A$2:$A$7,$D$2:$D$7),A637&lt;=1000,_xlfn.XLOOKUP(B637,$A$2:$A$7,$E$2:$E$7))</f>
        <v>Pak Andi</v>
      </c>
      <c r="D637" s="9" t="str">
        <f>(_xlfn.XLOOKUP(A637,'Personal Teks 2'!$A$2:$A$1001,'Personal Teks 2'!$D$2:$D$1001))</f>
        <v>Ibrani Thamrin</v>
      </c>
    </row>
    <row r="638" spans="1:4" x14ac:dyDescent="0.25">
      <c r="A638" s="9">
        <v>629</v>
      </c>
      <c r="B638" s="9" t="str">
        <f>_xlfn.XLOOKUP(A638,'Personal Teks 2'!$A$2:$A$1001,'Personal Teks 2'!$C$2:$C$1001)</f>
        <v>Fisika</v>
      </c>
      <c r="C638" s="9" t="str" cm="1">
        <f t="array" ref="C638">_xlfn.IFS(A638&lt;251,_xlfn.XLOOKUP(B638,$A$2:$A$7,$B$2:$B$7),A638&lt;501,_xlfn.XLOOKUP(B638,$A$2:$A$7,$C$2:$C$7),A638&lt;751,_xlfn.XLOOKUP(B638,$A$2:$A$7,$D$2:$D$7),A638&lt;=1000,_xlfn.XLOOKUP(B638,$A$2:$A$7,$E$2:$E$7))</f>
        <v>Pak Andi</v>
      </c>
      <c r="D638" s="9" t="str">
        <f>(_xlfn.XLOOKUP(A638,'Personal Teks 2'!$A$2:$A$1001,'Personal Teks 2'!$D$2:$D$1001))</f>
        <v>Gantar Iswahyudi</v>
      </c>
    </row>
    <row r="639" spans="1:4" x14ac:dyDescent="0.25">
      <c r="A639" s="9">
        <v>630</v>
      </c>
      <c r="B639" s="9" t="str">
        <f>_xlfn.XLOOKUP(A639,'Personal Teks 2'!$A$2:$A$1001,'Personal Teks 2'!$C$2:$C$1001)</f>
        <v>Statistika</v>
      </c>
      <c r="C639" s="9" t="str" cm="1">
        <f t="array" ref="C639">_xlfn.IFS(A639&lt;251,_xlfn.XLOOKUP(B639,$A$2:$A$7,$B$2:$B$7),A639&lt;501,_xlfn.XLOOKUP(B639,$A$2:$A$7,$C$2:$C$7),A639&lt;751,_xlfn.XLOOKUP(B639,$A$2:$A$7,$D$2:$D$7),A639&lt;=1000,_xlfn.XLOOKUP(B639,$A$2:$A$7,$E$2:$E$7))</f>
        <v>Pak Budi</v>
      </c>
      <c r="D639" s="9" t="str">
        <f>(_xlfn.XLOOKUP(A639,'Personal Teks 2'!$A$2:$A$1001,'Personal Teks 2'!$D$2:$D$1001))</f>
        <v>Ratih Santoso</v>
      </c>
    </row>
    <row r="640" spans="1:4" x14ac:dyDescent="0.25">
      <c r="A640" s="9">
        <v>631</v>
      </c>
      <c r="B640" s="9" t="str">
        <f>_xlfn.XLOOKUP(A640,'Personal Teks 2'!$A$2:$A$1001,'Personal Teks 2'!$C$2:$C$1001)</f>
        <v>Kimia</v>
      </c>
      <c r="C640" s="9" t="str" cm="1">
        <f t="array" ref="C640">_xlfn.IFS(A640&lt;251,_xlfn.XLOOKUP(B640,$A$2:$A$7,$B$2:$B$7),A640&lt;501,_xlfn.XLOOKUP(B640,$A$2:$A$7,$C$2:$C$7),A640&lt;751,_xlfn.XLOOKUP(B640,$A$2:$A$7,$D$2:$D$7),A640&lt;=1000,_xlfn.XLOOKUP(B640,$A$2:$A$7,$E$2:$E$7))</f>
        <v>Bu Dwi</v>
      </c>
      <c r="D640" s="9" t="str">
        <f>(_xlfn.XLOOKUP(A640,'Personal Teks 2'!$A$2:$A$1001,'Personal Teks 2'!$D$2:$D$1001))</f>
        <v>Devi Maryadi</v>
      </c>
    </row>
    <row r="641" spans="1:4" x14ac:dyDescent="0.25">
      <c r="A641" s="9">
        <v>632</v>
      </c>
      <c r="B641" s="9" t="str">
        <f>_xlfn.XLOOKUP(A641,'Personal Teks 2'!$A$2:$A$1001,'Personal Teks 2'!$C$2:$C$1001)</f>
        <v>Kimia</v>
      </c>
      <c r="C641" s="9" t="str" cm="1">
        <f t="array" ref="C641">_xlfn.IFS(A641&lt;251,_xlfn.XLOOKUP(B641,$A$2:$A$7,$B$2:$B$7),A641&lt;501,_xlfn.XLOOKUP(B641,$A$2:$A$7,$C$2:$C$7),A641&lt;751,_xlfn.XLOOKUP(B641,$A$2:$A$7,$D$2:$D$7),A641&lt;=1000,_xlfn.XLOOKUP(B641,$A$2:$A$7,$E$2:$E$7))</f>
        <v>Bu Dwi</v>
      </c>
      <c r="D641" s="9" t="str">
        <f>(_xlfn.XLOOKUP(A641,'Personal Teks 2'!$A$2:$A$1001,'Personal Teks 2'!$D$2:$D$1001))</f>
        <v>Yahya Kusumo</v>
      </c>
    </row>
    <row r="642" spans="1:4" x14ac:dyDescent="0.25">
      <c r="A642" s="9">
        <v>633</v>
      </c>
      <c r="B642" s="9" t="str">
        <f>_xlfn.XLOOKUP(A642,'Personal Teks 2'!$A$2:$A$1001,'Personal Teks 2'!$C$2:$C$1001)</f>
        <v>Matematika</v>
      </c>
      <c r="C642" s="9" t="str" cm="1">
        <f t="array" ref="C642">_xlfn.IFS(A642&lt;251,_xlfn.XLOOKUP(B642,$A$2:$A$7,$B$2:$B$7),A642&lt;501,_xlfn.XLOOKUP(B642,$A$2:$A$7,$C$2:$C$7),A642&lt;751,_xlfn.XLOOKUP(B642,$A$2:$A$7,$D$2:$D$7),A642&lt;=1000,_xlfn.XLOOKUP(B642,$A$2:$A$7,$E$2:$E$7))</f>
        <v>Bu Made</v>
      </c>
      <c r="D642" s="9" t="str">
        <f>(_xlfn.XLOOKUP(A642,'Personal Teks 2'!$A$2:$A$1001,'Personal Teks 2'!$D$2:$D$1001))</f>
        <v>Mursita Palastri</v>
      </c>
    </row>
    <row r="643" spans="1:4" x14ac:dyDescent="0.25">
      <c r="A643" s="9">
        <v>634</v>
      </c>
      <c r="B643" s="9" t="str">
        <f>_xlfn.XLOOKUP(A643,'Personal Teks 2'!$A$2:$A$1001,'Personal Teks 2'!$C$2:$C$1001)</f>
        <v>Biologi</v>
      </c>
      <c r="C643" s="9" t="str" cm="1">
        <f t="array" ref="C643">_xlfn.IFS(A643&lt;251,_xlfn.XLOOKUP(B643,$A$2:$A$7,$B$2:$B$7),A643&lt;501,_xlfn.XLOOKUP(B643,$A$2:$A$7,$C$2:$C$7),A643&lt;751,_xlfn.XLOOKUP(B643,$A$2:$A$7,$D$2:$D$7),A643&lt;=1000,_xlfn.XLOOKUP(B643,$A$2:$A$7,$E$2:$E$7))</f>
        <v>Pak Krisna</v>
      </c>
      <c r="D643" s="9" t="str">
        <f>(_xlfn.XLOOKUP(A643,'Personal Teks 2'!$A$2:$A$1001,'Personal Teks 2'!$D$2:$D$1001))</f>
        <v>Jumari Hakim</v>
      </c>
    </row>
    <row r="644" spans="1:4" x14ac:dyDescent="0.25">
      <c r="A644" s="9">
        <v>635</v>
      </c>
      <c r="B644" s="9" t="str">
        <f>_xlfn.XLOOKUP(A644,'Personal Teks 2'!$A$2:$A$1001,'Personal Teks 2'!$C$2:$C$1001)</f>
        <v>Fisika</v>
      </c>
      <c r="C644" s="9" t="str" cm="1">
        <f t="array" ref="C644">_xlfn.IFS(A644&lt;251,_xlfn.XLOOKUP(B644,$A$2:$A$7,$B$2:$B$7),A644&lt;501,_xlfn.XLOOKUP(B644,$A$2:$A$7,$C$2:$C$7),A644&lt;751,_xlfn.XLOOKUP(B644,$A$2:$A$7,$D$2:$D$7),A644&lt;=1000,_xlfn.XLOOKUP(B644,$A$2:$A$7,$E$2:$E$7))</f>
        <v>Pak Andi</v>
      </c>
      <c r="D644" s="9" t="str">
        <f>(_xlfn.XLOOKUP(A644,'Personal Teks 2'!$A$2:$A$1001,'Personal Teks 2'!$D$2:$D$1001))</f>
        <v>Umay Sitompul</v>
      </c>
    </row>
    <row r="645" spans="1:4" x14ac:dyDescent="0.25">
      <c r="A645" s="9">
        <v>636</v>
      </c>
      <c r="B645" s="9" t="str">
        <f>_xlfn.XLOOKUP(A645,'Personal Teks 2'!$A$2:$A$1001,'Personal Teks 2'!$C$2:$C$1001)</f>
        <v>Statistika</v>
      </c>
      <c r="C645" s="9" t="str" cm="1">
        <f t="array" ref="C645">_xlfn.IFS(A645&lt;251,_xlfn.XLOOKUP(B645,$A$2:$A$7,$B$2:$B$7),A645&lt;501,_xlfn.XLOOKUP(B645,$A$2:$A$7,$C$2:$C$7),A645&lt;751,_xlfn.XLOOKUP(B645,$A$2:$A$7,$D$2:$D$7),A645&lt;=1000,_xlfn.XLOOKUP(B645,$A$2:$A$7,$E$2:$E$7))</f>
        <v>Pak Budi</v>
      </c>
      <c r="D645" s="9" t="str">
        <f>(_xlfn.XLOOKUP(A645,'Personal Teks 2'!$A$2:$A$1001,'Personal Teks 2'!$D$2:$D$1001))</f>
        <v>Rina Samosir</v>
      </c>
    </row>
    <row r="646" spans="1:4" x14ac:dyDescent="0.25">
      <c r="A646" s="9">
        <v>637</v>
      </c>
      <c r="B646" s="9" t="str">
        <f>_xlfn.XLOOKUP(A646,'Personal Teks 2'!$A$2:$A$1001,'Personal Teks 2'!$C$2:$C$1001)</f>
        <v>Fisika</v>
      </c>
      <c r="C646" s="9" t="str" cm="1">
        <f t="array" ref="C646">_xlfn.IFS(A646&lt;251,_xlfn.XLOOKUP(B646,$A$2:$A$7,$B$2:$B$7),A646&lt;501,_xlfn.XLOOKUP(B646,$A$2:$A$7,$C$2:$C$7),A646&lt;751,_xlfn.XLOOKUP(B646,$A$2:$A$7,$D$2:$D$7),A646&lt;=1000,_xlfn.XLOOKUP(B646,$A$2:$A$7,$E$2:$E$7))</f>
        <v>Pak Andi</v>
      </c>
      <c r="D646" s="9" t="str">
        <f>(_xlfn.XLOOKUP(A646,'Personal Teks 2'!$A$2:$A$1001,'Personal Teks 2'!$D$2:$D$1001))</f>
        <v>Faizah Uwais</v>
      </c>
    </row>
    <row r="647" spans="1:4" x14ac:dyDescent="0.25">
      <c r="A647" s="9">
        <v>638</v>
      </c>
      <c r="B647" s="9" t="str">
        <f>_xlfn.XLOOKUP(A647,'Personal Teks 2'!$A$2:$A$1001,'Personal Teks 2'!$C$2:$C$1001)</f>
        <v>Matematika</v>
      </c>
      <c r="C647" s="9" t="str" cm="1">
        <f t="array" ref="C647">_xlfn.IFS(A647&lt;251,_xlfn.XLOOKUP(B647,$A$2:$A$7,$B$2:$B$7),A647&lt;501,_xlfn.XLOOKUP(B647,$A$2:$A$7,$C$2:$C$7),A647&lt;751,_xlfn.XLOOKUP(B647,$A$2:$A$7,$D$2:$D$7),A647&lt;=1000,_xlfn.XLOOKUP(B647,$A$2:$A$7,$E$2:$E$7))</f>
        <v>Bu Made</v>
      </c>
      <c r="D647" s="9" t="str">
        <f>(_xlfn.XLOOKUP(A647,'Personal Teks 2'!$A$2:$A$1001,'Personal Teks 2'!$D$2:$D$1001))</f>
        <v>Puspa Laksita</v>
      </c>
    </row>
    <row r="648" spans="1:4" x14ac:dyDescent="0.25">
      <c r="A648" s="9">
        <v>639</v>
      </c>
      <c r="B648" s="9" t="str">
        <f>_xlfn.XLOOKUP(A648,'Personal Teks 2'!$A$2:$A$1001,'Personal Teks 2'!$C$2:$C$1001)</f>
        <v>Statistika</v>
      </c>
      <c r="C648" s="9" t="str" cm="1">
        <f t="array" ref="C648">_xlfn.IFS(A648&lt;251,_xlfn.XLOOKUP(B648,$A$2:$A$7,$B$2:$B$7),A648&lt;501,_xlfn.XLOOKUP(B648,$A$2:$A$7,$C$2:$C$7),A648&lt;751,_xlfn.XLOOKUP(B648,$A$2:$A$7,$D$2:$D$7),A648&lt;=1000,_xlfn.XLOOKUP(B648,$A$2:$A$7,$E$2:$E$7))</f>
        <v>Pak Budi</v>
      </c>
      <c r="D648" s="9" t="str">
        <f>(_xlfn.XLOOKUP(A648,'Personal Teks 2'!$A$2:$A$1001,'Personal Teks 2'!$D$2:$D$1001))</f>
        <v>Balamantri Kuswandari</v>
      </c>
    </row>
    <row r="649" spans="1:4" x14ac:dyDescent="0.25">
      <c r="A649" s="9">
        <v>640</v>
      </c>
      <c r="B649" s="9" t="str">
        <f>_xlfn.XLOOKUP(A649,'Personal Teks 2'!$A$2:$A$1001,'Personal Teks 2'!$C$2:$C$1001)</f>
        <v>Aktuaria</v>
      </c>
      <c r="C649" s="9" t="str" cm="1">
        <f t="array" ref="C649">_xlfn.IFS(A649&lt;251,_xlfn.XLOOKUP(B649,$A$2:$A$7,$B$2:$B$7),A649&lt;501,_xlfn.XLOOKUP(B649,$A$2:$A$7,$C$2:$C$7),A649&lt;751,_xlfn.XLOOKUP(B649,$A$2:$A$7,$D$2:$D$7),A649&lt;=1000,_xlfn.XLOOKUP(B649,$A$2:$A$7,$E$2:$E$7))</f>
        <v>Bu Ratna</v>
      </c>
      <c r="D649" s="9" t="str">
        <f>(_xlfn.XLOOKUP(A649,'Personal Teks 2'!$A$2:$A$1001,'Personal Teks 2'!$D$2:$D$1001))</f>
        <v>Bagas Laksmiwati</v>
      </c>
    </row>
    <row r="650" spans="1:4" x14ac:dyDescent="0.25">
      <c r="A650" s="9">
        <v>641</v>
      </c>
      <c r="B650" s="9" t="str">
        <f>_xlfn.XLOOKUP(A650,'Personal Teks 2'!$A$2:$A$1001,'Personal Teks 2'!$C$2:$C$1001)</f>
        <v>Fisika</v>
      </c>
      <c r="C650" s="9" t="str" cm="1">
        <f t="array" ref="C650">_xlfn.IFS(A650&lt;251,_xlfn.XLOOKUP(B650,$A$2:$A$7,$B$2:$B$7),A650&lt;501,_xlfn.XLOOKUP(B650,$A$2:$A$7,$C$2:$C$7),A650&lt;751,_xlfn.XLOOKUP(B650,$A$2:$A$7,$D$2:$D$7),A650&lt;=1000,_xlfn.XLOOKUP(B650,$A$2:$A$7,$E$2:$E$7))</f>
        <v>Pak Andi</v>
      </c>
      <c r="D650" s="9" t="str">
        <f>(_xlfn.XLOOKUP(A650,'Personal Teks 2'!$A$2:$A$1001,'Personal Teks 2'!$D$2:$D$1001))</f>
        <v>Lala Yolanda</v>
      </c>
    </row>
    <row r="651" spans="1:4" x14ac:dyDescent="0.25">
      <c r="A651" s="9">
        <v>642</v>
      </c>
      <c r="B651" s="9" t="str">
        <f>_xlfn.XLOOKUP(A651,'Personal Teks 2'!$A$2:$A$1001,'Personal Teks 2'!$C$2:$C$1001)</f>
        <v>Aktuaria</v>
      </c>
      <c r="C651" s="9" t="str" cm="1">
        <f t="array" ref="C651">_xlfn.IFS(A651&lt;251,_xlfn.XLOOKUP(B651,$A$2:$A$7,$B$2:$B$7),A651&lt;501,_xlfn.XLOOKUP(B651,$A$2:$A$7,$C$2:$C$7),A651&lt;751,_xlfn.XLOOKUP(B651,$A$2:$A$7,$D$2:$D$7),A651&lt;=1000,_xlfn.XLOOKUP(B651,$A$2:$A$7,$E$2:$E$7))</f>
        <v>Bu Ratna</v>
      </c>
      <c r="D651" s="9" t="str">
        <f>(_xlfn.XLOOKUP(A651,'Personal Teks 2'!$A$2:$A$1001,'Personal Teks 2'!$D$2:$D$1001))</f>
        <v>Jaeman Safitri</v>
      </c>
    </row>
    <row r="652" spans="1:4" x14ac:dyDescent="0.25">
      <c r="A652" s="9">
        <v>643</v>
      </c>
      <c r="B652" s="9" t="str">
        <f>_xlfn.XLOOKUP(A652,'Personal Teks 2'!$A$2:$A$1001,'Personal Teks 2'!$C$2:$C$1001)</f>
        <v>Statistika</v>
      </c>
      <c r="C652" s="9" t="str" cm="1">
        <f t="array" ref="C652">_xlfn.IFS(A652&lt;251,_xlfn.XLOOKUP(B652,$A$2:$A$7,$B$2:$B$7),A652&lt;501,_xlfn.XLOOKUP(B652,$A$2:$A$7,$C$2:$C$7),A652&lt;751,_xlfn.XLOOKUP(B652,$A$2:$A$7,$D$2:$D$7),A652&lt;=1000,_xlfn.XLOOKUP(B652,$A$2:$A$7,$E$2:$E$7))</f>
        <v>Pak Budi</v>
      </c>
      <c r="D652" s="9" t="str">
        <f>(_xlfn.XLOOKUP(A652,'Personal Teks 2'!$A$2:$A$1001,'Personal Teks 2'!$D$2:$D$1001))</f>
        <v>Tasdik Riyanti</v>
      </c>
    </row>
    <row r="653" spans="1:4" x14ac:dyDescent="0.25">
      <c r="A653" s="9">
        <v>644</v>
      </c>
      <c r="B653" s="9" t="str">
        <f>_xlfn.XLOOKUP(A653,'Personal Teks 2'!$A$2:$A$1001,'Personal Teks 2'!$C$2:$C$1001)</f>
        <v>Biologi</v>
      </c>
      <c r="C653" s="9" t="str" cm="1">
        <f t="array" ref="C653">_xlfn.IFS(A653&lt;251,_xlfn.XLOOKUP(B653,$A$2:$A$7,$B$2:$B$7),A653&lt;501,_xlfn.XLOOKUP(B653,$A$2:$A$7,$C$2:$C$7),A653&lt;751,_xlfn.XLOOKUP(B653,$A$2:$A$7,$D$2:$D$7),A653&lt;=1000,_xlfn.XLOOKUP(B653,$A$2:$A$7,$E$2:$E$7))</f>
        <v>Pak Krisna</v>
      </c>
      <c r="D653" s="9" t="str">
        <f>(_xlfn.XLOOKUP(A653,'Personal Teks 2'!$A$2:$A$1001,'Personal Teks 2'!$D$2:$D$1001))</f>
        <v>Narji Nugroho</v>
      </c>
    </row>
    <row r="654" spans="1:4" x14ac:dyDescent="0.25">
      <c r="A654" s="9">
        <v>645</v>
      </c>
      <c r="B654" s="9" t="str">
        <f>_xlfn.XLOOKUP(A654,'Personal Teks 2'!$A$2:$A$1001,'Personal Teks 2'!$C$2:$C$1001)</f>
        <v>Biologi</v>
      </c>
      <c r="C654" s="9" t="str" cm="1">
        <f t="array" ref="C654">_xlfn.IFS(A654&lt;251,_xlfn.XLOOKUP(B654,$A$2:$A$7,$B$2:$B$7),A654&lt;501,_xlfn.XLOOKUP(B654,$A$2:$A$7,$C$2:$C$7),A654&lt;751,_xlfn.XLOOKUP(B654,$A$2:$A$7,$D$2:$D$7),A654&lt;=1000,_xlfn.XLOOKUP(B654,$A$2:$A$7,$E$2:$E$7))</f>
        <v>Pak Krisna</v>
      </c>
      <c r="D654" s="9" t="str">
        <f>(_xlfn.XLOOKUP(A654,'Personal Teks 2'!$A$2:$A$1001,'Personal Teks 2'!$D$2:$D$1001))</f>
        <v>Devi Wibowo</v>
      </c>
    </row>
    <row r="655" spans="1:4" x14ac:dyDescent="0.25">
      <c r="A655" s="9">
        <v>646</v>
      </c>
      <c r="B655" s="9" t="str">
        <f>_xlfn.XLOOKUP(A655,'Personal Teks 2'!$A$2:$A$1001,'Personal Teks 2'!$C$2:$C$1001)</f>
        <v>Kimia</v>
      </c>
      <c r="C655" s="9" t="str" cm="1">
        <f t="array" ref="C655">_xlfn.IFS(A655&lt;251,_xlfn.XLOOKUP(B655,$A$2:$A$7,$B$2:$B$7),A655&lt;501,_xlfn.XLOOKUP(B655,$A$2:$A$7,$C$2:$C$7),A655&lt;751,_xlfn.XLOOKUP(B655,$A$2:$A$7,$D$2:$D$7),A655&lt;=1000,_xlfn.XLOOKUP(B655,$A$2:$A$7,$E$2:$E$7))</f>
        <v>Bu Dwi</v>
      </c>
      <c r="D655" s="9" t="str">
        <f>(_xlfn.XLOOKUP(A655,'Personal Teks 2'!$A$2:$A$1001,'Personal Teks 2'!$D$2:$D$1001))</f>
        <v>Eva Waluyo</v>
      </c>
    </row>
    <row r="656" spans="1:4" x14ac:dyDescent="0.25">
      <c r="A656" s="9">
        <v>647</v>
      </c>
      <c r="B656" s="9" t="str">
        <f>_xlfn.XLOOKUP(A656,'Personal Teks 2'!$A$2:$A$1001,'Personal Teks 2'!$C$2:$C$1001)</f>
        <v>Kimia</v>
      </c>
      <c r="C656" s="9" t="str" cm="1">
        <f t="array" ref="C656">_xlfn.IFS(A656&lt;251,_xlfn.XLOOKUP(B656,$A$2:$A$7,$B$2:$B$7),A656&lt;501,_xlfn.XLOOKUP(B656,$A$2:$A$7,$C$2:$C$7),A656&lt;751,_xlfn.XLOOKUP(B656,$A$2:$A$7,$D$2:$D$7),A656&lt;=1000,_xlfn.XLOOKUP(B656,$A$2:$A$7,$E$2:$E$7))</f>
        <v>Bu Dwi</v>
      </c>
      <c r="D656" s="9" t="str">
        <f>(_xlfn.XLOOKUP(A656,'Personal Teks 2'!$A$2:$A$1001,'Personal Teks 2'!$D$2:$D$1001))</f>
        <v>Gandi Nugroho</v>
      </c>
    </row>
    <row r="657" spans="1:4" x14ac:dyDescent="0.25">
      <c r="A657" s="9">
        <v>648</v>
      </c>
      <c r="B657" s="9" t="str">
        <f>_xlfn.XLOOKUP(A657,'Personal Teks 2'!$A$2:$A$1001,'Personal Teks 2'!$C$2:$C$1001)</f>
        <v>Kimia</v>
      </c>
      <c r="C657" s="9" t="str" cm="1">
        <f t="array" ref="C657">_xlfn.IFS(A657&lt;251,_xlfn.XLOOKUP(B657,$A$2:$A$7,$B$2:$B$7),A657&lt;501,_xlfn.XLOOKUP(B657,$A$2:$A$7,$C$2:$C$7),A657&lt;751,_xlfn.XLOOKUP(B657,$A$2:$A$7,$D$2:$D$7),A657&lt;=1000,_xlfn.XLOOKUP(B657,$A$2:$A$7,$E$2:$E$7))</f>
        <v>Bu Dwi</v>
      </c>
      <c r="D657" s="9" t="str">
        <f>(_xlfn.XLOOKUP(A657,'Personal Teks 2'!$A$2:$A$1001,'Personal Teks 2'!$D$2:$D$1001))</f>
        <v>Asirwada Suartini</v>
      </c>
    </row>
    <row r="658" spans="1:4" x14ac:dyDescent="0.25">
      <c r="A658" s="9">
        <v>649</v>
      </c>
      <c r="B658" s="9" t="str">
        <f>_xlfn.XLOOKUP(A658,'Personal Teks 2'!$A$2:$A$1001,'Personal Teks 2'!$C$2:$C$1001)</f>
        <v>Fisika</v>
      </c>
      <c r="C658" s="9" t="str" cm="1">
        <f t="array" ref="C658">_xlfn.IFS(A658&lt;251,_xlfn.XLOOKUP(B658,$A$2:$A$7,$B$2:$B$7),A658&lt;501,_xlfn.XLOOKUP(B658,$A$2:$A$7,$C$2:$C$7),A658&lt;751,_xlfn.XLOOKUP(B658,$A$2:$A$7,$D$2:$D$7),A658&lt;=1000,_xlfn.XLOOKUP(B658,$A$2:$A$7,$E$2:$E$7))</f>
        <v>Pak Andi</v>
      </c>
      <c r="D658" s="9" t="str">
        <f>(_xlfn.XLOOKUP(A658,'Personal Teks 2'!$A$2:$A$1001,'Personal Teks 2'!$D$2:$D$1001))</f>
        <v>Labuh Sudiati</v>
      </c>
    </row>
    <row r="659" spans="1:4" x14ac:dyDescent="0.25">
      <c r="A659" s="9">
        <v>650</v>
      </c>
      <c r="B659" s="9" t="str">
        <f>_xlfn.XLOOKUP(A659,'Personal Teks 2'!$A$2:$A$1001,'Personal Teks 2'!$C$2:$C$1001)</f>
        <v>Fisika</v>
      </c>
      <c r="C659" s="9" t="str" cm="1">
        <f t="array" ref="C659">_xlfn.IFS(A659&lt;251,_xlfn.XLOOKUP(B659,$A$2:$A$7,$B$2:$B$7),A659&lt;501,_xlfn.XLOOKUP(B659,$A$2:$A$7,$C$2:$C$7),A659&lt;751,_xlfn.XLOOKUP(B659,$A$2:$A$7,$D$2:$D$7),A659&lt;=1000,_xlfn.XLOOKUP(B659,$A$2:$A$7,$E$2:$E$7))</f>
        <v>Pak Andi</v>
      </c>
      <c r="D659" s="9" t="str">
        <f>(_xlfn.XLOOKUP(A659,'Personal Teks 2'!$A$2:$A$1001,'Personal Teks 2'!$D$2:$D$1001))</f>
        <v>Cakrawala Namaga</v>
      </c>
    </row>
    <row r="660" spans="1:4" x14ac:dyDescent="0.25">
      <c r="A660" s="9">
        <v>651</v>
      </c>
      <c r="B660" s="9" t="str">
        <f>_xlfn.XLOOKUP(A660,'Personal Teks 2'!$A$2:$A$1001,'Personal Teks 2'!$C$2:$C$1001)</f>
        <v>Biologi</v>
      </c>
      <c r="C660" s="9" t="str" cm="1">
        <f t="array" ref="C660">_xlfn.IFS(A660&lt;251,_xlfn.XLOOKUP(B660,$A$2:$A$7,$B$2:$B$7),A660&lt;501,_xlfn.XLOOKUP(B660,$A$2:$A$7,$C$2:$C$7),A660&lt;751,_xlfn.XLOOKUP(B660,$A$2:$A$7,$D$2:$D$7),A660&lt;=1000,_xlfn.XLOOKUP(B660,$A$2:$A$7,$E$2:$E$7))</f>
        <v>Pak Krisna</v>
      </c>
      <c r="D660" s="9" t="str">
        <f>(_xlfn.XLOOKUP(A660,'Personal Teks 2'!$A$2:$A$1001,'Personal Teks 2'!$D$2:$D$1001))</f>
        <v>Laksana Purwanti</v>
      </c>
    </row>
    <row r="661" spans="1:4" x14ac:dyDescent="0.25">
      <c r="A661" s="9">
        <v>652</v>
      </c>
      <c r="B661" s="9" t="str">
        <f>_xlfn.XLOOKUP(A661,'Personal Teks 2'!$A$2:$A$1001,'Personal Teks 2'!$C$2:$C$1001)</f>
        <v>Statistika</v>
      </c>
      <c r="C661" s="9" t="str" cm="1">
        <f t="array" ref="C661">_xlfn.IFS(A661&lt;251,_xlfn.XLOOKUP(B661,$A$2:$A$7,$B$2:$B$7),A661&lt;501,_xlfn.XLOOKUP(B661,$A$2:$A$7,$C$2:$C$7),A661&lt;751,_xlfn.XLOOKUP(B661,$A$2:$A$7,$D$2:$D$7),A661&lt;=1000,_xlfn.XLOOKUP(B661,$A$2:$A$7,$E$2:$E$7))</f>
        <v>Pak Budi</v>
      </c>
      <c r="D661" s="9" t="str">
        <f>(_xlfn.XLOOKUP(A661,'Personal Teks 2'!$A$2:$A$1001,'Personal Teks 2'!$D$2:$D$1001))</f>
        <v>Kayun Dongoran</v>
      </c>
    </row>
    <row r="662" spans="1:4" x14ac:dyDescent="0.25">
      <c r="A662" s="9">
        <v>653</v>
      </c>
      <c r="B662" s="9" t="str">
        <f>_xlfn.XLOOKUP(A662,'Personal Teks 2'!$A$2:$A$1001,'Personal Teks 2'!$C$2:$C$1001)</f>
        <v>Matematika</v>
      </c>
      <c r="C662" s="9" t="str" cm="1">
        <f t="array" ref="C662">_xlfn.IFS(A662&lt;251,_xlfn.XLOOKUP(B662,$A$2:$A$7,$B$2:$B$7),A662&lt;501,_xlfn.XLOOKUP(B662,$A$2:$A$7,$C$2:$C$7),A662&lt;751,_xlfn.XLOOKUP(B662,$A$2:$A$7,$D$2:$D$7),A662&lt;=1000,_xlfn.XLOOKUP(B662,$A$2:$A$7,$E$2:$E$7))</f>
        <v>Bu Made</v>
      </c>
      <c r="D662" s="9" t="str">
        <f>(_xlfn.XLOOKUP(A662,'Personal Teks 2'!$A$2:$A$1001,'Personal Teks 2'!$D$2:$D$1001))</f>
        <v>Rafi Halimah</v>
      </c>
    </row>
    <row r="663" spans="1:4" x14ac:dyDescent="0.25">
      <c r="A663" s="9">
        <v>654</v>
      </c>
      <c r="B663" s="9" t="str">
        <f>_xlfn.XLOOKUP(A663,'Personal Teks 2'!$A$2:$A$1001,'Personal Teks 2'!$C$2:$C$1001)</f>
        <v>Kimia</v>
      </c>
      <c r="C663" s="9" t="str" cm="1">
        <f t="array" ref="C663">_xlfn.IFS(A663&lt;251,_xlfn.XLOOKUP(B663,$A$2:$A$7,$B$2:$B$7),A663&lt;501,_xlfn.XLOOKUP(B663,$A$2:$A$7,$C$2:$C$7),A663&lt;751,_xlfn.XLOOKUP(B663,$A$2:$A$7,$D$2:$D$7),A663&lt;=1000,_xlfn.XLOOKUP(B663,$A$2:$A$7,$E$2:$E$7))</f>
        <v>Bu Dwi</v>
      </c>
      <c r="D663" s="9" t="str">
        <f>(_xlfn.XLOOKUP(A663,'Personal Teks 2'!$A$2:$A$1001,'Personal Teks 2'!$D$2:$D$1001))</f>
        <v>Wasis Melani</v>
      </c>
    </row>
    <row r="664" spans="1:4" x14ac:dyDescent="0.25">
      <c r="A664" s="9">
        <v>655</v>
      </c>
      <c r="B664" s="9" t="str">
        <f>_xlfn.XLOOKUP(A664,'Personal Teks 2'!$A$2:$A$1001,'Personal Teks 2'!$C$2:$C$1001)</f>
        <v>Kimia</v>
      </c>
      <c r="C664" s="9" t="str" cm="1">
        <f t="array" ref="C664">_xlfn.IFS(A664&lt;251,_xlfn.XLOOKUP(B664,$A$2:$A$7,$B$2:$B$7),A664&lt;501,_xlfn.XLOOKUP(B664,$A$2:$A$7,$C$2:$C$7),A664&lt;751,_xlfn.XLOOKUP(B664,$A$2:$A$7,$D$2:$D$7),A664&lt;=1000,_xlfn.XLOOKUP(B664,$A$2:$A$7,$E$2:$E$7))</f>
        <v>Bu Dwi</v>
      </c>
      <c r="D664" s="9" t="str">
        <f>(_xlfn.XLOOKUP(A664,'Personal Teks 2'!$A$2:$A$1001,'Personal Teks 2'!$D$2:$D$1001))</f>
        <v>Daliman Sitorus</v>
      </c>
    </row>
    <row r="665" spans="1:4" x14ac:dyDescent="0.25">
      <c r="A665" s="9">
        <v>656</v>
      </c>
      <c r="B665" s="9" t="str">
        <f>_xlfn.XLOOKUP(A665,'Personal Teks 2'!$A$2:$A$1001,'Personal Teks 2'!$C$2:$C$1001)</f>
        <v>Fisika</v>
      </c>
      <c r="C665" s="9" t="str" cm="1">
        <f t="array" ref="C665">_xlfn.IFS(A665&lt;251,_xlfn.XLOOKUP(B665,$A$2:$A$7,$B$2:$B$7),A665&lt;501,_xlfn.XLOOKUP(B665,$A$2:$A$7,$C$2:$C$7),A665&lt;751,_xlfn.XLOOKUP(B665,$A$2:$A$7,$D$2:$D$7),A665&lt;=1000,_xlfn.XLOOKUP(B665,$A$2:$A$7,$E$2:$E$7))</f>
        <v>Pak Andi</v>
      </c>
      <c r="D665" s="9" t="str">
        <f>(_xlfn.XLOOKUP(A665,'Personal Teks 2'!$A$2:$A$1001,'Personal Teks 2'!$D$2:$D$1001))</f>
        <v>Salman Widiastuti</v>
      </c>
    </row>
    <row r="666" spans="1:4" x14ac:dyDescent="0.25">
      <c r="A666" s="9">
        <v>657</v>
      </c>
      <c r="B666" s="9" t="str">
        <f>_xlfn.XLOOKUP(A666,'Personal Teks 2'!$A$2:$A$1001,'Personal Teks 2'!$C$2:$C$1001)</f>
        <v>Aktuaria</v>
      </c>
      <c r="C666" s="9" t="str" cm="1">
        <f t="array" ref="C666">_xlfn.IFS(A666&lt;251,_xlfn.XLOOKUP(B666,$A$2:$A$7,$B$2:$B$7),A666&lt;501,_xlfn.XLOOKUP(B666,$A$2:$A$7,$C$2:$C$7),A666&lt;751,_xlfn.XLOOKUP(B666,$A$2:$A$7,$D$2:$D$7),A666&lt;=1000,_xlfn.XLOOKUP(B666,$A$2:$A$7,$E$2:$E$7))</f>
        <v>Bu Ratna</v>
      </c>
      <c r="D666" s="9" t="str">
        <f>(_xlfn.XLOOKUP(A666,'Personal Teks 2'!$A$2:$A$1001,'Personal Teks 2'!$D$2:$D$1001))</f>
        <v>Asmianto Farida</v>
      </c>
    </row>
    <row r="667" spans="1:4" x14ac:dyDescent="0.25">
      <c r="A667" s="9">
        <v>658</v>
      </c>
      <c r="B667" s="9" t="str">
        <f>_xlfn.XLOOKUP(A667,'Personal Teks 2'!$A$2:$A$1001,'Personal Teks 2'!$C$2:$C$1001)</f>
        <v>Kimia</v>
      </c>
      <c r="C667" s="9" t="str" cm="1">
        <f t="array" ref="C667">_xlfn.IFS(A667&lt;251,_xlfn.XLOOKUP(B667,$A$2:$A$7,$B$2:$B$7),A667&lt;501,_xlfn.XLOOKUP(B667,$A$2:$A$7,$C$2:$C$7),A667&lt;751,_xlfn.XLOOKUP(B667,$A$2:$A$7,$D$2:$D$7),A667&lt;=1000,_xlfn.XLOOKUP(B667,$A$2:$A$7,$E$2:$E$7))</f>
        <v>Bu Dwi</v>
      </c>
      <c r="D667" s="9" t="str">
        <f>(_xlfn.XLOOKUP(A667,'Personal Teks 2'!$A$2:$A$1001,'Personal Teks 2'!$D$2:$D$1001))</f>
        <v>Cengkal Wastuti</v>
      </c>
    </row>
    <row r="668" spans="1:4" x14ac:dyDescent="0.25">
      <c r="A668" s="9">
        <v>659</v>
      </c>
      <c r="B668" s="9" t="str">
        <f>_xlfn.XLOOKUP(A668,'Personal Teks 2'!$A$2:$A$1001,'Personal Teks 2'!$C$2:$C$1001)</f>
        <v>Matematika</v>
      </c>
      <c r="C668" s="9" t="str" cm="1">
        <f t="array" ref="C668">_xlfn.IFS(A668&lt;251,_xlfn.XLOOKUP(B668,$A$2:$A$7,$B$2:$B$7),A668&lt;501,_xlfn.XLOOKUP(B668,$A$2:$A$7,$C$2:$C$7),A668&lt;751,_xlfn.XLOOKUP(B668,$A$2:$A$7,$D$2:$D$7),A668&lt;=1000,_xlfn.XLOOKUP(B668,$A$2:$A$7,$E$2:$E$7))</f>
        <v>Bu Made</v>
      </c>
      <c r="D668" s="9" t="str">
        <f>(_xlfn.XLOOKUP(A668,'Personal Teks 2'!$A$2:$A$1001,'Personal Teks 2'!$D$2:$D$1001))</f>
        <v>Jarwadi Lailasari</v>
      </c>
    </row>
    <row r="669" spans="1:4" x14ac:dyDescent="0.25">
      <c r="A669" s="9">
        <v>660</v>
      </c>
      <c r="B669" s="9" t="str">
        <f>_xlfn.XLOOKUP(A669,'Personal Teks 2'!$A$2:$A$1001,'Personal Teks 2'!$C$2:$C$1001)</f>
        <v>Fisika</v>
      </c>
      <c r="C669" s="9" t="str" cm="1">
        <f t="array" ref="C669">_xlfn.IFS(A669&lt;251,_xlfn.XLOOKUP(B669,$A$2:$A$7,$B$2:$B$7),A669&lt;501,_xlfn.XLOOKUP(B669,$A$2:$A$7,$C$2:$C$7),A669&lt;751,_xlfn.XLOOKUP(B669,$A$2:$A$7,$D$2:$D$7),A669&lt;=1000,_xlfn.XLOOKUP(B669,$A$2:$A$7,$E$2:$E$7))</f>
        <v>Pak Andi</v>
      </c>
      <c r="D669" s="9" t="str">
        <f>(_xlfn.XLOOKUP(A669,'Personal Teks 2'!$A$2:$A$1001,'Personal Teks 2'!$D$2:$D$1001))</f>
        <v>Amalia Putra</v>
      </c>
    </row>
    <row r="670" spans="1:4" x14ac:dyDescent="0.25">
      <c r="A670" s="9">
        <v>661</v>
      </c>
      <c r="B670" s="9" t="str">
        <f>_xlfn.XLOOKUP(A670,'Personal Teks 2'!$A$2:$A$1001,'Personal Teks 2'!$C$2:$C$1001)</f>
        <v>Kimia</v>
      </c>
      <c r="C670" s="9" t="str" cm="1">
        <f t="array" ref="C670">_xlfn.IFS(A670&lt;251,_xlfn.XLOOKUP(B670,$A$2:$A$7,$B$2:$B$7),A670&lt;501,_xlfn.XLOOKUP(B670,$A$2:$A$7,$C$2:$C$7),A670&lt;751,_xlfn.XLOOKUP(B670,$A$2:$A$7,$D$2:$D$7),A670&lt;=1000,_xlfn.XLOOKUP(B670,$A$2:$A$7,$E$2:$E$7))</f>
        <v>Bu Dwi</v>
      </c>
      <c r="D670" s="9" t="str">
        <f>(_xlfn.XLOOKUP(A670,'Personal Teks 2'!$A$2:$A$1001,'Personal Teks 2'!$D$2:$D$1001))</f>
        <v>Teguh Astuti</v>
      </c>
    </row>
    <row r="671" spans="1:4" x14ac:dyDescent="0.25">
      <c r="A671" s="9">
        <v>662</v>
      </c>
      <c r="B671" s="9" t="str">
        <f>_xlfn.XLOOKUP(A671,'Personal Teks 2'!$A$2:$A$1001,'Personal Teks 2'!$C$2:$C$1001)</f>
        <v>Fisika</v>
      </c>
      <c r="C671" s="9" t="str" cm="1">
        <f t="array" ref="C671">_xlfn.IFS(A671&lt;251,_xlfn.XLOOKUP(B671,$A$2:$A$7,$B$2:$B$7),A671&lt;501,_xlfn.XLOOKUP(B671,$A$2:$A$7,$C$2:$C$7),A671&lt;751,_xlfn.XLOOKUP(B671,$A$2:$A$7,$D$2:$D$7),A671&lt;=1000,_xlfn.XLOOKUP(B671,$A$2:$A$7,$E$2:$E$7))</f>
        <v>Pak Andi</v>
      </c>
      <c r="D671" s="9" t="str">
        <f>(_xlfn.XLOOKUP(A671,'Personal Teks 2'!$A$2:$A$1001,'Personal Teks 2'!$D$2:$D$1001))</f>
        <v>Eka Gunawan</v>
      </c>
    </row>
    <row r="672" spans="1:4" x14ac:dyDescent="0.25">
      <c r="A672" s="9">
        <v>663</v>
      </c>
      <c r="B672" s="9" t="str">
        <f>_xlfn.XLOOKUP(A672,'Personal Teks 2'!$A$2:$A$1001,'Personal Teks 2'!$C$2:$C$1001)</f>
        <v>Kimia</v>
      </c>
      <c r="C672" s="9" t="str" cm="1">
        <f t="array" ref="C672">_xlfn.IFS(A672&lt;251,_xlfn.XLOOKUP(B672,$A$2:$A$7,$B$2:$B$7),A672&lt;501,_xlfn.XLOOKUP(B672,$A$2:$A$7,$C$2:$C$7),A672&lt;751,_xlfn.XLOOKUP(B672,$A$2:$A$7,$D$2:$D$7),A672&lt;=1000,_xlfn.XLOOKUP(B672,$A$2:$A$7,$E$2:$E$7))</f>
        <v>Bu Dwi</v>
      </c>
      <c r="D672" s="9" t="str">
        <f>(_xlfn.XLOOKUP(A672,'Personal Teks 2'!$A$2:$A$1001,'Personal Teks 2'!$D$2:$D$1001))</f>
        <v>Bakda Sihotang</v>
      </c>
    </row>
    <row r="673" spans="1:4" x14ac:dyDescent="0.25">
      <c r="A673" s="9">
        <v>664</v>
      </c>
      <c r="B673" s="9" t="str">
        <f>_xlfn.XLOOKUP(A673,'Personal Teks 2'!$A$2:$A$1001,'Personal Teks 2'!$C$2:$C$1001)</f>
        <v>Matematika</v>
      </c>
      <c r="C673" s="9" t="str" cm="1">
        <f t="array" ref="C673">_xlfn.IFS(A673&lt;251,_xlfn.XLOOKUP(B673,$A$2:$A$7,$B$2:$B$7),A673&lt;501,_xlfn.XLOOKUP(B673,$A$2:$A$7,$C$2:$C$7),A673&lt;751,_xlfn.XLOOKUP(B673,$A$2:$A$7,$D$2:$D$7),A673&lt;=1000,_xlfn.XLOOKUP(B673,$A$2:$A$7,$E$2:$E$7))</f>
        <v>Bu Made</v>
      </c>
      <c r="D673" s="9" t="str">
        <f>(_xlfn.XLOOKUP(A673,'Personal Teks 2'!$A$2:$A$1001,'Personal Teks 2'!$D$2:$D$1001))</f>
        <v>Maryadi Nainggolan</v>
      </c>
    </row>
    <row r="674" spans="1:4" x14ac:dyDescent="0.25">
      <c r="A674" s="9">
        <v>665</v>
      </c>
      <c r="B674" s="9" t="str">
        <f>_xlfn.XLOOKUP(A674,'Personal Teks 2'!$A$2:$A$1001,'Personal Teks 2'!$C$2:$C$1001)</f>
        <v>Kimia</v>
      </c>
      <c r="C674" s="9" t="str" cm="1">
        <f t="array" ref="C674">_xlfn.IFS(A674&lt;251,_xlfn.XLOOKUP(B674,$A$2:$A$7,$B$2:$B$7),A674&lt;501,_xlfn.XLOOKUP(B674,$A$2:$A$7,$C$2:$C$7),A674&lt;751,_xlfn.XLOOKUP(B674,$A$2:$A$7,$D$2:$D$7),A674&lt;=1000,_xlfn.XLOOKUP(B674,$A$2:$A$7,$E$2:$E$7))</f>
        <v>Bu Dwi</v>
      </c>
      <c r="D674" s="9" t="str">
        <f>(_xlfn.XLOOKUP(A674,'Personal Teks 2'!$A$2:$A$1001,'Personal Teks 2'!$D$2:$D$1001))</f>
        <v>Talia Purnawati</v>
      </c>
    </row>
    <row r="675" spans="1:4" x14ac:dyDescent="0.25">
      <c r="A675" s="9">
        <v>666</v>
      </c>
      <c r="B675" s="9" t="str">
        <f>_xlfn.XLOOKUP(A675,'Personal Teks 2'!$A$2:$A$1001,'Personal Teks 2'!$C$2:$C$1001)</f>
        <v>Biologi</v>
      </c>
      <c r="C675" s="9" t="str" cm="1">
        <f t="array" ref="C675">_xlfn.IFS(A675&lt;251,_xlfn.XLOOKUP(B675,$A$2:$A$7,$B$2:$B$7),A675&lt;501,_xlfn.XLOOKUP(B675,$A$2:$A$7,$C$2:$C$7),A675&lt;751,_xlfn.XLOOKUP(B675,$A$2:$A$7,$D$2:$D$7),A675&lt;=1000,_xlfn.XLOOKUP(B675,$A$2:$A$7,$E$2:$E$7))</f>
        <v>Pak Krisna</v>
      </c>
      <c r="D675" s="9" t="str">
        <f>(_xlfn.XLOOKUP(A675,'Personal Teks 2'!$A$2:$A$1001,'Personal Teks 2'!$D$2:$D$1001))</f>
        <v>Jayeng Mandasari</v>
      </c>
    </row>
    <row r="676" spans="1:4" x14ac:dyDescent="0.25">
      <c r="A676" s="9">
        <v>667</v>
      </c>
      <c r="B676" s="9" t="str">
        <f>_xlfn.XLOOKUP(A676,'Personal Teks 2'!$A$2:$A$1001,'Personal Teks 2'!$C$2:$C$1001)</f>
        <v>Biologi</v>
      </c>
      <c r="C676" s="9" t="str" cm="1">
        <f t="array" ref="C676">_xlfn.IFS(A676&lt;251,_xlfn.XLOOKUP(B676,$A$2:$A$7,$B$2:$B$7),A676&lt;501,_xlfn.XLOOKUP(B676,$A$2:$A$7,$C$2:$C$7),A676&lt;751,_xlfn.XLOOKUP(B676,$A$2:$A$7,$D$2:$D$7),A676&lt;=1000,_xlfn.XLOOKUP(B676,$A$2:$A$7,$E$2:$E$7))</f>
        <v>Pak Krisna</v>
      </c>
      <c r="D676" s="9" t="str">
        <f>(_xlfn.XLOOKUP(A676,'Personal Teks 2'!$A$2:$A$1001,'Personal Teks 2'!$D$2:$D$1001))</f>
        <v>Laswi Hastuti</v>
      </c>
    </row>
    <row r="677" spans="1:4" x14ac:dyDescent="0.25">
      <c r="A677" s="9">
        <v>668</v>
      </c>
      <c r="B677" s="9" t="str">
        <f>_xlfn.XLOOKUP(A677,'Personal Teks 2'!$A$2:$A$1001,'Personal Teks 2'!$C$2:$C$1001)</f>
        <v>Biologi</v>
      </c>
      <c r="C677" s="9" t="str" cm="1">
        <f t="array" ref="C677">_xlfn.IFS(A677&lt;251,_xlfn.XLOOKUP(B677,$A$2:$A$7,$B$2:$B$7),A677&lt;501,_xlfn.XLOOKUP(B677,$A$2:$A$7,$C$2:$C$7),A677&lt;751,_xlfn.XLOOKUP(B677,$A$2:$A$7,$D$2:$D$7),A677&lt;=1000,_xlfn.XLOOKUP(B677,$A$2:$A$7,$E$2:$E$7))</f>
        <v>Pak Krisna</v>
      </c>
      <c r="D677" s="9" t="str">
        <f>(_xlfn.XLOOKUP(A677,'Personal Teks 2'!$A$2:$A$1001,'Personal Teks 2'!$D$2:$D$1001))</f>
        <v>Bajragin Najmudin</v>
      </c>
    </row>
    <row r="678" spans="1:4" x14ac:dyDescent="0.25">
      <c r="A678" s="9">
        <v>669</v>
      </c>
      <c r="B678" s="9" t="str">
        <f>_xlfn.XLOOKUP(A678,'Personal Teks 2'!$A$2:$A$1001,'Personal Teks 2'!$C$2:$C$1001)</f>
        <v>Statistika</v>
      </c>
      <c r="C678" s="9" t="str" cm="1">
        <f t="array" ref="C678">_xlfn.IFS(A678&lt;251,_xlfn.XLOOKUP(B678,$A$2:$A$7,$B$2:$B$7),A678&lt;501,_xlfn.XLOOKUP(B678,$A$2:$A$7,$C$2:$C$7),A678&lt;751,_xlfn.XLOOKUP(B678,$A$2:$A$7,$D$2:$D$7),A678&lt;=1000,_xlfn.XLOOKUP(B678,$A$2:$A$7,$E$2:$E$7))</f>
        <v>Pak Budi</v>
      </c>
      <c r="D678" s="9" t="str">
        <f>(_xlfn.XLOOKUP(A678,'Personal Teks 2'!$A$2:$A$1001,'Personal Teks 2'!$D$2:$D$1001))</f>
        <v>Galiono Waluyo</v>
      </c>
    </row>
    <row r="679" spans="1:4" x14ac:dyDescent="0.25">
      <c r="A679" s="9">
        <v>670</v>
      </c>
      <c r="B679" s="9" t="str">
        <f>_xlfn.XLOOKUP(A679,'Personal Teks 2'!$A$2:$A$1001,'Personal Teks 2'!$C$2:$C$1001)</f>
        <v>Aktuaria</v>
      </c>
      <c r="C679" s="9" t="str" cm="1">
        <f t="array" ref="C679">_xlfn.IFS(A679&lt;251,_xlfn.XLOOKUP(B679,$A$2:$A$7,$B$2:$B$7),A679&lt;501,_xlfn.XLOOKUP(B679,$A$2:$A$7,$C$2:$C$7),A679&lt;751,_xlfn.XLOOKUP(B679,$A$2:$A$7,$D$2:$D$7),A679&lt;=1000,_xlfn.XLOOKUP(B679,$A$2:$A$7,$E$2:$E$7))</f>
        <v>Bu Ratna</v>
      </c>
      <c r="D679" s="9" t="str">
        <f>(_xlfn.XLOOKUP(A679,'Personal Teks 2'!$A$2:$A$1001,'Personal Teks 2'!$D$2:$D$1001))</f>
        <v>Irnanto Irawan</v>
      </c>
    </row>
    <row r="680" spans="1:4" x14ac:dyDescent="0.25">
      <c r="A680" s="9">
        <v>671</v>
      </c>
      <c r="B680" s="9" t="str">
        <f>_xlfn.XLOOKUP(A680,'Personal Teks 2'!$A$2:$A$1001,'Personal Teks 2'!$C$2:$C$1001)</f>
        <v>Matematika</v>
      </c>
      <c r="C680" s="9" t="str" cm="1">
        <f t="array" ref="C680">_xlfn.IFS(A680&lt;251,_xlfn.XLOOKUP(B680,$A$2:$A$7,$B$2:$B$7),A680&lt;501,_xlfn.XLOOKUP(B680,$A$2:$A$7,$C$2:$C$7),A680&lt;751,_xlfn.XLOOKUP(B680,$A$2:$A$7,$D$2:$D$7),A680&lt;=1000,_xlfn.XLOOKUP(B680,$A$2:$A$7,$E$2:$E$7))</f>
        <v>Bu Made</v>
      </c>
      <c r="D680" s="9" t="str">
        <f>(_xlfn.XLOOKUP(A680,'Personal Teks 2'!$A$2:$A$1001,'Personal Teks 2'!$D$2:$D$1001))</f>
        <v>Hartana Dongoran</v>
      </c>
    </row>
    <row r="681" spans="1:4" x14ac:dyDescent="0.25">
      <c r="A681" s="9">
        <v>672</v>
      </c>
      <c r="B681" s="9" t="str">
        <f>_xlfn.XLOOKUP(A681,'Personal Teks 2'!$A$2:$A$1001,'Personal Teks 2'!$C$2:$C$1001)</f>
        <v>Fisika</v>
      </c>
      <c r="C681" s="9" t="str" cm="1">
        <f t="array" ref="C681">_xlfn.IFS(A681&lt;251,_xlfn.XLOOKUP(B681,$A$2:$A$7,$B$2:$B$7),A681&lt;501,_xlfn.XLOOKUP(B681,$A$2:$A$7,$C$2:$C$7),A681&lt;751,_xlfn.XLOOKUP(B681,$A$2:$A$7,$D$2:$D$7),A681&lt;=1000,_xlfn.XLOOKUP(B681,$A$2:$A$7,$E$2:$E$7))</f>
        <v>Pak Andi</v>
      </c>
      <c r="D681" s="9" t="str">
        <f>(_xlfn.XLOOKUP(A681,'Personal Teks 2'!$A$2:$A$1001,'Personal Teks 2'!$D$2:$D$1001))</f>
        <v>Agnes Siregar</v>
      </c>
    </row>
    <row r="682" spans="1:4" x14ac:dyDescent="0.25">
      <c r="A682" s="9">
        <v>673</v>
      </c>
      <c r="B682" s="9" t="str">
        <f>_xlfn.XLOOKUP(A682,'Personal Teks 2'!$A$2:$A$1001,'Personal Teks 2'!$C$2:$C$1001)</f>
        <v>Aktuaria</v>
      </c>
      <c r="C682" s="9" t="str" cm="1">
        <f t="array" ref="C682">_xlfn.IFS(A682&lt;251,_xlfn.XLOOKUP(B682,$A$2:$A$7,$B$2:$B$7),A682&lt;501,_xlfn.XLOOKUP(B682,$A$2:$A$7,$C$2:$C$7),A682&lt;751,_xlfn.XLOOKUP(B682,$A$2:$A$7,$D$2:$D$7),A682&lt;=1000,_xlfn.XLOOKUP(B682,$A$2:$A$7,$E$2:$E$7))</f>
        <v>Bu Ratna</v>
      </c>
      <c r="D682" s="9" t="str">
        <f>(_xlfn.XLOOKUP(A682,'Personal Teks 2'!$A$2:$A$1001,'Personal Teks 2'!$D$2:$D$1001))</f>
        <v>Lantar Puspita</v>
      </c>
    </row>
    <row r="683" spans="1:4" x14ac:dyDescent="0.25">
      <c r="A683" s="9">
        <v>674</v>
      </c>
      <c r="B683" s="9" t="str">
        <f>_xlfn.XLOOKUP(A683,'Personal Teks 2'!$A$2:$A$1001,'Personal Teks 2'!$C$2:$C$1001)</f>
        <v>Matematika</v>
      </c>
      <c r="C683" s="9" t="str" cm="1">
        <f t="array" ref="C683">_xlfn.IFS(A683&lt;251,_xlfn.XLOOKUP(B683,$A$2:$A$7,$B$2:$B$7),A683&lt;501,_xlfn.XLOOKUP(B683,$A$2:$A$7,$C$2:$C$7),A683&lt;751,_xlfn.XLOOKUP(B683,$A$2:$A$7,$D$2:$D$7),A683&lt;=1000,_xlfn.XLOOKUP(B683,$A$2:$A$7,$E$2:$E$7))</f>
        <v>Bu Made</v>
      </c>
      <c r="D683" s="9" t="str">
        <f>(_xlfn.XLOOKUP(A683,'Personal Teks 2'!$A$2:$A$1001,'Personal Teks 2'!$D$2:$D$1001))</f>
        <v>Zalindra Widodo</v>
      </c>
    </row>
    <row r="684" spans="1:4" x14ac:dyDescent="0.25">
      <c r="A684" s="9">
        <v>675</v>
      </c>
      <c r="B684" s="9" t="str">
        <f>_xlfn.XLOOKUP(A684,'Personal Teks 2'!$A$2:$A$1001,'Personal Teks 2'!$C$2:$C$1001)</f>
        <v>Fisika</v>
      </c>
      <c r="C684" s="9" t="str" cm="1">
        <f t="array" ref="C684">_xlfn.IFS(A684&lt;251,_xlfn.XLOOKUP(B684,$A$2:$A$7,$B$2:$B$7),A684&lt;501,_xlfn.XLOOKUP(B684,$A$2:$A$7,$C$2:$C$7),A684&lt;751,_xlfn.XLOOKUP(B684,$A$2:$A$7,$D$2:$D$7),A684&lt;=1000,_xlfn.XLOOKUP(B684,$A$2:$A$7,$E$2:$E$7))</f>
        <v>Pak Andi</v>
      </c>
      <c r="D684" s="9" t="str">
        <f>(_xlfn.XLOOKUP(A684,'Personal Teks 2'!$A$2:$A$1001,'Personal Teks 2'!$D$2:$D$1001))</f>
        <v>Balangga Prasetyo</v>
      </c>
    </row>
    <row r="685" spans="1:4" x14ac:dyDescent="0.25">
      <c r="A685" s="9">
        <v>676</v>
      </c>
      <c r="B685" s="9" t="str">
        <f>_xlfn.XLOOKUP(A685,'Personal Teks 2'!$A$2:$A$1001,'Personal Teks 2'!$C$2:$C$1001)</f>
        <v>Fisika</v>
      </c>
      <c r="C685" s="9" t="str" cm="1">
        <f t="array" ref="C685">_xlfn.IFS(A685&lt;251,_xlfn.XLOOKUP(B685,$A$2:$A$7,$B$2:$B$7),A685&lt;501,_xlfn.XLOOKUP(B685,$A$2:$A$7,$C$2:$C$7),A685&lt;751,_xlfn.XLOOKUP(B685,$A$2:$A$7,$D$2:$D$7),A685&lt;=1000,_xlfn.XLOOKUP(B685,$A$2:$A$7,$E$2:$E$7))</f>
        <v>Pak Andi</v>
      </c>
      <c r="D685" s="9" t="str">
        <f>(_xlfn.XLOOKUP(A685,'Personal Teks 2'!$A$2:$A$1001,'Personal Teks 2'!$D$2:$D$1001))</f>
        <v>Darimin Adriansyah</v>
      </c>
    </row>
    <row r="686" spans="1:4" x14ac:dyDescent="0.25">
      <c r="A686" s="9">
        <v>677</v>
      </c>
      <c r="B686" s="9" t="str">
        <f>_xlfn.XLOOKUP(A686,'Personal Teks 2'!$A$2:$A$1001,'Personal Teks 2'!$C$2:$C$1001)</f>
        <v>Fisika</v>
      </c>
      <c r="C686" s="9" t="str" cm="1">
        <f t="array" ref="C686">_xlfn.IFS(A686&lt;251,_xlfn.XLOOKUP(B686,$A$2:$A$7,$B$2:$B$7),A686&lt;501,_xlfn.XLOOKUP(B686,$A$2:$A$7,$C$2:$C$7),A686&lt;751,_xlfn.XLOOKUP(B686,$A$2:$A$7,$D$2:$D$7),A686&lt;=1000,_xlfn.XLOOKUP(B686,$A$2:$A$7,$E$2:$E$7))</f>
        <v>Pak Andi</v>
      </c>
      <c r="D686" s="9" t="str">
        <f>(_xlfn.XLOOKUP(A686,'Personal Teks 2'!$A$2:$A$1001,'Personal Teks 2'!$D$2:$D$1001))</f>
        <v>Bakda Handayani</v>
      </c>
    </row>
    <row r="687" spans="1:4" x14ac:dyDescent="0.25">
      <c r="A687" s="9">
        <v>678</v>
      </c>
      <c r="B687" s="9" t="str">
        <f>_xlfn.XLOOKUP(A687,'Personal Teks 2'!$A$2:$A$1001,'Personal Teks 2'!$C$2:$C$1001)</f>
        <v>Matematika</v>
      </c>
      <c r="C687" s="9" t="str" cm="1">
        <f t="array" ref="C687">_xlfn.IFS(A687&lt;251,_xlfn.XLOOKUP(B687,$A$2:$A$7,$B$2:$B$7),A687&lt;501,_xlfn.XLOOKUP(B687,$A$2:$A$7,$C$2:$C$7),A687&lt;751,_xlfn.XLOOKUP(B687,$A$2:$A$7,$D$2:$D$7),A687&lt;=1000,_xlfn.XLOOKUP(B687,$A$2:$A$7,$E$2:$E$7))</f>
        <v>Bu Made</v>
      </c>
      <c r="D687" s="9" t="str">
        <f>(_xlfn.XLOOKUP(A687,'Personal Teks 2'!$A$2:$A$1001,'Personal Teks 2'!$D$2:$D$1001))</f>
        <v>Darsirah Gunarto</v>
      </c>
    </row>
    <row r="688" spans="1:4" x14ac:dyDescent="0.25">
      <c r="A688" s="9">
        <v>679</v>
      </c>
      <c r="B688" s="9" t="str">
        <f>_xlfn.XLOOKUP(A688,'Personal Teks 2'!$A$2:$A$1001,'Personal Teks 2'!$C$2:$C$1001)</f>
        <v>Aktuaria</v>
      </c>
      <c r="C688" s="9" t="str" cm="1">
        <f t="array" ref="C688">_xlfn.IFS(A688&lt;251,_xlfn.XLOOKUP(B688,$A$2:$A$7,$B$2:$B$7),A688&lt;501,_xlfn.XLOOKUP(B688,$A$2:$A$7,$C$2:$C$7),A688&lt;751,_xlfn.XLOOKUP(B688,$A$2:$A$7,$D$2:$D$7),A688&lt;=1000,_xlfn.XLOOKUP(B688,$A$2:$A$7,$E$2:$E$7))</f>
        <v>Bu Ratna</v>
      </c>
      <c r="D688" s="9" t="str">
        <f>(_xlfn.XLOOKUP(A688,'Personal Teks 2'!$A$2:$A$1001,'Personal Teks 2'!$D$2:$D$1001))</f>
        <v>Raisa Situmorang</v>
      </c>
    </row>
    <row r="689" spans="1:4" x14ac:dyDescent="0.25">
      <c r="A689" s="9">
        <v>680</v>
      </c>
      <c r="B689" s="9" t="str">
        <f>_xlfn.XLOOKUP(A689,'Personal Teks 2'!$A$2:$A$1001,'Personal Teks 2'!$C$2:$C$1001)</f>
        <v>Matematika</v>
      </c>
      <c r="C689" s="9" t="str" cm="1">
        <f t="array" ref="C689">_xlfn.IFS(A689&lt;251,_xlfn.XLOOKUP(B689,$A$2:$A$7,$B$2:$B$7),A689&lt;501,_xlfn.XLOOKUP(B689,$A$2:$A$7,$C$2:$C$7),A689&lt;751,_xlfn.XLOOKUP(B689,$A$2:$A$7,$D$2:$D$7),A689&lt;=1000,_xlfn.XLOOKUP(B689,$A$2:$A$7,$E$2:$E$7))</f>
        <v>Bu Made</v>
      </c>
      <c r="D689" s="9" t="str">
        <f>(_xlfn.XLOOKUP(A689,'Personal Teks 2'!$A$2:$A$1001,'Personal Teks 2'!$D$2:$D$1001))</f>
        <v>Gangsar Widiastuti</v>
      </c>
    </row>
    <row r="690" spans="1:4" x14ac:dyDescent="0.25">
      <c r="A690" s="9">
        <v>681</v>
      </c>
      <c r="B690" s="9" t="str">
        <f>_xlfn.XLOOKUP(A690,'Personal Teks 2'!$A$2:$A$1001,'Personal Teks 2'!$C$2:$C$1001)</f>
        <v>Matematika</v>
      </c>
      <c r="C690" s="9" t="str" cm="1">
        <f t="array" ref="C690">_xlfn.IFS(A690&lt;251,_xlfn.XLOOKUP(B690,$A$2:$A$7,$B$2:$B$7),A690&lt;501,_xlfn.XLOOKUP(B690,$A$2:$A$7,$C$2:$C$7),A690&lt;751,_xlfn.XLOOKUP(B690,$A$2:$A$7,$D$2:$D$7),A690&lt;=1000,_xlfn.XLOOKUP(B690,$A$2:$A$7,$E$2:$E$7))</f>
        <v>Bu Made</v>
      </c>
      <c r="D690" s="9" t="str">
        <f>(_xlfn.XLOOKUP(A690,'Personal Teks 2'!$A$2:$A$1001,'Personal Teks 2'!$D$2:$D$1001))</f>
        <v>Salsabila Utama</v>
      </c>
    </row>
    <row r="691" spans="1:4" x14ac:dyDescent="0.25">
      <c r="A691" s="9">
        <v>682</v>
      </c>
      <c r="B691" s="9" t="str">
        <f>_xlfn.XLOOKUP(A691,'Personal Teks 2'!$A$2:$A$1001,'Personal Teks 2'!$C$2:$C$1001)</f>
        <v>Matematika</v>
      </c>
      <c r="C691" s="9" t="str" cm="1">
        <f t="array" ref="C691">_xlfn.IFS(A691&lt;251,_xlfn.XLOOKUP(B691,$A$2:$A$7,$B$2:$B$7),A691&lt;501,_xlfn.XLOOKUP(B691,$A$2:$A$7,$C$2:$C$7),A691&lt;751,_xlfn.XLOOKUP(B691,$A$2:$A$7,$D$2:$D$7),A691&lt;=1000,_xlfn.XLOOKUP(B691,$A$2:$A$7,$E$2:$E$7))</f>
        <v>Bu Made</v>
      </c>
      <c r="D691" s="9" t="str">
        <f>(_xlfn.XLOOKUP(A691,'Personal Teks 2'!$A$2:$A$1001,'Personal Teks 2'!$D$2:$D$1001))</f>
        <v>Wira Novitasari</v>
      </c>
    </row>
    <row r="692" spans="1:4" x14ac:dyDescent="0.25">
      <c r="A692" s="9">
        <v>683</v>
      </c>
      <c r="B692" s="9" t="str">
        <f>_xlfn.XLOOKUP(A692,'Personal Teks 2'!$A$2:$A$1001,'Personal Teks 2'!$C$2:$C$1001)</f>
        <v>Kimia</v>
      </c>
      <c r="C692" s="9" t="str" cm="1">
        <f t="array" ref="C692">_xlfn.IFS(A692&lt;251,_xlfn.XLOOKUP(B692,$A$2:$A$7,$B$2:$B$7),A692&lt;501,_xlfn.XLOOKUP(B692,$A$2:$A$7,$C$2:$C$7),A692&lt;751,_xlfn.XLOOKUP(B692,$A$2:$A$7,$D$2:$D$7),A692&lt;=1000,_xlfn.XLOOKUP(B692,$A$2:$A$7,$E$2:$E$7))</f>
        <v>Bu Dwi</v>
      </c>
      <c r="D692" s="9" t="str">
        <f>(_xlfn.XLOOKUP(A692,'Personal Teks 2'!$A$2:$A$1001,'Personal Teks 2'!$D$2:$D$1001))</f>
        <v>Bala Sitorus</v>
      </c>
    </row>
    <row r="693" spans="1:4" x14ac:dyDescent="0.25">
      <c r="A693" s="9">
        <v>684</v>
      </c>
      <c r="B693" s="9" t="str">
        <f>_xlfn.XLOOKUP(A693,'Personal Teks 2'!$A$2:$A$1001,'Personal Teks 2'!$C$2:$C$1001)</f>
        <v>Fisika</v>
      </c>
      <c r="C693" s="9" t="str" cm="1">
        <f t="array" ref="C693">_xlfn.IFS(A693&lt;251,_xlfn.XLOOKUP(B693,$A$2:$A$7,$B$2:$B$7),A693&lt;501,_xlfn.XLOOKUP(B693,$A$2:$A$7,$C$2:$C$7),A693&lt;751,_xlfn.XLOOKUP(B693,$A$2:$A$7,$D$2:$D$7),A693&lt;=1000,_xlfn.XLOOKUP(B693,$A$2:$A$7,$E$2:$E$7))</f>
        <v>Pak Andi</v>
      </c>
      <c r="D693" s="9" t="str">
        <f>(_xlfn.XLOOKUP(A693,'Personal Teks 2'!$A$2:$A$1001,'Personal Teks 2'!$D$2:$D$1001))</f>
        <v>Gandi Purnawati</v>
      </c>
    </row>
    <row r="694" spans="1:4" x14ac:dyDescent="0.25">
      <c r="A694" s="9">
        <v>685</v>
      </c>
      <c r="B694" s="9" t="str">
        <f>_xlfn.XLOOKUP(A694,'Personal Teks 2'!$A$2:$A$1001,'Personal Teks 2'!$C$2:$C$1001)</f>
        <v>Statistika</v>
      </c>
      <c r="C694" s="9" t="str" cm="1">
        <f t="array" ref="C694">_xlfn.IFS(A694&lt;251,_xlfn.XLOOKUP(B694,$A$2:$A$7,$B$2:$B$7),A694&lt;501,_xlfn.XLOOKUP(B694,$A$2:$A$7,$C$2:$C$7),A694&lt;751,_xlfn.XLOOKUP(B694,$A$2:$A$7,$D$2:$D$7),A694&lt;=1000,_xlfn.XLOOKUP(B694,$A$2:$A$7,$E$2:$E$7))</f>
        <v>Pak Budi</v>
      </c>
      <c r="D694" s="9" t="str">
        <f>(_xlfn.XLOOKUP(A694,'Personal Teks 2'!$A$2:$A$1001,'Personal Teks 2'!$D$2:$D$1001))</f>
        <v>Tira Natsir</v>
      </c>
    </row>
    <row r="695" spans="1:4" x14ac:dyDescent="0.25">
      <c r="A695" s="9">
        <v>686</v>
      </c>
      <c r="B695" s="9" t="str">
        <f>_xlfn.XLOOKUP(A695,'Personal Teks 2'!$A$2:$A$1001,'Personal Teks 2'!$C$2:$C$1001)</f>
        <v>Biologi</v>
      </c>
      <c r="C695" s="9" t="str" cm="1">
        <f t="array" ref="C695">_xlfn.IFS(A695&lt;251,_xlfn.XLOOKUP(B695,$A$2:$A$7,$B$2:$B$7),A695&lt;501,_xlfn.XLOOKUP(B695,$A$2:$A$7,$C$2:$C$7),A695&lt;751,_xlfn.XLOOKUP(B695,$A$2:$A$7,$D$2:$D$7),A695&lt;=1000,_xlfn.XLOOKUP(B695,$A$2:$A$7,$E$2:$E$7))</f>
        <v>Pak Krisna</v>
      </c>
      <c r="D695" s="9" t="str">
        <f>(_xlfn.XLOOKUP(A695,'Personal Teks 2'!$A$2:$A$1001,'Personal Teks 2'!$D$2:$D$1001))</f>
        <v>Wira Haryanto</v>
      </c>
    </row>
    <row r="696" spans="1:4" x14ac:dyDescent="0.25">
      <c r="A696" s="9">
        <v>687</v>
      </c>
      <c r="B696" s="9" t="str">
        <f>_xlfn.XLOOKUP(A696,'Personal Teks 2'!$A$2:$A$1001,'Personal Teks 2'!$C$2:$C$1001)</f>
        <v>Kimia</v>
      </c>
      <c r="C696" s="9" t="str" cm="1">
        <f t="array" ref="C696">_xlfn.IFS(A696&lt;251,_xlfn.XLOOKUP(B696,$A$2:$A$7,$B$2:$B$7),A696&lt;501,_xlfn.XLOOKUP(B696,$A$2:$A$7,$C$2:$C$7),A696&lt;751,_xlfn.XLOOKUP(B696,$A$2:$A$7,$D$2:$D$7),A696&lt;=1000,_xlfn.XLOOKUP(B696,$A$2:$A$7,$E$2:$E$7))</f>
        <v>Bu Dwi</v>
      </c>
      <c r="D696" s="9" t="str">
        <f>(_xlfn.XLOOKUP(A696,'Personal Teks 2'!$A$2:$A$1001,'Personal Teks 2'!$D$2:$D$1001))</f>
        <v>Jasmin Padmasari</v>
      </c>
    </row>
    <row r="697" spans="1:4" x14ac:dyDescent="0.25">
      <c r="A697" s="9">
        <v>688</v>
      </c>
      <c r="B697" s="9" t="str">
        <f>_xlfn.XLOOKUP(A697,'Personal Teks 2'!$A$2:$A$1001,'Personal Teks 2'!$C$2:$C$1001)</f>
        <v>Matematika</v>
      </c>
      <c r="C697" s="9" t="str" cm="1">
        <f t="array" ref="C697">_xlfn.IFS(A697&lt;251,_xlfn.XLOOKUP(B697,$A$2:$A$7,$B$2:$B$7),A697&lt;501,_xlfn.XLOOKUP(B697,$A$2:$A$7,$C$2:$C$7),A697&lt;751,_xlfn.XLOOKUP(B697,$A$2:$A$7,$D$2:$D$7),A697&lt;=1000,_xlfn.XLOOKUP(B697,$A$2:$A$7,$E$2:$E$7))</f>
        <v>Bu Made</v>
      </c>
      <c r="D697" s="9" t="str">
        <f>(_xlfn.XLOOKUP(A697,'Personal Teks 2'!$A$2:$A$1001,'Personal Teks 2'!$D$2:$D$1001))</f>
        <v>Kenzie Wibowo</v>
      </c>
    </row>
    <row r="698" spans="1:4" x14ac:dyDescent="0.25">
      <c r="A698" s="9">
        <v>689</v>
      </c>
      <c r="B698" s="9" t="str">
        <f>_xlfn.XLOOKUP(A698,'Personal Teks 2'!$A$2:$A$1001,'Personal Teks 2'!$C$2:$C$1001)</f>
        <v>Aktuaria</v>
      </c>
      <c r="C698" s="9" t="str" cm="1">
        <f t="array" ref="C698">_xlfn.IFS(A698&lt;251,_xlfn.XLOOKUP(B698,$A$2:$A$7,$B$2:$B$7),A698&lt;501,_xlfn.XLOOKUP(B698,$A$2:$A$7,$C$2:$C$7),A698&lt;751,_xlfn.XLOOKUP(B698,$A$2:$A$7,$D$2:$D$7),A698&lt;=1000,_xlfn.XLOOKUP(B698,$A$2:$A$7,$E$2:$E$7))</f>
        <v>Bu Ratna</v>
      </c>
      <c r="D698" s="9" t="str">
        <f>(_xlfn.XLOOKUP(A698,'Personal Teks 2'!$A$2:$A$1001,'Personal Teks 2'!$D$2:$D$1001))</f>
        <v>Dadi Manullang</v>
      </c>
    </row>
    <row r="699" spans="1:4" x14ac:dyDescent="0.25">
      <c r="A699" s="9">
        <v>690</v>
      </c>
      <c r="B699" s="9" t="str">
        <f>_xlfn.XLOOKUP(A699,'Personal Teks 2'!$A$2:$A$1001,'Personal Teks 2'!$C$2:$C$1001)</f>
        <v>Fisika</v>
      </c>
      <c r="C699" s="9" t="str" cm="1">
        <f t="array" ref="C699">_xlfn.IFS(A699&lt;251,_xlfn.XLOOKUP(B699,$A$2:$A$7,$B$2:$B$7),A699&lt;501,_xlfn.XLOOKUP(B699,$A$2:$A$7,$C$2:$C$7),A699&lt;751,_xlfn.XLOOKUP(B699,$A$2:$A$7,$D$2:$D$7),A699&lt;=1000,_xlfn.XLOOKUP(B699,$A$2:$A$7,$E$2:$E$7))</f>
        <v>Pak Andi</v>
      </c>
      <c r="D699" s="9" t="str">
        <f>(_xlfn.XLOOKUP(A699,'Personal Teks 2'!$A$2:$A$1001,'Personal Teks 2'!$D$2:$D$1001))</f>
        <v>Warsita Pudjiastuti</v>
      </c>
    </row>
    <row r="700" spans="1:4" x14ac:dyDescent="0.25">
      <c r="A700" s="9">
        <v>691</v>
      </c>
      <c r="B700" s="9" t="str">
        <f>_xlfn.XLOOKUP(A700,'Personal Teks 2'!$A$2:$A$1001,'Personal Teks 2'!$C$2:$C$1001)</f>
        <v>Matematika</v>
      </c>
      <c r="C700" s="9" t="str" cm="1">
        <f t="array" ref="C700">_xlfn.IFS(A700&lt;251,_xlfn.XLOOKUP(B700,$A$2:$A$7,$B$2:$B$7),A700&lt;501,_xlfn.XLOOKUP(B700,$A$2:$A$7,$C$2:$C$7),A700&lt;751,_xlfn.XLOOKUP(B700,$A$2:$A$7,$D$2:$D$7),A700&lt;=1000,_xlfn.XLOOKUP(B700,$A$2:$A$7,$E$2:$E$7))</f>
        <v>Bu Made</v>
      </c>
      <c r="D700" s="9" t="str">
        <f>(_xlfn.XLOOKUP(A700,'Personal Teks 2'!$A$2:$A$1001,'Personal Teks 2'!$D$2:$D$1001))</f>
        <v>Zulaikha Permadi</v>
      </c>
    </row>
    <row r="701" spans="1:4" x14ac:dyDescent="0.25">
      <c r="A701" s="9">
        <v>692</v>
      </c>
      <c r="B701" s="9" t="str">
        <f>_xlfn.XLOOKUP(A701,'Personal Teks 2'!$A$2:$A$1001,'Personal Teks 2'!$C$2:$C$1001)</f>
        <v>Matematika</v>
      </c>
      <c r="C701" s="9" t="str" cm="1">
        <f t="array" ref="C701">_xlfn.IFS(A701&lt;251,_xlfn.XLOOKUP(B701,$A$2:$A$7,$B$2:$B$7),A701&lt;501,_xlfn.XLOOKUP(B701,$A$2:$A$7,$C$2:$C$7),A701&lt;751,_xlfn.XLOOKUP(B701,$A$2:$A$7,$D$2:$D$7),A701&lt;=1000,_xlfn.XLOOKUP(B701,$A$2:$A$7,$E$2:$E$7))</f>
        <v>Bu Made</v>
      </c>
      <c r="D701" s="9" t="str">
        <f>(_xlfn.XLOOKUP(A701,'Personal Teks 2'!$A$2:$A$1001,'Personal Teks 2'!$D$2:$D$1001))</f>
        <v>Taufik Oktaviani</v>
      </c>
    </row>
    <row r="702" spans="1:4" x14ac:dyDescent="0.25">
      <c r="A702" s="9">
        <v>693</v>
      </c>
      <c r="B702" s="9" t="str">
        <f>_xlfn.XLOOKUP(A702,'Personal Teks 2'!$A$2:$A$1001,'Personal Teks 2'!$C$2:$C$1001)</f>
        <v>Matematika</v>
      </c>
      <c r="C702" s="9" t="str" cm="1">
        <f t="array" ref="C702">_xlfn.IFS(A702&lt;251,_xlfn.XLOOKUP(B702,$A$2:$A$7,$B$2:$B$7),A702&lt;501,_xlfn.XLOOKUP(B702,$A$2:$A$7,$C$2:$C$7),A702&lt;751,_xlfn.XLOOKUP(B702,$A$2:$A$7,$D$2:$D$7),A702&lt;=1000,_xlfn.XLOOKUP(B702,$A$2:$A$7,$E$2:$E$7))</f>
        <v>Bu Made</v>
      </c>
      <c r="D702" s="9" t="str">
        <f>(_xlfn.XLOOKUP(A702,'Personal Teks 2'!$A$2:$A$1001,'Personal Teks 2'!$D$2:$D$1001))</f>
        <v>Jais Iswahyudi</v>
      </c>
    </row>
    <row r="703" spans="1:4" x14ac:dyDescent="0.25">
      <c r="A703" s="9">
        <v>694</v>
      </c>
      <c r="B703" s="9" t="str">
        <f>_xlfn.XLOOKUP(A703,'Personal Teks 2'!$A$2:$A$1001,'Personal Teks 2'!$C$2:$C$1001)</f>
        <v>Matematika</v>
      </c>
      <c r="C703" s="9" t="str" cm="1">
        <f t="array" ref="C703">_xlfn.IFS(A703&lt;251,_xlfn.XLOOKUP(B703,$A$2:$A$7,$B$2:$B$7),A703&lt;501,_xlfn.XLOOKUP(B703,$A$2:$A$7,$C$2:$C$7),A703&lt;751,_xlfn.XLOOKUP(B703,$A$2:$A$7,$D$2:$D$7),A703&lt;=1000,_xlfn.XLOOKUP(B703,$A$2:$A$7,$E$2:$E$7))</f>
        <v>Bu Made</v>
      </c>
      <c r="D703" s="9" t="str">
        <f>(_xlfn.XLOOKUP(A703,'Personal Teks 2'!$A$2:$A$1001,'Personal Teks 2'!$D$2:$D$1001))</f>
        <v>Kajen Narpati</v>
      </c>
    </row>
    <row r="704" spans="1:4" x14ac:dyDescent="0.25">
      <c r="A704" s="9">
        <v>695</v>
      </c>
      <c r="B704" s="9" t="str">
        <f>_xlfn.XLOOKUP(A704,'Personal Teks 2'!$A$2:$A$1001,'Personal Teks 2'!$C$2:$C$1001)</f>
        <v>Matematika</v>
      </c>
      <c r="C704" s="9" t="str" cm="1">
        <f t="array" ref="C704">_xlfn.IFS(A704&lt;251,_xlfn.XLOOKUP(B704,$A$2:$A$7,$B$2:$B$7),A704&lt;501,_xlfn.XLOOKUP(B704,$A$2:$A$7,$C$2:$C$7),A704&lt;751,_xlfn.XLOOKUP(B704,$A$2:$A$7,$D$2:$D$7),A704&lt;=1000,_xlfn.XLOOKUP(B704,$A$2:$A$7,$E$2:$E$7))</f>
        <v>Bu Made</v>
      </c>
      <c r="D704" s="9" t="str">
        <f>(_xlfn.XLOOKUP(A704,'Personal Teks 2'!$A$2:$A$1001,'Personal Teks 2'!$D$2:$D$1001))</f>
        <v>Jamalia Wastuti</v>
      </c>
    </row>
    <row r="705" spans="1:4" x14ac:dyDescent="0.25">
      <c r="A705" s="9">
        <v>696</v>
      </c>
      <c r="B705" s="9" t="str">
        <f>_xlfn.XLOOKUP(A705,'Personal Teks 2'!$A$2:$A$1001,'Personal Teks 2'!$C$2:$C$1001)</f>
        <v>Matematika</v>
      </c>
      <c r="C705" s="9" t="str" cm="1">
        <f t="array" ref="C705">_xlfn.IFS(A705&lt;251,_xlfn.XLOOKUP(B705,$A$2:$A$7,$B$2:$B$7),A705&lt;501,_xlfn.XLOOKUP(B705,$A$2:$A$7,$C$2:$C$7),A705&lt;751,_xlfn.XLOOKUP(B705,$A$2:$A$7,$D$2:$D$7),A705&lt;=1000,_xlfn.XLOOKUP(B705,$A$2:$A$7,$E$2:$E$7))</f>
        <v>Bu Made</v>
      </c>
      <c r="D705" s="9" t="str">
        <f>(_xlfn.XLOOKUP(A705,'Personal Teks 2'!$A$2:$A$1001,'Personal Teks 2'!$D$2:$D$1001))</f>
        <v>Saadat Iswahyudi</v>
      </c>
    </row>
    <row r="706" spans="1:4" x14ac:dyDescent="0.25">
      <c r="A706" s="9">
        <v>697</v>
      </c>
      <c r="B706" s="9" t="str">
        <f>_xlfn.XLOOKUP(A706,'Personal Teks 2'!$A$2:$A$1001,'Personal Teks 2'!$C$2:$C$1001)</f>
        <v>Fisika</v>
      </c>
      <c r="C706" s="9" t="str" cm="1">
        <f t="array" ref="C706">_xlfn.IFS(A706&lt;251,_xlfn.XLOOKUP(B706,$A$2:$A$7,$B$2:$B$7),A706&lt;501,_xlfn.XLOOKUP(B706,$A$2:$A$7,$C$2:$C$7),A706&lt;751,_xlfn.XLOOKUP(B706,$A$2:$A$7,$D$2:$D$7),A706&lt;=1000,_xlfn.XLOOKUP(B706,$A$2:$A$7,$E$2:$E$7))</f>
        <v>Pak Andi</v>
      </c>
      <c r="D706" s="9" t="str">
        <f>(_xlfn.XLOOKUP(A706,'Personal Teks 2'!$A$2:$A$1001,'Personal Teks 2'!$D$2:$D$1001))</f>
        <v>Makara Mulyani</v>
      </c>
    </row>
    <row r="707" spans="1:4" x14ac:dyDescent="0.25">
      <c r="A707" s="9">
        <v>698</v>
      </c>
      <c r="B707" s="9" t="str">
        <f>_xlfn.XLOOKUP(A707,'Personal Teks 2'!$A$2:$A$1001,'Personal Teks 2'!$C$2:$C$1001)</f>
        <v>Kimia</v>
      </c>
      <c r="C707" s="9" t="str" cm="1">
        <f t="array" ref="C707">_xlfn.IFS(A707&lt;251,_xlfn.XLOOKUP(B707,$A$2:$A$7,$B$2:$B$7),A707&lt;501,_xlfn.XLOOKUP(B707,$A$2:$A$7,$C$2:$C$7),A707&lt;751,_xlfn.XLOOKUP(B707,$A$2:$A$7,$D$2:$D$7),A707&lt;=1000,_xlfn.XLOOKUP(B707,$A$2:$A$7,$E$2:$E$7))</f>
        <v>Bu Dwi</v>
      </c>
      <c r="D707" s="9" t="str">
        <f>(_xlfn.XLOOKUP(A707,'Personal Teks 2'!$A$2:$A$1001,'Personal Teks 2'!$D$2:$D$1001))</f>
        <v>Viman Uyainah</v>
      </c>
    </row>
    <row r="708" spans="1:4" x14ac:dyDescent="0.25">
      <c r="A708" s="9">
        <v>699</v>
      </c>
      <c r="B708" s="9" t="str">
        <f>_xlfn.XLOOKUP(A708,'Personal Teks 2'!$A$2:$A$1001,'Personal Teks 2'!$C$2:$C$1001)</f>
        <v>Aktuaria</v>
      </c>
      <c r="C708" s="9" t="str" cm="1">
        <f t="array" ref="C708">_xlfn.IFS(A708&lt;251,_xlfn.XLOOKUP(B708,$A$2:$A$7,$B$2:$B$7),A708&lt;501,_xlfn.XLOOKUP(B708,$A$2:$A$7,$C$2:$C$7),A708&lt;751,_xlfn.XLOOKUP(B708,$A$2:$A$7,$D$2:$D$7),A708&lt;=1000,_xlfn.XLOOKUP(B708,$A$2:$A$7,$E$2:$E$7))</f>
        <v>Bu Ratna</v>
      </c>
      <c r="D708" s="9" t="str">
        <f>(_xlfn.XLOOKUP(A708,'Personal Teks 2'!$A$2:$A$1001,'Personal Teks 2'!$D$2:$D$1001))</f>
        <v>Abyasa Hastuti</v>
      </c>
    </row>
    <row r="709" spans="1:4" x14ac:dyDescent="0.25">
      <c r="A709" s="9">
        <v>700</v>
      </c>
      <c r="B709" s="9" t="str">
        <f>_xlfn.XLOOKUP(A709,'Personal Teks 2'!$A$2:$A$1001,'Personal Teks 2'!$C$2:$C$1001)</f>
        <v>Statistika</v>
      </c>
      <c r="C709" s="9" t="str" cm="1">
        <f t="array" ref="C709">_xlfn.IFS(A709&lt;251,_xlfn.XLOOKUP(B709,$A$2:$A$7,$B$2:$B$7),A709&lt;501,_xlfn.XLOOKUP(B709,$A$2:$A$7,$C$2:$C$7),A709&lt;751,_xlfn.XLOOKUP(B709,$A$2:$A$7,$D$2:$D$7),A709&lt;=1000,_xlfn.XLOOKUP(B709,$A$2:$A$7,$E$2:$E$7))</f>
        <v>Pak Budi</v>
      </c>
      <c r="D709" s="9" t="str">
        <f>(_xlfn.XLOOKUP(A709,'Personal Teks 2'!$A$2:$A$1001,'Personal Teks 2'!$D$2:$D$1001))</f>
        <v>Jessica Hakim</v>
      </c>
    </row>
    <row r="710" spans="1:4" x14ac:dyDescent="0.25">
      <c r="A710" s="9">
        <v>701</v>
      </c>
      <c r="B710" s="9" t="str">
        <f>_xlfn.XLOOKUP(A710,'Personal Teks 2'!$A$2:$A$1001,'Personal Teks 2'!$C$2:$C$1001)</f>
        <v>Aktuaria</v>
      </c>
      <c r="C710" s="9" t="str" cm="1">
        <f t="array" ref="C710">_xlfn.IFS(A710&lt;251,_xlfn.XLOOKUP(B710,$A$2:$A$7,$B$2:$B$7),A710&lt;501,_xlfn.XLOOKUP(B710,$A$2:$A$7,$C$2:$C$7),A710&lt;751,_xlfn.XLOOKUP(B710,$A$2:$A$7,$D$2:$D$7),A710&lt;=1000,_xlfn.XLOOKUP(B710,$A$2:$A$7,$E$2:$E$7))</f>
        <v>Bu Ratna</v>
      </c>
      <c r="D710" s="9" t="str">
        <f>(_xlfn.XLOOKUP(A710,'Personal Teks 2'!$A$2:$A$1001,'Personal Teks 2'!$D$2:$D$1001))</f>
        <v>Emas Tampubolon</v>
      </c>
    </row>
    <row r="711" spans="1:4" x14ac:dyDescent="0.25">
      <c r="A711" s="9">
        <v>702</v>
      </c>
      <c r="B711" s="9" t="str">
        <f>_xlfn.XLOOKUP(A711,'Personal Teks 2'!$A$2:$A$1001,'Personal Teks 2'!$C$2:$C$1001)</f>
        <v>Fisika</v>
      </c>
      <c r="C711" s="9" t="str" cm="1">
        <f t="array" ref="C711">_xlfn.IFS(A711&lt;251,_xlfn.XLOOKUP(B711,$A$2:$A$7,$B$2:$B$7),A711&lt;501,_xlfn.XLOOKUP(B711,$A$2:$A$7,$C$2:$C$7),A711&lt;751,_xlfn.XLOOKUP(B711,$A$2:$A$7,$D$2:$D$7),A711&lt;=1000,_xlfn.XLOOKUP(B711,$A$2:$A$7,$E$2:$E$7))</f>
        <v>Pak Andi</v>
      </c>
      <c r="D711" s="9" t="str">
        <f>(_xlfn.XLOOKUP(A711,'Personal Teks 2'!$A$2:$A$1001,'Personal Teks 2'!$D$2:$D$1001))</f>
        <v>Cayadi Maryati</v>
      </c>
    </row>
    <row r="712" spans="1:4" x14ac:dyDescent="0.25">
      <c r="A712" s="9">
        <v>703</v>
      </c>
      <c r="B712" s="9" t="str">
        <f>_xlfn.XLOOKUP(A712,'Personal Teks 2'!$A$2:$A$1001,'Personal Teks 2'!$C$2:$C$1001)</f>
        <v>Statistika</v>
      </c>
      <c r="C712" s="9" t="str" cm="1">
        <f t="array" ref="C712">_xlfn.IFS(A712&lt;251,_xlfn.XLOOKUP(B712,$A$2:$A$7,$B$2:$B$7),A712&lt;501,_xlfn.XLOOKUP(B712,$A$2:$A$7,$C$2:$C$7),A712&lt;751,_xlfn.XLOOKUP(B712,$A$2:$A$7,$D$2:$D$7),A712&lt;=1000,_xlfn.XLOOKUP(B712,$A$2:$A$7,$E$2:$E$7))</f>
        <v>Pak Budi</v>
      </c>
      <c r="D712" s="9" t="str">
        <f>(_xlfn.XLOOKUP(A712,'Personal Teks 2'!$A$2:$A$1001,'Personal Teks 2'!$D$2:$D$1001))</f>
        <v>Hadi Yuliarti</v>
      </c>
    </row>
    <row r="713" spans="1:4" x14ac:dyDescent="0.25">
      <c r="A713" s="9">
        <v>704</v>
      </c>
      <c r="B713" s="9" t="str">
        <f>_xlfn.XLOOKUP(A713,'Personal Teks 2'!$A$2:$A$1001,'Personal Teks 2'!$C$2:$C$1001)</f>
        <v>Biologi</v>
      </c>
      <c r="C713" s="9" t="str" cm="1">
        <f t="array" ref="C713">_xlfn.IFS(A713&lt;251,_xlfn.XLOOKUP(B713,$A$2:$A$7,$B$2:$B$7),A713&lt;501,_xlfn.XLOOKUP(B713,$A$2:$A$7,$C$2:$C$7),A713&lt;751,_xlfn.XLOOKUP(B713,$A$2:$A$7,$D$2:$D$7),A713&lt;=1000,_xlfn.XLOOKUP(B713,$A$2:$A$7,$E$2:$E$7))</f>
        <v>Pak Krisna</v>
      </c>
      <c r="D713" s="9" t="str">
        <f>(_xlfn.XLOOKUP(A713,'Personal Teks 2'!$A$2:$A$1001,'Personal Teks 2'!$D$2:$D$1001))</f>
        <v>Banara Ardianto</v>
      </c>
    </row>
    <row r="714" spans="1:4" x14ac:dyDescent="0.25">
      <c r="A714" s="9">
        <v>705</v>
      </c>
      <c r="B714" s="9" t="str">
        <f>_xlfn.XLOOKUP(A714,'Personal Teks 2'!$A$2:$A$1001,'Personal Teks 2'!$C$2:$C$1001)</f>
        <v>Fisika</v>
      </c>
      <c r="C714" s="9" t="str" cm="1">
        <f t="array" ref="C714">_xlfn.IFS(A714&lt;251,_xlfn.XLOOKUP(B714,$A$2:$A$7,$B$2:$B$7),A714&lt;501,_xlfn.XLOOKUP(B714,$A$2:$A$7,$C$2:$C$7),A714&lt;751,_xlfn.XLOOKUP(B714,$A$2:$A$7,$D$2:$D$7),A714&lt;=1000,_xlfn.XLOOKUP(B714,$A$2:$A$7,$E$2:$E$7))</f>
        <v>Pak Andi</v>
      </c>
      <c r="D714" s="9" t="str">
        <f>(_xlfn.XLOOKUP(A714,'Personal Teks 2'!$A$2:$A$1001,'Personal Teks 2'!$D$2:$D$1001))</f>
        <v>Elvin Saragih</v>
      </c>
    </row>
    <row r="715" spans="1:4" x14ac:dyDescent="0.25">
      <c r="A715" s="9">
        <v>706</v>
      </c>
      <c r="B715" s="9" t="str">
        <f>_xlfn.XLOOKUP(A715,'Personal Teks 2'!$A$2:$A$1001,'Personal Teks 2'!$C$2:$C$1001)</f>
        <v>Kimia</v>
      </c>
      <c r="C715" s="9" t="str" cm="1">
        <f t="array" ref="C715">_xlfn.IFS(A715&lt;251,_xlfn.XLOOKUP(B715,$A$2:$A$7,$B$2:$B$7),A715&lt;501,_xlfn.XLOOKUP(B715,$A$2:$A$7,$C$2:$C$7),A715&lt;751,_xlfn.XLOOKUP(B715,$A$2:$A$7,$D$2:$D$7),A715&lt;=1000,_xlfn.XLOOKUP(B715,$A$2:$A$7,$E$2:$E$7))</f>
        <v>Bu Dwi</v>
      </c>
      <c r="D715" s="9" t="str">
        <f>(_xlfn.XLOOKUP(A715,'Personal Teks 2'!$A$2:$A$1001,'Personal Teks 2'!$D$2:$D$1001))</f>
        <v>Olga Handayani</v>
      </c>
    </row>
    <row r="716" spans="1:4" x14ac:dyDescent="0.25">
      <c r="A716" s="9">
        <v>707</v>
      </c>
      <c r="B716" s="9" t="str">
        <f>_xlfn.XLOOKUP(A716,'Personal Teks 2'!$A$2:$A$1001,'Personal Teks 2'!$C$2:$C$1001)</f>
        <v>Biologi</v>
      </c>
      <c r="C716" s="9" t="str" cm="1">
        <f t="array" ref="C716">_xlfn.IFS(A716&lt;251,_xlfn.XLOOKUP(B716,$A$2:$A$7,$B$2:$B$7),A716&lt;501,_xlfn.XLOOKUP(B716,$A$2:$A$7,$C$2:$C$7),A716&lt;751,_xlfn.XLOOKUP(B716,$A$2:$A$7,$D$2:$D$7),A716&lt;=1000,_xlfn.XLOOKUP(B716,$A$2:$A$7,$E$2:$E$7))</f>
        <v>Pak Krisna</v>
      </c>
      <c r="D716" s="9" t="str">
        <f>(_xlfn.XLOOKUP(A716,'Personal Teks 2'!$A$2:$A$1001,'Personal Teks 2'!$D$2:$D$1001))</f>
        <v>Ridwan Puspasari</v>
      </c>
    </row>
    <row r="717" spans="1:4" x14ac:dyDescent="0.25">
      <c r="A717" s="9">
        <v>708</v>
      </c>
      <c r="B717" s="9" t="str">
        <f>_xlfn.XLOOKUP(A717,'Personal Teks 2'!$A$2:$A$1001,'Personal Teks 2'!$C$2:$C$1001)</f>
        <v>Statistika</v>
      </c>
      <c r="C717" s="9" t="str" cm="1">
        <f t="array" ref="C717">_xlfn.IFS(A717&lt;251,_xlfn.XLOOKUP(B717,$A$2:$A$7,$B$2:$B$7),A717&lt;501,_xlfn.XLOOKUP(B717,$A$2:$A$7,$C$2:$C$7),A717&lt;751,_xlfn.XLOOKUP(B717,$A$2:$A$7,$D$2:$D$7),A717&lt;=1000,_xlfn.XLOOKUP(B717,$A$2:$A$7,$E$2:$E$7))</f>
        <v>Pak Budi</v>
      </c>
      <c r="D717" s="9" t="str">
        <f>(_xlfn.XLOOKUP(A717,'Personal Teks 2'!$A$2:$A$1001,'Personal Teks 2'!$D$2:$D$1001))</f>
        <v>Sadina Prabowo</v>
      </c>
    </row>
    <row r="718" spans="1:4" x14ac:dyDescent="0.25">
      <c r="A718" s="9">
        <v>709</v>
      </c>
      <c r="B718" s="9" t="str">
        <f>_xlfn.XLOOKUP(A718,'Personal Teks 2'!$A$2:$A$1001,'Personal Teks 2'!$C$2:$C$1001)</f>
        <v>Biologi</v>
      </c>
      <c r="C718" s="9" t="str" cm="1">
        <f t="array" ref="C718">_xlfn.IFS(A718&lt;251,_xlfn.XLOOKUP(B718,$A$2:$A$7,$B$2:$B$7),A718&lt;501,_xlfn.XLOOKUP(B718,$A$2:$A$7,$C$2:$C$7),A718&lt;751,_xlfn.XLOOKUP(B718,$A$2:$A$7,$D$2:$D$7),A718&lt;=1000,_xlfn.XLOOKUP(B718,$A$2:$A$7,$E$2:$E$7))</f>
        <v>Pak Krisna</v>
      </c>
      <c r="D718" s="9" t="str">
        <f>(_xlfn.XLOOKUP(A718,'Personal Teks 2'!$A$2:$A$1001,'Personal Teks 2'!$D$2:$D$1001))</f>
        <v>Najwa Palastri</v>
      </c>
    </row>
    <row r="719" spans="1:4" x14ac:dyDescent="0.25">
      <c r="A719" s="9">
        <v>710</v>
      </c>
      <c r="B719" s="9" t="str">
        <f>_xlfn.XLOOKUP(A719,'Personal Teks 2'!$A$2:$A$1001,'Personal Teks 2'!$C$2:$C$1001)</f>
        <v>Matematika</v>
      </c>
      <c r="C719" s="9" t="str" cm="1">
        <f t="array" ref="C719">_xlfn.IFS(A719&lt;251,_xlfn.XLOOKUP(B719,$A$2:$A$7,$B$2:$B$7),A719&lt;501,_xlfn.XLOOKUP(B719,$A$2:$A$7,$C$2:$C$7),A719&lt;751,_xlfn.XLOOKUP(B719,$A$2:$A$7,$D$2:$D$7),A719&lt;=1000,_xlfn.XLOOKUP(B719,$A$2:$A$7,$E$2:$E$7))</f>
        <v>Bu Made</v>
      </c>
      <c r="D719" s="9" t="str">
        <f>(_xlfn.XLOOKUP(A719,'Personal Teks 2'!$A$2:$A$1001,'Personal Teks 2'!$D$2:$D$1001))</f>
        <v>Dalimin Pranowo</v>
      </c>
    </row>
    <row r="720" spans="1:4" x14ac:dyDescent="0.25">
      <c r="A720" s="9">
        <v>711</v>
      </c>
      <c r="B720" s="9" t="str">
        <f>_xlfn.XLOOKUP(A720,'Personal Teks 2'!$A$2:$A$1001,'Personal Teks 2'!$C$2:$C$1001)</f>
        <v>Fisika</v>
      </c>
      <c r="C720" s="9" t="str" cm="1">
        <f t="array" ref="C720">_xlfn.IFS(A720&lt;251,_xlfn.XLOOKUP(B720,$A$2:$A$7,$B$2:$B$7),A720&lt;501,_xlfn.XLOOKUP(B720,$A$2:$A$7,$C$2:$C$7),A720&lt;751,_xlfn.XLOOKUP(B720,$A$2:$A$7,$D$2:$D$7),A720&lt;=1000,_xlfn.XLOOKUP(B720,$A$2:$A$7,$E$2:$E$7))</f>
        <v>Pak Andi</v>
      </c>
      <c r="D720" s="9" t="str">
        <f>(_xlfn.XLOOKUP(A720,'Personal Teks 2'!$A$2:$A$1001,'Personal Teks 2'!$D$2:$D$1001))</f>
        <v>Indah Kurniawan</v>
      </c>
    </row>
    <row r="721" spans="1:4" x14ac:dyDescent="0.25">
      <c r="A721" s="9">
        <v>712</v>
      </c>
      <c r="B721" s="9" t="str">
        <f>_xlfn.XLOOKUP(A721,'Personal Teks 2'!$A$2:$A$1001,'Personal Teks 2'!$C$2:$C$1001)</f>
        <v>Matematika</v>
      </c>
      <c r="C721" s="9" t="str" cm="1">
        <f t="array" ref="C721">_xlfn.IFS(A721&lt;251,_xlfn.XLOOKUP(B721,$A$2:$A$7,$B$2:$B$7),A721&lt;501,_xlfn.XLOOKUP(B721,$A$2:$A$7,$C$2:$C$7),A721&lt;751,_xlfn.XLOOKUP(B721,$A$2:$A$7,$D$2:$D$7),A721&lt;=1000,_xlfn.XLOOKUP(B721,$A$2:$A$7,$E$2:$E$7))</f>
        <v>Bu Made</v>
      </c>
      <c r="D721" s="9" t="str">
        <f>(_xlfn.XLOOKUP(A721,'Personal Teks 2'!$A$2:$A$1001,'Personal Teks 2'!$D$2:$D$1001))</f>
        <v>Laksana Irawan</v>
      </c>
    </row>
    <row r="722" spans="1:4" x14ac:dyDescent="0.25">
      <c r="A722" s="9">
        <v>713</v>
      </c>
      <c r="B722" s="9" t="str">
        <f>_xlfn.XLOOKUP(A722,'Personal Teks 2'!$A$2:$A$1001,'Personal Teks 2'!$C$2:$C$1001)</f>
        <v>Fisika</v>
      </c>
      <c r="C722" s="9" t="str" cm="1">
        <f t="array" ref="C722">_xlfn.IFS(A722&lt;251,_xlfn.XLOOKUP(B722,$A$2:$A$7,$B$2:$B$7),A722&lt;501,_xlfn.XLOOKUP(B722,$A$2:$A$7,$C$2:$C$7),A722&lt;751,_xlfn.XLOOKUP(B722,$A$2:$A$7,$D$2:$D$7),A722&lt;=1000,_xlfn.XLOOKUP(B722,$A$2:$A$7,$E$2:$E$7))</f>
        <v>Pak Andi</v>
      </c>
      <c r="D722" s="9" t="str">
        <f>(_xlfn.XLOOKUP(A722,'Personal Teks 2'!$A$2:$A$1001,'Personal Teks 2'!$D$2:$D$1001))</f>
        <v>Lanjar Napitupulu</v>
      </c>
    </row>
    <row r="723" spans="1:4" x14ac:dyDescent="0.25">
      <c r="A723" s="9">
        <v>714</v>
      </c>
      <c r="B723" s="9" t="str">
        <f>_xlfn.XLOOKUP(A723,'Personal Teks 2'!$A$2:$A$1001,'Personal Teks 2'!$C$2:$C$1001)</f>
        <v>Fisika</v>
      </c>
      <c r="C723" s="9" t="str" cm="1">
        <f t="array" ref="C723">_xlfn.IFS(A723&lt;251,_xlfn.XLOOKUP(B723,$A$2:$A$7,$B$2:$B$7),A723&lt;501,_xlfn.XLOOKUP(B723,$A$2:$A$7,$C$2:$C$7),A723&lt;751,_xlfn.XLOOKUP(B723,$A$2:$A$7,$D$2:$D$7),A723&lt;=1000,_xlfn.XLOOKUP(B723,$A$2:$A$7,$E$2:$E$7))</f>
        <v>Pak Andi</v>
      </c>
      <c r="D723" s="9" t="str">
        <f>(_xlfn.XLOOKUP(A723,'Personal Teks 2'!$A$2:$A$1001,'Personal Teks 2'!$D$2:$D$1001))</f>
        <v>Jelita Suwarno</v>
      </c>
    </row>
    <row r="724" spans="1:4" x14ac:dyDescent="0.25">
      <c r="A724" s="9">
        <v>715</v>
      </c>
      <c r="B724" s="9" t="str">
        <f>_xlfn.XLOOKUP(A724,'Personal Teks 2'!$A$2:$A$1001,'Personal Teks 2'!$C$2:$C$1001)</f>
        <v>Fisika</v>
      </c>
      <c r="C724" s="9" t="str" cm="1">
        <f t="array" ref="C724">_xlfn.IFS(A724&lt;251,_xlfn.XLOOKUP(B724,$A$2:$A$7,$B$2:$B$7),A724&lt;501,_xlfn.XLOOKUP(B724,$A$2:$A$7,$C$2:$C$7),A724&lt;751,_xlfn.XLOOKUP(B724,$A$2:$A$7,$D$2:$D$7),A724&lt;=1000,_xlfn.XLOOKUP(B724,$A$2:$A$7,$E$2:$E$7))</f>
        <v>Pak Andi</v>
      </c>
      <c r="D724" s="9" t="str">
        <f>(_xlfn.XLOOKUP(A724,'Personal Teks 2'!$A$2:$A$1001,'Personal Teks 2'!$D$2:$D$1001))</f>
        <v>Lanjar Hidayanto</v>
      </c>
    </row>
    <row r="725" spans="1:4" x14ac:dyDescent="0.25">
      <c r="A725" s="9">
        <v>716</v>
      </c>
      <c r="B725" s="9" t="str">
        <f>_xlfn.XLOOKUP(A725,'Personal Teks 2'!$A$2:$A$1001,'Personal Teks 2'!$C$2:$C$1001)</f>
        <v>Biologi</v>
      </c>
      <c r="C725" s="9" t="str" cm="1">
        <f t="array" ref="C725">_xlfn.IFS(A725&lt;251,_xlfn.XLOOKUP(B725,$A$2:$A$7,$B$2:$B$7),A725&lt;501,_xlfn.XLOOKUP(B725,$A$2:$A$7,$C$2:$C$7),A725&lt;751,_xlfn.XLOOKUP(B725,$A$2:$A$7,$D$2:$D$7),A725&lt;=1000,_xlfn.XLOOKUP(B725,$A$2:$A$7,$E$2:$E$7))</f>
        <v>Pak Krisna</v>
      </c>
      <c r="D725" s="9" t="str">
        <f>(_xlfn.XLOOKUP(A725,'Personal Teks 2'!$A$2:$A$1001,'Personal Teks 2'!$D$2:$D$1001))</f>
        <v>Radit Lestari</v>
      </c>
    </row>
    <row r="726" spans="1:4" x14ac:dyDescent="0.25">
      <c r="A726" s="9">
        <v>717</v>
      </c>
      <c r="B726" s="9" t="str">
        <f>_xlfn.XLOOKUP(A726,'Personal Teks 2'!$A$2:$A$1001,'Personal Teks 2'!$C$2:$C$1001)</f>
        <v>Fisika</v>
      </c>
      <c r="C726" s="9" t="str" cm="1">
        <f t="array" ref="C726">_xlfn.IFS(A726&lt;251,_xlfn.XLOOKUP(B726,$A$2:$A$7,$B$2:$B$7),A726&lt;501,_xlfn.XLOOKUP(B726,$A$2:$A$7,$C$2:$C$7),A726&lt;751,_xlfn.XLOOKUP(B726,$A$2:$A$7,$D$2:$D$7),A726&lt;=1000,_xlfn.XLOOKUP(B726,$A$2:$A$7,$E$2:$E$7))</f>
        <v>Pak Andi</v>
      </c>
      <c r="D726" s="9" t="str">
        <f>(_xlfn.XLOOKUP(A726,'Personal Teks 2'!$A$2:$A$1001,'Personal Teks 2'!$D$2:$D$1001))</f>
        <v>Umay Siregar</v>
      </c>
    </row>
    <row r="727" spans="1:4" x14ac:dyDescent="0.25">
      <c r="A727" s="9">
        <v>718</v>
      </c>
      <c r="B727" s="9" t="str">
        <f>_xlfn.XLOOKUP(A727,'Personal Teks 2'!$A$2:$A$1001,'Personal Teks 2'!$C$2:$C$1001)</f>
        <v>Fisika</v>
      </c>
      <c r="C727" s="9" t="str" cm="1">
        <f t="array" ref="C727">_xlfn.IFS(A727&lt;251,_xlfn.XLOOKUP(B727,$A$2:$A$7,$B$2:$B$7),A727&lt;501,_xlfn.XLOOKUP(B727,$A$2:$A$7,$C$2:$C$7),A727&lt;751,_xlfn.XLOOKUP(B727,$A$2:$A$7,$D$2:$D$7),A727&lt;=1000,_xlfn.XLOOKUP(B727,$A$2:$A$7,$E$2:$E$7))</f>
        <v>Pak Andi</v>
      </c>
      <c r="D727" s="9" t="str">
        <f>(_xlfn.XLOOKUP(A727,'Personal Teks 2'!$A$2:$A$1001,'Personal Teks 2'!$D$2:$D$1001))</f>
        <v>Natalia Rahimah</v>
      </c>
    </row>
    <row r="728" spans="1:4" x14ac:dyDescent="0.25">
      <c r="A728" s="9">
        <v>719</v>
      </c>
      <c r="B728" s="9" t="str">
        <f>_xlfn.XLOOKUP(A728,'Personal Teks 2'!$A$2:$A$1001,'Personal Teks 2'!$C$2:$C$1001)</f>
        <v>Aktuaria</v>
      </c>
      <c r="C728" s="9" t="str" cm="1">
        <f t="array" ref="C728">_xlfn.IFS(A728&lt;251,_xlfn.XLOOKUP(B728,$A$2:$A$7,$B$2:$B$7),A728&lt;501,_xlfn.XLOOKUP(B728,$A$2:$A$7,$C$2:$C$7),A728&lt;751,_xlfn.XLOOKUP(B728,$A$2:$A$7,$D$2:$D$7),A728&lt;=1000,_xlfn.XLOOKUP(B728,$A$2:$A$7,$E$2:$E$7))</f>
        <v>Bu Ratna</v>
      </c>
      <c r="D728" s="9" t="str">
        <f>(_xlfn.XLOOKUP(A728,'Personal Teks 2'!$A$2:$A$1001,'Personal Teks 2'!$D$2:$D$1001))</f>
        <v>Warsa Sudiati</v>
      </c>
    </row>
    <row r="729" spans="1:4" x14ac:dyDescent="0.25">
      <c r="A729" s="9">
        <v>720</v>
      </c>
      <c r="B729" s="9" t="str">
        <f>_xlfn.XLOOKUP(A729,'Personal Teks 2'!$A$2:$A$1001,'Personal Teks 2'!$C$2:$C$1001)</f>
        <v>Fisika</v>
      </c>
      <c r="C729" s="9" t="str" cm="1">
        <f t="array" ref="C729">_xlfn.IFS(A729&lt;251,_xlfn.XLOOKUP(B729,$A$2:$A$7,$B$2:$B$7),A729&lt;501,_xlfn.XLOOKUP(B729,$A$2:$A$7,$C$2:$C$7),A729&lt;751,_xlfn.XLOOKUP(B729,$A$2:$A$7,$D$2:$D$7),A729&lt;=1000,_xlfn.XLOOKUP(B729,$A$2:$A$7,$E$2:$E$7))</f>
        <v>Pak Andi</v>
      </c>
      <c r="D729" s="9" t="str">
        <f>(_xlfn.XLOOKUP(A729,'Personal Teks 2'!$A$2:$A$1001,'Personal Teks 2'!$D$2:$D$1001))</f>
        <v>Cengkal Anggraini</v>
      </c>
    </row>
    <row r="730" spans="1:4" x14ac:dyDescent="0.25">
      <c r="A730" s="9">
        <v>721</v>
      </c>
      <c r="B730" s="9" t="str">
        <f>_xlfn.XLOOKUP(A730,'Personal Teks 2'!$A$2:$A$1001,'Personal Teks 2'!$C$2:$C$1001)</f>
        <v>Statistika</v>
      </c>
      <c r="C730" s="9" t="str" cm="1">
        <f t="array" ref="C730">_xlfn.IFS(A730&lt;251,_xlfn.XLOOKUP(B730,$A$2:$A$7,$B$2:$B$7),A730&lt;501,_xlfn.XLOOKUP(B730,$A$2:$A$7,$C$2:$C$7),A730&lt;751,_xlfn.XLOOKUP(B730,$A$2:$A$7,$D$2:$D$7),A730&lt;=1000,_xlfn.XLOOKUP(B730,$A$2:$A$7,$E$2:$E$7))</f>
        <v>Pak Budi</v>
      </c>
      <c r="D730" s="9" t="str">
        <f>(_xlfn.XLOOKUP(A730,'Personal Teks 2'!$A$2:$A$1001,'Personal Teks 2'!$D$2:$D$1001))</f>
        <v>Kamaria Wijayanti</v>
      </c>
    </row>
    <row r="731" spans="1:4" x14ac:dyDescent="0.25">
      <c r="A731" s="9">
        <v>722</v>
      </c>
      <c r="B731" s="9" t="str">
        <f>_xlfn.XLOOKUP(A731,'Personal Teks 2'!$A$2:$A$1001,'Personal Teks 2'!$C$2:$C$1001)</f>
        <v>Matematika</v>
      </c>
      <c r="C731" s="9" t="str" cm="1">
        <f t="array" ref="C731">_xlfn.IFS(A731&lt;251,_xlfn.XLOOKUP(B731,$A$2:$A$7,$B$2:$B$7),A731&lt;501,_xlfn.XLOOKUP(B731,$A$2:$A$7,$C$2:$C$7),A731&lt;751,_xlfn.XLOOKUP(B731,$A$2:$A$7,$D$2:$D$7),A731&lt;=1000,_xlfn.XLOOKUP(B731,$A$2:$A$7,$E$2:$E$7))</f>
        <v>Bu Made</v>
      </c>
      <c r="D731" s="9" t="str">
        <f>(_xlfn.XLOOKUP(A731,'Personal Teks 2'!$A$2:$A$1001,'Personal Teks 2'!$D$2:$D$1001))</f>
        <v>Kanda Nugroho</v>
      </c>
    </row>
    <row r="732" spans="1:4" x14ac:dyDescent="0.25">
      <c r="A732" s="9">
        <v>723</v>
      </c>
      <c r="B732" s="9" t="str">
        <f>_xlfn.XLOOKUP(A732,'Personal Teks 2'!$A$2:$A$1001,'Personal Teks 2'!$C$2:$C$1001)</f>
        <v>Aktuaria</v>
      </c>
      <c r="C732" s="9" t="str" cm="1">
        <f t="array" ref="C732">_xlfn.IFS(A732&lt;251,_xlfn.XLOOKUP(B732,$A$2:$A$7,$B$2:$B$7),A732&lt;501,_xlfn.XLOOKUP(B732,$A$2:$A$7,$C$2:$C$7),A732&lt;751,_xlfn.XLOOKUP(B732,$A$2:$A$7,$D$2:$D$7),A732&lt;=1000,_xlfn.XLOOKUP(B732,$A$2:$A$7,$E$2:$E$7))</f>
        <v>Bu Ratna</v>
      </c>
      <c r="D732" s="9" t="str">
        <f>(_xlfn.XLOOKUP(A732,'Personal Teks 2'!$A$2:$A$1001,'Personal Teks 2'!$D$2:$D$1001))</f>
        <v>Kajen Prabowo</v>
      </c>
    </row>
    <row r="733" spans="1:4" x14ac:dyDescent="0.25">
      <c r="A733" s="9">
        <v>724</v>
      </c>
      <c r="B733" s="9" t="str">
        <f>_xlfn.XLOOKUP(A733,'Personal Teks 2'!$A$2:$A$1001,'Personal Teks 2'!$C$2:$C$1001)</f>
        <v>Statistika</v>
      </c>
      <c r="C733" s="9" t="str" cm="1">
        <f t="array" ref="C733">_xlfn.IFS(A733&lt;251,_xlfn.XLOOKUP(B733,$A$2:$A$7,$B$2:$B$7),A733&lt;501,_xlfn.XLOOKUP(B733,$A$2:$A$7,$C$2:$C$7),A733&lt;751,_xlfn.XLOOKUP(B733,$A$2:$A$7,$D$2:$D$7),A733&lt;=1000,_xlfn.XLOOKUP(B733,$A$2:$A$7,$E$2:$E$7))</f>
        <v>Pak Budi</v>
      </c>
      <c r="D733" s="9" t="str">
        <f>(_xlfn.XLOOKUP(A733,'Personal Teks 2'!$A$2:$A$1001,'Personal Teks 2'!$D$2:$D$1001))</f>
        <v>Cindy Sitompul</v>
      </c>
    </row>
    <row r="734" spans="1:4" x14ac:dyDescent="0.25">
      <c r="A734" s="9">
        <v>725</v>
      </c>
      <c r="B734" s="9" t="str">
        <f>_xlfn.XLOOKUP(A734,'Personal Teks 2'!$A$2:$A$1001,'Personal Teks 2'!$C$2:$C$1001)</f>
        <v>Matematika</v>
      </c>
      <c r="C734" s="9" t="str" cm="1">
        <f t="array" ref="C734">_xlfn.IFS(A734&lt;251,_xlfn.XLOOKUP(B734,$A$2:$A$7,$B$2:$B$7),A734&lt;501,_xlfn.XLOOKUP(B734,$A$2:$A$7,$C$2:$C$7),A734&lt;751,_xlfn.XLOOKUP(B734,$A$2:$A$7,$D$2:$D$7),A734&lt;=1000,_xlfn.XLOOKUP(B734,$A$2:$A$7,$E$2:$E$7))</f>
        <v>Bu Made</v>
      </c>
      <c r="D734" s="9" t="str">
        <f>(_xlfn.XLOOKUP(A734,'Personal Teks 2'!$A$2:$A$1001,'Personal Teks 2'!$D$2:$D$1001))</f>
        <v>Labuh Permadi</v>
      </c>
    </row>
    <row r="735" spans="1:4" x14ac:dyDescent="0.25">
      <c r="A735" s="9">
        <v>726</v>
      </c>
      <c r="B735" s="9" t="str">
        <f>_xlfn.XLOOKUP(A735,'Personal Teks 2'!$A$2:$A$1001,'Personal Teks 2'!$C$2:$C$1001)</f>
        <v>Biologi</v>
      </c>
      <c r="C735" s="9" t="str" cm="1">
        <f t="array" ref="C735">_xlfn.IFS(A735&lt;251,_xlfn.XLOOKUP(B735,$A$2:$A$7,$B$2:$B$7),A735&lt;501,_xlfn.XLOOKUP(B735,$A$2:$A$7,$C$2:$C$7),A735&lt;751,_xlfn.XLOOKUP(B735,$A$2:$A$7,$D$2:$D$7),A735&lt;=1000,_xlfn.XLOOKUP(B735,$A$2:$A$7,$E$2:$E$7))</f>
        <v>Pak Krisna</v>
      </c>
      <c r="D735" s="9" t="str">
        <f>(_xlfn.XLOOKUP(A735,'Personal Teks 2'!$A$2:$A$1001,'Personal Teks 2'!$D$2:$D$1001))</f>
        <v>Natalia Hasanah</v>
      </c>
    </row>
    <row r="736" spans="1:4" x14ac:dyDescent="0.25">
      <c r="A736" s="9">
        <v>727</v>
      </c>
      <c r="B736" s="9" t="str">
        <f>_xlfn.XLOOKUP(A736,'Personal Teks 2'!$A$2:$A$1001,'Personal Teks 2'!$C$2:$C$1001)</f>
        <v>Aktuaria</v>
      </c>
      <c r="C736" s="9" t="str" cm="1">
        <f t="array" ref="C736">_xlfn.IFS(A736&lt;251,_xlfn.XLOOKUP(B736,$A$2:$A$7,$B$2:$B$7),A736&lt;501,_xlfn.XLOOKUP(B736,$A$2:$A$7,$C$2:$C$7),A736&lt;751,_xlfn.XLOOKUP(B736,$A$2:$A$7,$D$2:$D$7),A736&lt;=1000,_xlfn.XLOOKUP(B736,$A$2:$A$7,$E$2:$E$7))</f>
        <v>Bu Ratna</v>
      </c>
      <c r="D736" s="9" t="str">
        <f>(_xlfn.XLOOKUP(A736,'Personal Teks 2'!$A$2:$A$1001,'Personal Teks 2'!$D$2:$D$1001))</f>
        <v>Yoga Hartati</v>
      </c>
    </row>
    <row r="737" spans="1:4" x14ac:dyDescent="0.25">
      <c r="A737" s="9">
        <v>728</v>
      </c>
      <c r="B737" s="9" t="str">
        <f>_xlfn.XLOOKUP(A737,'Personal Teks 2'!$A$2:$A$1001,'Personal Teks 2'!$C$2:$C$1001)</f>
        <v>Matematika</v>
      </c>
      <c r="C737" s="9" t="str" cm="1">
        <f t="array" ref="C737">_xlfn.IFS(A737&lt;251,_xlfn.XLOOKUP(B737,$A$2:$A$7,$B$2:$B$7),A737&lt;501,_xlfn.XLOOKUP(B737,$A$2:$A$7,$C$2:$C$7),A737&lt;751,_xlfn.XLOOKUP(B737,$A$2:$A$7,$D$2:$D$7),A737&lt;=1000,_xlfn.XLOOKUP(B737,$A$2:$A$7,$E$2:$E$7))</f>
        <v>Bu Made</v>
      </c>
      <c r="D737" s="9" t="str">
        <f>(_xlfn.XLOOKUP(A737,'Personal Teks 2'!$A$2:$A$1001,'Personal Teks 2'!$D$2:$D$1001))</f>
        <v>Kenzie Pratama</v>
      </c>
    </row>
    <row r="738" spans="1:4" x14ac:dyDescent="0.25">
      <c r="A738" s="9">
        <v>729</v>
      </c>
      <c r="B738" s="9" t="str">
        <f>_xlfn.XLOOKUP(A738,'Personal Teks 2'!$A$2:$A$1001,'Personal Teks 2'!$C$2:$C$1001)</f>
        <v>Fisika</v>
      </c>
      <c r="C738" s="9" t="str" cm="1">
        <f t="array" ref="C738">_xlfn.IFS(A738&lt;251,_xlfn.XLOOKUP(B738,$A$2:$A$7,$B$2:$B$7),A738&lt;501,_xlfn.XLOOKUP(B738,$A$2:$A$7,$C$2:$C$7),A738&lt;751,_xlfn.XLOOKUP(B738,$A$2:$A$7,$D$2:$D$7),A738&lt;=1000,_xlfn.XLOOKUP(B738,$A$2:$A$7,$E$2:$E$7))</f>
        <v>Pak Andi</v>
      </c>
      <c r="D738" s="9" t="str">
        <f>(_xlfn.XLOOKUP(A738,'Personal Teks 2'!$A$2:$A$1001,'Personal Teks 2'!$D$2:$D$1001))</f>
        <v>Vivi Nuraini</v>
      </c>
    </row>
    <row r="739" spans="1:4" x14ac:dyDescent="0.25">
      <c r="A739" s="9">
        <v>730</v>
      </c>
      <c r="B739" s="9" t="str">
        <f>_xlfn.XLOOKUP(A739,'Personal Teks 2'!$A$2:$A$1001,'Personal Teks 2'!$C$2:$C$1001)</f>
        <v>Biologi</v>
      </c>
      <c r="C739" s="9" t="str" cm="1">
        <f t="array" ref="C739">_xlfn.IFS(A739&lt;251,_xlfn.XLOOKUP(B739,$A$2:$A$7,$B$2:$B$7),A739&lt;501,_xlfn.XLOOKUP(B739,$A$2:$A$7,$C$2:$C$7),A739&lt;751,_xlfn.XLOOKUP(B739,$A$2:$A$7,$D$2:$D$7),A739&lt;=1000,_xlfn.XLOOKUP(B739,$A$2:$A$7,$E$2:$E$7))</f>
        <v>Pak Krisna</v>
      </c>
      <c r="D739" s="9" t="str">
        <f>(_xlfn.XLOOKUP(A739,'Personal Teks 2'!$A$2:$A$1001,'Personal Teks 2'!$D$2:$D$1001))</f>
        <v>Wardaya Kusumo</v>
      </c>
    </row>
    <row r="740" spans="1:4" x14ac:dyDescent="0.25">
      <c r="A740" s="9">
        <v>731</v>
      </c>
      <c r="B740" s="9" t="str">
        <f>_xlfn.XLOOKUP(A740,'Personal Teks 2'!$A$2:$A$1001,'Personal Teks 2'!$C$2:$C$1001)</f>
        <v>Biologi</v>
      </c>
      <c r="C740" s="9" t="str" cm="1">
        <f t="array" ref="C740">_xlfn.IFS(A740&lt;251,_xlfn.XLOOKUP(B740,$A$2:$A$7,$B$2:$B$7),A740&lt;501,_xlfn.XLOOKUP(B740,$A$2:$A$7,$C$2:$C$7),A740&lt;751,_xlfn.XLOOKUP(B740,$A$2:$A$7,$D$2:$D$7),A740&lt;=1000,_xlfn.XLOOKUP(B740,$A$2:$A$7,$E$2:$E$7))</f>
        <v>Pak Krisna</v>
      </c>
      <c r="D740" s="9" t="str">
        <f>(_xlfn.XLOOKUP(A740,'Personal Teks 2'!$A$2:$A$1001,'Personal Teks 2'!$D$2:$D$1001))</f>
        <v>Muhammad Suryono</v>
      </c>
    </row>
    <row r="741" spans="1:4" x14ac:dyDescent="0.25">
      <c r="A741" s="9">
        <v>732</v>
      </c>
      <c r="B741" s="9" t="str">
        <f>_xlfn.XLOOKUP(A741,'Personal Teks 2'!$A$2:$A$1001,'Personal Teks 2'!$C$2:$C$1001)</f>
        <v>Aktuaria</v>
      </c>
      <c r="C741" s="9" t="str" cm="1">
        <f t="array" ref="C741">_xlfn.IFS(A741&lt;251,_xlfn.XLOOKUP(B741,$A$2:$A$7,$B$2:$B$7),A741&lt;501,_xlfn.XLOOKUP(B741,$A$2:$A$7,$C$2:$C$7),A741&lt;751,_xlfn.XLOOKUP(B741,$A$2:$A$7,$D$2:$D$7),A741&lt;=1000,_xlfn.XLOOKUP(B741,$A$2:$A$7,$E$2:$E$7))</f>
        <v>Bu Ratna</v>
      </c>
      <c r="D741" s="9" t="str">
        <f>(_xlfn.XLOOKUP(A741,'Personal Teks 2'!$A$2:$A$1001,'Personal Teks 2'!$D$2:$D$1001))</f>
        <v>Aris Anggraini</v>
      </c>
    </row>
    <row r="742" spans="1:4" x14ac:dyDescent="0.25">
      <c r="A742" s="9">
        <v>733</v>
      </c>
      <c r="B742" s="9" t="str">
        <f>_xlfn.XLOOKUP(A742,'Personal Teks 2'!$A$2:$A$1001,'Personal Teks 2'!$C$2:$C$1001)</f>
        <v>Biologi</v>
      </c>
      <c r="C742" s="9" t="str" cm="1">
        <f t="array" ref="C742">_xlfn.IFS(A742&lt;251,_xlfn.XLOOKUP(B742,$A$2:$A$7,$B$2:$B$7),A742&lt;501,_xlfn.XLOOKUP(B742,$A$2:$A$7,$C$2:$C$7),A742&lt;751,_xlfn.XLOOKUP(B742,$A$2:$A$7,$D$2:$D$7),A742&lt;=1000,_xlfn.XLOOKUP(B742,$A$2:$A$7,$E$2:$E$7))</f>
        <v>Pak Krisna</v>
      </c>
      <c r="D742" s="9" t="str">
        <f>(_xlfn.XLOOKUP(A742,'Personal Teks 2'!$A$2:$A$1001,'Personal Teks 2'!$D$2:$D$1001))</f>
        <v>Rizki Suartini</v>
      </c>
    </row>
    <row r="743" spans="1:4" x14ac:dyDescent="0.25">
      <c r="A743" s="9">
        <v>734</v>
      </c>
      <c r="B743" s="9" t="str">
        <f>_xlfn.XLOOKUP(A743,'Personal Teks 2'!$A$2:$A$1001,'Personal Teks 2'!$C$2:$C$1001)</f>
        <v>Statistika</v>
      </c>
      <c r="C743" s="9" t="str" cm="1">
        <f t="array" ref="C743">_xlfn.IFS(A743&lt;251,_xlfn.XLOOKUP(B743,$A$2:$A$7,$B$2:$B$7),A743&lt;501,_xlfn.XLOOKUP(B743,$A$2:$A$7,$C$2:$C$7),A743&lt;751,_xlfn.XLOOKUP(B743,$A$2:$A$7,$D$2:$D$7),A743&lt;=1000,_xlfn.XLOOKUP(B743,$A$2:$A$7,$E$2:$E$7))</f>
        <v>Pak Budi</v>
      </c>
      <c r="D743" s="9" t="str">
        <f>(_xlfn.XLOOKUP(A743,'Personal Teks 2'!$A$2:$A$1001,'Personal Teks 2'!$D$2:$D$1001))</f>
        <v>Perkasa Lailasari</v>
      </c>
    </row>
    <row r="744" spans="1:4" x14ac:dyDescent="0.25">
      <c r="A744" s="9">
        <v>735</v>
      </c>
      <c r="B744" s="9" t="str">
        <f>_xlfn.XLOOKUP(A744,'Personal Teks 2'!$A$2:$A$1001,'Personal Teks 2'!$C$2:$C$1001)</f>
        <v>Aktuaria</v>
      </c>
      <c r="C744" s="9" t="str" cm="1">
        <f t="array" ref="C744">_xlfn.IFS(A744&lt;251,_xlfn.XLOOKUP(B744,$A$2:$A$7,$B$2:$B$7),A744&lt;501,_xlfn.XLOOKUP(B744,$A$2:$A$7,$C$2:$C$7),A744&lt;751,_xlfn.XLOOKUP(B744,$A$2:$A$7,$D$2:$D$7),A744&lt;=1000,_xlfn.XLOOKUP(B744,$A$2:$A$7,$E$2:$E$7))</f>
        <v>Bu Ratna</v>
      </c>
      <c r="D744" s="9" t="str">
        <f>(_xlfn.XLOOKUP(A744,'Personal Teks 2'!$A$2:$A$1001,'Personal Teks 2'!$D$2:$D$1001))</f>
        <v>Rafi Namaga</v>
      </c>
    </row>
    <row r="745" spans="1:4" x14ac:dyDescent="0.25">
      <c r="A745" s="9">
        <v>736</v>
      </c>
      <c r="B745" s="9" t="str">
        <f>_xlfn.XLOOKUP(A745,'Personal Teks 2'!$A$2:$A$1001,'Personal Teks 2'!$C$2:$C$1001)</f>
        <v>Aktuaria</v>
      </c>
      <c r="C745" s="9" t="str" cm="1">
        <f t="array" ref="C745">_xlfn.IFS(A745&lt;251,_xlfn.XLOOKUP(B745,$A$2:$A$7,$B$2:$B$7),A745&lt;501,_xlfn.XLOOKUP(B745,$A$2:$A$7,$C$2:$C$7),A745&lt;751,_xlfn.XLOOKUP(B745,$A$2:$A$7,$D$2:$D$7),A745&lt;=1000,_xlfn.XLOOKUP(B745,$A$2:$A$7,$E$2:$E$7))</f>
        <v>Bu Ratna</v>
      </c>
      <c r="D745" s="9" t="str">
        <f>(_xlfn.XLOOKUP(A745,'Personal Teks 2'!$A$2:$A$1001,'Personal Teks 2'!$D$2:$D$1001))</f>
        <v>Martani Pudjiastuti</v>
      </c>
    </row>
    <row r="746" spans="1:4" x14ac:dyDescent="0.25">
      <c r="A746" s="9">
        <v>737</v>
      </c>
      <c r="B746" s="9" t="str">
        <f>_xlfn.XLOOKUP(A746,'Personal Teks 2'!$A$2:$A$1001,'Personal Teks 2'!$C$2:$C$1001)</f>
        <v>Matematika</v>
      </c>
      <c r="C746" s="9" t="str" cm="1">
        <f t="array" ref="C746">_xlfn.IFS(A746&lt;251,_xlfn.XLOOKUP(B746,$A$2:$A$7,$B$2:$B$7),A746&lt;501,_xlfn.XLOOKUP(B746,$A$2:$A$7,$C$2:$C$7),A746&lt;751,_xlfn.XLOOKUP(B746,$A$2:$A$7,$D$2:$D$7),A746&lt;=1000,_xlfn.XLOOKUP(B746,$A$2:$A$7,$E$2:$E$7))</f>
        <v>Bu Made</v>
      </c>
      <c r="D746" s="9" t="str">
        <f>(_xlfn.XLOOKUP(A746,'Personal Teks 2'!$A$2:$A$1001,'Personal Teks 2'!$D$2:$D$1001))</f>
        <v>Himawan Ardianto</v>
      </c>
    </row>
    <row r="747" spans="1:4" x14ac:dyDescent="0.25">
      <c r="A747" s="9">
        <v>738</v>
      </c>
      <c r="B747" s="9" t="str">
        <f>_xlfn.XLOOKUP(A747,'Personal Teks 2'!$A$2:$A$1001,'Personal Teks 2'!$C$2:$C$1001)</f>
        <v>Aktuaria</v>
      </c>
      <c r="C747" s="9" t="str" cm="1">
        <f t="array" ref="C747">_xlfn.IFS(A747&lt;251,_xlfn.XLOOKUP(B747,$A$2:$A$7,$B$2:$B$7),A747&lt;501,_xlfn.XLOOKUP(B747,$A$2:$A$7,$C$2:$C$7),A747&lt;751,_xlfn.XLOOKUP(B747,$A$2:$A$7,$D$2:$D$7),A747&lt;=1000,_xlfn.XLOOKUP(B747,$A$2:$A$7,$E$2:$E$7))</f>
        <v>Bu Ratna</v>
      </c>
      <c r="D747" s="9" t="str">
        <f>(_xlfn.XLOOKUP(A747,'Personal Teks 2'!$A$2:$A$1001,'Personal Teks 2'!$D$2:$D$1001))</f>
        <v>Ciaobella Wibisono</v>
      </c>
    </row>
    <row r="748" spans="1:4" x14ac:dyDescent="0.25">
      <c r="A748" s="9">
        <v>739</v>
      </c>
      <c r="B748" s="9" t="str">
        <f>_xlfn.XLOOKUP(A748,'Personal Teks 2'!$A$2:$A$1001,'Personal Teks 2'!$C$2:$C$1001)</f>
        <v>Biologi</v>
      </c>
      <c r="C748" s="9" t="str" cm="1">
        <f t="array" ref="C748">_xlfn.IFS(A748&lt;251,_xlfn.XLOOKUP(B748,$A$2:$A$7,$B$2:$B$7),A748&lt;501,_xlfn.XLOOKUP(B748,$A$2:$A$7,$C$2:$C$7),A748&lt;751,_xlfn.XLOOKUP(B748,$A$2:$A$7,$D$2:$D$7),A748&lt;=1000,_xlfn.XLOOKUP(B748,$A$2:$A$7,$E$2:$E$7))</f>
        <v>Pak Krisna</v>
      </c>
      <c r="D748" s="9" t="str">
        <f>(_xlfn.XLOOKUP(A748,'Personal Teks 2'!$A$2:$A$1001,'Personal Teks 2'!$D$2:$D$1001))</f>
        <v>Nilam Widodo</v>
      </c>
    </row>
    <row r="749" spans="1:4" x14ac:dyDescent="0.25">
      <c r="A749" s="9">
        <v>740</v>
      </c>
      <c r="B749" s="9" t="str">
        <f>_xlfn.XLOOKUP(A749,'Personal Teks 2'!$A$2:$A$1001,'Personal Teks 2'!$C$2:$C$1001)</f>
        <v>Fisika</v>
      </c>
      <c r="C749" s="9" t="str" cm="1">
        <f t="array" ref="C749">_xlfn.IFS(A749&lt;251,_xlfn.XLOOKUP(B749,$A$2:$A$7,$B$2:$B$7),A749&lt;501,_xlfn.XLOOKUP(B749,$A$2:$A$7,$C$2:$C$7),A749&lt;751,_xlfn.XLOOKUP(B749,$A$2:$A$7,$D$2:$D$7),A749&lt;=1000,_xlfn.XLOOKUP(B749,$A$2:$A$7,$E$2:$E$7))</f>
        <v>Pak Andi</v>
      </c>
      <c r="D749" s="9" t="str">
        <f>(_xlfn.XLOOKUP(A749,'Personal Teks 2'!$A$2:$A$1001,'Personal Teks 2'!$D$2:$D$1001))</f>
        <v>Maria Palastri</v>
      </c>
    </row>
    <row r="750" spans="1:4" x14ac:dyDescent="0.25">
      <c r="A750" s="9">
        <v>741</v>
      </c>
      <c r="B750" s="9" t="str">
        <f>_xlfn.XLOOKUP(A750,'Personal Teks 2'!$A$2:$A$1001,'Personal Teks 2'!$C$2:$C$1001)</f>
        <v>Matematika</v>
      </c>
      <c r="C750" s="9" t="str" cm="1">
        <f t="array" ref="C750">_xlfn.IFS(A750&lt;251,_xlfn.XLOOKUP(B750,$A$2:$A$7,$B$2:$B$7),A750&lt;501,_xlfn.XLOOKUP(B750,$A$2:$A$7,$C$2:$C$7),A750&lt;751,_xlfn.XLOOKUP(B750,$A$2:$A$7,$D$2:$D$7),A750&lt;=1000,_xlfn.XLOOKUP(B750,$A$2:$A$7,$E$2:$E$7))</f>
        <v>Bu Made</v>
      </c>
      <c r="D750" s="9" t="str">
        <f>(_xlfn.XLOOKUP(A750,'Personal Teks 2'!$A$2:$A$1001,'Personal Teks 2'!$D$2:$D$1001))</f>
        <v>Kawaya Firgantoro</v>
      </c>
    </row>
    <row r="751" spans="1:4" x14ac:dyDescent="0.25">
      <c r="A751" s="9">
        <v>742</v>
      </c>
      <c r="B751" s="9" t="str">
        <f>_xlfn.XLOOKUP(A751,'Personal Teks 2'!$A$2:$A$1001,'Personal Teks 2'!$C$2:$C$1001)</f>
        <v>Aktuaria</v>
      </c>
      <c r="C751" s="9" t="str" cm="1">
        <f t="array" ref="C751">_xlfn.IFS(A751&lt;251,_xlfn.XLOOKUP(B751,$A$2:$A$7,$B$2:$B$7),A751&lt;501,_xlfn.XLOOKUP(B751,$A$2:$A$7,$C$2:$C$7),A751&lt;751,_xlfn.XLOOKUP(B751,$A$2:$A$7,$D$2:$D$7),A751&lt;=1000,_xlfn.XLOOKUP(B751,$A$2:$A$7,$E$2:$E$7))</f>
        <v>Bu Ratna</v>
      </c>
      <c r="D751" s="9" t="str">
        <f>(_xlfn.XLOOKUP(A751,'Personal Teks 2'!$A$2:$A$1001,'Personal Teks 2'!$D$2:$D$1001))</f>
        <v>Salman Irawan</v>
      </c>
    </row>
    <row r="752" spans="1:4" x14ac:dyDescent="0.25">
      <c r="A752" s="9">
        <v>743</v>
      </c>
      <c r="B752" s="9" t="str">
        <f>_xlfn.XLOOKUP(A752,'Personal Teks 2'!$A$2:$A$1001,'Personal Teks 2'!$C$2:$C$1001)</f>
        <v>Statistika</v>
      </c>
      <c r="C752" s="9" t="str" cm="1">
        <f t="array" ref="C752">_xlfn.IFS(A752&lt;251,_xlfn.XLOOKUP(B752,$A$2:$A$7,$B$2:$B$7),A752&lt;501,_xlfn.XLOOKUP(B752,$A$2:$A$7,$C$2:$C$7),A752&lt;751,_xlfn.XLOOKUP(B752,$A$2:$A$7,$D$2:$D$7),A752&lt;=1000,_xlfn.XLOOKUP(B752,$A$2:$A$7,$E$2:$E$7))</f>
        <v>Pak Budi</v>
      </c>
      <c r="D752" s="9" t="str">
        <f>(_xlfn.XLOOKUP(A752,'Personal Teks 2'!$A$2:$A$1001,'Personal Teks 2'!$D$2:$D$1001))</f>
        <v>Adinata Saefullah</v>
      </c>
    </row>
    <row r="753" spans="1:4" x14ac:dyDescent="0.25">
      <c r="A753" s="9">
        <v>744</v>
      </c>
      <c r="B753" s="9" t="str">
        <f>_xlfn.XLOOKUP(A753,'Personal Teks 2'!$A$2:$A$1001,'Personal Teks 2'!$C$2:$C$1001)</f>
        <v>Fisika</v>
      </c>
      <c r="C753" s="9" t="str" cm="1">
        <f t="array" ref="C753">_xlfn.IFS(A753&lt;251,_xlfn.XLOOKUP(B753,$A$2:$A$7,$B$2:$B$7),A753&lt;501,_xlfn.XLOOKUP(B753,$A$2:$A$7,$C$2:$C$7),A753&lt;751,_xlfn.XLOOKUP(B753,$A$2:$A$7,$D$2:$D$7),A753&lt;=1000,_xlfn.XLOOKUP(B753,$A$2:$A$7,$E$2:$E$7))</f>
        <v>Pak Andi</v>
      </c>
      <c r="D753" s="9" t="str">
        <f>(_xlfn.XLOOKUP(A753,'Personal Teks 2'!$A$2:$A$1001,'Personal Teks 2'!$D$2:$D$1001))</f>
        <v>Carla Hasanah</v>
      </c>
    </row>
    <row r="754" spans="1:4" x14ac:dyDescent="0.25">
      <c r="A754" s="9">
        <v>745</v>
      </c>
      <c r="B754" s="9" t="str">
        <f>_xlfn.XLOOKUP(A754,'Personal Teks 2'!$A$2:$A$1001,'Personal Teks 2'!$C$2:$C$1001)</f>
        <v>Fisika</v>
      </c>
      <c r="C754" s="9" t="str" cm="1">
        <f t="array" ref="C754">_xlfn.IFS(A754&lt;251,_xlfn.XLOOKUP(B754,$A$2:$A$7,$B$2:$B$7),A754&lt;501,_xlfn.XLOOKUP(B754,$A$2:$A$7,$C$2:$C$7),A754&lt;751,_xlfn.XLOOKUP(B754,$A$2:$A$7,$D$2:$D$7),A754&lt;=1000,_xlfn.XLOOKUP(B754,$A$2:$A$7,$E$2:$E$7))</f>
        <v>Pak Andi</v>
      </c>
      <c r="D754" s="9" t="str">
        <f>(_xlfn.XLOOKUP(A754,'Personal Teks 2'!$A$2:$A$1001,'Personal Teks 2'!$D$2:$D$1001))</f>
        <v>Betania Namaga</v>
      </c>
    </row>
    <row r="755" spans="1:4" x14ac:dyDescent="0.25">
      <c r="A755" s="9">
        <v>746</v>
      </c>
      <c r="B755" s="9" t="str">
        <f>_xlfn.XLOOKUP(A755,'Personal Teks 2'!$A$2:$A$1001,'Personal Teks 2'!$C$2:$C$1001)</f>
        <v>Matematika</v>
      </c>
      <c r="C755" s="9" t="str" cm="1">
        <f t="array" ref="C755">_xlfn.IFS(A755&lt;251,_xlfn.XLOOKUP(B755,$A$2:$A$7,$B$2:$B$7),A755&lt;501,_xlfn.XLOOKUP(B755,$A$2:$A$7,$C$2:$C$7),A755&lt;751,_xlfn.XLOOKUP(B755,$A$2:$A$7,$D$2:$D$7),A755&lt;=1000,_xlfn.XLOOKUP(B755,$A$2:$A$7,$E$2:$E$7))</f>
        <v>Bu Made</v>
      </c>
      <c r="D755" s="9" t="str">
        <f>(_xlfn.XLOOKUP(A755,'Personal Teks 2'!$A$2:$A$1001,'Personal Teks 2'!$D$2:$D$1001))</f>
        <v>Citra Sudiati</v>
      </c>
    </row>
    <row r="756" spans="1:4" x14ac:dyDescent="0.25">
      <c r="A756" s="9">
        <v>747</v>
      </c>
      <c r="B756" s="9" t="str">
        <f>_xlfn.XLOOKUP(A756,'Personal Teks 2'!$A$2:$A$1001,'Personal Teks 2'!$C$2:$C$1001)</f>
        <v>Biologi</v>
      </c>
      <c r="C756" s="9" t="str" cm="1">
        <f t="array" ref="C756">_xlfn.IFS(A756&lt;251,_xlfn.XLOOKUP(B756,$A$2:$A$7,$B$2:$B$7),A756&lt;501,_xlfn.XLOOKUP(B756,$A$2:$A$7,$C$2:$C$7),A756&lt;751,_xlfn.XLOOKUP(B756,$A$2:$A$7,$D$2:$D$7),A756&lt;=1000,_xlfn.XLOOKUP(B756,$A$2:$A$7,$E$2:$E$7))</f>
        <v>Pak Krisna</v>
      </c>
      <c r="D756" s="9" t="str">
        <f>(_xlfn.XLOOKUP(A756,'Personal Teks 2'!$A$2:$A$1001,'Personal Teks 2'!$D$2:$D$1001))</f>
        <v>Aris Sinaga</v>
      </c>
    </row>
    <row r="757" spans="1:4" x14ac:dyDescent="0.25">
      <c r="A757" s="9">
        <v>748</v>
      </c>
      <c r="B757" s="9" t="str">
        <f>_xlfn.XLOOKUP(A757,'Personal Teks 2'!$A$2:$A$1001,'Personal Teks 2'!$C$2:$C$1001)</f>
        <v>Fisika</v>
      </c>
      <c r="C757" s="9" t="str" cm="1">
        <f t="array" ref="C757">_xlfn.IFS(A757&lt;251,_xlfn.XLOOKUP(B757,$A$2:$A$7,$B$2:$B$7),A757&lt;501,_xlfn.XLOOKUP(B757,$A$2:$A$7,$C$2:$C$7),A757&lt;751,_xlfn.XLOOKUP(B757,$A$2:$A$7,$D$2:$D$7),A757&lt;=1000,_xlfn.XLOOKUP(B757,$A$2:$A$7,$E$2:$E$7))</f>
        <v>Pak Andi</v>
      </c>
      <c r="D757" s="9" t="str">
        <f>(_xlfn.XLOOKUP(A757,'Personal Teks 2'!$A$2:$A$1001,'Personal Teks 2'!$D$2:$D$1001))</f>
        <v>Mursita Safitri</v>
      </c>
    </row>
    <row r="758" spans="1:4" x14ac:dyDescent="0.25">
      <c r="A758" s="9">
        <v>749</v>
      </c>
      <c r="B758" s="9" t="str">
        <f>_xlfn.XLOOKUP(A758,'Personal Teks 2'!$A$2:$A$1001,'Personal Teks 2'!$C$2:$C$1001)</f>
        <v>Fisika</v>
      </c>
      <c r="C758" s="9" t="str" cm="1">
        <f t="array" ref="C758">_xlfn.IFS(A758&lt;251,_xlfn.XLOOKUP(B758,$A$2:$A$7,$B$2:$B$7),A758&lt;501,_xlfn.XLOOKUP(B758,$A$2:$A$7,$C$2:$C$7),A758&lt;751,_xlfn.XLOOKUP(B758,$A$2:$A$7,$D$2:$D$7),A758&lt;=1000,_xlfn.XLOOKUP(B758,$A$2:$A$7,$E$2:$E$7))</f>
        <v>Pak Andi</v>
      </c>
      <c r="D758" s="9" t="str">
        <f>(_xlfn.XLOOKUP(A758,'Personal Teks 2'!$A$2:$A$1001,'Personal Teks 2'!$D$2:$D$1001))</f>
        <v>Marwata Sudiati</v>
      </c>
    </row>
    <row r="759" spans="1:4" x14ac:dyDescent="0.25">
      <c r="A759" s="9">
        <v>750</v>
      </c>
      <c r="B759" s="9" t="str">
        <f>_xlfn.XLOOKUP(A759,'Personal Teks 2'!$A$2:$A$1001,'Personal Teks 2'!$C$2:$C$1001)</f>
        <v>Aktuaria</v>
      </c>
      <c r="C759" s="9" t="str" cm="1">
        <f t="array" ref="C759">_xlfn.IFS(A759&lt;251,_xlfn.XLOOKUP(B759,$A$2:$A$7,$B$2:$B$7),A759&lt;501,_xlfn.XLOOKUP(B759,$A$2:$A$7,$C$2:$C$7),A759&lt;751,_xlfn.XLOOKUP(B759,$A$2:$A$7,$D$2:$D$7),A759&lt;=1000,_xlfn.XLOOKUP(B759,$A$2:$A$7,$E$2:$E$7))</f>
        <v>Bu Ratna</v>
      </c>
      <c r="D759" s="9" t="str">
        <f>(_xlfn.XLOOKUP(A759,'Personal Teks 2'!$A$2:$A$1001,'Personal Teks 2'!$D$2:$D$1001))</f>
        <v>Mahdi Permadi</v>
      </c>
    </row>
    <row r="760" spans="1:4" x14ac:dyDescent="0.25">
      <c r="A760" s="9">
        <v>751</v>
      </c>
      <c r="B760" s="9" t="str">
        <f>_xlfn.XLOOKUP(A760,'Personal Teks 2'!$A$2:$A$1001,'Personal Teks 2'!$C$2:$C$1001)</f>
        <v>Fisika</v>
      </c>
      <c r="C760" s="9" t="str" cm="1">
        <f t="array" ref="C760">_xlfn.IFS(A760&lt;251,_xlfn.XLOOKUP(B760,$A$2:$A$7,$B$2:$B$7),A760&lt;501,_xlfn.XLOOKUP(B760,$A$2:$A$7,$C$2:$C$7),A760&lt;751,_xlfn.XLOOKUP(B760,$A$2:$A$7,$D$2:$D$7),A760&lt;=1000,_xlfn.XLOOKUP(B760,$A$2:$A$7,$E$2:$E$7))</f>
        <v>Pak Budi</v>
      </c>
      <c r="D760" s="9" t="str">
        <f>(_xlfn.XLOOKUP(A760,'Personal Teks 2'!$A$2:$A$1001,'Personal Teks 2'!$D$2:$D$1001))</f>
        <v>Harja Suryatmi</v>
      </c>
    </row>
    <row r="761" spans="1:4" x14ac:dyDescent="0.25">
      <c r="A761" s="9">
        <v>752</v>
      </c>
      <c r="B761" s="9" t="str">
        <f>_xlfn.XLOOKUP(A761,'Personal Teks 2'!$A$2:$A$1001,'Personal Teks 2'!$C$2:$C$1001)</f>
        <v>Kimia</v>
      </c>
      <c r="C761" s="9" t="str" cm="1">
        <f t="array" ref="C761">_xlfn.IFS(A761&lt;251,_xlfn.XLOOKUP(B761,$A$2:$A$7,$B$2:$B$7),A761&lt;501,_xlfn.XLOOKUP(B761,$A$2:$A$7,$C$2:$C$7),A761&lt;751,_xlfn.XLOOKUP(B761,$A$2:$A$7,$D$2:$D$7),A761&lt;=1000,_xlfn.XLOOKUP(B761,$A$2:$A$7,$E$2:$E$7))</f>
        <v>Pak Andi</v>
      </c>
      <c r="D761" s="9" t="str">
        <f>(_xlfn.XLOOKUP(A761,'Personal Teks 2'!$A$2:$A$1001,'Personal Teks 2'!$D$2:$D$1001))</f>
        <v>Galang Firgantoro</v>
      </c>
    </row>
    <row r="762" spans="1:4" x14ac:dyDescent="0.25">
      <c r="A762" s="9">
        <v>753</v>
      </c>
      <c r="B762" s="9" t="str">
        <f>_xlfn.XLOOKUP(A762,'Personal Teks 2'!$A$2:$A$1001,'Personal Teks 2'!$C$2:$C$1001)</f>
        <v>Matematika</v>
      </c>
      <c r="C762" s="9" t="str" cm="1">
        <f t="array" ref="C762">_xlfn.IFS(A762&lt;251,_xlfn.XLOOKUP(B762,$A$2:$A$7,$B$2:$B$7),A762&lt;501,_xlfn.XLOOKUP(B762,$A$2:$A$7,$C$2:$C$7),A762&lt;751,_xlfn.XLOOKUP(B762,$A$2:$A$7,$D$2:$D$7),A762&lt;=1000,_xlfn.XLOOKUP(B762,$A$2:$A$7,$E$2:$E$7))</f>
        <v>Pak Krisna</v>
      </c>
      <c r="D762" s="9" t="str">
        <f>(_xlfn.XLOOKUP(A762,'Personal Teks 2'!$A$2:$A$1001,'Personal Teks 2'!$D$2:$D$1001))</f>
        <v>Maras Salahudin</v>
      </c>
    </row>
    <row r="763" spans="1:4" x14ac:dyDescent="0.25">
      <c r="A763" s="9">
        <v>754</v>
      </c>
      <c r="B763" s="9" t="str">
        <f>_xlfn.XLOOKUP(A763,'Personal Teks 2'!$A$2:$A$1001,'Personal Teks 2'!$C$2:$C$1001)</f>
        <v>Statistika</v>
      </c>
      <c r="C763" s="9" t="str" cm="1">
        <f t="array" ref="C763">_xlfn.IFS(A763&lt;251,_xlfn.XLOOKUP(B763,$A$2:$A$7,$B$2:$B$7),A763&lt;501,_xlfn.XLOOKUP(B763,$A$2:$A$7,$C$2:$C$7),A763&lt;751,_xlfn.XLOOKUP(B763,$A$2:$A$7,$D$2:$D$7),A763&lt;=1000,_xlfn.XLOOKUP(B763,$A$2:$A$7,$E$2:$E$7))</f>
        <v>Bu Ratna</v>
      </c>
      <c r="D763" s="9" t="str">
        <f>(_xlfn.XLOOKUP(A763,'Personal Teks 2'!$A$2:$A$1001,'Personal Teks 2'!$D$2:$D$1001))</f>
        <v>Mursinin Dabukke</v>
      </c>
    </row>
    <row r="764" spans="1:4" x14ac:dyDescent="0.25">
      <c r="A764" s="9">
        <v>755</v>
      </c>
      <c r="B764" s="9" t="str">
        <f>_xlfn.XLOOKUP(A764,'Personal Teks 2'!$A$2:$A$1001,'Personal Teks 2'!$C$2:$C$1001)</f>
        <v>Aktuaria</v>
      </c>
      <c r="C764" s="9" t="str" cm="1">
        <f t="array" ref="C764">_xlfn.IFS(A764&lt;251,_xlfn.XLOOKUP(B764,$A$2:$A$7,$B$2:$B$7),A764&lt;501,_xlfn.XLOOKUP(B764,$A$2:$A$7,$C$2:$C$7),A764&lt;751,_xlfn.XLOOKUP(B764,$A$2:$A$7,$D$2:$D$7),A764&lt;=1000,_xlfn.XLOOKUP(B764,$A$2:$A$7,$E$2:$E$7))</f>
        <v>Bu Dwi</v>
      </c>
      <c r="D764" s="9" t="str">
        <f>(_xlfn.XLOOKUP(A764,'Personal Teks 2'!$A$2:$A$1001,'Personal Teks 2'!$D$2:$D$1001))</f>
        <v>Perkasa Wahyuni</v>
      </c>
    </row>
    <row r="765" spans="1:4" x14ac:dyDescent="0.25">
      <c r="A765" s="9">
        <v>756</v>
      </c>
      <c r="B765" s="9" t="str">
        <f>_xlfn.XLOOKUP(A765,'Personal Teks 2'!$A$2:$A$1001,'Personal Teks 2'!$C$2:$C$1001)</f>
        <v>Statistika</v>
      </c>
      <c r="C765" s="9" t="str" cm="1">
        <f t="array" ref="C765">_xlfn.IFS(A765&lt;251,_xlfn.XLOOKUP(B765,$A$2:$A$7,$B$2:$B$7),A765&lt;501,_xlfn.XLOOKUP(B765,$A$2:$A$7,$C$2:$C$7),A765&lt;751,_xlfn.XLOOKUP(B765,$A$2:$A$7,$D$2:$D$7),A765&lt;=1000,_xlfn.XLOOKUP(B765,$A$2:$A$7,$E$2:$E$7))</f>
        <v>Bu Ratna</v>
      </c>
      <c r="D765" s="9" t="str">
        <f>(_xlfn.XLOOKUP(A765,'Personal Teks 2'!$A$2:$A$1001,'Personal Teks 2'!$D$2:$D$1001))</f>
        <v>Xanana Nababan</v>
      </c>
    </row>
    <row r="766" spans="1:4" x14ac:dyDescent="0.25">
      <c r="A766" s="9">
        <v>757</v>
      </c>
      <c r="B766" s="9" t="str">
        <f>_xlfn.XLOOKUP(A766,'Personal Teks 2'!$A$2:$A$1001,'Personal Teks 2'!$C$2:$C$1001)</f>
        <v>Biologi</v>
      </c>
      <c r="C766" s="9" t="str" cm="1">
        <f t="array" ref="C766">_xlfn.IFS(A766&lt;251,_xlfn.XLOOKUP(B766,$A$2:$A$7,$B$2:$B$7),A766&lt;501,_xlfn.XLOOKUP(B766,$A$2:$A$7,$C$2:$C$7),A766&lt;751,_xlfn.XLOOKUP(B766,$A$2:$A$7,$D$2:$D$7),A766&lt;=1000,_xlfn.XLOOKUP(B766,$A$2:$A$7,$E$2:$E$7))</f>
        <v>Bu Made</v>
      </c>
      <c r="D766" s="9" t="str">
        <f>(_xlfn.XLOOKUP(A766,'Personal Teks 2'!$A$2:$A$1001,'Personal Teks 2'!$D$2:$D$1001))</f>
        <v>Tri Prasetyo</v>
      </c>
    </row>
    <row r="767" spans="1:4" x14ac:dyDescent="0.25">
      <c r="A767" s="9">
        <v>758</v>
      </c>
      <c r="B767" s="9" t="str">
        <f>_xlfn.XLOOKUP(A767,'Personal Teks 2'!$A$2:$A$1001,'Personal Teks 2'!$C$2:$C$1001)</f>
        <v>Matematika</v>
      </c>
      <c r="C767" s="9" t="str" cm="1">
        <f t="array" ref="C767">_xlfn.IFS(A767&lt;251,_xlfn.XLOOKUP(B767,$A$2:$A$7,$B$2:$B$7),A767&lt;501,_xlfn.XLOOKUP(B767,$A$2:$A$7,$C$2:$C$7),A767&lt;751,_xlfn.XLOOKUP(B767,$A$2:$A$7,$D$2:$D$7),A767&lt;=1000,_xlfn.XLOOKUP(B767,$A$2:$A$7,$E$2:$E$7))</f>
        <v>Pak Krisna</v>
      </c>
      <c r="D767" s="9" t="str">
        <f>(_xlfn.XLOOKUP(A767,'Personal Teks 2'!$A$2:$A$1001,'Personal Teks 2'!$D$2:$D$1001))</f>
        <v>Wani Kuswandari</v>
      </c>
    </row>
    <row r="768" spans="1:4" x14ac:dyDescent="0.25">
      <c r="A768" s="9">
        <v>759</v>
      </c>
      <c r="B768" s="9" t="str">
        <f>_xlfn.XLOOKUP(A768,'Personal Teks 2'!$A$2:$A$1001,'Personal Teks 2'!$C$2:$C$1001)</f>
        <v>Matematika</v>
      </c>
      <c r="C768" s="9" t="str" cm="1">
        <f t="array" ref="C768">_xlfn.IFS(A768&lt;251,_xlfn.XLOOKUP(B768,$A$2:$A$7,$B$2:$B$7),A768&lt;501,_xlfn.XLOOKUP(B768,$A$2:$A$7,$C$2:$C$7),A768&lt;751,_xlfn.XLOOKUP(B768,$A$2:$A$7,$D$2:$D$7),A768&lt;=1000,_xlfn.XLOOKUP(B768,$A$2:$A$7,$E$2:$E$7))</f>
        <v>Pak Krisna</v>
      </c>
      <c r="D768" s="9" t="str">
        <f>(_xlfn.XLOOKUP(A768,'Personal Teks 2'!$A$2:$A$1001,'Personal Teks 2'!$D$2:$D$1001))</f>
        <v>Irfan Handayani</v>
      </c>
    </row>
    <row r="769" spans="1:4" x14ac:dyDescent="0.25">
      <c r="A769" s="9">
        <v>760</v>
      </c>
      <c r="B769" s="9" t="str">
        <f>_xlfn.XLOOKUP(A769,'Personal Teks 2'!$A$2:$A$1001,'Personal Teks 2'!$C$2:$C$1001)</f>
        <v>Aktuaria</v>
      </c>
      <c r="C769" s="9" t="str" cm="1">
        <f t="array" ref="C769">_xlfn.IFS(A769&lt;251,_xlfn.XLOOKUP(B769,$A$2:$A$7,$B$2:$B$7),A769&lt;501,_xlfn.XLOOKUP(B769,$A$2:$A$7,$C$2:$C$7),A769&lt;751,_xlfn.XLOOKUP(B769,$A$2:$A$7,$D$2:$D$7),A769&lt;=1000,_xlfn.XLOOKUP(B769,$A$2:$A$7,$E$2:$E$7))</f>
        <v>Bu Dwi</v>
      </c>
      <c r="D769" s="9" t="str">
        <f>(_xlfn.XLOOKUP(A769,'Personal Teks 2'!$A$2:$A$1001,'Personal Teks 2'!$D$2:$D$1001))</f>
        <v>Amelia Nasyiah</v>
      </c>
    </row>
    <row r="770" spans="1:4" x14ac:dyDescent="0.25">
      <c r="A770" s="9">
        <v>761</v>
      </c>
      <c r="B770" s="9" t="str">
        <f>_xlfn.XLOOKUP(A770,'Personal Teks 2'!$A$2:$A$1001,'Personal Teks 2'!$C$2:$C$1001)</f>
        <v>Fisika</v>
      </c>
      <c r="C770" s="9" t="str" cm="1">
        <f t="array" ref="C770">_xlfn.IFS(A770&lt;251,_xlfn.XLOOKUP(B770,$A$2:$A$7,$B$2:$B$7),A770&lt;501,_xlfn.XLOOKUP(B770,$A$2:$A$7,$C$2:$C$7),A770&lt;751,_xlfn.XLOOKUP(B770,$A$2:$A$7,$D$2:$D$7),A770&lt;=1000,_xlfn.XLOOKUP(B770,$A$2:$A$7,$E$2:$E$7))</f>
        <v>Pak Budi</v>
      </c>
      <c r="D770" s="9" t="str">
        <f>(_xlfn.XLOOKUP(A770,'Personal Teks 2'!$A$2:$A$1001,'Personal Teks 2'!$D$2:$D$1001))</f>
        <v>Darijan Wacana</v>
      </c>
    </row>
    <row r="771" spans="1:4" x14ac:dyDescent="0.25">
      <c r="A771" s="9">
        <v>762</v>
      </c>
      <c r="B771" s="9" t="str">
        <f>_xlfn.XLOOKUP(A771,'Personal Teks 2'!$A$2:$A$1001,'Personal Teks 2'!$C$2:$C$1001)</f>
        <v>Matematika</v>
      </c>
      <c r="C771" s="9" t="str" cm="1">
        <f t="array" ref="C771">_xlfn.IFS(A771&lt;251,_xlfn.XLOOKUP(B771,$A$2:$A$7,$B$2:$B$7),A771&lt;501,_xlfn.XLOOKUP(B771,$A$2:$A$7,$C$2:$C$7),A771&lt;751,_xlfn.XLOOKUP(B771,$A$2:$A$7,$D$2:$D$7),A771&lt;=1000,_xlfn.XLOOKUP(B771,$A$2:$A$7,$E$2:$E$7))</f>
        <v>Pak Krisna</v>
      </c>
      <c r="D771" s="9" t="str">
        <f>(_xlfn.XLOOKUP(A771,'Personal Teks 2'!$A$2:$A$1001,'Personal Teks 2'!$D$2:$D$1001))</f>
        <v>Argono Padmasari</v>
      </c>
    </row>
    <row r="772" spans="1:4" x14ac:dyDescent="0.25">
      <c r="A772" s="9">
        <v>763</v>
      </c>
      <c r="B772" s="9" t="str">
        <f>_xlfn.XLOOKUP(A772,'Personal Teks 2'!$A$2:$A$1001,'Personal Teks 2'!$C$2:$C$1001)</f>
        <v>Matematika</v>
      </c>
      <c r="C772" s="9" t="str" cm="1">
        <f t="array" ref="C772">_xlfn.IFS(A772&lt;251,_xlfn.XLOOKUP(B772,$A$2:$A$7,$B$2:$B$7),A772&lt;501,_xlfn.XLOOKUP(B772,$A$2:$A$7,$C$2:$C$7),A772&lt;751,_xlfn.XLOOKUP(B772,$A$2:$A$7,$D$2:$D$7),A772&lt;=1000,_xlfn.XLOOKUP(B772,$A$2:$A$7,$E$2:$E$7))</f>
        <v>Pak Krisna</v>
      </c>
      <c r="D772" s="9" t="str">
        <f>(_xlfn.XLOOKUP(A772,'Personal Teks 2'!$A$2:$A$1001,'Personal Teks 2'!$D$2:$D$1001))</f>
        <v>Maryadi Hakim</v>
      </c>
    </row>
    <row r="773" spans="1:4" x14ac:dyDescent="0.25">
      <c r="A773" s="9">
        <v>764</v>
      </c>
      <c r="B773" s="9" t="str">
        <f>_xlfn.XLOOKUP(A773,'Personal Teks 2'!$A$2:$A$1001,'Personal Teks 2'!$C$2:$C$1001)</f>
        <v>Kimia</v>
      </c>
      <c r="C773" s="9" t="str" cm="1">
        <f t="array" ref="C773">_xlfn.IFS(A773&lt;251,_xlfn.XLOOKUP(B773,$A$2:$A$7,$B$2:$B$7),A773&lt;501,_xlfn.XLOOKUP(B773,$A$2:$A$7,$C$2:$C$7),A773&lt;751,_xlfn.XLOOKUP(B773,$A$2:$A$7,$D$2:$D$7),A773&lt;=1000,_xlfn.XLOOKUP(B773,$A$2:$A$7,$E$2:$E$7))</f>
        <v>Pak Andi</v>
      </c>
      <c r="D773" s="9" t="str">
        <f>(_xlfn.XLOOKUP(A773,'Personal Teks 2'!$A$2:$A$1001,'Personal Teks 2'!$D$2:$D$1001))</f>
        <v>Timbul Hassanah</v>
      </c>
    </row>
    <row r="774" spans="1:4" x14ac:dyDescent="0.25">
      <c r="A774" s="9">
        <v>765</v>
      </c>
      <c r="B774" s="9" t="str">
        <f>_xlfn.XLOOKUP(A774,'Personal Teks 2'!$A$2:$A$1001,'Personal Teks 2'!$C$2:$C$1001)</f>
        <v>Statistika</v>
      </c>
      <c r="C774" s="9" t="str" cm="1">
        <f t="array" ref="C774">_xlfn.IFS(A774&lt;251,_xlfn.XLOOKUP(B774,$A$2:$A$7,$B$2:$B$7),A774&lt;501,_xlfn.XLOOKUP(B774,$A$2:$A$7,$C$2:$C$7),A774&lt;751,_xlfn.XLOOKUP(B774,$A$2:$A$7,$D$2:$D$7),A774&lt;=1000,_xlfn.XLOOKUP(B774,$A$2:$A$7,$E$2:$E$7))</f>
        <v>Bu Ratna</v>
      </c>
      <c r="D774" s="9" t="str">
        <f>(_xlfn.XLOOKUP(A774,'Personal Teks 2'!$A$2:$A$1001,'Personal Teks 2'!$D$2:$D$1001))</f>
        <v>Digdaya Mustofa</v>
      </c>
    </row>
    <row r="775" spans="1:4" x14ac:dyDescent="0.25">
      <c r="A775" s="9">
        <v>766</v>
      </c>
      <c r="B775" s="9" t="str">
        <f>_xlfn.XLOOKUP(A775,'Personal Teks 2'!$A$2:$A$1001,'Personal Teks 2'!$C$2:$C$1001)</f>
        <v>Matematika</v>
      </c>
      <c r="C775" s="9" t="str" cm="1">
        <f t="array" ref="C775">_xlfn.IFS(A775&lt;251,_xlfn.XLOOKUP(B775,$A$2:$A$7,$B$2:$B$7),A775&lt;501,_xlfn.XLOOKUP(B775,$A$2:$A$7,$C$2:$C$7),A775&lt;751,_xlfn.XLOOKUP(B775,$A$2:$A$7,$D$2:$D$7),A775&lt;=1000,_xlfn.XLOOKUP(B775,$A$2:$A$7,$E$2:$E$7))</f>
        <v>Pak Krisna</v>
      </c>
      <c r="D775" s="9" t="str">
        <f>(_xlfn.XLOOKUP(A775,'Personal Teks 2'!$A$2:$A$1001,'Personal Teks 2'!$D$2:$D$1001))</f>
        <v>Dariati Wastuti</v>
      </c>
    </row>
    <row r="776" spans="1:4" x14ac:dyDescent="0.25">
      <c r="A776" s="9">
        <v>767</v>
      </c>
      <c r="B776" s="9" t="str">
        <f>_xlfn.XLOOKUP(A776,'Personal Teks 2'!$A$2:$A$1001,'Personal Teks 2'!$C$2:$C$1001)</f>
        <v>Fisika</v>
      </c>
      <c r="C776" s="9" t="str" cm="1">
        <f t="array" ref="C776">_xlfn.IFS(A776&lt;251,_xlfn.XLOOKUP(B776,$A$2:$A$7,$B$2:$B$7),A776&lt;501,_xlfn.XLOOKUP(B776,$A$2:$A$7,$C$2:$C$7),A776&lt;751,_xlfn.XLOOKUP(B776,$A$2:$A$7,$D$2:$D$7),A776&lt;=1000,_xlfn.XLOOKUP(B776,$A$2:$A$7,$E$2:$E$7))</f>
        <v>Pak Budi</v>
      </c>
      <c r="D776" s="9" t="str">
        <f>(_xlfn.XLOOKUP(A776,'Personal Teks 2'!$A$2:$A$1001,'Personal Teks 2'!$D$2:$D$1001))</f>
        <v>Ihsan Sudiati</v>
      </c>
    </row>
    <row r="777" spans="1:4" x14ac:dyDescent="0.25">
      <c r="A777" s="9">
        <v>768</v>
      </c>
      <c r="B777" s="9" t="str">
        <f>_xlfn.XLOOKUP(A777,'Personal Teks 2'!$A$2:$A$1001,'Personal Teks 2'!$C$2:$C$1001)</f>
        <v>Statistika</v>
      </c>
      <c r="C777" s="9" t="str" cm="1">
        <f t="array" ref="C777">_xlfn.IFS(A777&lt;251,_xlfn.XLOOKUP(B777,$A$2:$A$7,$B$2:$B$7),A777&lt;501,_xlfn.XLOOKUP(B777,$A$2:$A$7,$C$2:$C$7),A777&lt;751,_xlfn.XLOOKUP(B777,$A$2:$A$7,$D$2:$D$7),A777&lt;=1000,_xlfn.XLOOKUP(B777,$A$2:$A$7,$E$2:$E$7))</f>
        <v>Bu Ratna</v>
      </c>
      <c r="D777" s="9" t="str">
        <f>(_xlfn.XLOOKUP(A777,'Personal Teks 2'!$A$2:$A$1001,'Personal Teks 2'!$D$2:$D$1001))</f>
        <v>Marwata Susanti</v>
      </c>
    </row>
    <row r="778" spans="1:4" x14ac:dyDescent="0.25">
      <c r="A778" s="9">
        <v>769</v>
      </c>
      <c r="B778" s="9" t="str">
        <f>_xlfn.XLOOKUP(A778,'Personal Teks 2'!$A$2:$A$1001,'Personal Teks 2'!$C$2:$C$1001)</f>
        <v>Aktuaria</v>
      </c>
      <c r="C778" s="9" t="str" cm="1">
        <f t="array" ref="C778">_xlfn.IFS(A778&lt;251,_xlfn.XLOOKUP(B778,$A$2:$A$7,$B$2:$B$7),A778&lt;501,_xlfn.XLOOKUP(B778,$A$2:$A$7,$C$2:$C$7),A778&lt;751,_xlfn.XLOOKUP(B778,$A$2:$A$7,$D$2:$D$7),A778&lt;=1000,_xlfn.XLOOKUP(B778,$A$2:$A$7,$E$2:$E$7))</f>
        <v>Bu Dwi</v>
      </c>
      <c r="D778" s="9" t="str">
        <f>(_xlfn.XLOOKUP(A778,'Personal Teks 2'!$A$2:$A$1001,'Personal Teks 2'!$D$2:$D$1001))</f>
        <v>Lalita Wibisono</v>
      </c>
    </row>
    <row r="779" spans="1:4" x14ac:dyDescent="0.25">
      <c r="A779" s="9">
        <v>770</v>
      </c>
      <c r="B779" s="9" t="str">
        <f>_xlfn.XLOOKUP(A779,'Personal Teks 2'!$A$2:$A$1001,'Personal Teks 2'!$C$2:$C$1001)</f>
        <v>Fisika</v>
      </c>
      <c r="C779" s="9" t="str" cm="1">
        <f t="array" ref="C779">_xlfn.IFS(A779&lt;251,_xlfn.XLOOKUP(B779,$A$2:$A$7,$B$2:$B$7),A779&lt;501,_xlfn.XLOOKUP(B779,$A$2:$A$7,$C$2:$C$7),A779&lt;751,_xlfn.XLOOKUP(B779,$A$2:$A$7,$D$2:$D$7),A779&lt;=1000,_xlfn.XLOOKUP(B779,$A$2:$A$7,$E$2:$E$7))</f>
        <v>Pak Budi</v>
      </c>
      <c r="D779" s="9" t="str">
        <f>(_xlfn.XLOOKUP(A779,'Personal Teks 2'!$A$2:$A$1001,'Personal Teks 2'!$D$2:$D$1001))</f>
        <v>Cayadi Halimah</v>
      </c>
    </row>
    <row r="780" spans="1:4" x14ac:dyDescent="0.25">
      <c r="A780" s="9">
        <v>771</v>
      </c>
      <c r="B780" s="9" t="str">
        <f>_xlfn.XLOOKUP(A780,'Personal Teks 2'!$A$2:$A$1001,'Personal Teks 2'!$C$2:$C$1001)</f>
        <v>Statistika</v>
      </c>
      <c r="C780" s="9" t="str" cm="1">
        <f t="array" ref="C780">_xlfn.IFS(A780&lt;251,_xlfn.XLOOKUP(B780,$A$2:$A$7,$B$2:$B$7),A780&lt;501,_xlfn.XLOOKUP(B780,$A$2:$A$7,$C$2:$C$7),A780&lt;751,_xlfn.XLOOKUP(B780,$A$2:$A$7,$D$2:$D$7),A780&lt;=1000,_xlfn.XLOOKUP(B780,$A$2:$A$7,$E$2:$E$7))</f>
        <v>Bu Ratna</v>
      </c>
      <c r="D780" s="9" t="str">
        <f>(_xlfn.XLOOKUP(A780,'Personal Teks 2'!$A$2:$A$1001,'Personal Teks 2'!$D$2:$D$1001))</f>
        <v>Mumpuni Napitupulu</v>
      </c>
    </row>
    <row r="781" spans="1:4" x14ac:dyDescent="0.25">
      <c r="A781" s="9">
        <v>772</v>
      </c>
      <c r="B781" s="9" t="str">
        <f>_xlfn.XLOOKUP(A781,'Personal Teks 2'!$A$2:$A$1001,'Personal Teks 2'!$C$2:$C$1001)</f>
        <v>Biologi</v>
      </c>
      <c r="C781" s="9" t="str" cm="1">
        <f t="array" ref="C781">_xlfn.IFS(A781&lt;251,_xlfn.XLOOKUP(B781,$A$2:$A$7,$B$2:$B$7),A781&lt;501,_xlfn.XLOOKUP(B781,$A$2:$A$7,$C$2:$C$7),A781&lt;751,_xlfn.XLOOKUP(B781,$A$2:$A$7,$D$2:$D$7),A781&lt;=1000,_xlfn.XLOOKUP(B781,$A$2:$A$7,$E$2:$E$7))</f>
        <v>Bu Made</v>
      </c>
      <c r="D781" s="9" t="str">
        <f>(_xlfn.XLOOKUP(A781,'Personal Teks 2'!$A$2:$A$1001,'Personal Teks 2'!$D$2:$D$1001))</f>
        <v>Siti Prabowo</v>
      </c>
    </row>
    <row r="782" spans="1:4" x14ac:dyDescent="0.25">
      <c r="A782" s="9">
        <v>773</v>
      </c>
      <c r="B782" s="9" t="str">
        <f>_xlfn.XLOOKUP(A782,'Personal Teks 2'!$A$2:$A$1001,'Personal Teks 2'!$C$2:$C$1001)</f>
        <v>Biologi</v>
      </c>
      <c r="C782" s="9" t="str" cm="1">
        <f t="array" ref="C782">_xlfn.IFS(A782&lt;251,_xlfn.XLOOKUP(B782,$A$2:$A$7,$B$2:$B$7),A782&lt;501,_xlfn.XLOOKUP(B782,$A$2:$A$7,$C$2:$C$7),A782&lt;751,_xlfn.XLOOKUP(B782,$A$2:$A$7,$D$2:$D$7),A782&lt;=1000,_xlfn.XLOOKUP(B782,$A$2:$A$7,$E$2:$E$7))</f>
        <v>Bu Made</v>
      </c>
      <c r="D782" s="9" t="str">
        <f>(_xlfn.XLOOKUP(A782,'Personal Teks 2'!$A$2:$A$1001,'Personal Teks 2'!$D$2:$D$1001))</f>
        <v>Bakidin Maryadi</v>
      </c>
    </row>
    <row r="783" spans="1:4" x14ac:dyDescent="0.25">
      <c r="A783" s="9">
        <v>774</v>
      </c>
      <c r="B783" s="9" t="str">
        <f>_xlfn.XLOOKUP(A783,'Personal Teks 2'!$A$2:$A$1001,'Personal Teks 2'!$C$2:$C$1001)</f>
        <v>Matematika</v>
      </c>
      <c r="C783" s="9" t="str" cm="1">
        <f t="array" ref="C783">_xlfn.IFS(A783&lt;251,_xlfn.XLOOKUP(B783,$A$2:$A$7,$B$2:$B$7),A783&lt;501,_xlfn.XLOOKUP(B783,$A$2:$A$7,$C$2:$C$7),A783&lt;751,_xlfn.XLOOKUP(B783,$A$2:$A$7,$D$2:$D$7),A783&lt;=1000,_xlfn.XLOOKUP(B783,$A$2:$A$7,$E$2:$E$7))</f>
        <v>Pak Krisna</v>
      </c>
      <c r="D783" s="9" t="str">
        <f>(_xlfn.XLOOKUP(A783,'Personal Teks 2'!$A$2:$A$1001,'Personal Teks 2'!$D$2:$D$1001))</f>
        <v>Dono Mansur</v>
      </c>
    </row>
    <row r="784" spans="1:4" x14ac:dyDescent="0.25">
      <c r="A784" s="9">
        <v>775</v>
      </c>
      <c r="B784" s="9" t="str">
        <f>_xlfn.XLOOKUP(A784,'Personal Teks 2'!$A$2:$A$1001,'Personal Teks 2'!$C$2:$C$1001)</f>
        <v>Matematika</v>
      </c>
      <c r="C784" s="9" t="str" cm="1">
        <f t="array" ref="C784">_xlfn.IFS(A784&lt;251,_xlfn.XLOOKUP(B784,$A$2:$A$7,$B$2:$B$7),A784&lt;501,_xlfn.XLOOKUP(B784,$A$2:$A$7,$C$2:$C$7),A784&lt;751,_xlfn.XLOOKUP(B784,$A$2:$A$7,$D$2:$D$7),A784&lt;=1000,_xlfn.XLOOKUP(B784,$A$2:$A$7,$E$2:$E$7))</f>
        <v>Pak Krisna</v>
      </c>
      <c r="D784" s="9" t="str">
        <f>(_xlfn.XLOOKUP(A784,'Personal Teks 2'!$A$2:$A$1001,'Personal Teks 2'!$D$2:$D$1001))</f>
        <v>Baktiadi Purnawati</v>
      </c>
    </row>
    <row r="785" spans="1:4" x14ac:dyDescent="0.25">
      <c r="A785" s="9">
        <v>776</v>
      </c>
      <c r="B785" s="9" t="str">
        <f>_xlfn.XLOOKUP(A785,'Personal Teks 2'!$A$2:$A$1001,'Personal Teks 2'!$C$2:$C$1001)</f>
        <v>Kimia</v>
      </c>
      <c r="C785" s="9" t="str" cm="1">
        <f t="array" ref="C785">_xlfn.IFS(A785&lt;251,_xlfn.XLOOKUP(B785,$A$2:$A$7,$B$2:$B$7),A785&lt;501,_xlfn.XLOOKUP(B785,$A$2:$A$7,$C$2:$C$7),A785&lt;751,_xlfn.XLOOKUP(B785,$A$2:$A$7,$D$2:$D$7),A785&lt;=1000,_xlfn.XLOOKUP(B785,$A$2:$A$7,$E$2:$E$7))</f>
        <v>Pak Andi</v>
      </c>
      <c r="D785" s="9" t="str">
        <f>(_xlfn.XLOOKUP(A785,'Personal Teks 2'!$A$2:$A$1001,'Personal Teks 2'!$D$2:$D$1001))</f>
        <v>Ana Nugroho</v>
      </c>
    </row>
    <row r="786" spans="1:4" x14ac:dyDescent="0.25">
      <c r="A786" s="9">
        <v>777</v>
      </c>
      <c r="B786" s="9" t="str">
        <f>_xlfn.XLOOKUP(A786,'Personal Teks 2'!$A$2:$A$1001,'Personal Teks 2'!$C$2:$C$1001)</f>
        <v>Biologi</v>
      </c>
      <c r="C786" s="9" t="str" cm="1">
        <f t="array" ref="C786">_xlfn.IFS(A786&lt;251,_xlfn.XLOOKUP(B786,$A$2:$A$7,$B$2:$B$7),A786&lt;501,_xlfn.XLOOKUP(B786,$A$2:$A$7,$C$2:$C$7),A786&lt;751,_xlfn.XLOOKUP(B786,$A$2:$A$7,$D$2:$D$7),A786&lt;=1000,_xlfn.XLOOKUP(B786,$A$2:$A$7,$E$2:$E$7))</f>
        <v>Bu Made</v>
      </c>
      <c r="D786" s="9" t="str">
        <f>(_xlfn.XLOOKUP(A786,'Personal Teks 2'!$A$2:$A$1001,'Personal Teks 2'!$D$2:$D$1001))</f>
        <v>Laila Mustofa</v>
      </c>
    </row>
    <row r="787" spans="1:4" x14ac:dyDescent="0.25">
      <c r="A787" s="9">
        <v>778</v>
      </c>
      <c r="B787" s="9" t="str">
        <f>_xlfn.XLOOKUP(A787,'Personal Teks 2'!$A$2:$A$1001,'Personal Teks 2'!$C$2:$C$1001)</f>
        <v>Fisika</v>
      </c>
      <c r="C787" s="9" t="str" cm="1">
        <f t="array" ref="C787">_xlfn.IFS(A787&lt;251,_xlfn.XLOOKUP(B787,$A$2:$A$7,$B$2:$B$7),A787&lt;501,_xlfn.XLOOKUP(B787,$A$2:$A$7,$C$2:$C$7),A787&lt;751,_xlfn.XLOOKUP(B787,$A$2:$A$7,$D$2:$D$7),A787&lt;=1000,_xlfn.XLOOKUP(B787,$A$2:$A$7,$E$2:$E$7))</f>
        <v>Pak Budi</v>
      </c>
      <c r="D787" s="9" t="str">
        <f>(_xlfn.XLOOKUP(A787,'Personal Teks 2'!$A$2:$A$1001,'Personal Teks 2'!$D$2:$D$1001))</f>
        <v>Balamantri Usamah</v>
      </c>
    </row>
    <row r="788" spans="1:4" x14ac:dyDescent="0.25">
      <c r="A788" s="9">
        <v>779</v>
      </c>
      <c r="B788" s="9" t="str">
        <f>_xlfn.XLOOKUP(A788,'Personal Teks 2'!$A$2:$A$1001,'Personal Teks 2'!$C$2:$C$1001)</f>
        <v>Biologi</v>
      </c>
      <c r="C788" s="9" t="str" cm="1">
        <f t="array" ref="C788">_xlfn.IFS(A788&lt;251,_xlfn.XLOOKUP(B788,$A$2:$A$7,$B$2:$B$7),A788&lt;501,_xlfn.XLOOKUP(B788,$A$2:$A$7,$C$2:$C$7),A788&lt;751,_xlfn.XLOOKUP(B788,$A$2:$A$7,$D$2:$D$7),A788&lt;=1000,_xlfn.XLOOKUP(B788,$A$2:$A$7,$E$2:$E$7))</f>
        <v>Bu Made</v>
      </c>
      <c r="D788" s="9" t="str">
        <f>(_xlfn.XLOOKUP(A788,'Personal Teks 2'!$A$2:$A$1001,'Personal Teks 2'!$D$2:$D$1001))</f>
        <v>Hardi Usada</v>
      </c>
    </row>
    <row r="789" spans="1:4" x14ac:dyDescent="0.25">
      <c r="A789" s="9">
        <v>780</v>
      </c>
      <c r="B789" s="9" t="str">
        <f>_xlfn.XLOOKUP(A789,'Personal Teks 2'!$A$2:$A$1001,'Personal Teks 2'!$C$2:$C$1001)</f>
        <v>Matematika</v>
      </c>
      <c r="C789" s="9" t="str" cm="1">
        <f t="array" ref="C789">_xlfn.IFS(A789&lt;251,_xlfn.XLOOKUP(B789,$A$2:$A$7,$B$2:$B$7),A789&lt;501,_xlfn.XLOOKUP(B789,$A$2:$A$7,$C$2:$C$7),A789&lt;751,_xlfn.XLOOKUP(B789,$A$2:$A$7,$D$2:$D$7),A789&lt;=1000,_xlfn.XLOOKUP(B789,$A$2:$A$7,$E$2:$E$7))</f>
        <v>Pak Krisna</v>
      </c>
      <c r="D789" s="9" t="str">
        <f>(_xlfn.XLOOKUP(A789,'Personal Teks 2'!$A$2:$A$1001,'Personal Teks 2'!$D$2:$D$1001))</f>
        <v>Dwi Latupono</v>
      </c>
    </row>
    <row r="790" spans="1:4" x14ac:dyDescent="0.25">
      <c r="A790" s="9">
        <v>781</v>
      </c>
      <c r="B790" s="9" t="str">
        <f>_xlfn.XLOOKUP(A790,'Personal Teks 2'!$A$2:$A$1001,'Personal Teks 2'!$C$2:$C$1001)</f>
        <v>Statistika</v>
      </c>
      <c r="C790" s="9" t="str" cm="1">
        <f t="array" ref="C790">_xlfn.IFS(A790&lt;251,_xlfn.XLOOKUP(B790,$A$2:$A$7,$B$2:$B$7),A790&lt;501,_xlfn.XLOOKUP(B790,$A$2:$A$7,$C$2:$C$7),A790&lt;751,_xlfn.XLOOKUP(B790,$A$2:$A$7,$D$2:$D$7),A790&lt;=1000,_xlfn.XLOOKUP(B790,$A$2:$A$7,$E$2:$E$7))</f>
        <v>Bu Ratna</v>
      </c>
      <c r="D790" s="9" t="str">
        <f>(_xlfn.XLOOKUP(A790,'Personal Teks 2'!$A$2:$A$1001,'Personal Teks 2'!$D$2:$D$1001))</f>
        <v>Lidya Hutagalung</v>
      </c>
    </row>
    <row r="791" spans="1:4" x14ac:dyDescent="0.25">
      <c r="A791" s="9">
        <v>782</v>
      </c>
      <c r="B791" s="9" t="str">
        <f>_xlfn.XLOOKUP(A791,'Personal Teks 2'!$A$2:$A$1001,'Personal Teks 2'!$C$2:$C$1001)</f>
        <v>Fisika</v>
      </c>
      <c r="C791" s="9" t="str" cm="1">
        <f t="array" ref="C791">_xlfn.IFS(A791&lt;251,_xlfn.XLOOKUP(B791,$A$2:$A$7,$B$2:$B$7),A791&lt;501,_xlfn.XLOOKUP(B791,$A$2:$A$7,$C$2:$C$7),A791&lt;751,_xlfn.XLOOKUP(B791,$A$2:$A$7,$D$2:$D$7),A791&lt;=1000,_xlfn.XLOOKUP(B791,$A$2:$A$7,$E$2:$E$7))</f>
        <v>Pak Budi</v>
      </c>
      <c r="D791" s="9" t="str">
        <f>(_xlfn.XLOOKUP(A791,'Personal Teks 2'!$A$2:$A$1001,'Personal Teks 2'!$D$2:$D$1001))</f>
        <v>Tirta Puspasari</v>
      </c>
    </row>
    <row r="792" spans="1:4" x14ac:dyDescent="0.25">
      <c r="A792" s="9">
        <v>783</v>
      </c>
      <c r="B792" s="9" t="str">
        <f>_xlfn.XLOOKUP(A792,'Personal Teks 2'!$A$2:$A$1001,'Personal Teks 2'!$C$2:$C$1001)</f>
        <v>Biologi</v>
      </c>
      <c r="C792" s="9" t="str" cm="1">
        <f t="array" ref="C792">_xlfn.IFS(A792&lt;251,_xlfn.XLOOKUP(B792,$A$2:$A$7,$B$2:$B$7),A792&lt;501,_xlfn.XLOOKUP(B792,$A$2:$A$7,$C$2:$C$7),A792&lt;751,_xlfn.XLOOKUP(B792,$A$2:$A$7,$D$2:$D$7),A792&lt;=1000,_xlfn.XLOOKUP(B792,$A$2:$A$7,$E$2:$E$7))</f>
        <v>Bu Made</v>
      </c>
      <c r="D792" s="9" t="str">
        <f>(_xlfn.XLOOKUP(A792,'Personal Teks 2'!$A$2:$A$1001,'Personal Teks 2'!$D$2:$D$1001))</f>
        <v>Danu Nasyiah</v>
      </c>
    </row>
    <row r="793" spans="1:4" x14ac:dyDescent="0.25">
      <c r="A793" s="9">
        <v>784</v>
      </c>
      <c r="B793" s="9" t="str">
        <f>_xlfn.XLOOKUP(A793,'Personal Teks 2'!$A$2:$A$1001,'Personal Teks 2'!$C$2:$C$1001)</f>
        <v>Fisika</v>
      </c>
      <c r="C793" s="9" t="str" cm="1">
        <f t="array" ref="C793">_xlfn.IFS(A793&lt;251,_xlfn.XLOOKUP(B793,$A$2:$A$7,$B$2:$B$7),A793&lt;501,_xlfn.XLOOKUP(B793,$A$2:$A$7,$C$2:$C$7),A793&lt;751,_xlfn.XLOOKUP(B793,$A$2:$A$7,$D$2:$D$7),A793&lt;=1000,_xlfn.XLOOKUP(B793,$A$2:$A$7,$E$2:$E$7))</f>
        <v>Pak Budi</v>
      </c>
      <c r="D793" s="9" t="str">
        <f>(_xlfn.XLOOKUP(A793,'Personal Teks 2'!$A$2:$A$1001,'Personal Teks 2'!$D$2:$D$1001))</f>
        <v>Elisa Mahendra</v>
      </c>
    </row>
    <row r="794" spans="1:4" x14ac:dyDescent="0.25">
      <c r="A794" s="9">
        <v>785</v>
      </c>
      <c r="B794" s="9" t="str">
        <f>_xlfn.XLOOKUP(A794,'Personal Teks 2'!$A$2:$A$1001,'Personal Teks 2'!$C$2:$C$1001)</f>
        <v>Aktuaria</v>
      </c>
      <c r="C794" s="9" t="str" cm="1">
        <f t="array" ref="C794">_xlfn.IFS(A794&lt;251,_xlfn.XLOOKUP(B794,$A$2:$A$7,$B$2:$B$7),A794&lt;501,_xlfn.XLOOKUP(B794,$A$2:$A$7,$C$2:$C$7),A794&lt;751,_xlfn.XLOOKUP(B794,$A$2:$A$7,$D$2:$D$7),A794&lt;=1000,_xlfn.XLOOKUP(B794,$A$2:$A$7,$E$2:$E$7))</f>
        <v>Bu Dwi</v>
      </c>
      <c r="D794" s="9" t="str">
        <f>(_xlfn.XLOOKUP(A794,'Personal Teks 2'!$A$2:$A$1001,'Personal Teks 2'!$D$2:$D$1001))</f>
        <v>Gangsa Yuniar</v>
      </c>
    </row>
    <row r="795" spans="1:4" x14ac:dyDescent="0.25">
      <c r="A795" s="9">
        <v>786</v>
      </c>
      <c r="B795" s="9" t="str">
        <f>_xlfn.XLOOKUP(A795,'Personal Teks 2'!$A$2:$A$1001,'Personal Teks 2'!$C$2:$C$1001)</f>
        <v>Biologi</v>
      </c>
      <c r="C795" s="9" t="str" cm="1">
        <f t="array" ref="C795">_xlfn.IFS(A795&lt;251,_xlfn.XLOOKUP(B795,$A$2:$A$7,$B$2:$B$7),A795&lt;501,_xlfn.XLOOKUP(B795,$A$2:$A$7,$C$2:$C$7),A795&lt;751,_xlfn.XLOOKUP(B795,$A$2:$A$7,$D$2:$D$7),A795&lt;=1000,_xlfn.XLOOKUP(B795,$A$2:$A$7,$E$2:$E$7))</f>
        <v>Bu Made</v>
      </c>
      <c r="D795" s="9" t="str">
        <f>(_xlfn.XLOOKUP(A795,'Personal Teks 2'!$A$2:$A$1001,'Personal Teks 2'!$D$2:$D$1001))</f>
        <v>Hafshah Hastuti</v>
      </c>
    </row>
    <row r="796" spans="1:4" x14ac:dyDescent="0.25">
      <c r="A796" s="9">
        <v>787</v>
      </c>
      <c r="B796" s="9" t="str">
        <f>_xlfn.XLOOKUP(A796,'Personal Teks 2'!$A$2:$A$1001,'Personal Teks 2'!$C$2:$C$1001)</f>
        <v>Biologi</v>
      </c>
      <c r="C796" s="9" t="str" cm="1">
        <f t="array" ref="C796">_xlfn.IFS(A796&lt;251,_xlfn.XLOOKUP(B796,$A$2:$A$7,$B$2:$B$7),A796&lt;501,_xlfn.XLOOKUP(B796,$A$2:$A$7,$C$2:$C$7),A796&lt;751,_xlfn.XLOOKUP(B796,$A$2:$A$7,$D$2:$D$7),A796&lt;=1000,_xlfn.XLOOKUP(B796,$A$2:$A$7,$E$2:$E$7))</f>
        <v>Bu Made</v>
      </c>
      <c r="D796" s="9" t="str">
        <f>(_xlfn.XLOOKUP(A796,'Personal Teks 2'!$A$2:$A$1001,'Personal Teks 2'!$D$2:$D$1001))</f>
        <v>Prayogo Sihombing</v>
      </c>
    </row>
    <row r="797" spans="1:4" x14ac:dyDescent="0.25">
      <c r="A797" s="9">
        <v>788</v>
      </c>
      <c r="B797" s="9" t="str">
        <f>_xlfn.XLOOKUP(A797,'Personal Teks 2'!$A$2:$A$1001,'Personal Teks 2'!$C$2:$C$1001)</f>
        <v>Kimia</v>
      </c>
      <c r="C797" s="9" t="str" cm="1">
        <f t="array" ref="C797">_xlfn.IFS(A797&lt;251,_xlfn.XLOOKUP(B797,$A$2:$A$7,$B$2:$B$7),A797&lt;501,_xlfn.XLOOKUP(B797,$A$2:$A$7,$C$2:$C$7),A797&lt;751,_xlfn.XLOOKUP(B797,$A$2:$A$7,$D$2:$D$7),A797&lt;=1000,_xlfn.XLOOKUP(B797,$A$2:$A$7,$E$2:$E$7))</f>
        <v>Pak Andi</v>
      </c>
      <c r="D797" s="9" t="str">
        <f>(_xlfn.XLOOKUP(A797,'Personal Teks 2'!$A$2:$A$1001,'Personal Teks 2'!$D$2:$D$1001))</f>
        <v>Gangsa Mulyani</v>
      </c>
    </row>
    <row r="798" spans="1:4" x14ac:dyDescent="0.25">
      <c r="A798" s="9">
        <v>789</v>
      </c>
      <c r="B798" s="9" t="str">
        <f>_xlfn.XLOOKUP(A798,'Personal Teks 2'!$A$2:$A$1001,'Personal Teks 2'!$C$2:$C$1001)</f>
        <v>Matematika</v>
      </c>
      <c r="C798" s="9" t="str" cm="1">
        <f t="array" ref="C798">_xlfn.IFS(A798&lt;251,_xlfn.XLOOKUP(B798,$A$2:$A$7,$B$2:$B$7),A798&lt;501,_xlfn.XLOOKUP(B798,$A$2:$A$7,$C$2:$C$7),A798&lt;751,_xlfn.XLOOKUP(B798,$A$2:$A$7,$D$2:$D$7),A798&lt;=1000,_xlfn.XLOOKUP(B798,$A$2:$A$7,$E$2:$E$7))</f>
        <v>Pak Krisna</v>
      </c>
      <c r="D798" s="9" t="str">
        <f>(_xlfn.XLOOKUP(A798,'Personal Teks 2'!$A$2:$A$1001,'Personal Teks 2'!$D$2:$D$1001))</f>
        <v>Bahuwirya Rajasa</v>
      </c>
    </row>
    <row r="799" spans="1:4" x14ac:dyDescent="0.25">
      <c r="A799" s="9">
        <v>790</v>
      </c>
      <c r="B799" s="9" t="str">
        <f>_xlfn.XLOOKUP(A799,'Personal Teks 2'!$A$2:$A$1001,'Personal Teks 2'!$C$2:$C$1001)</f>
        <v>Statistika</v>
      </c>
      <c r="C799" s="9" t="str" cm="1">
        <f t="array" ref="C799">_xlfn.IFS(A799&lt;251,_xlfn.XLOOKUP(B799,$A$2:$A$7,$B$2:$B$7),A799&lt;501,_xlfn.XLOOKUP(B799,$A$2:$A$7,$C$2:$C$7),A799&lt;751,_xlfn.XLOOKUP(B799,$A$2:$A$7,$D$2:$D$7),A799&lt;=1000,_xlfn.XLOOKUP(B799,$A$2:$A$7,$E$2:$E$7))</f>
        <v>Bu Ratna</v>
      </c>
      <c r="D799" s="9" t="str">
        <f>(_xlfn.XLOOKUP(A799,'Personal Teks 2'!$A$2:$A$1001,'Personal Teks 2'!$D$2:$D$1001))</f>
        <v>Chandra Latupono</v>
      </c>
    </row>
    <row r="800" spans="1:4" x14ac:dyDescent="0.25">
      <c r="A800" s="9">
        <v>791</v>
      </c>
      <c r="B800" s="9" t="str">
        <f>_xlfn.XLOOKUP(A800,'Personal Teks 2'!$A$2:$A$1001,'Personal Teks 2'!$C$2:$C$1001)</f>
        <v>Fisika</v>
      </c>
      <c r="C800" s="9" t="str" cm="1">
        <f t="array" ref="C800">_xlfn.IFS(A800&lt;251,_xlfn.XLOOKUP(B800,$A$2:$A$7,$B$2:$B$7),A800&lt;501,_xlfn.XLOOKUP(B800,$A$2:$A$7,$C$2:$C$7),A800&lt;751,_xlfn.XLOOKUP(B800,$A$2:$A$7,$D$2:$D$7),A800&lt;=1000,_xlfn.XLOOKUP(B800,$A$2:$A$7,$E$2:$E$7))</f>
        <v>Pak Budi</v>
      </c>
      <c r="D800" s="9" t="str">
        <f>(_xlfn.XLOOKUP(A800,'Personal Teks 2'!$A$2:$A$1001,'Personal Teks 2'!$D$2:$D$1001))</f>
        <v>Rafi Uwais</v>
      </c>
    </row>
    <row r="801" spans="1:4" x14ac:dyDescent="0.25">
      <c r="A801" s="9">
        <v>792</v>
      </c>
      <c r="B801" s="9" t="str">
        <f>_xlfn.XLOOKUP(A801,'Personal Teks 2'!$A$2:$A$1001,'Personal Teks 2'!$C$2:$C$1001)</f>
        <v>Biologi</v>
      </c>
      <c r="C801" s="9" t="str" cm="1">
        <f t="array" ref="C801">_xlfn.IFS(A801&lt;251,_xlfn.XLOOKUP(B801,$A$2:$A$7,$B$2:$B$7),A801&lt;501,_xlfn.XLOOKUP(B801,$A$2:$A$7,$C$2:$C$7),A801&lt;751,_xlfn.XLOOKUP(B801,$A$2:$A$7,$D$2:$D$7),A801&lt;=1000,_xlfn.XLOOKUP(B801,$A$2:$A$7,$E$2:$E$7))</f>
        <v>Bu Made</v>
      </c>
      <c r="D801" s="9" t="str">
        <f>(_xlfn.XLOOKUP(A801,'Personal Teks 2'!$A$2:$A$1001,'Personal Teks 2'!$D$2:$D$1001))</f>
        <v>Wadi Wijaya</v>
      </c>
    </row>
    <row r="802" spans="1:4" x14ac:dyDescent="0.25">
      <c r="A802" s="9">
        <v>793</v>
      </c>
      <c r="B802" s="9" t="str">
        <f>_xlfn.XLOOKUP(A802,'Personal Teks 2'!$A$2:$A$1001,'Personal Teks 2'!$C$2:$C$1001)</f>
        <v>Kimia</v>
      </c>
      <c r="C802" s="9" t="str" cm="1">
        <f t="array" ref="C802">_xlfn.IFS(A802&lt;251,_xlfn.XLOOKUP(B802,$A$2:$A$7,$B$2:$B$7),A802&lt;501,_xlfn.XLOOKUP(B802,$A$2:$A$7,$C$2:$C$7),A802&lt;751,_xlfn.XLOOKUP(B802,$A$2:$A$7,$D$2:$D$7),A802&lt;=1000,_xlfn.XLOOKUP(B802,$A$2:$A$7,$E$2:$E$7))</f>
        <v>Pak Andi</v>
      </c>
      <c r="D802" s="9" t="str">
        <f>(_xlfn.XLOOKUP(A802,'Personal Teks 2'!$A$2:$A$1001,'Personal Teks 2'!$D$2:$D$1001))</f>
        <v>Dadap Farida</v>
      </c>
    </row>
    <row r="803" spans="1:4" x14ac:dyDescent="0.25">
      <c r="A803" s="9">
        <v>794</v>
      </c>
      <c r="B803" s="9" t="str">
        <f>_xlfn.XLOOKUP(A803,'Personal Teks 2'!$A$2:$A$1001,'Personal Teks 2'!$C$2:$C$1001)</f>
        <v>Kimia</v>
      </c>
      <c r="C803" s="9" t="str" cm="1">
        <f t="array" ref="C803">_xlfn.IFS(A803&lt;251,_xlfn.XLOOKUP(B803,$A$2:$A$7,$B$2:$B$7),A803&lt;501,_xlfn.XLOOKUP(B803,$A$2:$A$7,$C$2:$C$7),A803&lt;751,_xlfn.XLOOKUP(B803,$A$2:$A$7,$D$2:$D$7),A803&lt;=1000,_xlfn.XLOOKUP(B803,$A$2:$A$7,$E$2:$E$7))</f>
        <v>Pak Andi</v>
      </c>
      <c r="D803" s="9" t="str">
        <f>(_xlfn.XLOOKUP(A803,'Personal Teks 2'!$A$2:$A$1001,'Personal Teks 2'!$D$2:$D$1001))</f>
        <v>Dartono Thamrin</v>
      </c>
    </row>
    <row r="804" spans="1:4" x14ac:dyDescent="0.25">
      <c r="A804" s="9">
        <v>795</v>
      </c>
      <c r="B804" s="9" t="str">
        <f>_xlfn.XLOOKUP(A804,'Personal Teks 2'!$A$2:$A$1001,'Personal Teks 2'!$C$2:$C$1001)</f>
        <v>Biologi</v>
      </c>
      <c r="C804" s="9" t="str" cm="1">
        <f t="array" ref="C804">_xlfn.IFS(A804&lt;251,_xlfn.XLOOKUP(B804,$A$2:$A$7,$B$2:$B$7),A804&lt;501,_xlfn.XLOOKUP(B804,$A$2:$A$7,$C$2:$C$7),A804&lt;751,_xlfn.XLOOKUP(B804,$A$2:$A$7,$D$2:$D$7),A804&lt;=1000,_xlfn.XLOOKUP(B804,$A$2:$A$7,$E$2:$E$7))</f>
        <v>Bu Made</v>
      </c>
      <c r="D804" s="9" t="str">
        <f>(_xlfn.XLOOKUP(A804,'Personal Teks 2'!$A$2:$A$1001,'Personal Teks 2'!$D$2:$D$1001))</f>
        <v>Zulaikha Lestari</v>
      </c>
    </row>
    <row r="805" spans="1:4" x14ac:dyDescent="0.25">
      <c r="A805" s="9">
        <v>796</v>
      </c>
      <c r="B805" s="9" t="str">
        <f>_xlfn.XLOOKUP(A805,'Personal Teks 2'!$A$2:$A$1001,'Personal Teks 2'!$C$2:$C$1001)</f>
        <v>Statistika</v>
      </c>
      <c r="C805" s="9" t="str" cm="1">
        <f t="array" ref="C805">_xlfn.IFS(A805&lt;251,_xlfn.XLOOKUP(B805,$A$2:$A$7,$B$2:$B$7),A805&lt;501,_xlfn.XLOOKUP(B805,$A$2:$A$7,$C$2:$C$7),A805&lt;751,_xlfn.XLOOKUP(B805,$A$2:$A$7,$D$2:$D$7),A805&lt;=1000,_xlfn.XLOOKUP(B805,$A$2:$A$7,$E$2:$E$7))</f>
        <v>Bu Ratna</v>
      </c>
      <c r="D805" s="9" t="str">
        <f>(_xlfn.XLOOKUP(A805,'Personal Teks 2'!$A$2:$A$1001,'Personal Teks 2'!$D$2:$D$1001))</f>
        <v>Sabar Tamba</v>
      </c>
    </row>
    <row r="806" spans="1:4" x14ac:dyDescent="0.25">
      <c r="A806" s="9">
        <v>797</v>
      </c>
      <c r="B806" s="9" t="str">
        <f>_xlfn.XLOOKUP(A806,'Personal Teks 2'!$A$2:$A$1001,'Personal Teks 2'!$C$2:$C$1001)</f>
        <v>Matematika</v>
      </c>
      <c r="C806" s="9" t="str" cm="1">
        <f t="array" ref="C806">_xlfn.IFS(A806&lt;251,_xlfn.XLOOKUP(B806,$A$2:$A$7,$B$2:$B$7),A806&lt;501,_xlfn.XLOOKUP(B806,$A$2:$A$7,$C$2:$C$7),A806&lt;751,_xlfn.XLOOKUP(B806,$A$2:$A$7,$D$2:$D$7),A806&lt;=1000,_xlfn.XLOOKUP(B806,$A$2:$A$7,$E$2:$E$7))</f>
        <v>Pak Krisna</v>
      </c>
      <c r="D806" s="9" t="str">
        <f>(_xlfn.XLOOKUP(A806,'Personal Teks 2'!$A$2:$A$1001,'Personal Teks 2'!$D$2:$D$1001))</f>
        <v>Ghaliyati Rajasa</v>
      </c>
    </row>
    <row r="807" spans="1:4" x14ac:dyDescent="0.25">
      <c r="A807" s="9">
        <v>798</v>
      </c>
      <c r="B807" s="9" t="str">
        <f>_xlfn.XLOOKUP(A807,'Personal Teks 2'!$A$2:$A$1001,'Personal Teks 2'!$C$2:$C$1001)</f>
        <v>Statistika</v>
      </c>
      <c r="C807" s="9" t="str" cm="1">
        <f t="array" ref="C807">_xlfn.IFS(A807&lt;251,_xlfn.XLOOKUP(B807,$A$2:$A$7,$B$2:$B$7),A807&lt;501,_xlfn.XLOOKUP(B807,$A$2:$A$7,$C$2:$C$7),A807&lt;751,_xlfn.XLOOKUP(B807,$A$2:$A$7,$D$2:$D$7),A807&lt;=1000,_xlfn.XLOOKUP(B807,$A$2:$A$7,$E$2:$E$7))</f>
        <v>Bu Ratna</v>
      </c>
      <c r="D807" s="9" t="str">
        <f>(_xlfn.XLOOKUP(A807,'Personal Teks 2'!$A$2:$A$1001,'Personal Teks 2'!$D$2:$D$1001))</f>
        <v>Jasmani Nurdiyanti</v>
      </c>
    </row>
    <row r="808" spans="1:4" x14ac:dyDescent="0.25">
      <c r="A808" s="9">
        <v>799</v>
      </c>
      <c r="B808" s="9" t="str">
        <f>_xlfn.XLOOKUP(A808,'Personal Teks 2'!$A$2:$A$1001,'Personal Teks 2'!$C$2:$C$1001)</f>
        <v>Statistika</v>
      </c>
      <c r="C808" s="9" t="str" cm="1">
        <f t="array" ref="C808">_xlfn.IFS(A808&lt;251,_xlfn.XLOOKUP(B808,$A$2:$A$7,$B$2:$B$7),A808&lt;501,_xlfn.XLOOKUP(B808,$A$2:$A$7,$C$2:$C$7),A808&lt;751,_xlfn.XLOOKUP(B808,$A$2:$A$7,$D$2:$D$7),A808&lt;=1000,_xlfn.XLOOKUP(B808,$A$2:$A$7,$E$2:$E$7))</f>
        <v>Bu Ratna</v>
      </c>
      <c r="D808" s="9" t="str">
        <f>(_xlfn.XLOOKUP(A808,'Personal Teks 2'!$A$2:$A$1001,'Personal Teks 2'!$D$2:$D$1001))</f>
        <v>Adiarja Nasyiah</v>
      </c>
    </row>
    <row r="809" spans="1:4" x14ac:dyDescent="0.25">
      <c r="A809" s="9">
        <v>800</v>
      </c>
      <c r="B809" s="9" t="str">
        <f>_xlfn.XLOOKUP(A809,'Personal Teks 2'!$A$2:$A$1001,'Personal Teks 2'!$C$2:$C$1001)</f>
        <v>Kimia</v>
      </c>
      <c r="C809" s="9" t="str" cm="1">
        <f t="array" ref="C809">_xlfn.IFS(A809&lt;251,_xlfn.XLOOKUP(B809,$A$2:$A$7,$B$2:$B$7),A809&lt;501,_xlfn.XLOOKUP(B809,$A$2:$A$7,$C$2:$C$7),A809&lt;751,_xlfn.XLOOKUP(B809,$A$2:$A$7,$D$2:$D$7),A809&lt;=1000,_xlfn.XLOOKUP(B809,$A$2:$A$7,$E$2:$E$7))</f>
        <v>Pak Andi</v>
      </c>
      <c r="D809" s="9" t="str">
        <f>(_xlfn.XLOOKUP(A809,'Personal Teks 2'!$A$2:$A$1001,'Personal Teks 2'!$D$2:$D$1001))</f>
        <v>Enteng Hariyah</v>
      </c>
    </row>
    <row r="810" spans="1:4" x14ac:dyDescent="0.25">
      <c r="A810" s="9">
        <v>801</v>
      </c>
      <c r="B810" s="9" t="str">
        <f>_xlfn.XLOOKUP(A810,'Personal Teks 2'!$A$2:$A$1001,'Personal Teks 2'!$C$2:$C$1001)</f>
        <v>Biologi</v>
      </c>
      <c r="C810" s="9" t="str" cm="1">
        <f t="array" ref="C810">_xlfn.IFS(A810&lt;251,_xlfn.XLOOKUP(B810,$A$2:$A$7,$B$2:$B$7),A810&lt;501,_xlfn.XLOOKUP(B810,$A$2:$A$7,$C$2:$C$7),A810&lt;751,_xlfn.XLOOKUP(B810,$A$2:$A$7,$D$2:$D$7),A810&lt;=1000,_xlfn.XLOOKUP(B810,$A$2:$A$7,$E$2:$E$7))</f>
        <v>Bu Made</v>
      </c>
      <c r="D810" s="9" t="str">
        <f>(_xlfn.XLOOKUP(A810,'Personal Teks 2'!$A$2:$A$1001,'Personal Teks 2'!$D$2:$D$1001))</f>
        <v>Suci Oktaviani</v>
      </c>
    </row>
    <row r="811" spans="1:4" x14ac:dyDescent="0.25">
      <c r="A811" s="9">
        <v>802</v>
      </c>
      <c r="B811" s="9" t="str">
        <f>_xlfn.XLOOKUP(A811,'Personal Teks 2'!$A$2:$A$1001,'Personal Teks 2'!$C$2:$C$1001)</f>
        <v>Aktuaria</v>
      </c>
      <c r="C811" s="9" t="str" cm="1">
        <f t="array" ref="C811">_xlfn.IFS(A811&lt;251,_xlfn.XLOOKUP(B811,$A$2:$A$7,$B$2:$B$7),A811&lt;501,_xlfn.XLOOKUP(B811,$A$2:$A$7,$C$2:$C$7),A811&lt;751,_xlfn.XLOOKUP(B811,$A$2:$A$7,$D$2:$D$7),A811&lt;=1000,_xlfn.XLOOKUP(B811,$A$2:$A$7,$E$2:$E$7))</f>
        <v>Bu Dwi</v>
      </c>
      <c r="D811" s="9" t="str">
        <f>(_xlfn.XLOOKUP(A811,'Personal Teks 2'!$A$2:$A$1001,'Personal Teks 2'!$D$2:$D$1001))</f>
        <v>Sabar Pratiwi</v>
      </c>
    </row>
    <row r="812" spans="1:4" x14ac:dyDescent="0.25">
      <c r="A812" s="9">
        <v>803</v>
      </c>
      <c r="B812" s="9" t="str">
        <f>_xlfn.XLOOKUP(A812,'Personal Teks 2'!$A$2:$A$1001,'Personal Teks 2'!$C$2:$C$1001)</f>
        <v>Matematika</v>
      </c>
      <c r="C812" s="9" t="str" cm="1">
        <f t="array" ref="C812">_xlfn.IFS(A812&lt;251,_xlfn.XLOOKUP(B812,$A$2:$A$7,$B$2:$B$7),A812&lt;501,_xlfn.XLOOKUP(B812,$A$2:$A$7,$C$2:$C$7),A812&lt;751,_xlfn.XLOOKUP(B812,$A$2:$A$7,$D$2:$D$7),A812&lt;=1000,_xlfn.XLOOKUP(B812,$A$2:$A$7,$E$2:$E$7))</f>
        <v>Pak Krisna</v>
      </c>
      <c r="D812" s="9" t="str">
        <f>(_xlfn.XLOOKUP(A812,'Personal Teks 2'!$A$2:$A$1001,'Personal Teks 2'!$D$2:$D$1001))</f>
        <v>Najam Prayoga</v>
      </c>
    </row>
    <row r="813" spans="1:4" x14ac:dyDescent="0.25">
      <c r="A813" s="9">
        <v>804</v>
      </c>
      <c r="B813" s="9" t="str">
        <f>_xlfn.XLOOKUP(A813,'Personal Teks 2'!$A$2:$A$1001,'Personal Teks 2'!$C$2:$C$1001)</f>
        <v>Kimia</v>
      </c>
      <c r="C813" s="9" t="str" cm="1">
        <f t="array" ref="C813">_xlfn.IFS(A813&lt;251,_xlfn.XLOOKUP(B813,$A$2:$A$7,$B$2:$B$7),A813&lt;501,_xlfn.XLOOKUP(B813,$A$2:$A$7,$C$2:$C$7),A813&lt;751,_xlfn.XLOOKUP(B813,$A$2:$A$7,$D$2:$D$7),A813&lt;=1000,_xlfn.XLOOKUP(B813,$A$2:$A$7,$E$2:$E$7))</f>
        <v>Pak Andi</v>
      </c>
      <c r="D813" s="9" t="str">
        <f>(_xlfn.XLOOKUP(A813,'Personal Teks 2'!$A$2:$A$1001,'Personal Teks 2'!$D$2:$D$1001))</f>
        <v>Diana Mangunsong</v>
      </c>
    </row>
    <row r="814" spans="1:4" x14ac:dyDescent="0.25">
      <c r="A814" s="9">
        <v>805</v>
      </c>
      <c r="B814" s="9" t="str">
        <f>_xlfn.XLOOKUP(A814,'Personal Teks 2'!$A$2:$A$1001,'Personal Teks 2'!$C$2:$C$1001)</f>
        <v>Matematika</v>
      </c>
      <c r="C814" s="9" t="str" cm="1">
        <f t="array" ref="C814">_xlfn.IFS(A814&lt;251,_xlfn.XLOOKUP(B814,$A$2:$A$7,$B$2:$B$7),A814&lt;501,_xlfn.XLOOKUP(B814,$A$2:$A$7,$C$2:$C$7),A814&lt;751,_xlfn.XLOOKUP(B814,$A$2:$A$7,$D$2:$D$7),A814&lt;=1000,_xlfn.XLOOKUP(B814,$A$2:$A$7,$E$2:$E$7))</f>
        <v>Pak Krisna</v>
      </c>
      <c r="D814" s="9" t="str">
        <f>(_xlfn.XLOOKUP(A814,'Personal Teks 2'!$A$2:$A$1001,'Personal Teks 2'!$D$2:$D$1001))</f>
        <v>Tari Waskita</v>
      </c>
    </row>
    <row r="815" spans="1:4" x14ac:dyDescent="0.25">
      <c r="A815" s="9">
        <v>806</v>
      </c>
      <c r="B815" s="9" t="str">
        <f>_xlfn.XLOOKUP(A815,'Personal Teks 2'!$A$2:$A$1001,'Personal Teks 2'!$C$2:$C$1001)</f>
        <v>Statistika</v>
      </c>
      <c r="C815" s="9" t="str" cm="1">
        <f t="array" ref="C815">_xlfn.IFS(A815&lt;251,_xlfn.XLOOKUP(B815,$A$2:$A$7,$B$2:$B$7),A815&lt;501,_xlfn.XLOOKUP(B815,$A$2:$A$7,$C$2:$C$7),A815&lt;751,_xlfn.XLOOKUP(B815,$A$2:$A$7,$D$2:$D$7),A815&lt;=1000,_xlfn.XLOOKUP(B815,$A$2:$A$7,$E$2:$E$7))</f>
        <v>Bu Ratna</v>
      </c>
      <c r="D815" s="9" t="str">
        <f>(_xlfn.XLOOKUP(A815,'Personal Teks 2'!$A$2:$A$1001,'Personal Teks 2'!$D$2:$D$1001))</f>
        <v>Adiarja Sihotang</v>
      </c>
    </row>
    <row r="816" spans="1:4" x14ac:dyDescent="0.25">
      <c r="A816" s="9">
        <v>807</v>
      </c>
      <c r="B816" s="9" t="str">
        <f>_xlfn.XLOOKUP(A816,'Personal Teks 2'!$A$2:$A$1001,'Personal Teks 2'!$C$2:$C$1001)</f>
        <v>Biologi</v>
      </c>
      <c r="C816" s="9" t="str" cm="1">
        <f t="array" ref="C816">_xlfn.IFS(A816&lt;251,_xlfn.XLOOKUP(B816,$A$2:$A$7,$B$2:$B$7),A816&lt;501,_xlfn.XLOOKUP(B816,$A$2:$A$7,$C$2:$C$7),A816&lt;751,_xlfn.XLOOKUP(B816,$A$2:$A$7,$D$2:$D$7),A816&lt;=1000,_xlfn.XLOOKUP(B816,$A$2:$A$7,$E$2:$E$7))</f>
        <v>Bu Made</v>
      </c>
      <c r="D816" s="9" t="str">
        <f>(_xlfn.XLOOKUP(A816,'Personal Teks 2'!$A$2:$A$1001,'Personal Teks 2'!$D$2:$D$1001))</f>
        <v>Kusuma Tari</v>
      </c>
    </row>
    <row r="817" spans="1:4" x14ac:dyDescent="0.25">
      <c r="A817" s="9">
        <v>808</v>
      </c>
      <c r="B817" s="9" t="str">
        <f>_xlfn.XLOOKUP(A817,'Personal Teks 2'!$A$2:$A$1001,'Personal Teks 2'!$C$2:$C$1001)</f>
        <v>Statistika</v>
      </c>
      <c r="C817" s="9" t="str" cm="1">
        <f t="array" ref="C817">_xlfn.IFS(A817&lt;251,_xlfn.XLOOKUP(B817,$A$2:$A$7,$B$2:$B$7),A817&lt;501,_xlfn.XLOOKUP(B817,$A$2:$A$7,$C$2:$C$7),A817&lt;751,_xlfn.XLOOKUP(B817,$A$2:$A$7,$D$2:$D$7),A817&lt;=1000,_xlfn.XLOOKUP(B817,$A$2:$A$7,$E$2:$E$7))</f>
        <v>Bu Ratna</v>
      </c>
      <c r="D817" s="9" t="str">
        <f>(_xlfn.XLOOKUP(A817,'Personal Teks 2'!$A$2:$A$1001,'Personal Teks 2'!$D$2:$D$1001))</f>
        <v>Prasetyo Situmorang</v>
      </c>
    </row>
    <row r="818" spans="1:4" x14ac:dyDescent="0.25">
      <c r="A818" s="9">
        <v>809</v>
      </c>
      <c r="B818" s="9" t="str">
        <f>_xlfn.XLOOKUP(A818,'Personal Teks 2'!$A$2:$A$1001,'Personal Teks 2'!$C$2:$C$1001)</f>
        <v>Biologi</v>
      </c>
      <c r="C818" s="9" t="str" cm="1">
        <f t="array" ref="C818">_xlfn.IFS(A818&lt;251,_xlfn.XLOOKUP(B818,$A$2:$A$7,$B$2:$B$7),A818&lt;501,_xlfn.XLOOKUP(B818,$A$2:$A$7,$C$2:$C$7),A818&lt;751,_xlfn.XLOOKUP(B818,$A$2:$A$7,$D$2:$D$7),A818&lt;=1000,_xlfn.XLOOKUP(B818,$A$2:$A$7,$E$2:$E$7))</f>
        <v>Bu Made</v>
      </c>
      <c r="D818" s="9" t="str">
        <f>(_xlfn.XLOOKUP(A818,'Personal Teks 2'!$A$2:$A$1001,'Personal Teks 2'!$D$2:$D$1001))</f>
        <v>Karma Oktaviani</v>
      </c>
    </row>
    <row r="819" spans="1:4" x14ac:dyDescent="0.25">
      <c r="A819" s="9">
        <v>810</v>
      </c>
      <c r="B819" s="9" t="str">
        <f>_xlfn.XLOOKUP(A819,'Personal Teks 2'!$A$2:$A$1001,'Personal Teks 2'!$C$2:$C$1001)</f>
        <v>Fisika</v>
      </c>
      <c r="C819" s="9" t="str" cm="1">
        <f t="array" ref="C819">_xlfn.IFS(A819&lt;251,_xlfn.XLOOKUP(B819,$A$2:$A$7,$B$2:$B$7),A819&lt;501,_xlfn.XLOOKUP(B819,$A$2:$A$7,$C$2:$C$7),A819&lt;751,_xlfn.XLOOKUP(B819,$A$2:$A$7,$D$2:$D$7),A819&lt;=1000,_xlfn.XLOOKUP(B819,$A$2:$A$7,$E$2:$E$7))</f>
        <v>Pak Budi</v>
      </c>
      <c r="D819" s="9" t="str">
        <f>(_xlfn.XLOOKUP(A819,'Personal Teks 2'!$A$2:$A$1001,'Personal Teks 2'!$D$2:$D$1001))</f>
        <v>Gangsa Tampubolon</v>
      </c>
    </row>
    <row r="820" spans="1:4" x14ac:dyDescent="0.25">
      <c r="A820" s="9">
        <v>811</v>
      </c>
      <c r="B820" s="9" t="str">
        <f>_xlfn.XLOOKUP(A820,'Personal Teks 2'!$A$2:$A$1001,'Personal Teks 2'!$C$2:$C$1001)</f>
        <v>Aktuaria</v>
      </c>
      <c r="C820" s="9" t="str" cm="1">
        <f t="array" ref="C820">_xlfn.IFS(A820&lt;251,_xlfn.XLOOKUP(B820,$A$2:$A$7,$B$2:$B$7),A820&lt;501,_xlfn.XLOOKUP(B820,$A$2:$A$7,$C$2:$C$7),A820&lt;751,_xlfn.XLOOKUP(B820,$A$2:$A$7,$D$2:$D$7),A820&lt;=1000,_xlfn.XLOOKUP(B820,$A$2:$A$7,$E$2:$E$7))</f>
        <v>Bu Dwi</v>
      </c>
      <c r="D820" s="9" t="str">
        <f>(_xlfn.XLOOKUP(A820,'Personal Teks 2'!$A$2:$A$1001,'Personal Teks 2'!$D$2:$D$1001))</f>
        <v>Ifa Namaga</v>
      </c>
    </row>
    <row r="821" spans="1:4" x14ac:dyDescent="0.25">
      <c r="A821" s="9">
        <v>812</v>
      </c>
      <c r="B821" s="9" t="str">
        <f>_xlfn.XLOOKUP(A821,'Personal Teks 2'!$A$2:$A$1001,'Personal Teks 2'!$C$2:$C$1001)</f>
        <v>Matematika</v>
      </c>
      <c r="C821" s="9" t="str" cm="1">
        <f t="array" ref="C821">_xlfn.IFS(A821&lt;251,_xlfn.XLOOKUP(B821,$A$2:$A$7,$B$2:$B$7),A821&lt;501,_xlfn.XLOOKUP(B821,$A$2:$A$7,$C$2:$C$7),A821&lt;751,_xlfn.XLOOKUP(B821,$A$2:$A$7,$D$2:$D$7),A821&lt;=1000,_xlfn.XLOOKUP(B821,$A$2:$A$7,$E$2:$E$7))</f>
        <v>Pak Krisna</v>
      </c>
      <c r="D821" s="9" t="str">
        <f>(_xlfn.XLOOKUP(A821,'Personal Teks 2'!$A$2:$A$1001,'Personal Teks 2'!$D$2:$D$1001))</f>
        <v>Jasmin Narpati</v>
      </c>
    </row>
    <row r="822" spans="1:4" x14ac:dyDescent="0.25">
      <c r="A822" s="9">
        <v>813</v>
      </c>
      <c r="B822" s="9" t="str">
        <f>_xlfn.XLOOKUP(A822,'Personal Teks 2'!$A$2:$A$1001,'Personal Teks 2'!$C$2:$C$1001)</f>
        <v>Matematika</v>
      </c>
      <c r="C822" s="9" t="str" cm="1">
        <f t="array" ref="C822">_xlfn.IFS(A822&lt;251,_xlfn.XLOOKUP(B822,$A$2:$A$7,$B$2:$B$7),A822&lt;501,_xlfn.XLOOKUP(B822,$A$2:$A$7,$C$2:$C$7),A822&lt;751,_xlfn.XLOOKUP(B822,$A$2:$A$7,$D$2:$D$7),A822&lt;=1000,_xlfn.XLOOKUP(B822,$A$2:$A$7,$E$2:$E$7))</f>
        <v>Pak Krisna</v>
      </c>
      <c r="D822" s="9" t="str">
        <f>(_xlfn.XLOOKUP(A822,'Personal Teks 2'!$A$2:$A$1001,'Personal Teks 2'!$D$2:$D$1001))</f>
        <v>Jindra Wibowo</v>
      </c>
    </row>
    <row r="823" spans="1:4" x14ac:dyDescent="0.25">
      <c r="A823" s="9">
        <v>814</v>
      </c>
      <c r="B823" s="9" t="str">
        <f>_xlfn.XLOOKUP(A823,'Personal Teks 2'!$A$2:$A$1001,'Personal Teks 2'!$C$2:$C$1001)</f>
        <v>Fisika</v>
      </c>
      <c r="C823" s="9" t="str" cm="1">
        <f t="array" ref="C823">_xlfn.IFS(A823&lt;251,_xlfn.XLOOKUP(B823,$A$2:$A$7,$B$2:$B$7),A823&lt;501,_xlfn.XLOOKUP(B823,$A$2:$A$7,$C$2:$C$7),A823&lt;751,_xlfn.XLOOKUP(B823,$A$2:$A$7,$D$2:$D$7),A823&lt;=1000,_xlfn.XLOOKUP(B823,$A$2:$A$7,$E$2:$E$7))</f>
        <v>Pak Budi</v>
      </c>
      <c r="D823" s="9" t="str">
        <f>(_xlfn.XLOOKUP(A823,'Personal Teks 2'!$A$2:$A$1001,'Personal Teks 2'!$D$2:$D$1001))</f>
        <v>Tiara Halimah</v>
      </c>
    </row>
    <row r="824" spans="1:4" x14ac:dyDescent="0.25">
      <c r="A824" s="9">
        <v>815</v>
      </c>
      <c r="B824" s="9" t="str">
        <f>_xlfn.XLOOKUP(A824,'Personal Teks 2'!$A$2:$A$1001,'Personal Teks 2'!$C$2:$C$1001)</f>
        <v>Biologi</v>
      </c>
      <c r="C824" s="9" t="str" cm="1">
        <f t="array" ref="C824">_xlfn.IFS(A824&lt;251,_xlfn.XLOOKUP(B824,$A$2:$A$7,$B$2:$B$7),A824&lt;501,_xlfn.XLOOKUP(B824,$A$2:$A$7,$C$2:$C$7),A824&lt;751,_xlfn.XLOOKUP(B824,$A$2:$A$7,$D$2:$D$7),A824&lt;=1000,_xlfn.XLOOKUP(B824,$A$2:$A$7,$E$2:$E$7))</f>
        <v>Bu Made</v>
      </c>
      <c r="D824" s="9" t="str">
        <f>(_xlfn.XLOOKUP(A824,'Personal Teks 2'!$A$2:$A$1001,'Personal Teks 2'!$D$2:$D$1001))</f>
        <v>Jarwadi Puspasari</v>
      </c>
    </row>
    <row r="825" spans="1:4" x14ac:dyDescent="0.25">
      <c r="A825" s="9">
        <v>816</v>
      </c>
      <c r="B825" s="9" t="str">
        <f>_xlfn.XLOOKUP(A825,'Personal Teks 2'!$A$2:$A$1001,'Personal Teks 2'!$C$2:$C$1001)</f>
        <v>Matematika</v>
      </c>
      <c r="C825" s="9" t="str" cm="1">
        <f t="array" ref="C825">_xlfn.IFS(A825&lt;251,_xlfn.XLOOKUP(B825,$A$2:$A$7,$B$2:$B$7),A825&lt;501,_xlfn.XLOOKUP(B825,$A$2:$A$7,$C$2:$C$7),A825&lt;751,_xlfn.XLOOKUP(B825,$A$2:$A$7,$D$2:$D$7),A825&lt;=1000,_xlfn.XLOOKUP(B825,$A$2:$A$7,$E$2:$E$7))</f>
        <v>Pak Krisna</v>
      </c>
      <c r="D825" s="9" t="str">
        <f>(_xlfn.XLOOKUP(A825,'Personal Teks 2'!$A$2:$A$1001,'Personal Teks 2'!$D$2:$D$1001))</f>
        <v>Banara Suartini</v>
      </c>
    </row>
    <row r="826" spans="1:4" x14ac:dyDescent="0.25">
      <c r="A826" s="9">
        <v>817</v>
      </c>
      <c r="B826" s="9" t="str">
        <f>_xlfn.XLOOKUP(A826,'Personal Teks 2'!$A$2:$A$1001,'Personal Teks 2'!$C$2:$C$1001)</f>
        <v>Biologi</v>
      </c>
      <c r="C826" s="9" t="str" cm="1">
        <f t="array" ref="C826">_xlfn.IFS(A826&lt;251,_xlfn.XLOOKUP(B826,$A$2:$A$7,$B$2:$B$7),A826&lt;501,_xlfn.XLOOKUP(B826,$A$2:$A$7,$C$2:$C$7),A826&lt;751,_xlfn.XLOOKUP(B826,$A$2:$A$7,$D$2:$D$7),A826&lt;=1000,_xlfn.XLOOKUP(B826,$A$2:$A$7,$E$2:$E$7))</f>
        <v>Bu Made</v>
      </c>
      <c r="D826" s="9" t="str">
        <f>(_xlfn.XLOOKUP(A826,'Personal Teks 2'!$A$2:$A$1001,'Personal Teks 2'!$D$2:$D$1001))</f>
        <v>Vicky Novitasari</v>
      </c>
    </row>
    <row r="827" spans="1:4" x14ac:dyDescent="0.25">
      <c r="A827" s="9">
        <v>818</v>
      </c>
      <c r="B827" s="9" t="str">
        <f>_xlfn.XLOOKUP(A827,'Personal Teks 2'!$A$2:$A$1001,'Personal Teks 2'!$C$2:$C$1001)</f>
        <v>Fisika</v>
      </c>
      <c r="C827" s="9" t="str" cm="1">
        <f t="array" ref="C827">_xlfn.IFS(A827&lt;251,_xlfn.XLOOKUP(B827,$A$2:$A$7,$B$2:$B$7),A827&lt;501,_xlfn.XLOOKUP(B827,$A$2:$A$7,$C$2:$C$7),A827&lt;751,_xlfn.XLOOKUP(B827,$A$2:$A$7,$D$2:$D$7),A827&lt;=1000,_xlfn.XLOOKUP(B827,$A$2:$A$7,$E$2:$E$7))</f>
        <v>Pak Budi</v>
      </c>
      <c r="D827" s="9" t="str">
        <f>(_xlfn.XLOOKUP(A827,'Personal Teks 2'!$A$2:$A$1001,'Personal Teks 2'!$D$2:$D$1001))</f>
        <v>Cornelia Andriani</v>
      </c>
    </row>
    <row r="828" spans="1:4" x14ac:dyDescent="0.25">
      <c r="A828" s="9">
        <v>819</v>
      </c>
      <c r="B828" s="9" t="str">
        <f>_xlfn.XLOOKUP(A828,'Personal Teks 2'!$A$2:$A$1001,'Personal Teks 2'!$C$2:$C$1001)</f>
        <v>Matematika</v>
      </c>
      <c r="C828" s="9" t="str" cm="1">
        <f t="array" ref="C828">_xlfn.IFS(A828&lt;251,_xlfn.XLOOKUP(B828,$A$2:$A$7,$B$2:$B$7),A828&lt;501,_xlfn.XLOOKUP(B828,$A$2:$A$7,$C$2:$C$7),A828&lt;751,_xlfn.XLOOKUP(B828,$A$2:$A$7,$D$2:$D$7),A828&lt;=1000,_xlfn.XLOOKUP(B828,$A$2:$A$7,$E$2:$E$7))</f>
        <v>Pak Krisna</v>
      </c>
      <c r="D828" s="9" t="str">
        <f>(_xlfn.XLOOKUP(A828,'Personal Teks 2'!$A$2:$A$1001,'Personal Teks 2'!$D$2:$D$1001))</f>
        <v>Budi Sihotang</v>
      </c>
    </row>
    <row r="829" spans="1:4" x14ac:dyDescent="0.25">
      <c r="A829" s="9">
        <v>820</v>
      </c>
      <c r="B829" s="9" t="str">
        <f>_xlfn.XLOOKUP(A829,'Personal Teks 2'!$A$2:$A$1001,'Personal Teks 2'!$C$2:$C$1001)</f>
        <v>Matematika</v>
      </c>
      <c r="C829" s="9" t="str" cm="1">
        <f t="array" ref="C829">_xlfn.IFS(A829&lt;251,_xlfn.XLOOKUP(B829,$A$2:$A$7,$B$2:$B$7),A829&lt;501,_xlfn.XLOOKUP(B829,$A$2:$A$7,$C$2:$C$7),A829&lt;751,_xlfn.XLOOKUP(B829,$A$2:$A$7,$D$2:$D$7),A829&lt;=1000,_xlfn.XLOOKUP(B829,$A$2:$A$7,$E$2:$E$7))</f>
        <v>Pak Krisna</v>
      </c>
      <c r="D829" s="9" t="str">
        <f>(_xlfn.XLOOKUP(A829,'Personal Teks 2'!$A$2:$A$1001,'Personal Teks 2'!$D$2:$D$1001))</f>
        <v>Carub Ramadan</v>
      </c>
    </row>
    <row r="830" spans="1:4" x14ac:dyDescent="0.25">
      <c r="A830" s="9">
        <v>821</v>
      </c>
      <c r="B830" s="9" t="str">
        <f>_xlfn.XLOOKUP(A830,'Personal Teks 2'!$A$2:$A$1001,'Personal Teks 2'!$C$2:$C$1001)</f>
        <v>Matematika</v>
      </c>
      <c r="C830" s="9" t="str" cm="1">
        <f t="array" ref="C830">_xlfn.IFS(A830&lt;251,_xlfn.XLOOKUP(B830,$A$2:$A$7,$B$2:$B$7),A830&lt;501,_xlfn.XLOOKUP(B830,$A$2:$A$7,$C$2:$C$7),A830&lt;751,_xlfn.XLOOKUP(B830,$A$2:$A$7,$D$2:$D$7),A830&lt;=1000,_xlfn.XLOOKUP(B830,$A$2:$A$7,$E$2:$E$7))</f>
        <v>Pak Krisna</v>
      </c>
      <c r="D830" s="9" t="str">
        <f>(_xlfn.XLOOKUP(A830,'Personal Teks 2'!$A$2:$A$1001,'Personal Teks 2'!$D$2:$D$1001))</f>
        <v>Maman Hutasoit</v>
      </c>
    </row>
    <row r="831" spans="1:4" x14ac:dyDescent="0.25">
      <c r="A831" s="9">
        <v>822</v>
      </c>
      <c r="B831" s="9" t="str">
        <f>_xlfn.XLOOKUP(A831,'Personal Teks 2'!$A$2:$A$1001,'Personal Teks 2'!$C$2:$C$1001)</f>
        <v>Biologi</v>
      </c>
      <c r="C831" s="9" t="str" cm="1">
        <f t="array" ref="C831">_xlfn.IFS(A831&lt;251,_xlfn.XLOOKUP(B831,$A$2:$A$7,$B$2:$B$7),A831&lt;501,_xlfn.XLOOKUP(B831,$A$2:$A$7,$C$2:$C$7),A831&lt;751,_xlfn.XLOOKUP(B831,$A$2:$A$7,$D$2:$D$7),A831&lt;=1000,_xlfn.XLOOKUP(B831,$A$2:$A$7,$E$2:$E$7))</f>
        <v>Bu Made</v>
      </c>
      <c r="D831" s="9" t="str">
        <f>(_xlfn.XLOOKUP(A831,'Personal Teks 2'!$A$2:$A$1001,'Personal Teks 2'!$D$2:$D$1001))</f>
        <v>Yance Tamba</v>
      </c>
    </row>
    <row r="832" spans="1:4" x14ac:dyDescent="0.25">
      <c r="A832" s="9">
        <v>823</v>
      </c>
      <c r="B832" s="9" t="str">
        <f>_xlfn.XLOOKUP(A832,'Personal Teks 2'!$A$2:$A$1001,'Personal Teks 2'!$C$2:$C$1001)</f>
        <v>Aktuaria</v>
      </c>
      <c r="C832" s="9" t="str" cm="1">
        <f t="array" ref="C832">_xlfn.IFS(A832&lt;251,_xlfn.XLOOKUP(B832,$A$2:$A$7,$B$2:$B$7),A832&lt;501,_xlfn.XLOOKUP(B832,$A$2:$A$7,$C$2:$C$7),A832&lt;751,_xlfn.XLOOKUP(B832,$A$2:$A$7,$D$2:$D$7),A832&lt;=1000,_xlfn.XLOOKUP(B832,$A$2:$A$7,$E$2:$E$7))</f>
        <v>Bu Dwi</v>
      </c>
      <c r="D832" s="9" t="str">
        <f>(_xlfn.XLOOKUP(A832,'Personal Teks 2'!$A$2:$A$1001,'Personal Teks 2'!$D$2:$D$1001))</f>
        <v>Tiara Palastri</v>
      </c>
    </row>
    <row r="833" spans="1:4" x14ac:dyDescent="0.25">
      <c r="A833" s="9">
        <v>824</v>
      </c>
      <c r="B833" s="9" t="str">
        <f>_xlfn.XLOOKUP(A833,'Personal Teks 2'!$A$2:$A$1001,'Personal Teks 2'!$C$2:$C$1001)</f>
        <v>Statistika</v>
      </c>
      <c r="C833" s="9" t="str" cm="1">
        <f t="array" ref="C833">_xlfn.IFS(A833&lt;251,_xlfn.XLOOKUP(B833,$A$2:$A$7,$B$2:$B$7),A833&lt;501,_xlfn.XLOOKUP(B833,$A$2:$A$7,$C$2:$C$7),A833&lt;751,_xlfn.XLOOKUP(B833,$A$2:$A$7,$D$2:$D$7),A833&lt;=1000,_xlfn.XLOOKUP(B833,$A$2:$A$7,$E$2:$E$7))</f>
        <v>Bu Ratna</v>
      </c>
      <c r="D833" s="9" t="str">
        <f>(_xlfn.XLOOKUP(A833,'Personal Teks 2'!$A$2:$A$1001,'Personal Teks 2'!$D$2:$D$1001))</f>
        <v>Yunita Namaga</v>
      </c>
    </row>
    <row r="834" spans="1:4" x14ac:dyDescent="0.25">
      <c r="A834" s="9">
        <v>825</v>
      </c>
      <c r="B834" s="9" t="str">
        <f>_xlfn.XLOOKUP(A834,'Personal Teks 2'!$A$2:$A$1001,'Personal Teks 2'!$C$2:$C$1001)</f>
        <v>Biologi</v>
      </c>
      <c r="C834" s="9" t="str" cm="1">
        <f t="array" ref="C834">_xlfn.IFS(A834&lt;251,_xlfn.XLOOKUP(B834,$A$2:$A$7,$B$2:$B$7),A834&lt;501,_xlfn.XLOOKUP(B834,$A$2:$A$7,$C$2:$C$7),A834&lt;751,_xlfn.XLOOKUP(B834,$A$2:$A$7,$D$2:$D$7),A834&lt;=1000,_xlfn.XLOOKUP(B834,$A$2:$A$7,$E$2:$E$7))</f>
        <v>Bu Made</v>
      </c>
      <c r="D834" s="9" t="str">
        <f>(_xlfn.XLOOKUP(A834,'Personal Teks 2'!$A$2:$A$1001,'Personal Teks 2'!$D$2:$D$1001))</f>
        <v>Darijan Permata</v>
      </c>
    </row>
    <row r="835" spans="1:4" x14ac:dyDescent="0.25">
      <c r="A835" s="9">
        <v>826</v>
      </c>
      <c r="B835" s="9" t="str">
        <f>_xlfn.XLOOKUP(A835,'Personal Teks 2'!$A$2:$A$1001,'Personal Teks 2'!$C$2:$C$1001)</f>
        <v>Statistika</v>
      </c>
      <c r="C835" s="9" t="str" cm="1">
        <f t="array" ref="C835">_xlfn.IFS(A835&lt;251,_xlfn.XLOOKUP(B835,$A$2:$A$7,$B$2:$B$7),A835&lt;501,_xlfn.XLOOKUP(B835,$A$2:$A$7,$C$2:$C$7),A835&lt;751,_xlfn.XLOOKUP(B835,$A$2:$A$7,$D$2:$D$7),A835&lt;=1000,_xlfn.XLOOKUP(B835,$A$2:$A$7,$E$2:$E$7))</f>
        <v>Bu Ratna</v>
      </c>
      <c r="D835" s="9" t="str">
        <f>(_xlfn.XLOOKUP(A835,'Personal Teks 2'!$A$2:$A$1001,'Personal Teks 2'!$D$2:$D$1001))</f>
        <v>Gamani Wibisono</v>
      </c>
    </row>
    <row r="836" spans="1:4" x14ac:dyDescent="0.25">
      <c r="A836" s="9">
        <v>827</v>
      </c>
      <c r="B836" s="9" t="str">
        <f>_xlfn.XLOOKUP(A836,'Personal Teks 2'!$A$2:$A$1001,'Personal Teks 2'!$C$2:$C$1001)</f>
        <v>Statistika</v>
      </c>
      <c r="C836" s="9" t="str" cm="1">
        <f t="array" ref="C836">_xlfn.IFS(A836&lt;251,_xlfn.XLOOKUP(B836,$A$2:$A$7,$B$2:$B$7),A836&lt;501,_xlfn.XLOOKUP(B836,$A$2:$A$7,$C$2:$C$7),A836&lt;751,_xlfn.XLOOKUP(B836,$A$2:$A$7,$D$2:$D$7),A836&lt;=1000,_xlfn.XLOOKUP(B836,$A$2:$A$7,$E$2:$E$7))</f>
        <v>Bu Ratna</v>
      </c>
      <c r="D836" s="9" t="str">
        <f>(_xlfn.XLOOKUP(A836,'Personal Teks 2'!$A$2:$A$1001,'Personal Teks 2'!$D$2:$D$1001))</f>
        <v>Melinda Utama</v>
      </c>
    </row>
    <row r="837" spans="1:4" x14ac:dyDescent="0.25">
      <c r="A837" s="9">
        <v>828</v>
      </c>
      <c r="B837" s="9" t="str">
        <f>_xlfn.XLOOKUP(A837,'Personal Teks 2'!$A$2:$A$1001,'Personal Teks 2'!$C$2:$C$1001)</f>
        <v>Aktuaria</v>
      </c>
      <c r="C837" s="9" t="str" cm="1">
        <f t="array" ref="C837">_xlfn.IFS(A837&lt;251,_xlfn.XLOOKUP(B837,$A$2:$A$7,$B$2:$B$7),A837&lt;501,_xlfn.XLOOKUP(B837,$A$2:$A$7,$C$2:$C$7),A837&lt;751,_xlfn.XLOOKUP(B837,$A$2:$A$7,$D$2:$D$7),A837&lt;=1000,_xlfn.XLOOKUP(B837,$A$2:$A$7,$E$2:$E$7))</f>
        <v>Bu Dwi</v>
      </c>
      <c r="D837" s="9" t="str">
        <f>(_xlfn.XLOOKUP(A837,'Personal Teks 2'!$A$2:$A$1001,'Personal Teks 2'!$D$2:$D$1001))</f>
        <v>Teguh Uyainah</v>
      </c>
    </row>
    <row r="838" spans="1:4" x14ac:dyDescent="0.25">
      <c r="A838" s="9">
        <v>829</v>
      </c>
      <c r="B838" s="9" t="str">
        <f>_xlfn.XLOOKUP(A838,'Personal Teks 2'!$A$2:$A$1001,'Personal Teks 2'!$C$2:$C$1001)</f>
        <v>Fisika</v>
      </c>
      <c r="C838" s="9" t="str" cm="1">
        <f t="array" ref="C838">_xlfn.IFS(A838&lt;251,_xlfn.XLOOKUP(B838,$A$2:$A$7,$B$2:$B$7),A838&lt;501,_xlfn.XLOOKUP(B838,$A$2:$A$7,$C$2:$C$7),A838&lt;751,_xlfn.XLOOKUP(B838,$A$2:$A$7,$D$2:$D$7),A838&lt;=1000,_xlfn.XLOOKUP(B838,$A$2:$A$7,$E$2:$E$7))</f>
        <v>Pak Budi</v>
      </c>
      <c r="D838" s="9" t="str">
        <f>(_xlfn.XLOOKUP(A838,'Personal Teks 2'!$A$2:$A$1001,'Personal Teks 2'!$D$2:$D$1001))</f>
        <v>Darimin Yuliarti</v>
      </c>
    </row>
    <row r="839" spans="1:4" x14ac:dyDescent="0.25">
      <c r="A839" s="9">
        <v>830</v>
      </c>
      <c r="B839" s="9" t="str">
        <f>_xlfn.XLOOKUP(A839,'Personal Teks 2'!$A$2:$A$1001,'Personal Teks 2'!$C$2:$C$1001)</f>
        <v>Fisika</v>
      </c>
      <c r="C839" s="9" t="str" cm="1">
        <f t="array" ref="C839">_xlfn.IFS(A839&lt;251,_xlfn.XLOOKUP(B839,$A$2:$A$7,$B$2:$B$7),A839&lt;501,_xlfn.XLOOKUP(B839,$A$2:$A$7,$C$2:$C$7),A839&lt;751,_xlfn.XLOOKUP(B839,$A$2:$A$7,$D$2:$D$7),A839&lt;=1000,_xlfn.XLOOKUP(B839,$A$2:$A$7,$E$2:$E$7))</f>
        <v>Pak Budi</v>
      </c>
      <c r="D839" s="9" t="str">
        <f>(_xlfn.XLOOKUP(A839,'Personal Teks 2'!$A$2:$A$1001,'Personal Teks 2'!$D$2:$D$1001))</f>
        <v>Jayeng Putra</v>
      </c>
    </row>
    <row r="840" spans="1:4" x14ac:dyDescent="0.25">
      <c r="A840" s="9">
        <v>831</v>
      </c>
      <c r="B840" s="9" t="str">
        <f>_xlfn.XLOOKUP(A840,'Personal Teks 2'!$A$2:$A$1001,'Personal Teks 2'!$C$2:$C$1001)</f>
        <v>Fisika</v>
      </c>
      <c r="C840" s="9" t="str" cm="1">
        <f t="array" ref="C840">_xlfn.IFS(A840&lt;251,_xlfn.XLOOKUP(B840,$A$2:$A$7,$B$2:$B$7),A840&lt;501,_xlfn.XLOOKUP(B840,$A$2:$A$7,$C$2:$C$7),A840&lt;751,_xlfn.XLOOKUP(B840,$A$2:$A$7,$D$2:$D$7),A840&lt;=1000,_xlfn.XLOOKUP(B840,$A$2:$A$7,$E$2:$E$7))</f>
        <v>Pak Budi</v>
      </c>
      <c r="D840" s="9" t="str">
        <f>(_xlfn.XLOOKUP(A840,'Personal Teks 2'!$A$2:$A$1001,'Personal Teks 2'!$D$2:$D$1001))</f>
        <v>Kamila Prayoga</v>
      </c>
    </row>
    <row r="841" spans="1:4" x14ac:dyDescent="0.25">
      <c r="A841" s="9">
        <v>832</v>
      </c>
      <c r="B841" s="9" t="str">
        <f>_xlfn.XLOOKUP(A841,'Personal Teks 2'!$A$2:$A$1001,'Personal Teks 2'!$C$2:$C$1001)</f>
        <v>Biologi</v>
      </c>
      <c r="C841" s="9" t="str" cm="1">
        <f t="array" ref="C841">_xlfn.IFS(A841&lt;251,_xlfn.XLOOKUP(B841,$A$2:$A$7,$B$2:$B$7),A841&lt;501,_xlfn.XLOOKUP(B841,$A$2:$A$7,$C$2:$C$7),A841&lt;751,_xlfn.XLOOKUP(B841,$A$2:$A$7,$D$2:$D$7),A841&lt;=1000,_xlfn.XLOOKUP(B841,$A$2:$A$7,$E$2:$E$7))</f>
        <v>Bu Made</v>
      </c>
      <c r="D841" s="9" t="str">
        <f>(_xlfn.XLOOKUP(A841,'Personal Teks 2'!$A$2:$A$1001,'Personal Teks 2'!$D$2:$D$1001))</f>
        <v>Ifa Kusmawati</v>
      </c>
    </row>
    <row r="842" spans="1:4" x14ac:dyDescent="0.25">
      <c r="A842" s="9">
        <v>833</v>
      </c>
      <c r="B842" s="9" t="str">
        <f>_xlfn.XLOOKUP(A842,'Personal Teks 2'!$A$2:$A$1001,'Personal Teks 2'!$C$2:$C$1001)</f>
        <v>Statistika</v>
      </c>
      <c r="C842" s="9" t="str" cm="1">
        <f t="array" ref="C842">_xlfn.IFS(A842&lt;251,_xlfn.XLOOKUP(B842,$A$2:$A$7,$B$2:$B$7),A842&lt;501,_xlfn.XLOOKUP(B842,$A$2:$A$7,$C$2:$C$7),A842&lt;751,_xlfn.XLOOKUP(B842,$A$2:$A$7,$D$2:$D$7),A842&lt;=1000,_xlfn.XLOOKUP(B842,$A$2:$A$7,$E$2:$E$7))</f>
        <v>Bu Ratna</v>
      </c>
      <c r="D842" s="9" t="str">
        <f>(_xlfn.XLOOKUP(A842,'Personal Teks 2'!$A$2:$A$1001,'Personal Teks 2'!$D$2:$D$1001))</f>
        <v>Julia Kuswandari</v>
      </c>
    </row>
    <row r="843" spans="1:4" x14ac:dyDescent="0.25">
      <c r="A843" s="9">
        <v>834</v>
      </c>
      <c r="B843" s="9" t="str">
        <f>_xlfn.XLOOKUP(A843,'Personal Teks 2'!$A$2:$A$1001,'Personal Teks 2'!$C$2:$C$1001)</f>
        <v>Matematika</v>
      </c>
      <c r="C843" s="9" t="str" cm="1">
        <f t="array" ref="C843">_xlfn.IFS(A843&lt;251,_xlfn.XLOOKUP(B843,$A$2:$A$7,$B$2:$B$7),A843&lt;501,_xlfn.XLOOKUP(B843,$A$2:$A$7,$C$2:$C$7),A843&lt;751,_xlfn.XLOOKUP(B843,$A$2:$A$7,$D$2:$D$7),A843&lt;=1000,_xlfn.XLOOKUP(B843,$A$2:$A$7,$E$2:$E$7))</f>
        <v>Pak Krisna</v>
      </c>
      <c r="D843" s="9" t="str">
        <f>(_xlfn.XLOOKUP(A843,'Personal Teks 2'!$A$2:$A$1001,'Personal Teks 2'!$D$2:$D$1001))</f>
        <v>Kuncara Mulyani</v>
      </c>
    </row>
    <row r="844" spans="1:4" x14ac:dyDescent="0.25">
      <c r="A844" s="9">
        <v>835</v>
      </c>
      <c r="B844" s="9" t="str">
        <f>_xlfn.XLOOKUP(A844,'Personal Teks 2'!$A$2:$A$1001,'Personal Teks 2'!$C$2:$C$1001)</f>
        <v>Kimia</v>
      </c>
      <c r="C844" s="9" t="str" cm="1">
        <f t="array" ref="C844">_xlfn.IFS(A844&lt;251,_xlfn.XLOOKUP(B844,$A$2:$A$7,$B$2:$B$7),A844&lt;501,_xlfn.XLOOKUP(B844,$A$2:$A$7,$C$2:$C$7),A844&lt;751,_xlfn.XLOOKUP(B844,$A$2:$A$7,$D$2:$D$7),A844&lt;=1000,_xlfn.XLOOKUP(B844,$A$2:$A$7,$E$2:$E$7))</f>
        <v>Pak Andi</v>
      </c>
      <c r="D844" s="9" t="str">
        <f>(_xlfn.XLOOKUP(A844,'Personal Teks 2'!$A$2:$A$1001,'Personal Teks 2'!$D$2:$D$1001))</f>
        <v>Ghaliyati Yulianti</v>
      </c>
    </row>
    <row r="845" spans="1:4" x14ac:dyDescent="0.25">
      <c r="A845" s="9">
        <v>836</v>
      </c>
      <c r="B845" s="9" t="str">
        <f>_xlfn.XLOOKUP(A845,'Personal Teks 2'!$A$2:$A$1001,'Personal Teks 2'!$C$2:$C$1001)</f>
        <v>Kimia</v>
      </c>
      <c r="C845" s="9" t="str" cm="1">
        <f t="array" ref="C845">_xlfn.IFS(A845&lt;251,_xlfn.XLOOKUP(B845,$A$2:$A$7,$B$2:$B$7),A845&lt;501,_xlfn.XLOOKUP(B845,$A$2:$A$7,$C$2:$C$7),A845&lt;751,_xlfn.XLOOKUP(B845,$A$2:$A$7,$D$2:$D$7),A845&lt;=1000,_xlfn.XLOOKUP(B845,$A$2:$A$7,$E$2:$E$7))</f>
        <v>Pak Andi</v>
      </c>
      <c r="D845" s="9" t="str">
        <f>(_xlfn.XLOOKUP(A845,'Personal Teks 2'!$A$2:$A$1001,'Personal Teks 2'!$D$2:$D$1001))</f>
        <v>Nrima Prabowo</v>
      </c>
    </row>
    <row r="846" spans="1:4" x14ac:dyDescent="0.25">
      <c r="A846" s="9">
        <v>837</v>
      </c>
      <c r="B846" s="9" t="str">
        <f>_xlfn.XLOOKUP(A846,'Personal Teks 2'!$A$2:$A$1001,'Personal Teks 2'!$C$2:$C$1001)</f>
        <v>Kimia</v>
      </c>
      <c r="C846" s="9" t="str" cm="1">
        <f t="array" ref="C846">_xlfn.IFS(A846&lt;251,_xlfn.XLOOKUP(B846,$A$2:$A$7,$B$2:$B$7),A846&lt;501,_xlfn.XLOOKUP(B846,$A$2:$A$7,$C$2:$C$7),A846&lt;751,_xlfn.XLOOKUP(B846,$A$2:$A$7,$D$2:$D$7),A846&lt;=1000,_xlfn.XLOOKUP(B846,$A$2:$A$7,$E$2:$E$7))</f>
        <v>Pak Andi</v>
      </c>
      <c r="D846" s="9" t="str">
        <f>(_xlfn.XLOOKUP(A846,'Personal Teks 2'!$A$2:$A$1001,'Personal Teks 2'!$D$2:$D$1001))</f>
        <v>Mahdi Kuswandari</v>
      </c>
    </row>
    <row r="847" spans="1:4" x14ac:dyDescent="0.25">
      <c r="A847" s="9">
        <v>838</v>
      </c>
      <c r="B847" s="9" t="str">
        <f>_xlfn.XLOOKUP(A847,'Personal Teks 2'!$A$2:$A$1001,'Personal Teks 2'!$C$2:$C$1001)</f>
        <v>Aktuaria</v>
      </c>
      <c r="C847" s="9" t="str" cm="1">
        <f t="array" ref="C847">_xlfn.IFS(A847&lt;251,_xlfn.XLOOKUP(B847,$A$2:$A$7,$B$2:$B$7),A847&lt;501,_xlfn.XLOOKUP(B847,$A$2:$A$7,$C$2:$C$7),A847&lt;751,_xlfn.XLOOKUP(B847,$A$2:$A$7,$D$2:$D$7),A847&lt;=1000,_xlfn.XLOOKUP(B847,$A$2:$A$7,$E$2:$E$7))</f>
        <v>Bu Dwi</v>
      </c>
      <c r="D847" s="9" t="str">
        <f>(_xlfn.XLOOKUP(A847,'Personal Teks 2'!$A$2:$A$1001,'Personal Teks 2'!$D$2:$D$1001))</f>
        <v>Raditya Mangunsong</v>
      </c>
    </row>
    <row r="848" spans="1:4" x14ac:dyDescent="0.25">
      <c r="A848" s="9">
        <v>839</v>
      </c>
      <c r="B848" s="9" t="str">
        <f>_xlfn.XLOOKUP(A848,'Personal Teks 2'!$A$2:$A$1001,'Personal Teks 2'!$C$2:$C$1001)</f>
        <v>Kimia</v>
      </c>
      <c r="C848" s="9" t="str" cm="1">
        <f t="array" ref="C848">_xlfn.IFS(A848&lt;251,_xlfn.XLOOKUP(B848,$A$2:$A$7,$B$2:$B$7),A848&lt;501,_xlfn.XLOOKUP(B848,$A$2:$A$7,$C$2:$C$7),A848&lt;751,_xlfn.XLOOKUP(B848,$A$2:$A$7,$D$2:$D$7),A848&lt;=1000,_xlfn.XLOOKUP(B848,$A$2:$A$7,$E$2:$E$7))</f>
        <v>Pak Andi</v>
      </c>
      <c r="D848" s="9" t="str">
        <f>(_xlfn.XLOOKUP(A848,'Personal Teks 2'!$A$2:$A$1001,'Personal Teks 2'!$D$2:$D$1001))</f>
        <v>Uchita Haryanto</v>
      </c>
    </row>
    <row r="849" spans="1:4" x14ac:dyDescent="0.25">
      <c r="A849" s="9">
        <v>840</v>
      </c>
      <c r="B849" s="9" t="str">
        <f>_xlfn.XLOOKUP(A849,'Personal Teks 2'!$A$2:$A$1001,'Personal Teks 2'!$C$2:$C$1001)</f>
        <v>Biologi</v>
      </c>
      <c r="C849" s="9" t="str" cm="1">
        <f t="array" ref="C849">_xlfn.IFS(A849&lt;251,_xlfn.XLOOKUP(B849,$A$2:$A$7,$B$2:$B$7),A849&lt;501,_xlfn.XLOOKUP(B849,$A$2:$A$7,$C$2:$C$7),A849&lt;751,_xlfn.XLOOKUP(B849,$A$2:$A$7,$D$2:$D$7),A849&lt;=1000,_xlfn.XLOOKUP(B849,$A$2:$A$7,$E$2:$E$7))</f>
        <v>Bu Made</v>
      </c>
      <c r="D849" s="9" t="str">
        <f>(_xlfn.XLOOKUP(A849,'Personal Teks 2'!$A$2:$A$1001,'Personal Teks 2'!$D$2:$D$1001))</f>
        <v>Edward Natsir</v>
      </c>
    </row>
    <row r="850" spans="1:4" x14ac:dyDescent="0.25">
      <c r="A850" s="9">
        <v>841</v>
      </c>
      <c r="B850" s="9" t="str">
        <f>_xlfn.XLOOKUP(A850,'Personal Teks 2'!$A$2:$A$1001,'Personal Teks 2'!$C$2:$C$1001)</f>
        <v>Biologi</v>
      </c>
      <c r="C850" s="9" t="str" cm="1">
        <f t="array" ref="C850">_xlfn.IFS(A850&lt;251,_xlfn.XLOOKUP(B850,$A$2:$A$7,$B$2:$B$7),A850&lt;501,_xlfn.XLOOKUP(B850,$A$2:$A$7,$C$2:$C$7),A850&lt;751,_xlfn.XLOOKUP(B850,$A$2:$A$7,$D$2:$D$7),A850&lt;=1000,_xlfn.XLOOKUP(B850,$A$2:$A$7,$E$2:$E$7))</f>
        <v>Bu Made</v>
      </c>
      <c r="D850" s="9" t="str">
        <f>(_xlfn.XLOOKUP(A850,'Personal Teks 2'!$A$2:$A$1001,'Personal Teks 2'!$D$2:$D$1001))</f>
        <v>Clara Kusmawati</v>
      </c>
    </row>
    <row r="851" spans="1:4" x14ac:dyDescent="0.25">
      <c r="A851" s="9">
        <v>842</v>
      </c>
      <c r="B851" s="9" t="str">
        <f>_xlfn.XLOOKUP(A851,'Personal Teks 2'!$A$2:$A$1001,'Personal Teks 2'!$C$2:$C$1001)</f>
        <v>Kimia</v>
      </c>
      <c r="C851" s="9" t="str" cm="1">
        <f t="array" ref="C851">_xlfn.IFS(A851&lt;251,_xlfn.XLOOKUP(B851,$A$2:$A$7,$B$2:$B$7),A851&lt;501,_xlfn.XLOOKUP(B851,$A$2:$A$7,$C$2:$C$7),A851&lt;751,_xlfn.XLOOKUP(B851,$A$2:$A$7,$D$2:$D$7),A851&lt;=1000,_xlfn.XLOOKUP(B851,$A$2:$A$7,$E$2:$E$7))</f>
        <v>Pak Andi</v>
      </c>
      <c r="D851" s="9" t="str">
        <f>(_xlfn.XLOOKUP(A851,'Personal Teks 2'!$A$2:$A$1001,'Personal Teks 2'!$D$2:$D$1001))</f>
        <v>Gaiman Irawan</v>
      </c>
    </row>
    <row r="852" spans="1:4" x14ac:dyDescent="0.25">
      <c r="A852" s="9">
        <v>843</v>
      </c>
      <c r="B852" s="9" t="str">
        <f>_xlfn.XLOOKUP(A852,'Personal Teks 2'!$A$2:$A$1001,'Personal Teks 2'!$C$2:$C$1001)</f>
        <v>Matematika</v>
      </c>
      <c r="C852" s="9" t="str" cm="1">
        <f t="array" ref="C852">_xlfn.IFS(A852&lt;251,_xlfn.XLOOKUP(B852,$A$2:$A$7,$B$2:$B$7),A852&lt;501,_xlfn.XLOOKUP(B852,$A$2:$A$7,$C$2:$C$7),A852&lt;751,_xlfn.XLOOKUP(B852,$A$2:$A$7,$D$2:$D$7),A852&lt;=1000,_xlfn.XLOOKUP(B852,$A$2:$A$7,$E$2:$E$7))</f>
        <v>Pak Krisna</v>
      </c>
      <c r="D852" s="9" t="str">
        <f>(_xlfn.XLOOKUP(A852,'Personal Teks 2'!$A$2:$A$1001,'Personal Teks 2'!$D$2:$D$1001))</f>
        <v>Devi Lailasari</v>
      </c>
    </row>
    <row r="853" spans="1:4" x14ac:dyDescent="0.25">
      <c r="A853" s="9">
        <v>844</v>
      </c>
      <c r="B853" s="9" t="str">
        <f>_xlfn.XLOOKUP(A853,'Personal Teks 2'!$A$2:$A$1001,'Personal Teks 2'!$C$2:$C$1001)</f>
        <v>Biologi</v>
      </c>
      <c r="C853" s="9" t="str" cm="1">
        <f t="array" ref="C853">_xlfn.IFS(A853&lt;251,_xlfn.XLOOKUP(B853,$A$2:$A$7,$B$2:$B$7),A853&lt;501,_xlfn.XLOOKUP(B853,$A$2:$A$7,$C$2:$C$7),A853&lt;751,_xlfn.XLOOKUP(B853,$A$2:$A$7,$D$2:$D$7),A853&lt;=1000,_xlfn.XLOOKUP(B853,$A$2:$A$7,$E$2:$E$7))</f>
        <v>Bu Made</v>
      </c>
      <c r="D853" s="9" t="str">
        <f>(_xlfn.XLOOKUP(A853,'Personal Teks 2'!$A$2:$A$1001,'Personal Teks 2'!$D$2:$D$1001))</f>
        <v>Banara Utama</v>
      </c>
    </row>
    <row r="854" spans="1:4" x14ac:dyDescent="0.25">
      <c r="A854" s="9">
        <v>845</v>
      </c>
      <c r="B854" s="9" t="str">
        <f>_xlfn.XLOOKUP(A854,'Personal Teks 2'!$A$2:$A$1001,'Personal Teks 2'!$C$2:$C$1001)</f>
        <v>Aktuaria</v>
      </c>
      <c r="C854" s="9" t="str" cm="1">
        <f t="array" ref="C854">_xlfn.IFS(A854&lt;251,_xlfn.XLOOKUP(B854,$A$2:$A$7,$B$2:$B$7),A854&lt;501,_xlfn.XLOOKUP(B854,$A$2:$A$7,$C$2:$C$7),A854&lt;751,_xlfn.XLOOKUP(B854,$A$2:$A$7,$D$2:$D$7),A854&lt;=1000,_xlfn.XLOOKUP(B854,$A$2:$A$7,$E$2:$E$7))</f>
        <v>Bu Dwi</v>
      </c>
      <c r="D854" s="9" t="str">
        <f>(_xlfn.XLOOKUP(A854,'Personal Teks 2'!$A$2:$A$1001,'Personal Teks 2'!$D$2:$D$1001))</f>
        <v>Imam Palastri</v>
      </c>
    </row>
    <row r="855" spans="1:4" x14ac:dyDescent="0.25">
      <c r="A855" s="9">
        <v>846</v>
      </c>
      <c r="B855" s="9" t="str">
        <f>_xlfn.XLOOKUP(A855,'Personal Teks 2'!$A$2:$A$1001,'Personal Teks 2'!$C$2:$C$1001)</f>
        <v>Biologi</v>
      </c>
      <c r="C855" s="9" t="str" cm="1">
        <f t="array" ref="C855">_xlfn.IFS(A855&lt;251,_xlfn.XLOOKUP(B855,$A$2:$A$7,$B$2:$B$7),A855&lt;501,_xlfn.XLOOKUP(B855,$A$2:$A$7,$C$2:$C$7),A855&lt;751,_xlfn.XLOOKUP(B855,$A$2:$A$7,$D$2:$D$7),A855&lt;=1000,_xlfn.XLOOKUP(B855,$A$2:$A$7,$E$2:$E$7))</f>
        <v>Bu Made</v>
      </c>
      <c r="D855" s="9" t="str">
        <f>(_xlfn.XLOOKUP(A855,'Personal Teks 2'!$A$2:$A$1001,'Personal Teks 2'!$D$2:$D$1001))</f>
        <v>Cawisadi Laksita</v>
      </c>
    </row>
    <row r="856" spans="1:4" x14ac:dyDescent="0.25">
      <c r="A856" s="9">
        <v>847</v>
      </c>
      <c r="B856" s="9" t="str">
        <f>_xlfn.XLOOKUP(A856,'Personal Teks 2'!$A$2:$A$1001,'Personal Teks 2'!$C$2:$C$1001)</f>
        <v>Fisika</v>
      </c>
      <c r="C856" s="9" t="str" cm="1">
        <f t="array" ref="C856">_xlfn.IFS(A856&lt;251,_xlfn.XLOOKUP(B856,$A$2:$A$7,$B$2:$B$7),A856&lt;501,_xlfn.XLOOKUP(B856,$A$2:$A$7,$C$2:$C$7),A856&lt;751,_xlfn.XLOOKUP(B856,$A$2:$A$7,$D$2:$D$7),A856&lt;=1000,_xlfn.XLOOKUP(B856,$A$2:$A$7,$E$2:$E$7))</f>
        <v>Pak Budi</v>
      </c>
      <c r="D856" s="9" t="str">
        <f>(_xlfn.XLOOKUP(A856,'Personal Teks 2'!$A$2:$A$1001,'Personal Teks 2'!$D$2:$D$1001))</f>
        <v>Endah Purwanti</v>
      </c>
    </row>
    <row r="857" spans="1:4" x14ac:dyDescent="0.25">
      <c r="A857" s="9">
        <v>848</v>
      </c>
      <c r="B857" s="9" t="str">
        <f>_xlfn.XLOOKUP(A857,'Personal Teks 2'!$A$2:$A$1001,'Personal Teks 2'!$C$2:$C$1001)</f>
        <v>Statistika</v>
      </c>
      <c r="C857" s="9" t="str" cm="1">
        <f t="array" ref="C857">_xlfn.IFS(A857&lt;251,_xlfn.XLOOKUP(B857,$A$2:$A$7,$B$2:$B$7),A857&lt;501,_xlfn.XLOOKUP(B857,$A$2:$A$7,$C$2:$C$7),A857&lt;751,_xlfn.XLOOKUP(B857,$A$2:$A$7,$D$2:$D$7),A857&lt;=1000,_xlfn.XLOOKUP(B857,$A$2:$A$7,$E$2:$E$7))</f>
        <v>Bu Ratna</v>
      </c>
      <c r="D857" s="9" t="str">
        <f>(_xlfn.XLOOKUP(A857,'Personal Teks 2'!$A$2:$A$1001,'Personal Teks 2'!$D$2:$D$1001))</f>
        <v>Shania Pertiwi</v>
      </c>
    </row>
    <row r="858" spans="1:4" x14ac:dyDescent="0.25">
      <c r="A858" s="9">
        <v>849</v>
      </c>
      <c r="B858" s="9" t="str">
        <f>_xlfn.XLOOKUP(A858,'Personal Teks 2'!$A$2:$A$1001,'Personal Teks 2'!$C$2:$C$1001)</f>
        <v>Biologi</v>
      </c>
      <c r="C858" s="9" t="str" cm="1">
        <f t="array" ref="C858">_xlfn.IFS(A858&lt;251,_xlfn.XLOOKUP(B858,$A$2:$A$7,$B$2:$B$7),A858&lt;501,_xlfn.XLOOKUP(B858,$A$2:$A$7,$C$2:$C$7),A858&lt;751,_xlfn.XLOOKUP(B858,$A$2:$A$7,$D$2:$D$7),A858&lt;=1000,_xlfn.XLOOKUP(B858,$A$2:$A$7,$E$2:$E$7))</f>
        <v>Bu Made</v>
      </c>
      <c r="D858" s="9" t="str">
        <f>(_xlfn.XLOOKUP(A858,'Personal Teks 2'!$A$2:$A$1001,'Personal Teks 2'!$D$2:$D$1001))</f>
        <v>Tugiman Hassanah</v>
      </c>
    </row>
    <row r="859" spans="1:4" x14ac:dyDescent="0.25">
      <c r="A859" s="9">
        <v>850</v>
      </c>
      <c r="B859" s="9" t="str">
        <f>_xlfn.XLOOKUP(A859,'Personal Teks 2'!$A$2:$A$1001,'Personal Teks 2'!$C$2:$C$1001)</f>
        <v>Biologi</v>
      </c>
      <c r="C859" s="9" t="str" cm="1">
        <f t="array" ref="C859">_xlfn.IFS(A859&lt;251,_xlfn.XLOOKUP(B859,$A$2:$A$7,$B$2:$B$7),A859&lt;501,_xlfn.XLOOKUP(B859,$A$2:$A$7,$C$2:$C$7),A859&lt;751,_xlfn.XLOOKUP(B859,$A$2:$A$7,$D$2:$D$7),A859&lt;=1000,_xlfn.XLOOKUP(B859,$A$2:$A$7,$E$2:$E$7))</f>
        <v>Bu Made</v>
      </c>
      <c r="D859" s="9" t="str">
        <f>(_xlfn.XLOOKUP(A859,'Personal Teks 2'!$A$2:$A$1001,'Personal Teks 2'!$D$2:$D$1001))</f>
        <v>Kania Irawan</v>
      </c>
    </row>
    <row r="860" spans="1:4" x14ac:dyDescent="0.25">
      <c r="A860" s="9">
        <v>851</v>
      </c>
      <c r="B860" s="9" t="str">
        <f>_xlfn.XLOOKUP(A860,'Personal Teks 2'!$A$2:$A$1001,'Personal Teks 2'!$C$2:$C$1001)</f>
        <v>Statistika</v>
      </c>
      <c r="C860" s="9" t="str" cm="1">
        <f t="array" ref="C860">_xlfn.IFS(A860&lt;251,_xlfn.XLOOKUP(B860,$A$2:$A$7,$B$2:$B$7),A860&lt;501,_xlfn.XLOOKUP(B860,$A$2:$A$7,$C$2:$C$7),A860&lt;751,_xlfn.XLOOKUP(B860,$A$2:$A$7,$D$2:$D$7),A860&lt;=1000,_xlfn.XLOOKUP(B860,$A$2:$A$7,$E$2:$E$7))</f>
        <v>Bu Ratna</v>
      </c>
      <c r="D860" s="9" t="str">
        <f>(_xlfn.XLOOKUP(A860,'Personal Teks 2'!$A$2:$A$1001,'Personal Teks 2'!$D$2:$D$1001))</f>
        <v>Darmaji Budiman</v>
      </c>
    </row>
    <row r="861" spans="1:4" x14ac:dyDescent="0.25">
      <c r="A861" s="9">
        <v>852</v>
      </c>
      <c r="B861" s="9" t="str">
        <f>_xlfn.XLOOKUP(A861,'Personal Teks 2'!$A$2:$A$1001,'Personal Teks 2'!$C$2:$C$1001)</f>
        <v>Statistika</v>
      </c>
      <c r="C861" s="9" t="str" cm="1">
        <f t="array" ref="C861">_xlfn.IFS(A861&lt;251,_xlfn.XLOOKUP(B861,$A$2:$A$7,$B$2:$B$7),A861&lt;501,_xlfn.XLOOKUP(B861,$A$2:$A$7,$C$2:$C$7),A861&lt;751,_xlfn.XLOOKUP(B861,$A$2:$A$7,$D$2:$D$7),A861&lt;=1000,_xlfn.XLOOKUP(B861,$A$2:$A$7,$E$2:$E$7))</f>
        <v>Bu Ratna</v>
      </c>
      <c r="D861" s="9" t="str">
        <f>(_xlfn.XLOOKUP(A861,'Personal Teks 2'!$A$2:$A$1001,'Personal Teks 2'!$D$2:$D$1001))</f>
        <v>Bambang Haryanto</v>
      </c>
    </row>
    <row r="862" spans="1:4" x14ac:dyDescent="0.25">
      <c r="A862" s="9">
        <v>853</v>
      </c>
      <c r="B862" s="9" t="str">
        <f>_xlfn.XLOOKUP(A862,'Personal Teks 2'!$A$2:$A$1001,'Personal Teks 2'!$C$2:$C$1001)</f>
        <v>Aktuaria</v>
      </c>
      <c r="C862" s="9" t="str" cm="1">
        <f t="array" ref="C862">_xlfn.IFS(A862&lt;251,_xlfn.XLOOKUP(B862,$A$2:$A$7,$B$2:$B$7),A862&lt;501,_xlfn.XLOOKUP(B862,$A$2:$A$7,$C$2:$C$7),A862&lt;751,_xlfn.XLOOKUP(B862,$A$2:$A$7,$D$2:$D$7),A862&lt;=1000,_xlfn.XLOOKUP(B862,$A$2:$A$7,$E$2:$E$7))</f>
        <v>Bu Dwi</v>
      </c>
      <c r="D862" s="9" t="str">
        <f>(_xlfn.XLOOKUP(A862,'Personal Teks 2'!$A$2:$A$1001,'Personal Teks 2'!$D$2:$D$1001))</f>
        <v>Leo Halim</v>
      </c>
    </row>
    <row r="863" spans="1:4" x14ac:dyDescent="0.25">
      <c r="A863" s="9">
        <v>854</v>
      </c>
      <c r="B863" s="9" t="str">
        <f>_xlfn.XLOOKUP(A863,'Personal Teks 2'!$A$2:$A$1001,'Personal Teks 2'!$C$2:$C$1001)</f>
        <v>Matematika</v>
      </c>
      <c r="C863" s="9" t="str" cm="1">
        <f t="array" ref="C863">_xlfn.IFS(A863&lt;251,_xlfn.XLOOKUP(B863,$A$2:$A$7,$B$2:$B$7),A863&lt;501,_xlfn.XLOOKUP(B863,$A$2:$A$7,$C$2:$C$7),A863&lt;751,_xlfn.XLOOKUP(B863,$A$2:$A$7,$D$2:$D$7),A863&lt;=1000,_xlfn.XLOOKUP(B863,$A$2:$A$7,$E$2:$E$7))</f>
        <v>Pak Krisna</v>
      </c>
      <c r="D863" s="9" t="str">
        <f>(_xlfn.XLOOKUP(A863,'Personal Teks 2'!$A$2:$A$1001,'Personal Teks 2'!$D$2:$D$1001))</f>
        <v>Diah Saptono</v>
      </c>
    </row>
    <row r="864" spans="1:4" x14ac:dyDescent="0.25">
      <c r="A864" s="9">
        <v>855</v>
      </c>
      <c r="B864" s="9" t="str">
        <f>_xlfn.XLOOKUP(A864,'Personal Teks 2'!$A$2:$A$1001,'Personal Teks 2'!$C$2:$C$1001)</f>
        <v>Fisika</v>
      </c>
      <c r="C864" s="9" t="str" cm="1">
        <f t="array" ref="C864">_xlfn.IFS(A864&lt;251,_xlfn.XLOOKUP(B864,$A$2:$A$7,$B$2:$B$7),A864&lt;501,_xlfn.XLOOKUP(B864,$A$2:$A$7,$C$2:$C$7),A864&lt;751,_xlfn.XLOOKUP(B864,$A$2:$A$7,$D$2:$D$7),A864&lt;=1000,_xlfn.XLOOKUP(B864,$A$2:$A$7,$E$2:$E$7))</f>
        <v>Pak Budi</v>
      </c>
      <c r="D864" s="9" t="str">
        <f>(_xlfn.XLOOKUP(A864,'Personal Teks 2'!$A$2:$A$1001,'Personal Teks 2'!$D$2:$D$1001))</f>
        <v>Rudi Zulkarnain</v>
      </c>
    </row>
    <row r="865" spans="1:4" x14ac:dyDescent="0.25">
      <c r="A865" s="9">
        <v>856</v>
      </c>
      <c r="B865" s="9" t="str">
        <f>_xlfn.XLOOKUP(A865,'Personal Teks 2'!$A$2:$A$1001,'Personal Teks 2'!$C$2:$C$1001)</f>
        <v>Aktuaria</v>
      </c>
      <c r="C865" s="9" t="str" cm="1">
        <f t="array" ref="C865">_xlfn.IFS(A865&lt;251,_xlfn.XLOOKUP(B865,$A$2:$A$7,$B$2:$B$7),A865&lt;501,_xlfn.XLOOKUP(B865,$A$2:$A$7,$C$2:$C$7),A865&lt;751,_xlfn.XLOOKUP(B865,$A$2:$A$7,$D$2:$D$7),A865&lt;=1000,_xlfn.XLOOKUP(B865,$A$2:$A$7,$E$2:$E$7))</f>
        <v>Bu Dwi</v>
      </c>
      <c r="D865" s="9" t="str">
        <f>(_xlfn.XLOOKUP(A865,'Personal Teks 2'!$A$2:$A$1001,'Personal Teks 2'!$D$2:$D$1001))</f>
        <v>Maryadi Natsir</v>
      </c>
    </row>
    <row r="866" spans="1:4" x14ac:dyDescent="0.25">
      <c r="A866" s="9">
        <v>857</v>
      </c>
      <c r="B866" s="9" t="str">
        <f>_xlfn.XLOOKUP(A866,'Personal Teks 2'!$A$2:$A$1001,'Personal Teks 2'!$C$2:$C$1001)</f>
        <v>Fisika</v>
      </c>
      <c r="C866" s="9" t="str" cm="1">
        <f t="array" ref="C866">_xlfn.IFS(A866&lt;251,_xlfn.XLOOKUP(B866,$A$2:$A$7,$B$2:$B$7),A866&lt;501,_xlfn.XLOOKUP(B866,$A$2:$A$7,$C$2:$C$7),A866&lt;751,_xlfn.XLOOKUP(B866,$A$2:$A$7,$D$2:$D$7),A866&lt;=1000,_xlfn.XLOOKUP(B866,$A$2:$A$7,$E$2:$E$7))</f>
        <v>Pak Budi</v>
      </c>
      <c r="D866" s="9" t="str">
        <f>(_xlfn.XLOOKUP(A866,'Personal Teks 2'!$A$2:$A$1001,'Personal Teks 2'!$D$2:$D$1001))</f>
        <v>Waluyo Riyanti</v>
      </c>
    </row>
    <row r="867" spans="1:4" x14ac:dyDescent="0.25">
      <c r="A867" s="9">
        <v>858</v>
      </c>
      <c r="B867" s="9" t="str">
        <f>_xlfn.XLOOKUP(A867,'Personal Teks 2'!$A$2:$A$1001,'Personal Teks 2'!$C$2:$C$1001)</f>
        <v>Kimia</v>
      </c>
      <c r="C867" s="9" t="str" cm="1">
        <f t="array" ref="C867">_xlfn.IFS(A867&lt;251,_xlfn.XLOOKUP(B867,$A$2:$A$7,$B$2:$B$7),A867&lt;501,_xlfn.XLOOKUP(B867,$A$2:$A$7,$C$2:$C$7),A867&lt;751,_xlfn.XLOOKUP(B867,$A$2:$A$7,$D$2:$D$7),A867&lt;=1000,_xlfn.XLOOKUP(B867,$A$2:$A$7,$E$2:$E$7))</f>
        <v>Pak Andi</v>
      </c>
      <c r="D867" s="9" t="str">
        <f>(_xlfn.XLOOKUP(A867,'Personal Teks 2'!$A$2:$A$1001,'Personal Teks 2'!$D$2:$D$1001))</f>
        <v>Yance Winarno</v>
      </c>
    </row>
    <row r="868" spans="1:4" x14ac:dyDescent="0.25">
      <c r="A868" s="9">
        <v>859</v>
      </c>
      <c r="B868" s="9" t="str">
        <f>_xlfn.XLOOKUP(A868,'Personal Teks 2'!$A$2:$A$1001,'Personal Teks 2'!$C$2:$C$1001)</f>
        <v>Kimia</v>
      </c>
      <c r="C868" s="9" t="str" cm="1">
        <f t="array" ref="C868">_xlfn.IFS(A868&lt;251,_xlfn.XLOOKUP(B868,$A$2:$A$7,$B$2:$B$7),A868&lt;501,_xlfn.XLOOKUP(B868,$A$2:$A$7,$C$2:$C$7),A868&lt;751,_xlfn.XLOOKUP(B868,$A$2:$A$7,$D$2:$D$7),A868&lt;=1000,_xlfn.XLOOKUP(B868,$A$2:$A$7,$E$2:$E$7))</f>
        <v>Pak Andi</v>
      </c>
      <c r="D868" s="9" t="str">
        <f>(_xlfn.XLOOKUP(A868,'Personal Teks 2'!$A$2:$A$1001,'Personal Teks 2'!$D$2:$D$1001))</f>
        <v>Soleh Uyainah</v>
      </c>
    </row>
    <row r="869" spans="1:4" x14ac:dyDescent="0.25">
      <c r="A869" s="9">
        <v>860</v>
      </c>
      <c r="B869" s="9" t="str">
        <f>_xlfn.XLOOKUP(A869,'Personal Teks 2'!$A$2:$A$1001,'Personal Teks 2'!$C$2:$C$1001)</f>
        <v>Kimia</v>
      </c>
      <c r="C869" s="9" t="str" cm="1">
        <f t="array" ref="C869">_xlfn.IFS(A869&lt;251,_xlfn.XLOOKUP(B869,$A$2:$A$7,$B$2:$B$7),A869&lt;501,_xlfn.XLOOKUP(B869,$A$2:$A$7,$C$2:$C$7),A869&lt;751,_xlfn.XLOOKUP(B869,$A$2:$A$7,$D$2:$D$7),A869&lt;=1000,_xlfn.XLOOKUP(B869,$A$2:$A$7,$E$2:$E$7))</f>
        <v>Pak Andi</v>
      </c>
      <c r="D869" s="9" t="str">
        <f>(_xlfn.XLOOKUP(A869,'Personal Teks 2'!$A$2:$A$1001,'Personal Teks 2'!$D$2:$D$1001))</f>
        <v>Aswani Maryati</v>
      </c>
    </row>
    <row r="870" spans="1:4" x14ac:dyDescent="0.25">
      <c r="A870" s="9">
        <v>861</v>
      </c>
      <c r="B870" s="9" t="str">
        <f>_xlfn.XLOOKUP(A870,'Personal Teks 2'!$A$2:$A$1001,'Personal Teks 2'!$C$2:$C$1001)</f>
        <v>Matematika</v>
      </c>
      <c r="C870" s="9" t="str" cm="1">
        <f t="array" ref="C870">_xlfn.IFS(A870&lt;251,_xlfn.XLOOKUP(B870,$A$2:$A$7,$B$2:$B$7),A870&lt;501,_xlfn.XLOOKUP(B870,$A$2:$A$7,$C$2:$C$7),A870&lt;751,_xlfn.XLOOKUP(B870,$A$2:$A$7,$D$2:$D$7),A870&lt;=1000,_xlfn.XLOOKUP(B870,$A$2:$A$7,$E$2:$E$7))</f>
        <v>Pak Krisna</v>
      </c>
      <c r="D870" s="9" t="str">
        <f>(_xlfn.XLOOKUP(A870,'Personal Teks 2'!$A$2:$A$1001,'Personal Teks 2'!$D$2:$D$1001))</f>
        <v>Elvina Usamah</v>
      </c>
    </row>
    <row r="871" spans="1:4" x14ac:dyDescent="0.25">
      <c r="A871" s="9">
        <v>862</v>
      </c>
      <c r="B871" s="9" t="str">
        <f>_xlfn.XLOOKUP(A871,'Personal Teks 2'!$A$2:$A$1001,'Personal Teks 2'!$C$2:$C$1001)</f>
        <v>Matematika</v>
      </c>
      <c r="C871" s="9" t="str" cm="1">
        <f t="array" ref="C871">_xlfn.IFS(A871&lt;251,_xlfn.XLOOKUP(B871,$A$2:$A$7,$B$2:$B$7),A871&lt;501,_xlfn.XLOOKUP(B871,$A$2:$A$7,$C$2:$C$7),A871&lt;751,_xlfn.XLOOKUP(B871,$A$2:$A$7,$D$2:$D$7),A871&lt;=1000,_xlfn.XLOOKUP(B871,$A$2:$A$7,$E$2:$E$7))</f>
        <v>Pak Krisna</v>
      </c>
      <c r="D871" s="9" t="str">
        <f>(_xlfn.XLOOKUP(A871,'Personal Teks 2'!$A$2:$A$1001,'Personal Teks 2'!$D$2:$D$1001))</f>
        <v>Arta Ardianto</v>
      </c>
    </row>
    <row r="872" spans="1:4" x14ac:dyDescent="0.25">
      <c r="A872" s="9">
        <v>863</v>
      </c>
      <c r="B872" s="9" t="str">
        <f>_xlfn.XLOOKUP(A872,'Personal Teks 2'!$A$2:$A$1001,'Personal Teks 2'!$C$2:$C$1001)</f>
        <v>Kimia</v>
      </c>
      <c r="C872" s="9" t="str" cm="1">
        <f t="array" ref="C872">_xlfn.IFS(A872&lt;251,_xlfn.XLOOKUP(B872,$A$2:$A$7,$B$2:$B$7),A872&lt;501,_xlfn.XLOOKUP(B872,$A$2:$A$7,$C$2:$C$7),A872&lt;751,_xlfn.XLOOKUP(B872,$A$2:$A$7,$D$2:$D$7),A872&lt;=1000,_xlfn.XLOOKUP(B872,$A$2:$A$7,$E$2:$E$7))</f>
        <v>Pak Andi</v>
      </c>
      <c r="D872" s="9" t="str">
        <f>(_xlfn.XLOOKUP(A872,'Personal Teks 2'!$A$2:$A$1001,'Personal Teks 2'!$D$2:$D$1001))</f>
        <v>Gina Irawan</v>
      </c>
    </row>
    <row r="873" spans="1:4" x14ac:dyDescent="0.25">
      <c r="A873" s="9">
        <v>864</v>
      </c>
      <c r="B873" s="9" t="str">
        <f>_xlfn.XLOOKUP(A873,'Personal Teks 2'!$A$2:$A$1001,'Personal Teks 2'!$C$2:$C$1001)</f>
        <v>Fisika</v>
      </c>
      <c r="C873" s="9" t="str" cm="1">
        <f t="array" ref="C873">_xlfn.IFS(A873&lt;251,_xlfn.XLOOKUP(B873,$A$2:$A$7,$B$2:$B$7),A873&lt;501,_xlfn.XLOOKUP(B873,$A$2:$A$7,$C$2:$C$7),A873&lt;751,_xlfn.XLOOKUP(B873,$A$2:$A$7,$D$2:$D$7),A873&lt;=1000,_xlfn.XLOOKUP(B873,$A$2:$A$7,$E$2:$E$7))</f>
        <v>Pak Budi</v>
      </c>
      <c r="D873" s="9" t="str">
        <f>(_xlfn.XLOOKUP(A873,'Personal Teks 2'!$A$2:$A$1001,'Personal Teks 2'!$D$2:$D$1001))</f>
        <v>Vanesa Agustina</v>
      </c>
    </row>
    <row r="874" spans="1:4" x14ac:dyDescent="0.25">
      <c r="A874" s="9">
        <v>865</v>
      </c>
      <c r="B874" s="9" t="str">
        <f>_xlfn.XLOOKUP(A874,'Personal Teks 2'!$A$2:$A$1001,'Personal Teks 2'!$C$2:$C$1001)</f>
        <v>Kimia</v>
      </c>
      <c r="C874" s="9" t="str" cm="1">
        <f t="array" ref="C874">_xlfn.IFS(A874&lt;251,_xlfn.XLOOKUP(B874,$A$2:$A$7,$B$2:$B$7),A874&lt;501,_xlfn.XLOOKUP(B874,$A$2:$A$7,$C$2:$C$7),A874&lt;751,_xlfn.XLOOKUP(B874,$A$2:$A$7,$D$2:$D$7),A874&lt;=1000,_xlfn.XLOOKUP(B874,$A$2:$A$7,$E$2:$E$7))</f>
        <v>Pak Andi</v>
      </c>
      <c r="D874" s="9" t="str">
        <f>(_xlfn.XLOOKUP(A874,'Personal Teks 2'!$A$2:$A$1001,'Personal Teks 2'!$D$2:$D$1001))</f>
        <v>Yunita Siregar</v>
      </c>
    </row>
    <row r="875" spans="1:4" x14ac:dyDescent="0.25">
      <c r="A875" s="9">
        <v>866</v>
      </c>
      <c r="B875" s="9" t="str">
        <f>_xlfn.XLOOKUP(A875,'Personal Teks 2'!$A$2:$A$1001,'Personal Teks 2'!$C$2:$C$1001)</f>
        <v>Aktuaria</v>
      </c>
      <c r="C875" s="9" t="str" cm="1">
        <f t="array" ref="C875">_xlfn.IFS(A875&lt;251,_xlfn.XLOOKUP(B875,$A$2:$A$7,$B$2:$B$7),A875&lt;501,_xlfn.XLOOKUP(B875,$A$2:$A$7,$C$2:$C$7),A875&lt;751,_xlfn.XLOOKUP(B875,$A$2:$A$7,$D$2:$D$7),A875&lt;=1000,_xlfn.XLOOKUP(B875,$A$2:$A$7,$E$2:$E$7))</f>
        <v>Bu Dwi</v>
      </c>
      <c r="D875" s="9" t="str">
        <f>(_xlfn.XLOOKUP(A875,'Personal Teks 2'!$A$2:$A$1001,'Personal Teks 2'!$D$2:$D$1001))</f>
        <v>Hesti Saptono</v>
      </c>
    </row>
    <row r="876" spans="1:4" x14ac:dyDescent="0.25">
      <c r="A876" s="9">
        <v>867</v>
      </c>
      <c r="B876" s="9" t="str">
        <f>_xlfn.XLOOKUP(A876,'Personal Teks 2'!$A$2:$A$1001,'Personal Teks 2'!$C$2:$C$1001)</f>
        <v>Aktuaria</v>
      </c>
      <c r="C876" s="9" t="str" cm="1">
        <f t="array" ref="C876">_xlfn.IFS(A876&lt;251,_xlfn.XLOOKUP(B876,$A$2:$A$7,$B$2:$B$7),A876&lt;501,_xlfn.XLOOKUP(B876,$A$2:$A$7,$C$2:$C$7),A876&lt;751,_xlfn.XLOOKUP(B876,$A$2:$A$7,$D$2:$D$7),A876&lt;=1000,_xlfn.XLOOKUP(B876,$A$2:$A$7,$E$2:$E$7))</f>
        <v>Bu Dwi</v>
      </c>
      <c r="D876" s="9" t="str">
        <f>(_xlfn.XLOOKUP(A876,'Personal Teks 2'!$A$2:$A$1001,'Personal Teks 2'!$D$2:$D$1001))</f>
        <v>Aditya Pangestu</v>
      </c>
    </row>
    <row r="877" spans="1:4" x14ac:dyDescent="0.25">
      <c r="A877" s="9">
        <v>868</v>
      </c>
      <c r="B877" s="9" t="str">
        <f>_xlfn.XLOOKUP(A877,'Personal Teks 2'!$A$2:$A$1001,'Personal Teks 2'!$C$2:$C$1001)</f>
        <v>Matematika</v>
      </c>
      <c r="C877" s="9" t="str" cm="1">
        <f t="array" ref="C877">_xlfn.IFS(A877&lt;251,_xlfn.XLOOKUP(B877,$A$2:$A$7,$B$2:$B$7),A877&lt;501,_xlfn.XLOOKUP(B877,$A$2:$A$7,$C$2:$C$7),A877&lt;751,_xlfn.XLOOKUP(B877,$A$2:$A$7,$D$2:$D$7),A877&lt;=1000,_xlfn.XLOOKUP(B877,$A$2:$A$7,$E$2:$E$7))</f>
        <v>Pak Krisna</v>
      </c>
      <c r="D877" s="9" t="str">
        <f>(_xlfn.XLOOKUP(A877,'Personal Teks 2'!$A$2:$A$1001,'Personal Teks 2'!$D$2:$D$1001))</f>
        <v>Tantri Nasyiah</v>
      </c>
    </row>
    <row r="878" spans="1:4" x14ac:dyDescent="0.25">
      <c r="A878" s="9">
        <v>869</v>
      </c>
      <c r="B878" s="9" t="str">
        <f>_xlfn.XLOOKUP(A878,'Personal Teks 2'!$A$2:$A$1001,'Personal Teks 2'!$C$2:$C$1001)</f>
        <v>Biologi</v>
      </c>
      <c r="C878" s="9" t="str" cm="1">
        <f t="array" ref="C878">_xlfn.IFS(A878&lt;251,_xlfn.XLOOKUP(B878,$A$2:$A$7,$B$2:$B$7),A878&lt;501,_xlfn.XLOOKUP(B878,$A$2:$A$7,$C$2:$C$7),A878&lt;751,_xlfn.XLOOKUP(B878,$A$2:$A$7,$D$2:$D$7),A878&lt;=1000,_xlfn.XLOOKUP(B878,$A$2:$A$7,$E$2:$E$7))</f>
        <v>Bu Made</v>
      </c>
      <c r="D878" s="9" t="str">
        <f>(_xlfn.XLOOKUP(A878,'Personal Teks 2'!$A$2:$A$1001,'Personal Teks 2'!$D$2:$D$1001))</f>
        <v>Dacin Sinaga</v>
      </c>
    </row>
    <row r="879" spans="1:4" x14ac:dyDescent="0.25">
      <c r="A879" s="9">
        <v>870</v>
      </c>
      <c r="B879" s="9" t="str">
        <f>_xlfn.XLOOKUP(A879,'Personal Teks 2'!$A$2:$A$1001,'Personal Teks 2'!$C$2:$C$1001)</f>
        <v>Biologi</v>
      </c>
      <c r="C879" s="9" t="str" cm="1">
        <f t="array" ref="C879">_xlfn.IFS(A879&lt;251,_xlfn.XLOOKUP(B879,$A$2:$A$7,$B$2:$B$7),A879&lt;501,_xlfn.XLOOKUP(B879,$A$2:$A$7,$C$2:$C$7),A879&lt;751,_xlfn.XLOOKUP(B879,$A$2:$A$7,$D$2:$D$7),A879&lt;=1000,_xlfn.XLOOKUP(B879,$A$2:$A$7,$E$2:$E$7))</f>
        <v>Bu Made</v>
      </c>
      <c r="D879" s="9" t="str">
        <f>(_xlfn.XLOOKUP(A879,'Personal Teks 2'!$A$2:$A$1001,'Personal Teks 2'!$D$2:$D$1001))</f>
        <v>Okto Lestari</v>
      </c>
    </row>
    <row r="880" spans="1:4" x14ac:dyDescent="0.25">
      <c r="A880" s="9">
        <v>871</v>
      </c>
      <c r="B880" s="9" t="str">
        <f>_xlfn.XLOOKUP(A880,'Personal Teks 2'!$A$2:$A$1001,'Personal Teks 2'!$C$2:$C$1001)</f>
        <v>Matematika</v>
      </c>
      <c r="C880" s="9" t="str" cm="1">
        <f t="array" ref="C880">_xlfn.IFS(A880&lt;251,_xlfn.XLOOKUP(B880,$A$2:$A$7,$B$2:$B$7),A880&lt;501,_xlfn.XLOOKUP(B880,$A$2:$A$7,$C$2:$C$7),A880&lt;751,_xlfn.XLOOKUP(B880,$A$2:$A$7,$D$2:$D$7),A880&lt;=1000,_xlfn.XLOOKUP(B880,$A$2:$A$7,$E$2:$E$7))</f>
        <v>Pak Krisna</v>
      </c>
      <c r="D880" s="9" t="str">
        <f>(_xlfn.XLOOKUP(A880,'Personal Teks 2'!$A$2:$A$1001,'Personal Teks 2'!$D$2:$D$1001))</f>
        <v>Kuncara Kurniawan</v>
      </c>
    </row>
    <row r="881" spans="1:4" x14ac:dyDescent="0.25">
      <c r="A881" s="9">
        <v>872</v>
      </c>
      <c r="B881" s="9" t="str">
        <f>_xlfn.XLOOKUP(A881,'Personal Teks 2'!$A$2:$A$1001,'Personal Teks 2'!$C$2:$C$1001)</f>
        <v>Biologi</v>
      </c>
      <c r="C881" s="9" t="str" cm="1">
        <f t="array" ref="C881">_xlfn.IFS(A881&lt;251,_xlfn.XLOOKUP(B881,$A$2:$A$7,$B$2:$B$7),A881&lt;501,_xlfn.XLOOKUP(B881,$A$2:$A$7,$C$2:$C$7),A881&lt;751,_xlfn.XLOOKUP(B881,$A$2:$A$7,$D$2:$D$7),A881&lt;=1000,_xlfn.XLOOKUP(B881,$A$2:$A$7,$E$2:$E$7))</f>
        <v>Bu Made</v>
      </c>
      <c r="D881" s="9" t="str">
        <f>(_xlfn.XLOOKUP(A881,'Personal Teks 2'!$A$2:$A$1001,'Personal Teks 2'!$D$2:$D$1001))</f>
        <v>Tri Sihombing</v>
      </c>
    </row>
    <row r="882" spans="1:4" x14ac:dyDescent="0.25">
      <c r="A882" s="9">
        <v>873</v>
      </c>
      <c r="B882" s="9" t="str">
        <f>_xlfn.XLOOKUP(A882,'Personal Teks 2'!$A$2:$A$1001,'Personal Teks 2'!$C$2:$C$1001)</f>
        <v>Kimia</v>
      </c>
      <c r="C882" s="9" t="str" cm="1">
        <f t="array" ref="C882">_xlfn.IFS(A882&lt;251,_xlfn.XLOOKUP(B882,$A$2:$A$7,$B$2:$B$7),A882&lt;501,_xlfn.XLOOKUP(B882,$A$2:$A$7,$C$2:$C$7),A882&lt;751,_xlfn.XLOOKUP(B882,$A$2:$A$7,$D$2:$D$7),A882&lt;=1000,_xlfn.XLOOKUP(B882,$A$2:$A$7,$E$2:$E$7))</f>
        <v>Pak Andi</v>
      </c>
      <c r="D882" s="9" t="str">
        <f>(_xlfn.XLOOKUP(A882,'Personal Teks 2'!$A$2:$A$1001,'Personal Teks 2'!$D$2:$D$1001))</f>
        <v>Balapati Tamba</v>
      </c>
    </row>
    <row r="883" spans="1:4" x14ac:dyDescent="0.25">
      <c r="A883" s="9">
        <v>874</v>
      </c>
      <c r="B883" s="9" t="str">
        <f>_xlfn.XLOOKUP(A883,'Personal Teks 2'!$A$2:$A$1001,'Personal Teks 2'!$C$2:$C$1001)</f>
        <v>Statistika</v>
      </c>
      <c r="C883" s="9" t="str" cm="1">
        <f t="array" ref="C883">_xlfn.IFS(A883&lt;251,_xlfn.XLOOKUP(B883,$A$2:$A$7,$B$2:$B$7),A883&lt;501,_xlfn.XLOOKUP(B883,$A$2:$A$7,$C$2:$C$7),A883&lt;751,_xlfn.XLOOKUP(B883,$A$2:$A$7,$D$2:$D$7),A883&lt;=1000,_xlfn.XLOOKUP(B883,$A$2:$A$7,$E$2:$E$7))</f>
        <v>Bu Ratna</v>
      </c>
      <c r="D883" s="9" t="str">
        <f>(_xlfn.XLOOKUP(A883,'Personal Teks 2'!$A$2:$A$1001,'Personal Teks 2'!$D$2:$D$1001))</f>
        <v>Danu Mulyani</v>
      </c>
    </row>
    <row r="884" spans="1:4" x14ac:dyDescent="0.25">
      <c r="A884" s="9">
        <v>875</v>
      </c>
      <c r="B884" s="9" t="str">
        <f>_xlfn.XLOOKUP(A884,'Personal Teks 2'!$A$2:$A$1001,'Personal Teks 2'!$C$2:$C$1001)</f>
        <v>Biologi</v>
      </c>
      <c r="C884" s="9" t="str" cm="1">
        <f t="array" ref="C884">_xlfn.IFS(A884&lt;251,_xlfn.XLOOKUP(B884,$A$2:$A$7,$B$2:$B$7),A884&lt;501,_xlfn.XLOOKUP(B884,$A$2:$A$7,$C$2:$C$7),A884&lt;751,_xlfn.XLOOKUP(B884,$A$2:$A$7,$D$2:$D$7),A884&lt;=1000,_xlfn.XLOOKUP(B884,$A$2:$A$7,$E$2:$E$7))</f>
        <v>Bu Made</v>
      </c>
      <c r="D884" s="9" t="str">
        <f>(_xlfn.XLOOKUP(A884,'Personal Teks 2'!$A$2:$A$1001,'Personal Teks 2'!$D$2:$D$1001))</f>
        <v>Pangeran Samosir</v>
      </c>
    </row>
    <row r="885" spans="1:4" x14ac:dyDescent="0.25">
      <c r="A885" s="9">
        <v>876</v>
      </c>
      <c r="B885" s="9" t="str">
        <f>_xlfn.XLOOKUP(A885,'Personal Teks 2'!$A$2:$A$1001,'Personal Teks 2'!$C$2:$C$1001)</f>
        <v>Matematika</v>
      </c>
      <c r="C885" s="9" t="str" cm="1">
        <f t="array" ref="C885">_xlfn.IFS(A885&lt;251,_xlfn.XLOOKUP(B885,$A$2:$A$7,$B$2:$B$7),A885&lt;501,_xlfn.XLOOKUP(B885,$A$2:$A$7,$C$2:$C$7),A885&lt;751,_xlfn.XLOOKUP(B885,$A$2:$A$7,$D$2:$D$7),A885&lt;=1000,_xlfn.XLOOKUP(B885,$A$2:$A$7,$E$2:$E$7))</f>
        <v>Pak Krisna</v>
      </c>
      <c r="D885" s="9" t="str">
        <f>(_xlfn.XLOOKUP(A885,'Personal Teks 2'!$A$2:$A$1001,'Personal Teks 2'!$D$2:$D$1001))</f>
        <v>Citra Sitorus</v>
      </c>
    </row>
    <row r="886" spans="1:4" x14ac:dyDescent="0.25">
      <c r="A886" s="9">
        <v>877</v>
      </c>
      <c r="B886" s="9" t="str">
        <f>_xlfn.XLOOKUP(A886,'Personal Teks 2'!$A$2:$A$1001,'Personal Teks 2'!$C$2:$C$1001)</f>
        <v>Kimia</v>
      </c>
      <c r="C886" s="9" t="str" cm="1">
        <f t="array" ref="C886">_xlfn.IFS(A886&lt;251,_xlfn.XLOOKUP(B886,$A$2:$A$7,$B$2:$B$7),A886&lt;501,_xlfn.XLOOKUP(B886,$A$2:$A$7,$C$2:$C$7),A886&lt;751,_xlfn.XLOOKUP(B886,$A$2:$A$7,$D$2:$D$7),A886&lt;=1000,_xlfn.XLOOKUP(B886,$A$2:$A$7,$E$2:$E$7))</f>
        <v>Pak Andi</v>
      </c>
      <c r="D886" s="9" t="str">
        <f>(_xlfn.XLOOKUP(A886,'Personal Teks 2'!$A$2:$A$1001,'Personal Teks 2'!$D$2:$D$1001))</f>
        <v>Jail Usada</v>
      </c>
    </row>
    <row r="887" spans="1:4" x14ac:dyDescent="0.25">
      <c r="A887" s="9">
        <v>878</v>
      </c>
      <c r="B887" s="9" t="str">
        <f>_xlfn.XLOOKUP(A887,'Personal Teks 2'!$A$2:$A$1001,'Personal Teks 2'!$C$2:$C$1001)</f>
        <v>Aktuaria</v>
      </c>
      <c r="C887" s="9" t="str" cm="1">
        <f t="array" ref="C887">_xlfn.IFS(A887&lt;251,_xlfn.XLOOKUP(B887,$A$2:$A$7,$B$2:$B$7),A887&lt;501,_xlfn.XLOOKUP(B887,$A$2:$A$7,$C$2:$C$7),A887&lt;751,_xlfn.XLOOKUP(B887,$A$2:$A$7,$D$2:$D$7),A887&lt;=1000,_xlfn.XLOOKUP(B887,$A$2:$A$7,$E$2:$E$7))</f>
        <v>Bu Dwi</v>
      </c>
      <c r="D887" s="9" t="str">
        <f>(_xlfn.XLOOKUP(A887,'Personal Teks 2'!$A$2:$A$1001,'Personal Teks 2'!$D$2:$D$1001))</f>
        <v>Salimah Wijaya</v>
      </c>
    </row>
    <row r="888" spans="1:4" x14ac:dyDescent="0.25">
      <c r="A888" s="9">
        <v>879</v>
      </c>
      <c r="B888" s="9" t="str">
        <f>_xlfn.XLOOKUP(A888,'Personal Teks 2'!$A$2:$A$1001,'Personal Teks 2'!$C$2:$C$1001)</f>
        <v>Matematika</v>
      </c>
      <c r="C888" s="9" t="str" cm="1">
        <f t="array" ref="C888">_xlfn.IFS(A888&lt;251,_xlfn.XLOOKUP(B888,$A$2:$A$7,$B$2:$B$7),A888&lt;501,_xlfn.XLOOKUP(B888,$A$2:$A$7,$C$2:$C$7),A888&lt;751,_xlfn.XLOOKUP(B888,$A$2:$A$7,$D$2:$D$7),A888&lt;=1000,_xlfn.XLOOKUP(B888,$A$2:$A$7,$E$2:$E$7))</f>
        <v>Pak Krisna</v>
      </c>
      <c r="D888" s="9" t="str">
        <f>(_xlfn.XLOOKUP(A888,'Personal Teks 2'!$A$2:$A$1001,'Personal Teks 2'!$D$2:$D$1001))</f>
        <v>Irsad Kusmawati</v>
      </c>
    </row>
    <row r="889" spans="1:4" x14ac:dyDescent="0.25">
      <c r="A889" s="9">
        <v>880</v>
      </c>
      <c r="B889" s="9" t="str">
        <f>_xlfn.XLOOKUP(A889,'Personal Teks 2'!$A$2:$A$1001,'Personal Teks 2'!$C$2:$C$1001)</f>
        <v>Matematika</v>
      </c>
      <c r="C889" s="9" t="str" cm="1">
        <f t="array" ref="C889">_xlfn.IFS(A889&lt;251,_xlfn.XLOOKUP(B889,$A$2:$A$7,$B$2:$B$7),A889&lt;501,_xlfn.XLOOKUP(B889,$A$2:$A$7,$C$2:$C$7),A889&lt;751,_xlfn.XLOOKUP(B889,$A$2:$A$7,$D$2:$D$7),A889&lt;=1000,_xlfn.XLOOKUP(B889,$A$2:$A$7,$E$2:$E$7))</f>
        <v>Pak Krisna</v>
      </c>
      <c r="D889" s="9" t="str">
        <f>(_xlfn.XLOOKUP(A889,'Personal Teks 2'!$A$2:$A$1001,'Personal Teks 2'!$D$2:$D$1001))</f>
        <v>Marsito Nasyiah</v>
      </c>
    </row>
    <row r="890" spans="1:4" x14ac:dyDescent="0.25">
      <c r="A890" s="9">
        <v>881</v>
      </c>
      <c r="B890" s="9" t="str">
        <f>_xlfn.XLOOKUP(A890,'Personal Teks 2'!$A$2:$A$1001,'Personal Teks 2'!$C$2:$C$1001)</f>
        <v>Fisika</v>
      </c>
      <c r="C890" s="9" t="str" cm="1">
        <f t="array" ref="C890">_xlfn.IFS(A890&lt;251,_xlfn.XLOOKUP(B890,$A$2:$A$7,$B$2:$B$7),A890&lt;501,_xlfn.XLOOKUP(B890,$A$2:$A$7,$C$2:$C$7),A890&lt;751,_xlfn.XLOOKUP(B890,$A$2:$A$7,$D$2:$D$7),A890&lt;=1000,_xlfn.XLOOKUP(B890,$A$2:$A$7,$E$2:$E$7))</f>
        <v>Pak Budi</v>
      </c>
      <c r="D890" s="9" t="str">
        <f>(_xlfn.XLOOKUP(A890,'Personal Teks 2'!$A$2:$A$1001,'Personal Teks 2'!$D$2:$D$1001))</f>
        <v>Raihan Nasyiah</v>
      </c>
    </row>
    <row r="891" spans="1:4" x14ac:dyDescent="0.25">
      <c r="A891" s="9">
        <v>882</v>
      </c>
      <c r="B891" s="9" t="str">
        <f>_xlfn.XLOOKUP(A891,'Personal Teks 2'!$A$2:$A$1001,'Personal Teks 2'!$C$2:$C$1001)</f>
        <v>Kimia</v>
      </c>
      <c r="C891" s="9" t="str" cm="1">
        <f t="array" ref="C891">_xlfn.IFS(A891&lt;251,_xlfn.XLOOKUP(B891,$A$2:$A$7,$B$2:$B$7),A891&lt;501,_xlfn.XLOOKUP(B891,$A$2:$A$7,$C$2:$C$7),A891&lt;751,_xlfn.XLOOKUP(B891,$A$2:$A$7,$D$2:$D$7),A891&lt;=1000,_xlfn.XLOOKUP(B891,$A$2:$A$7,$E$2:$E$7))</f>
        <v>Pak Andi</v>
      </c>
      <c r="D891" s="9" t="str">
        <f>(_xlfn.XLOOKUP(A891,'Personal Teks 2'!$A$2:$A$1001,'Personal Teks 2'!$D$2:$D$1001))</f>
        <v>Cawuk Sihotang</v>
      </c>
    </row>
    <row r="892" spans="1:4" x14ac:dyDescent="0.25">
      <c r="A892" s="9">
        <v>883</v>
      </c>
      <c r="B892" s="9" t="str">
        <f>_xlfn.XLOOKUP(A892,'Personal Teks 2'!$A$2:$A$1001,'Personal Teks 2'!$C$2:$C$1001)</f>
        <v>Kimia</v>
      </c>
      <c r="C892" s="9" t="str" cm="1">
        <f t="array" ref="C892">_xlfn.IFS(A892&lt;251,_xlfn.XLOOKUP(B892,$A$2:$A$7,$B$2:$B$7),A892&lt;501,_xlfn.XLOOKUP(B892,$A$2:$A$7,$C$2:$C$7),A892&lt;751,_xlfn.XLOOKUP(B892,$A$2:$A$7,$D$2:$D$7),A892&lt;=1000,_xlfn.XLOOKUP(B892,$A$2:$A$7,$E$2:$E$7))</f>
        <v>Pak Andi</v>
      </c>
      <c r="D892" s="9" t="str">
        <f>(_xlfn.XLOOKUP(A892,'Personal Teks 2'!$A$2:$A$1001,'Personal Teks 2'!$D$2:$D$1001))</f>
        <v>Lanjar Utami</v>
      </c>
    </row>
    <row r="893" spans="1:4" x14ac:dyDescent="0.25">
      <c r="A893" s="9">
        <v>884</v>
      </c>
      <c r="B893" s="9" t="str">
        <f>_xlfn.XLOOKUP(A893,'Personal Teks 2'!$A$2:$A$1001,'Personal Teks 2'!$C$2:$C$1001)</f>
        <v>Biologi</v>
      </c>
      <c r="C893" s="9" t="str" cm="1">
        <f t="array" ref="C893">_xlfn.IFS(A893&lt;251,_xlfn.XLOOKUP(B893,$A$2:$A$7,$B$2:$B$7),A893&lt;501,_xlfn.XLOOKUP(B893,$A$2:$A$7,$C$2:$C$7),A893&lt;751,_xlfn.XLOOKUP(B893,$A$2:$A$7,$D$2:$D$7),A893&lt;=1000,_xlfn.XLOOKUP(B893,$A$2:$A$7,$E$2:$E$7))</f>
        <v>Bu Made</v>
      </c>
      <c r="D893" s="9" t="str">
        <f>(_xlfn.XLOOKUP(A893,'Personal Teks 2'!$A$2:$A$1001,'Personal Teks 2'!$D$2:$D$1001))</f>
        <v>Jail Budiman</v>
      </c>
    </row>
    <row r="894" spans="1:4" x14ac:dyDescent="0.25">
      <c r="A894" s="9">
        <v>885</v>
      </c>
      <c r="B894" s="9" t="str">
        <f>_xlfn.XLOOKUP(A894,'Personal Teks 2'!$A$2:$A$1001,'Personal Teks 2'!$C$2:$C$1001)</f>
        <v>Fisika</v>
      </c>
      <c r="C894" s="9" t="str" cm="1">
        <f t="array" ref="C894">_xlfn.IFS(A894&lt;251,_xlfn.XLOOKUP(B894,$A$2:$A$7,$B$2:$B$7),A894&lt;501,_xlfn.XLOOKUP(B894,$A$2:$A$7,$C$2:$C$7),A894&lt;751,_xlfn.XLOOKUP(B894,$A$2:$A$7,$D$2:$D$7),A894&lt;=1000,_xlfn.XLOOKUP(B894,$A$2:$A$7,$E$2:$E$7))</f>
        <v>Pak Budi</v>
      </c>
      <c r="D894" s="9" t="str">
        <f>(_xlfn.XLOOKUP(A894,'Personal Teks 2'!$A$2:$A$1001,'Personal Teks 2'!$D$2:$D$1001))</f>
        <v>Karsa Padmasari</v>
      </c>
    </row>
    <row r="895" spans="1:4" x14ac:dyDescent="0.25">
      <c r="A895" s="9">
        <v>886</v>
      </c>
      <c r="B895" s="9" t="str">
        <f>_xlfn.XLOOKUP(A895,'Personal Teks 2'!$A$2:$A$1001,'Personal Teks 2'!$C$2:$C$1001)</f>
        <v>Fisika</v>
      </c>
      <c r="C895" s="9" t="str" cm="1">
        <f t="array" ref="C895">_xlfn.IFS(A895&lt;251,_xlfn.XLOOKUP(B895,$A$2:$A$7,$B$2:$B$7),A895&lt;501,_xlfn.XLOOKUP(B895,$A$2:$A$7,$C$2:$C$7),A895&lt;751,_xlfn.XLOOKUP(B895,$A$2:$A$7,$D$2:$D$7),A895&lt;=1000,_xlfn.XLOOKUP(B895,$A$2:$A$7,$E$2:$E$7))</f>
        <v>Pak Budi</v>
      </c>
      <c r="D895" s="9" t="str">
        <f>(_xlfn.XLOOKUP(A895,'Personal Teks 2'!$A$2:$A$1001,'Personal Teks 2'!$D$2:$D$1001))</f>
        <v>Muhammad Wijaya</v>
      </c>
    </row>
    <row r="896" spans="1:4" x14ac:dyDescent="0.25">
      <c r="A896" s="9">
        <v>887</v>
      </c>
      <c r="B896" s="9" t="str">
        <f>_xlfn.XLOOKUP(A896,'Personal Teks 2'!$A$2:$A$1001,'Personal Teks 2'!$C$2:$C$1001)</f>
        <v>Fisika</v>
      </c>
      <c r="C896" s="9" t="str" cm="1">
        <f t="array" ref="C896">_xlfn.IFS(A896&lt;251,_xlfn.XLOOKUP(B896,$A$2:$A$7,$B$2:$B$7),A896&lt;501,_xlfn.XLOOKUP(B896,$A$2:$A$7,$C$2:$C$7),A896&lt;751,_xlfn.XLOOKUP(B896,$A$2:$A$7,$D$2:$D$7),A896&lt;=1000,_xlfn.XLOOKUP(B896,$A$2:$A$7,$E$2:$E$7))</f>
        <v>Pak Budi</v>
      </c>
      <c r="D896" s="9" t="str">
        <f>(_xlfn.XLOOKUP(A896,'Personal Teks 2'!$A$2:$A$1001,'Personal Teks 2'!$D$2:$D$1001))</f>
        <v>Cemplunk Rajata</v>
      </c>
    </row>
    <row r="897" spans="1:4" x14ac:dyDescent="0.25">
      <c r="A897" s="9">
        <v>888</v>
      </c>
      <c r="B897" s="9" t="str">
        <f>_xlfn.XLOOKUP(A897,'Personal Teks 2'!$A$2:$A$1001,'Personal Teks 2'!$C$2:$C$1001)</f>
        <v>Aktuaria</v>
      </c>
      <c r="C897" s="9" t="str" cm="1">
        <f t="array" ref="C897">_xlfn.IFS(A897&lt;251,_xlfn.XLOOKUP(B897,$A$2:$A$7,$B$2:$B$7),A897&lt;501,_xlfn.XLOOKUP(B897,$A$2:$A$7,$C$2:$C$7),A897&lt;751,_xlfn.XLOOKUP(B897,$A$2:$A$7,$D$2:$D$7),A897&lt;=1000,_xlfn.XLOOKUP(B897,$A$2:$A$7,$E$2:$E$7))</f>
        <v>Bu Dwi</v>
      </c>
      <c r="D897" s="9" t="str">
        <f>(_xlfn.XLOOKUP(A897,'Personal Teks 2'!$A$2:$A$1001,'Personal Teks 2'!$D$2:$D$1001))</f>
        <v>Hartaka Utami</v>
      </c>
    </row>
    <row r="898" spans="1:4" x14ac:dyDescent="0.25">
      <c r="A898" s="9">
        <v>889</v>
      </c>
      <c r="B898" s="9" t="str">
        <f>_xlfn.XLOOKUP(A898,'Personal Teks 2'!$A$2:$A$1001,'Personal Teks 2'!$C$2:$C$1001)</f>
        <v>Aktuaria</v>
      </c>
      <c r="C898" s="9" t="str" cm="1">
        <f t="array" ref="C898">_xlfn.IFS(A898&lt;251,_xlfn.XLOOKUP(B898,$A$2:$A$7,$B$2:$B$7),A898&lt;501,_xlfn.XLOOKUP(B898,$A$2:$A$7,$C$2:$C$7),A898&lt;751,_xlfn.XLOOKUP(B898,$A$2:$A$7,$D$2:$D$7),A898&lt;=1000,_xlfn.XLOOKUP(B898,$A$2:$A$7,$E$2:$E$7))</f>
        <v>Bu Dwi</v>
      </c>
      <c r="D898" s="9" t="str">
        <f>(_xlfn.XLOOKUP(A898,'Personal Teks 2'!$A$2:$A$1001,'Personal Teks 2'!$D$2:$D$1001))</f>
        <v>Radit Kuswandari</v>
      </c>
    </row>
    <row r="899" spans="1:4" x14ac:dyDescent="0.25">
      <c r="A899" s="9">
        <v>890</v>
      </c>
      <c r="B899" s="9" t="str">
        <f>_xlfn.XLOOKUP(A899,'Personal Teks 2'!$A$2:$A$1001,'Personal Teks 2'!$C$2:$C$1001)</f>
        <v>Aktuaria</v>
      </c>
      <c r="C899" s="9" t="str" cm="1">
        <f t="array" ref="C899">_xlfn.IFS(A899&lt;251,_xlfn.XLOOKUP(B899,$A$2:$A$7,$B$2:$B$7),A899&lt;501,_xlfn.XLOOKUP(B899,$A$2:$A$7,$C$2:$C$7),A899&lt;751,_xlfn.XLOOKUP(B899,$A$2:$A$7,$D$2:$D$7),A899&lt;=1000,_xlfn.XLOOKUP(B899,$A$2:$A$7,$E$2:$E$7))</f>
        <v>Bu Dwi</v>
      </c>
      <c r="D899" s="9" t="str">
        <f>(_xlfn.XLOOKUP(A899,'Personal Teks 2'!$A$2:$A$1001,'Personal Teks 2'!$D$2:$D$1001))</f>
        <v>Asmadi Prabowo</v>
      </c>
    </row>
    <row r="900" spans="1:4" x14ac:dyDescent="0.25">
      <c r="A900" s="9">
        <v>891</v>
      </c>
      <c r="B900" s="9" t="str">
        <f>_xlfn.XLOOKUP(A900,'Personal Teks 2'!$A$2:$A$1001,'Personal Teks 2'!$C$2:$C$1001)</f>
        <v>Fisika</v>
      </c>
      <c r="C900" s="9" t="str" cm="1">
        <f t="array" ref="C900">_xlfn.IFS(A900&lt;251,_xlfn.XLOOKUP(B900,$A$2:$A$7,$B$2:$B$7),A900&lt;501,_xlfn.XLOOKUP(B900,$A$2:$A$7,$C$2:$C$7),A900&lt;751,_xlfn.XLOOKUP(B900,$A$2:$A$7,$D$2:$D$7),A900&lt;=1000,_xlfn.XLOOKUP(B900,$A$2:$A$7,$E$2:$E$7))</f>
        <v>Pak Budi</v>
      </c>
      <c r="D900" s="9" t="str">
        <f>(_xlfn.XLOOKUP(A900,'Personal Teks 2'!$A$2:$A$1001,'Personal Teks 2'!$D$2:$D$1001))</f>
        <v>Artawan Zulaika</v>
      </c>
    </row>
    <row r="901" spans="1:4" x14ac:dyDescent="0.25">
      <c r="A901" s="9">
        <v>892</v>
      </c>
      <c r="B901" s="9" t="str">
        <f>_xlfn.XLOOKUP(A901,'Personal Teks 2'!$A$2:$A$1001,'Personal Teks 2'!$C$2:$C$1001)</f>
        <v>Kimia</v>
      </c>
      <c r="C901" s="9" t="str" cm="1">
        <f t="array" ref="C901">_xlfn.IFS(A901&lt;251,_xlfn.XLOOKUP(B901,$A$2:$A$7,$B$2:$B$7),A901&lt;501,_xlfn.XLOOKUP(B901,$A$2:$A$7,$C$2:$C$7),A901&lt;751,_xlfn.XLOOKUP(B901,$A$2:$A$7,$D$2:$D$7),A901&lt;=1000,_xlfn.XLOOKUP(B901,$A$2:$A$7,$E$2:$E$7))</f>
        <v>Pak Andi</v>
      </c>
      <c r="D901" s="9" t="str">
        <f>(_xlfn.XLOOKUP(A901,'Personal Teks 2'!$A$2:$A$1001,'Personal Teks 2'!$D$2:$D$1001))</f>
        <v>Mahdi Mangunsong</v>
      </c>
    </row>
    <row r="902" spans="1:4" x14ac:dyDescent="0.25">
      <c r="A902" s="9">
        <v>893</v>
      </c>
      <c r="B902" s="9" t="str">
        <f>_xlfn.XLOOKUP(A902,'Personal Teks 2'!$A$2:$A$1001,'Personal Teks 2'!$C$2:$C$1001)</f>
        <v>Fisika</v>
      </c>
      <c r="C902" s="9" t="str" cm="1">
        <f t="array" ref="C902">_xlfn.IFS(A902&lt;251,_xlfn.XLOOKUP(B902,$A$2:$A$7,$B$2:$B$7),A902&lt;501,_xlfn.XLOOKUP(B902,$A$2:$A$7,$C$2:$C$7),A902&lt;751,_xlfn.XLOOKUP(B902,$A$2:$A$7,$D$2:$D$7),A902&lt;=1000,_xlfn.XLOOKUP(B902,$A$2:$A$7,$E$2:$E$7))</f>
        <v>Pak Budi</v>
      </c>
      <c r="D902" s="9" t="str">
        <f>(_xlfn.XLOOKUP(A902,'Personal Teks 2'!$A$2:$A$1001,'Personal Teks 2'!$D$2:$D$1001))</f>
        <v>Sari Wulandari</v>
      </c>
    </row>
    <row r="903" spans="1:4" x14ac:dyDescent="0.25">
      <c r="A903" s="9">
        <v>894</v>
      </c>
      <c r="B903" s="9" t="str">
        <f>_xlfn.XLOOKUP(A903,'Personal Teks 2'!$A$2:$A$1001,'Personal Teks 2'!$C$2:$C$1001)</f>
        <v>Statistika</v>
      </c>
      <c r="C903" s="9" t="str" cm="1">
        <f t="array" ref="C903">_xlfn.IFS(A903&lt;251,_xlfn.XLOOKUP(B903,$A$2:$A$7,$B$2:$B$7),A903&lt;501,_xlfn.XLOOKUP(B903,$A$2:$A$7,$C$2:$C$7),A903&lt;751,_xlfn.XLOOKUP(B903,$A$2:$A$7,$D$2:$D$7),A903&lt;=1000,_xlfn.XLOOKUP(B903,$A$2:$A$7,$E$2:$E$7))</f>
        <v>Bu Ratna</v>
      </c>
      <c r="D903" s="9" t="str">
        <f>(_xlfn.XLOOKUP(A903,'Personal Teks 2'!$A$2:$A$1001,'Personal Teks 2'!$D$2:$D$1001))</f>
        <v>Harimurti Iswahyudi</v>
      </c>
    </row>
    <row r="904" spans="1:4" x14ac:dyDescent="0.25">
      <c r="A904" s="9">
        <v>895</v>
      </c>
      <c r="B904" s="9" t="str">
        <f>_xlfn.XLOOKUP(A904,'Personal Teks 2'!$A$2:$A$1001,'Personal Teks 2'!$C$2:$C$1001)</f>
        <v>Aktuaria</v>
      </c>
      <c r="C904" s="9" t="str" cm="1">
        <f t="array" ref="C904">_xlfn.IFS(A904&lt;251,_xlfn.XLOOKUP(B904,$A$2:$A$7,$B$2:$B$7),A904&lt;501,_xlfn.XLOOKUP(B904,$A$2:$A$7,$C$2:$C$7),A904&lt;751,_xlfn.XLOOKUP(B904,$A$2:$A$7,$D$2:$D$7),A904&lt;=1000,_xlfn.XLOOKUP(B904,$A$2:$A$7,$E$2:$E$7))</f>
        <v>Bu Dwi</v>
      </c>
      <c r="D904" s="9" t="str">
        <f>(_xlfn.XLOOKUP(A904,'Personal Teks 2'!$A$2:$A$1001,'Personal Teks 2'!$D$2:$D$1001))</f>
        <v>Ian Prasetya</v>
      </c>
    </row>
    <row r="905" spans="1:4" x14ac:dyDescent="0.25">
      <c r="A905" s="9">
        <v>896</v>
      </c>
      <c r="B905" s="9" t="str">
        <f>_xlfn.XLOOKUP(A905,'Personal Teks 2'!$A$2:$A$1001,'Personal Teks 2'!$C$2:$C$1001)</f>
        <v>Kimia</v>
      </c>
      <c r="C905" s="9" t="str" cm="1">
        <f t="array" ref="C905">_xlfn.IFS(A905&lt;251,_xlfn.XLOOKUP(B905,$A$2:$A$7,$B$2:$B$7),A905&lt;501,_xlfn.XLOOKUP(B905,$A$2:$A$7,$C$2:$C$7),A905&lt;751,_xlfn.XLOOKUP(B905,$A$2:$A$7,$D$2:$D$7),A905&lt;=1000,_xlfn.XLOOKUP(B905,$A$2:$A$7,$E$2:$E$7))</f>
        <v>Pak Andi</v>
      </c>
      <c r="D905" s="9" t="str">
        <f>(_xlfn.XLOOKUP(A905,'Personal Teks 2'!$A$2:$A$1001,'Personal Teks 2'!$D$2:$D$1001))</f>
        <v>Hana Hutagalung</v>
      </c>
    </row>
    <row r="906" spans="1:4" x14ac:dyDescent="0.25">
      <c r="A906" s="9">
        <v>897</v>
      </c>
      <c r="B906" s="9" t="str">
        <f>_xlfn.XLOOKUP(A906,'Personal Teks 2'!$A$2:$A$1001,'Personal Teks 2'!$C$2:$C$1001)</f>
        <v>Biologi</v>
      </c>
      <c r="C906" s="9" t="str" cm="1">
        <f t="array" ref="C906">_xlfn.IFS(A906&lt;251,_xlfn.XLOOKUP(B906,$A$2:$A$7,$B$2:$B$7),A906&lt;501,_xlfn.XLOOKUP(B906,$A$2:$A$7,$C$2:$C$7),A906&lt;751,_xlfn.XLOOKUP(B906,$A$2:$A$7,$D$2:$D$7),A906&lt;=1000,_xlfn.XLOOKUP(B906,$A$2:$A$7,$E$2:$E$7))</f>
        <v>Bu Made</v>
      </c>
      <c r="D906" s="9" t="str">
        <f>(_xlfn.XLOOKUP(A906,'Personal Teks 2'!$A$2:$A$1001,'Personal Teks 2'!$D$2:$D$1001))</f>
        <v>Nadia Puspasari</v>
      </c>
    </row>
    <row r="907" spans="1:4" x14ac:dyDescent="0.25">
      <c r="A907" s="9">
        <v>898</v>
      </c>
      <c r="B907" s="9" t="str">
        <f>_xlfn.XLOOKUP(A907,'Personal Teks 2'!$A$2:$A$1001,'Personal Teks 2'!$C$2:$C$1001)</f>
        <v>Biologi</v>
      </c>
      <c r="C907" s="9" t="str" cm="1">
        <f t="array" ref="C907">_xlfn.IFS(A907&lt;251,_xlfn.XLOOKUP(B907,$A$2:$A$7,$B$2:$B$7),A907&lt;501,_xlfn.XLOOKUP(B907,$A$2:$A$7,$C$2:$C$7),A907&lt;751,_xlfn.XLOOKUP(B907,$A$2:$A$7,$D$2:$D$7),A907&lt;=1000,_xlfn.XLOOKUP(B907,$A$2:$A$7,$E$2:$E$7))</f>
        <v>Bu Made</v>
      </c>
      <c r="D907" s="9" t="str">
        <f>(_xlfn.XLOOKUP(A907,'Personal Teks 2'!$A$2:$A$1001,'Personal Teks 2'!$D$2:$D$1001))</f>
        <v>Jamil Handayani</v>
      </c>
    </row>
    <row r="908" spans="1:4" x14ac:dyDescent="0.25">
      <c r="A908" s="9">
        <v>899</v>
      </c>
      <c r="B908" s="9" t="str">
        <f>_xlfn.XLOOKUP(A908,'Personal Teks 2'!$A$2:$A$1001,'Personal Teks 2'!$C$2:$C$1001)</f>
        <v>Kimia</v>
      </c>
      <c r="C908" s="9" t="str" cm="1">
        <f t="array" ref="C908">_xlfn.IFS(A908&lt;251,_xlfn.XLOOKUP(B908,$A$2:$A$7,$B$2:$B$7),A908&lt;501,_xlfn.XLOOKUP(B908,$A$2:$A$7,$C$2:$C$7),A908&lt;751,_xlfn.XLOOKUP(B908,$A$2:$A$7,$D$2:$D$7),A908&lt;=1000,_xlfn.XLOOKUP(B908,$A$2:$A$7,$E$2:$E$7))</f>
        <v>Pak Andi</v>
      </c>
      <c r="D908" s="9" t="str">
        <f>(_xlfn.XLOOKUP(A908,'Personal Teks 2'!$A$2:$A$1001,'Personal Teks 2'!$D$2:$D$1001))</f>
        <v>Pranawa Melani</v>
      </c>
    </row>
    <row r="909" spans="1:4" x14ac:dyDescent="0.25">
      <c r="A909" s="9">
        <v>900</v>
      </c>
      <c r="B909" s="9" t="str">
        <f>_xlfn.XLOOKUP(A909,'Personal Teks 2'!$A$2:$A$1001,'Personal Teks 2'!$C$2:$C$1001)</f>
        <v>Kimia</v>
      </c>
      <c r="C909" s="9" t="str" cm="1">
        <f t="array" ref="C909">_xlfn.IFS(A909&lt;251,_xlfn.XLOOKUP(B909,$A$2:$A$7,$B$2:$B$7),A909&lt;501,_xlfn.XLOOKUP(B909,$A$2:$A$7,$C$2:$C$7),A909&lt;751,_xlfn.XLOOKUP(B909,$A$2:$A$7,$D$2:$D$7),A909&lt;=1000,_xlfn.XLOOKUP(B909,$A$2:$A$7,$E$2:$E$7))</f>
        <v>Pak Andi</v>
      </c>
      <c r="D909" s="9" t="str">
        <f>(_xlfn.XLOOKUP(A909,'Personal Teks 2'!$A$2:$A$1001,'Personal Teks 2'!$D$2:$D$1001))</f>
        <v>Kasim Natsir</v>
      </c>
    </row>
    <row r="910" spans="1:4" x14ac:dyDescent="0.25">
      <c r="A910" s="9">
        <v>901</v>
      </c>
      <c r="B910" s="9" t="str">
        <f>_xlfn.XLOOKUP(A910,'Personal Teks 2'!$A$2:$A$1001,'Personal Teks 2'!$C$2:$C$1001)</f>
        <v>Aktuaria</v>
      </c>
      <c r="C910" s="9" t="str" cm="1">
        <f t="array" ref="C910">_xlfn.IFS(A910&lt;251,_xlfn.XLOOKUP(B910,$A$2:$A$7,$B$2:$B$7),A910&lt;501,_xlfn.XLOOKUP(B910,$A$2:$A$7,$C$2:$C$7),A910&lt;751,_xlfn.XLOOKUP(B910,$A$2:$A$7,$D$2:$D$7),A910&lt;=1000,_xlfn.XLOOKUP(B910,$A$2:$A$7,$E$2:$E$7))</f>
        <v>Bu Dwi</v>
      </c>
      <c r="D910" s="9" t="str">
        <f>(_xlfn.XLOOKUP(A910,'Personal Teks 2'!$A$2:$A$1001,'Personal Teks 2'!$D$2:$D$1001))</f>
        <v>Adika Prastuti</v>
      </c>
    </row>
    <row r="911" spans="1:4" x14ac:dyDescent="0.25">
      <c r="A911" s="9">
        <v>902</v>
      </c>
      <c r="B911" s="9" t="str">
        <f>_xlfn.XLOOKUP(A911,'Personal Teks 2'!$A$2:$A$1001,'Personal Teks 2'!$C$2:$C$1001)</f>
        <v>Biologi</v>
      </c>
      <c r="C911" s="9" t="str" cm="1">
        <f t="array" ref="C911">_xlfn.IFS(A911&lt;251,_xlfn.XLOOKUP(B911,$A$2:$A$7,$B$2:$B$7),A911&lt;501,_xlfn.XLOOKUP(B911,$A$2:$A$7,$C$2:$C$7),A911&lt;751,_xlfn.XLOOKUP(B911,$A$2:$A$7,$D$2:$D$7),A911&lt;=1000,_xlfn.XLOOKUP(B911,$A$2:$A$7,$E$2:$E$7))</f>
        <v>Bu Made</v>
      </c>
      <c r="D911" s="9" t="str">
        <f>(_xlfn.XLOOKUP(A911,'Personal Teks 2'!$A$2:$A$1001,'Personal Teks 2'!$D$2:$D$1001))</f>
        <v>Tirtayasa Nuraini</v>
      </c>
    </row>
    <row r="912" spans="1:4" x14ac:dyDescent="0.25">
      <c r="A912" s="9">
        <v>903</v>
      </c>
      <c r="B912" s="9" t="str">
        <f>_xlfn.XLOOKUP(A912,'Personal Teks 2'!$A$2:$A$1001,'Personal Teks 2'!$C$2:$C$1001)</f>
        <v>Biologi</v>
      </c>
      <c r="C912" s="9" t="str" cm="1">
        <f t="array" ref="C912">_xlfn.IFS(A912&lt;251,_xlfn.XLOOKUP(B912,$A$2:$A$7,$B$2:$B$7),A912&lt;501,_xlfn.XLOOKUP(B912,$A$2:$A$7,$C$2:$C$7),A912&lt;751,_xlfn.XLOOKUP(B912,$A$2:$A$7,$D$2:$D$7),A912&lt;=1000,_xlfn.XLOOKUP(B912,$A$2:$A$7,$E$2:$E$7))</f>
        <v>Bu Made</v>
      </c>
      <c r="D912" s="9" t="str">
        <f>(_xlfn.XLOOKUP(A912,'Personal Teks 2'!$A$2:$A$1001,'Personal Teks 2'!$D$2:$D$1001))</f>
        <v>Hendra Halimah</v>
      </c>
    </row>
    <row r="913" spans="1:4" x14ac:dyDescent="0.25">
      <c r="A913" s="9">
        <v>904</v>
      </c>
      <c r="B913" s="9" t="str">
        <f>_xlfn.XLOOKUP(A913,'Personal Teks 2'!$A$2:$A$1001,'Personal Teks 2'!$C$2:$C$1001)</f>
        <v>Matematika</v>
      </c>
      <c r="C913" s="9" t="str" cm="1">
        <f t="array" ref="C913">_xlfn.IFS(A913&lt;251,_xlfn.XLOOKUP(B913,$A$2:$A$7,$B$2:$B$7),A913&lt;501,_xlfn.XLOOKUP(B913,$A$2:$A$7,$C$2:$C$7),A913&lt;751,_xlfn.XLOOKUP(B913,$A$2:$A$7,$D$2:$D$7),A913&lt;=1000,_xlfn.XLOOKUP(B913,$A$2:$A$7,$E$2:$E$7))</f>
        <v>Pak Krisna</v>
      </c>
      <c r="D913" s="9" t="str">
        <f>(_xlfn.XLOOKUP(A913,'Personal Teks 2'!$A$2:$A$1001,'Personal Teks 2'!$D$2:$D$1001))</f>
        <v>Mujur Wibisono</v>
      </c>
    </row>
    <row r="914" spans="1:4" x14ac:dyDescent="0.25">
      <c r="A914" s="9">
        <v>905</v>
      </c>
      <c r="B914" s="9" t="str">
        <f>_xlfn.XLOOKUP(A914,'Personal Teks 2'!$A$2:$A$1001,'Personal Teks 2'!$C$2:$C$1001)</f>
        <v>Matematika</v>
      </c>
      <c r="C914" s="9" t="str" cm="1">
        <f t="array" ref="C914">_xlfn.IFS(A914&lt;251,_xlfn.XLOOKUP(B914,$A$2:$A$7,$B$2:$B$7),A914&lt;501,_xlfn.XLOOKUP(B914,$A$2:$A$7,$C$2:$C$7),A914&lt;751,_xlfn.XLOOKUP(B914,$A$2:$A$7,$D$2:$D$7),A914&lt;=1000,_xlfn.XLOOKUP(B914,$A$2:$A$7,$E$2:$E$7))</f>
        <v>Pak Krisna</v>
      </c>
      <c r="D914" s="9" t="str">
        <f>(_xlfn.XLOOKUP(A914,'Personal Teks 2'!$A$2:$A$1001,'Personal Teks 2'!$D$2:$D$1001))</f>
        <v>Bambang Yuniar</v>
      </c>
    </row>
    <row r="915" spans="1:4" x14ac:dyDescent="0.25">
      <c r="A915" s="9">
        <v>906</v>
      </c>
      <c r="B915" s="9" t="str">
        <f>_xlfn.XLOOKUP(A915,'Personal Teks 2'!$A$2:$A$1001,'Personal Teks 2'!$C$2:$C$1001)</f>
        <v>Biologi</v>
      </c>
      <c r="C915" s="9" t="str" cm="1">
        <f t="array" ref="C915">_xlfn.IFS(A915&lt;251,_xlfn.XLOOKUP(B915,$A$2:$A$7,$B$2:$B$7),A915&lt;501,_xlfn.XLOOKUP(B915,$A$2:$A$7,$C$2:$C$7),A915&lt;751,_xlfn.XLOOKUP(B915,$A$2:$A$7,$D$2:$D$7),A915&lt;=1000,_xlfn.XLOOKUP(B915,$A$2:$A$7,$E$2:$E$7))</f>
        <v>Bu Made</v>
      </c>
      <c r="D915" s="9" t="str">
        <f>(_xlfn.XLOOKUP(A915,'Personal Teks 2'!$A$2:$A$1001,'Personal Teks 2'!$D$2:$D$1001))</f>
        <v>Jessica Zulaika</v>
      </c>
    </row>
    <row r="916" spans="1:4" x14ac:dyDescent="0.25">
      <c r="A916" s="9">
        <v>907</v>
      </c>
      <c r="B916" s="9" t="str">
        <f>_xlfn.XLOOKUP(A916,'Personal Teks 2'!$A$2:$A$1001,'Personal Teks 2'!$C$2:$C$1001)</f>
        <v>Kimia</v>
      </c>
      <c r="C916" s="9" t="str" cm="1">
        <f t="array" ref="C916">_xlfn.IFS(A916&lt;251,_xlfn.XLOOKUP(B916,$A$2:$A$7,$B$2:$B$7),A916&lt;501,_xlfn.XLOOKUP(B916,$A$2:$A$7,$C$2:$C$7),A916&lt;751,_xlfn.XLOOKUP(B916,$A$2:$A$7,$D$2:$D$7),A916&lt;=1000,_xlfn.XLOOKUP(B916,$A$2:$A$7,$E$2:$E$7))</f>
        <v>Pak Andi</v>
      </c>
      <c r="D916" s="9" t="str">
        <f>(_xlfn.XLOOKUP(A916,'Personal Teks 2'!$A$2:$A$1001,'Personal Teks 2'!$D$2:$D$1001))</f>
        <v>Carla Padmasari</v>
      </c>
    </row>
    <row r="917" spans="1:4" x14ac:dyDescent="0.25">
      <c r="A917" s="9">
        <v>908</v>
      </c>
      <c r="B917" s="9" t="str">
        <f>_xlfn.XLOOKUP(A917,'Personal Teks 2'!$A$2:$A$1001,'Personal Teks 2'!$C$2:$C$1001)</f>
        <v>Kimia</v>
      </c>
      <c r="C917" s="9" t="str" cm="1">
        <f t="array" ref="C917">_xlfn.IFS(A917&lt;251,_xlfn.XLOOKUP(B917,$A$2:$A$7,$B$2:$B$7),A917&lt;501,_xlfn.XLOOKUP(B917,$A$2:$A$7,$C$2:$C$7),A917&lt;751,_xlfn.XLOOKUP(B917,$A$2:$A$7,$D$2:$D$7),A917&lt;=1000,_xlfn.XLOOKUP(B917,$A$2:$A$7,$E$2:$E$7))</f>
        <v>Pak Andi</v>
      </c>
      <c r="D917" s="9" t="str">
        <f>(_xlfn.XLOOKUP(A917,'Personal Teks 2'!$A$2:$A$1001,'Personal Teks 2'!$D$2:$D$1001))</f>
        <v>Indra Nasyiah</v>
      </c>
    </row>
    <row r="918" spans="1:4" x14ac:dyDescent="0.25">
      <c r="A918" s="9">
        <v>909</v>
      </c>
      <c r="B918" s="9" t="str">
        <f>_xlfn.XLOOKUP(A918,'Personal Teks 2'!$A$2:$A$1001,'Personal Teks 2'!$C$2:$C$1001)</f>
        <v>Statistika</v>
      </c>
      <c r="C918" s="9" t="str" cm="1">
        <f t="array" ref="C918">_xlfn.IFS(A918&lt;251,_xlfn.XLOOKUP(B918,$A$2:$A$7,$B$2:$B$7),A918&lt;501,_xlfn.XLOOKUP(B918,$A$2:$A$7,$C$2:$C$7),A918&lt;751,_xlfn.XLOOKUP(B918,$A$2:$A$7,$D$2:$D$7),A918&lt;=1000,_xlfn.XLOOKUP(B918,$A$2:$A$7,$E$2:$E$7))</f>
        <v>Bu Ratna</v>
      </c>
      <c r="D918" s="9" t="str">
        <f>(_xlfn.XLOOKUP(A918,'Personal Teks 2'!$A$2:$A$1001,'Personal Teks 2'!$D$2:$D$1001))</f>
        <v>Dariati Samosir</v>
      </c>
    </row>
    <row r="919" spans="1:4" x14ac:dyDescent="0.25">
      <c r="A919" s="9">
        <v>910</v>
      </c>
      <c r="B919" s="9" t="str">
        <f>_xlfn.XLOOKUP(A919,'Personal Teks 2'!$A$2:$A$1001,'Personal Teks 2'!$C$2:$C$1001)</f>
        <v>Fisika</v>
      </c>
      <c r="C919" s="9" t="str" cm="1">
        <f t="array" ref="C919">_xlfn.IFS(A919&lt;251,_xlfn.XLOOKUP(B919,$A$2:$A$7,$B$2:$B$7),A919&lt;501,_xlfn.XLOOKUP(B919,$A$2:$A$7,$C$2:$C$7),A919&lt;751,_xlfn.XLOOKUP(B919,$A$2:$A$7,$D$2:$D$7),A919&lt;=1000,_xlfn.XLOOKUP(B919,$A$2:$A$7,$E$2:$E$7))</f>
        <v>Pak Budi</v>
      </c>
      <c r="D919" s="9" t="str">
        <f>(_xlfn.XLOOKUP(A919,'Personal Teks 2'!$A$2:$A$1001,'Personal Teks 2'!$D$2:$D$1001))</f>
        <v>Parman Kurniawan</v>
      </c>
    </row>
    <row r="920" spans="1:4" x14ac:dyDescent="0.25">
      <c r="A920" s="9">
        <v>911</v>
      </c>
      <c r="B920" s="9" t="str">
        <f>_xlfn.XLOOKUP(A920,'Personal Teks 2'!$A$2:$A$1001,'Personal Teks 2'!$C$2:$C$1001)</f>
        <v>Biologi</v>
      </c>
      <c r="C920" s="9" t="str" cm="1">
        <f t="array" ref="C920">_xlfn.IFS(A920&lt;251,_xlfn.XLOOKUP(B920,$A$2:$A$7,$B$2:$B$7),A920&lt;501,_xlfn.XLOOKUP(B920,$A$2:$A$7,$C$2:$C$7),A920&lt;751,_xlfn.XLOOKUP(B920,$A$2:$A$7,$D$2:$D$7),A920&lt;=1000,_xlfn.XLOOKUP(B920,$A$2:$A$7,$E$2:$E$7))</f>
        <v>Bu Made</v>
      </c>
      <c r="D920" s="9" t="str">
        <f>(_xlfn.XLOOKUP(A920,'Personal Teks 2'!$A$2:$A$1001,'Personal Teks 2'!$D$2:$D$1001))</f>
        <v>Dimaz Prasetyo</v>
      </c>
    </row>
    <row r="921" spans="1:4" x14ac:dyDescent="0.25">
      <c r="A921" s="9">
        <v>912</v>
      </c>
      <c r="B921" s="9" t="str">
        <f>_xlfn.XLOOKUP(A921,'Personal Teks 2'!$A$2:$A$1001,'Personal Teks 2'!$C$2:$C$1001)</f>
        <v>Aktuaria</v>
      </c>
      <c r="C921" s="9" t="str" cm="1">
        <f t="array" ref="C921">_xlfn.IFS(A921&lt;251,_xlfn.XLOOKUP(B921,$A$2:$A$7,$B$2:$B$7),A921&lt;501,_xlfn.XLOOKUP(B921,$A$2:$A$7,$C$2:$C$7),A921&lt;751,_xlfn.XLOOKUP(B921,$A$2:$A$7,$D$2:$D$7),A921&lt;=1000,_xlfn.XLOOKUP(B921,$A$2:$A$7,$E$2:$E$7))</f>
        <v>Bu Dwi</v>
      </c>
      <c r="D921" s="9" t="str">
        <f>(_xlfn.XLOOKUP(A921,'Personal Teks 2'!$A$2:$A$1001,'Personal Teks 2'!$D$2:$D$1001))</f>
        <v>Kayla Rajata</v>
      </c>
    </row>
    <row r="922" spans="1:4" x14ac:dyDescent="0.25">
      <c r="A922" s="9">
        <v>913</v>
      </c>
      <c r="B922" s="9" t="str">
        <f>_xlfn.XLOOKUP(A922,'Personal Teks 2'!$A$2:$A$1001,'Personal Teks 2'!$C$2:$C$1001)</f>
        <v>Aktuaria</v>
      </c>
      <c r="C922" s="9" t="str" cm="1">
        <f t="array" ref="C922">_xlfn.IFS(A922&lt;251,_xlfn.XLOOKUP(B922,$A$2:$A$7,$B$2:$B$7),A922&lt;501,_xlfn.XLOOKUP(B922,$A$2:$A$7,$C$2:$C$7),A922&lt;751,_xlfn.XLOOKUP(B922,$A$2:$A$7,$D$2:$D$7),A922&lt;=1000,_xlfn.XLOOKUP(B922,$A$2:$A$7,$E$2:$E$7))</f>
        <v>Bu Dwi</v>
      </c>
      <c r="D922" s="9" t="str">
        <f>(_xlfn.XLOOKUP(A922,'Personal Teks 2'!$A$2:$A$1001,'Personal Teks 2'!$D$2:$D$1001))</f>
        <v>Jatmiko Uwais</v>
      </c>
    </row>
    <row r="923" spans="1:4" x14ac:dyDescent="0.25">
      <c r="A923" s="9">
        <v>914</v>
      </c>
      <c r="B923" s="9" t="str">
        <f>_xlfn.XLOOKUP(A923,'Personal Teks 2'!$A$2:$A$1001,'Personal Teks 2'!$C$2:$C$1001)</f>
        <v>Aktuaria</v>
      </c>
      <c r="C923" s="9" t="str" cm="1">
        <f t="array" ref="C923">_xlfn.IFS(A923&lt;251,_xlfn.XLOOKUP(B923,$A$2:$A$7,$B$2:$B$7),A923&lt;501,_xlfn.XLOOKUP(B923,$A$2:$A$7,$C$2:$C$7),A923&lt;751,_xlfn.XLOOKUP(B923,$A$2:$A$7,$D$2:$D$7),A923&lt;=1000,_xlfn.XLOOKUP(B923,$A$2:$A$7,$E$2:$E$7))</f>
        <v>Bu Dwi</v>
      </c>
      <c r="D923" s="9" t="str">
        <f>(_xlfn.XLOOKUP(A923,'Personal Teks 2'!$A$2:$A$1001,'Personal Teks 2'!$D$2:$D$1001))</f>
        <v>Eja Yulianti</v>
      </c>
    </row>
    <row r="924" spans="1:4" x14ac:dyDescent="0.25">
      <c r="A924" s="9">
        <v>915</v>
      </c>
      <c r="B924" s="9" t="str">
        <f>_xlfn.XLOOKUP(A924,'Personal Teks 2'!$A$2:$A$1001,'Personal Teks 2'!$C$2:$C$1001)</f>
        <v>Matematika</v>
      </c>
      <c r="C924" s="9" t="str" cm="1">
        <f t="array" ref="C924">_xlfn.IFS(A924&lt;251,_xlfn.XLOOKUP(B924,$A$2:$A$7,$B$2:$B$7),A924&lt;501,_xlfn.XLOOKUP(B924,$A$2:$A$7,$C$2:$C$7),A924&lt;751,_xlfn.XLOOKUP(B924,$A$2:$A$7,$D$2:$D$7),A924&lt;=1000,_xlfn.XLOOKUP(B924,$A$2:$A$7,$E$2:$E$7))</f>
        <v>Pak Krisna</v>
      </c>
      <c r="D924" s="9" t="str">
        <f>(_xlfn.XLOOKUP(A924,'Personal Teks 2'!$A$2:$A$1001,'Personal Teks 2'!$D$2:$D$1001))</f>
        <v>Limar Mangunsong</v>
      </c>
    </row>
    <row r="925" spans="1:4" x14ac:dyDescent="0.25">
      <c r="A925" s="9">
        <v>916</v>
      </c>
      <c r="B925" s="9" t="str">
        <f>_xlfn.XLOOKUP(A925,'Personal Teks 2'!$A$2:$A$1001,'Personal Teks 2'!$C$2:$C$1001)</f>
        <v>Matematika</v>
      </c>
      <c r="C925" s="9" t="str" cm="1">
        <f t="array" ref="C925">_xlfn.IFS(A925&lt;251,_xlfn.XLOOKUP(B925,$A$2:$A$7,$B$2:$B$7),A925&lt;501,_xlfn.XLOOKUP(B925,$A$2:$A$7,$C$2:$C$7),A925&lt;751,_xlfn.XLOOKUP(B925,$A$2:$A$7,$D$2:$D$7),A925&lt;=1000,_xlfn.XLOOKUP(B925,$A$2:$A$7,$E$2:$E$7))</f>
        <v>Pak Krisna</v>
      </c>
      <c r="D925" s="9" t="str">
        <f>(_xlfn.XLOOKUP(A925,'Personal Teks 2'!$A$2:$A$1001,'Personal Teks 2'!$D$2:$D$1001))</f>
        <v>Zulaikha Kusumo</v>
      </c>
    </row>
    <row r="926" spans="1:4" x14ac:dyDescent="0.25">
      <c r="A926" s="9">
        <v>917</v>
      </c>
      <c r="B926" s="9" t="str">
        <f>_xlfn.XLOOKUP(A926,'Personal Teks 2'!$A$2:$A$1001,'Personal Teks 2'!$C$2:$C$1001)</f>
        <v>Aktuaria</v>
      </c>
      <c r="C926" s="9" t="str" cm="1">
        <f t="array" ref="C926">_xlfn.IFS(A926&lt;251,_xlfn.XLOOKUP(B926,$A$2:$A$7,$B$2:$B$7),A926&lt;501,_xlfn.XLOOKUP(B926,$A$2:$A$7,$C$2:$C$7),A926&lt;751,_xlfn.XLOOKUP(B926,$A$2:$A$7,$D$2:$D$7),A926&lt;=1000,_xlfn.XLOOKUP(B926,$A$2:$A$7,$E$2:$E$7))</f>
        <v>Bu Dwi</v>
      </c>
      <c r="D926" s="9" t="str">
        <f>(_xlfn.XLOOKUP(A926,'Personal Teks 2'!$A$2:$A$1001,'Personal Teks 2'!$D$2:$D$1001))</f>
        <v>Marsudi Haryanti</v>
      </c>
    </row>
    <row r="927" spans="1:4" x14ac:dyDescent="0.25">
      <c r="A927" s="9">
        <v>918</v>
      </c>
      <c r="B927" s="9" t="str">
        <f>_xlfn.XLOOKUP(A927,'Personal Teks 2'!$A$2:$A$1001,'Personal Teks 2'!$C$2:$C$1001)</f>
        <v>Biologi</v>
      </c>
      <c r="C927" s="9" t="str" cm="1">
        <f t="array" ref="C927">_xlfn.IFS(A927&lt;251,_xlfn.XLOOKUP(B927,$A$2:$A$7,$B$2:$B$7),A927&lt;501,_xlfn.XLOOKUP(B927,$A$2:$A$7,$C$2:$C$7),A927&lt;751,_xlfn.XLOOKUP(B927,$A$2:$A$7,$D$2:$D$7),A927&lt;=1000,_xlfn.XLOOKUP(B927,$A$2:$A$7,$E$2:$E$7))</f>
        <v>Bu Made</v>
      </c>
      <c r="D927" s="9" t="str">
        <f>(_xlfn.XLOOKUP(A927,'Personal Teks 2'!$A$2:$A$1001,'Personal Teks 2'!$D$2:$D$1001))</f>
        <v>Banawa Saputra</v>
      </c>
    </row>
    <row r="928" spans="1:4" x14ac:dyDescent="0.25">
      <c r="A928" s="9">
        <v>919</v>
      </c>
      <c r="B928" s="9" t="str">
        <f>_xlfn.XLOOKUP(A928,'Personal Teks 2'!$A$2:$A$1001,'Personal Teks 2'!$C$2:$C$1001)</f>
        <v>Statistika</v>
      </c>
      <c r="C928" s="9" t="str" cm="1">
        <f t="array" ref="C928">_xlfn.IFS(A928&lt;251,_xlfn.XLOOKUP(B928,$A$2:$A$7,$B$2:$B$7),A928&lt;501,_xlfn.XLOOKUP(B928,$A$2:$A$7,$C$2:$C$7),A928&lt;751,_xlfn.XLOOKUP(B928,$A$2:$A$7,$D$2:$D$7),A928&lt;=1000,_xlfn.XLOOKUP(B928,$A$2:$A$7,$E$2:$E$7))</f>
        <v>Bu Ratna</v>
      </c>
      <c r="D928" s="9" t="str">
        <f>(_xlfn.XLOOKUP(A928,'Personal Teks 2'!$A$2:$A$1001,'Personal Teks 2'!$D$2:$D$1001))</f>
        <v>Karman Hidayat</v>
      </c>
    </row>
    <row r="929" spans="1:4" x14ac:dyDescent="0.25">
      <c r="A929" s="9">
        <v>920</v>
      </c>
      <c r="B929" s="9" t="str">
        <f>_xlfn.XLOOKUP(A929,'Personal Teks 2'!$A$2:$A$1001,'Personal Teks 2'!$C$2:$C$1001)</f>
        <v>Fisika</v>
      </c>
      <c r="C929" s="9" t="str" cm="1">
        <f t="array" ref="C929">_xlfn.IFS(A929&lt;251,_xlfn.XLOOKUP(B929,$A$2:$A$7,$B$2:$B$7),A929&lt;501,_xlfn.XLOOKUP(B929,$A$2:$A$7,$C$2:$C$7),A929&lt;751,_xlfn.XLOOKUP(B929,$A$2:$A$7,$D$2:$D$7),A929&lt;=1000,_xlfn.XLOOKUP(B929,$A$2:$A$7,$E$2:$E$7))</f>
        <v>Pak Budi</v>
      </c>
      <c r="D929" s="9" t="str">
        <f>(_xlfn.XLOOKUP(A929,'Personal Teks 2'!$A$2:$A$1001,'Personal Teks 2'!$D$2:$D$1001))</f>
        <v>Jaswadi Dabukke</v>
      </c>
    </row>
    <row r="930" spans="1:4" x14ac:dyDescent="0.25">
      <c r="A930" s="9">
        <v>921</v>
      </c>
      <c r="B930" s="9" t="str">
        <f>_xlfn.XLOOKUP(A930,'Personal Teks 2'!$A$2:$A$1001,'Personal Teks 2'!$C$2:$C$1001)</f>
        <v>Fisika</v>
      </c>
      <c r="C930" s="9" t="str" cm="1">
        <f t="array" ref="C930">_xlfn.IFS(A930&lt;251,_xlfn.XLOOKUP(B930,$A$2:$A$7,$B$2:$B$7),A930&lt;501,_xlfn.XLOOKUP(B930,$A$2:$A$7,$C$2:$C$7),A930&lt;751,_xlfn.XLOOKUP(B930,$A$2:$A$7,$D$2:$D$7),A930&lt;=1000,_xlfn.XLOOKUP(B930,$A$2:$A$7,$E$2:$E$7))</f>
        <v>Pak Budi</v>
      </c>
      <c r="D930" s="9" t="str">
        <f>(_xlfn.XLOOKUP(A930,'Personal Teks 2'!$A$2:$A$1001,'Personal Teks 2'!$D$2:$D$1001))</f>
        <v>Warta Astuti</v>
      </c>
    </row>
    <row r="931" spans="1:4" x14ac:dyDescent="0.25">
      <c r="A931" s="9">
        <v>922</v>
      </c>
      <c r="B931" s="9" t="str">
        <f>_xlfn.XLOOKUP(A931,'Personal Teks 2'!$A$2:$A$1001,'Personal Teks 2'!$C$2:$C$1001)</f>
        <v>Matematika</v>
      </c>
      <c r="C931" s="9" t="str" cm="1">
        <f t="array" ref="C931">_xlfn.IFS(A931&lt;251,_xlfn.XLOOKUP(B931,$A$2:$A$7,$B$2:$B$7),A931&lt;501,_xlfn.XLOOKUP(B931,$A$2:$A$7,$C$2:$C$7),A931&lt;751,_xlfn.XLOOKUP(B931,$A$2:$A$7,$D$2:$D$7),A931&lt;=1000,_xlfn.XLOOKUP(B931,$A$2:$A$7,$E$2:$E$7))</f>
        <v>Pak Krisna</v>
      </c>
      <c r="D931" s="9" t="str">
        <f>(_xlfn.XLOOKUP(A931,'Personal Teks 2'!$A$2:$A$1001,'Personal Teks 2'!$D$2:$D$1001))</f>
        <v>Karsana Wijaya</v>
      </c>
    </row>
    <row r="932" spans="1:4" x14ac:dyDescent="0.25">
      <c r="A932" s="9">
        <v>923</v>
      </c>
      <c r="B932" s="9" t="str">
        <f>_xlfn.XLOOKUP(A932,'Personal Teks 2'!$A$2:$A$1001,'Personal Teks 2'!$C$2:$C$1001)</f>
        <v>Biologi</v>
      </c>
      <c r="C932" s="9" t="str" cm="1">
        <f t="array" ref="C932">_xlfn.IFS(A932&lt;251,_xlfn.XLOOKUP(B932,$A$2:$A$7,$B$2:$B$7),A932&lt;501,_xlfn.XLOOKUP(B932,$A$2:$A$7,$C$2:$C$7),A932&lt;751,_xlfn.XLOOKUP(B932,$A$2:$A$7,$D$2:$D$7),A932&lt;=1000,_xlfn.XLOOKUP(B932,$A$2:$A$7,$E$2:$E$7))</f>
        <v>Bu Made</v>
      </c>
      <c r="D932" s="9" t="str">
        <f>(_xlfn.XLOOKUP(A932,'Personal Teks 2'!$A$2:$A$1001,'Personal Teks 2'!$D$2:$D$1001))</f>
        <v>Kawaca Hutagalung</v>
      </c>
    </row>
    <row r="933" spans="1:4" x14ac:dyDescent="0.25">
      <c r="A933" s="9">
        <v>924</v>
      </c>
      <c r="B933" s="9" t="str">
        <f>_xlfn.XLOOKUP(A933,'Personal Teks 2'!$A$2:$A$1001,'Personal Teks 2'!$C$2:$C$1001)</f>
        <v>Fisika</v>
      </c>
      <c r="C933" s="9" t="str" cm="1">
        <f t="array" ref="C933">_xlfn.IFS(A933&lt;251,_xlfn.XLOOKUP(B933,$A$2:$A$7,$B$2:$B$7),A933&lt;501,_xlfn.XLOOKUP(B933,$A$2:$A$7,$C$2:$C$7),A933&lt;751,_xlfn.XLOOKUP(B933,$A$2:$A$7,$D$2:$D$7),A933&lt;=1000,_xlfn.XLOOKUP(B933,$A$2:$A$7,$E$2:$E$7))</f>
        <v>Pak Budi</v>
      </c>
      <c r="D933" s="9" t="str">
        <f>(_xlfn.XLOOKUP(A933,'Personal Teks 2'!$A$2:$A$1001,'Personal Teks 2'!$D$2:$D$1001))</f>
        <v>Cindy Januar</v>
      </c>
    </row>
    <row r="934" spans="1:4" x14ac:dyDescent="0.25">
      <c r="A934" s="9">
        <v>925</v>
      </c>
      <c r="B934" s="9" t="str">
        <f>_xlfn.XLOOKUP(A934,'Personal Teks 2'!$A$2:$A$1001,'Personal Teks 2'!$C$2:$C$1001)</f>
        <v>Fisika</v>
      </c>
      <c r="C934" s="9" t="str" cm="1">
        <f t="array" ref="C934">_xlfn.IFS(A934&lt;251,_xlfn.XLOOKUP(B934,$A$2:$A$7,$B$2:$B$7),A934&lt;501,_xlfn.XLOOKUP(B934,$A$2:$A$7,$C$2:$C$7),A934&lt;751,_xlfn.XLOOKUP(B934,$A$2:$A$7,$D$2:$D$7),A934&lt;=1000,_xlfn.XLOOKUP(B934,$A$2:$A$7,$E$2:$E$7))</f>
        <v>Pak Budi</v>
      </c>
      <c r="D934" s="9" t="str">
        <f>(_xlfn.XLOOKUP(A934,'Personal Teks 2'!$A$2:$A$1001,'Personal Teks 2'!$D$2:$D$1001))</f>
        <v>Olivia Anggraini</v>
      </c>
    </row>
    <row r="935" spans="1:4" x14ac:dyDescent="0.25">
      <c r="A935" s="9">
        <v>926</v>
      </c>
      <c r="B935" s="9" t="str">
        <f>_xlfn.XLOOKUP(A935,'Personal Teks 2'!$A$2:$A$1001,'Personal Teks 2'!$C$2:$C$1001)</f>
        <v>Matematika</v>
      </c>
      <c r="C935" s="9" t="str" cm="1">
        <f t="array" ref="C935">_xlfn.IFS(A935&lt;251,_xlfn.XLOOKUP(B935,$A$2:$A$7,$B$2:$B$7),A935&lt;501,_xlfn.XLOOKUP(B935,$A$2:$A$7,$C$2:$C$7),A935&lt;751,_xlfn.XLOOKUP(B935,$A$2:$A$7,$D$2:$D$7),A935&lt;=1000,_xlfn.XLOOKUP(B935,$A$2:$A$7,$E$2:$E$7))</f>
        <v>Pak Krisna</v>
      </c>
      <c r="D935" s="9" t="str">
        <f>(_xlfn.XLOOKUP(A935,'Personal Teks 2'!$A$2:$A$1001,'Personal Teks 2'!$D$2:$D$1001))</f>
        <v>Putri Thamrin</v>
      </c>
    </row>
    <row r="936" spans="1:4" x14ac:dyDescent="0.25">
      <c r="A936" s="9">
        <v>927</v>
      </c>
      <c r="B936" s="9" t="str">
        <f>_xlfn.XLOOKUP(A936,'Personal Teks 2'!$A$2:$A$1001,'Personal Teks 2'!$C$2:$C$1001)</f>
        <v>Kimia</v>
      </c>
      <c r="C936" s="9" t="str" cm="1">
        <f t="array" ref="C936">_xlfn.IFS(A936&lt;251,_xlfn.XLOOKUP(B936,$A$2:$A$7,$B$2:$B$7),A936&lt;501,_xlfn.XLOOKUP(B936,$A$2:$A$7,$C$2:$C$7),A936&lt;751,_xlfn.XLOOKUP(B936,$A$2:$A$7,$D$2:$D$7),A936&lt;=1000,_xlfn.XLOOKUP(B936,$A$2:$A$7,$E$2:$E$7))</f>
        <v>Pak Andi</v>
      </c>
      <c r="D936" s="9" t="str">
        <f>(_xlfn.XLOOKUP(A936,'Personal Teks 2'!$A$2:$A$1001,'Personal Teks 2'!$D$2:$D$1001))</f>
        <v>Narji Haryanto</v>
      </c>
    </row>
    <row r="937" spans="1:4" x14ac:dyDescent="0.25">
      <c r="A937" s="9">
        <v>928</v>
      </c>
      <c r="B937" s="9" t="str">
        <f>_xlfn.XLOOKUP(A937,'Personal Teks 2'!$A$2:$A$1001,'Personal Teks 2'!$C$2:$C$1001)</f>
        <v>Biologi</v>
      </c>
      <c r="C937" s="9" t="str" cm="1">
        <f t="array" ref="C937">_xlfn.IFS(A937&lt;251,_xlfn.XLOOKUP(B937,$A$2:$A$7,$B$2:$B$7),A937&lt;501,_xlfn.XLOOKUP(B937,$A$2:$A$7,$C$2:$C$7),A937&lt;751,_xlfn.XLOOKUP(B937,$A$2:$A$7,$D$2:$D$7),A937&lt;=1000,_xlfn.XLOOKUP(B937,$A$2:$A$7,$E$2:$E$7))</f>
        <v>Bu Made</v>
      </c>
      <c r="D937" s="9" t="str">
        <f>(_xlfn.XLOOKUP(A937,'Personal Teks 2'!$A$2:$A$1001,'Personal Teks 2'!$D$2:$D$1001))</f>
        <v>Tedi Aryani</v>
      </c>
    </row>
    <row r="938" spans="1:4" x14ac:dyDescent="0.25">
      <c r="A938" s="9">
        <v>929</v>
      </c>
      <c r="B938" s="9" t="str">
        <f>_xlfn.XLOOKUP(A938,'Personal Teks 2'!$A$2:$A$1001,'Personal Teks 2'!$C$2:$C$1001)</f>
        <v>Kimia</v>
      </c>
      <c r="C938" s="9" t="str" cm="1">
        <f t="array" ref="C938">_xlfn.IFS(A938&lt;251,_xlfn.XLOOKUP(B938,$A$2:$A$7,$B$2:$B$7),A938&lt;501,_xlfn.XLOOKUP(B938,$A$2:$A$7,$C$2:$C$7),A938&lt;751,_xlfn.XLOOKUP(B938,$A$2:$A$7,$D$2:$D$7),A938&lt;=1000,_xlfn.XLOOKUP(B938,$A$2:$A$7,$E$2:$E$7))</f>
        <v>Pak Andi</v>
      </c>
      <c r="D938" s="9" t="str">
        <f>(_xlfn.XLOOKUP(A938,'Personal Teks 2'!$A$2:$A$1001,'Personal Teks 2'!$D$2:$D$1001))</f>
        <v>Prayoga Nurdiyanti</v>
      </c>
    </row>
    <row r="939" spans="1:4" x14ac:dyDescent="0.25">
      <c r="A939" s="9">
        <v>930</v>
      </c>
      <c r="B939" s="9" t="str">
        <f>_xlfn.XLOOKUP(A939,'Personal Teks 2'!$A$2:$A$1001,'Personal Teks 2'!$C$2:$C$1001)</f>
        <v>Aktuaria</v>
      </c>
      <c r="C939" s="9" t="str" cm="1">
        <f t="array" ref="C939">_xlfn.IFS(A939&lt;251,_xlfn.XLOOKUP(B939,$A$2:$A$7,$B$2:$B$7),A939&lt;501,_xlfn.XLOOKUP(B939,$A$2:$A$7,$C$2:$C$7),A939&lt;751,_xlfn.XLOOKUP(B939,$A$2:$A$7,$D$2:$D$7),A939&lt;=1000,_xlfn.XLOOKUP(B939,$A$2:$A$7,$E$2:$E$7))</f>
        <v>Bu Dwi</v>
      </c>
      <c r="D939" s="9" t="str">
        <f>(_xlfn.XLOOKUP(A939,'Personal Teks 2'!$A$2:$A$1001,'Personal Teks 2'!$D$2:$D$1001))</f>
        <v>Irfan Usamah</v>
      </c>
    </row>
    <row r="940" spans="1:4" x14ac:dyDescent="0.25">
      <c r="A940" s="9">
        <v>931</v>
      </c>
      <c r="B940" s="9" t="str">
        <f>_xlfn.XLOOKUP(A940,'Personal Teks 2'!$A$2:$A$1001,'Personal Teks 2'!$C$2:$C$1001)</f>
        <v>Matematika</v>
      </c>
      <c r="C940" s="9" t="str" cm="1">
        <f t="array" ref="C940">_xlfn.IFS(A940&lt;251,_xlfn.XLOOKUP(B940,$A$2:$A$7,$B$2:$B$7),A940&lt;501,_xlfn.XLOOKUP(B940,$A$2:$A$7,$C$2:$C$7),A940&lt;751,_xlfn.XLOOKUP(B940,$A$2:$A$7,$D$2:$D$7),A940&lt;=1000,_xlfn.XLOOKUP(B940,$A$2:$A$7,$E$2:$E$7))</f>
        <v>Pak Krisna</v>
      </c>
      <c r="D940" s="9" t="str">
        <f>(_xlfn.XLOOKUP(A940,'Personal Teks 2'!$A$2:$A$1001,'Personal Teks 2'!$D$2:$D$1001))</f>
        <v>Mustofa Narpati</v>
      </c>
    </row>
    <row r="941" spans="1:4" x14ac:dyDescent="0.25">
      <c r="A941" s="9">
        <v>932</v>
      </c>
      <c r="B941" s="9" t="str">
        <f>_xlfn.XLOOKUP(A941,'Personal Teks 2'!$A$2:$A$1001,'Personal Teks 2'!$C$2:$C$1001)</f>
        <v>Kimia</v>
      </c>
      <c r="C941" s="9" t="str" cm="1">
        <f t="array" ref="C941">_xlfn.IFS(A941&lt;251,_xlfn.XLOOKUP(B941,$A$2:$A$7,$B$2:$B$7),A941&lt;501,_xlfn.XLOOKUP(B941,$A$2:$A$7,$C$2:$C$7),A941&lt;751,_xlfn.XLOOKUP(B941,$A$2:$A$7,$D$2:$D$7),A941&lt;=1000,_xlfn.XLOOKUP(B941,$A$2:$A$7,$E$2:$E$7))</f>
        <v>Pak Andi</v>
      </c>
      <c r="D941" s="9" t="str">
        <f>(_xlfn.XLOOKUP(A941,'Personal Teks 2'!$A$2:$A$1001,'Personal Teks 2'!$D$2:$D$1001))</f>
        <v>Purwadi Palastri</v>
      </c>
    </row>
    <row r="942" spans="1:4" x14ac:dyDescent="0.25">
      <c r="A942" s="9">
        <v>933</v>
      </c>
      <c r="B942" s="9" t="str">
        <f>_xlfn.XLOOKUP(A942,'Personal Teks 2'!$A$2:$A$1001,'Personal Teks 2'!$C$2:$C$1001)</f>
        <v>Statistika</v>
      </c>
      <c r="C942" s="9" t="str" cm="1">
        <f t="array" ref="C942">_xlfn.IFS(A942&lt;251,_xlfn.XLOOKUP(B942,$A$2:$A$7,$B$2:$B$7),A942&lt;501,_xlfn.XLOOKUP(B942,$A$2:$A$7,$C$2:$C$7),A942&lt;751,_xlfn.XLOOKUP(B942,$A$2:$A$7,$D$2:$D$7),A942&lt;=1000,_xlfn.XLOOKUP(B942,$A$2:$A$7,$E$2:$E$7))</f>
        <v>Bu Ratna</v>
      </c>
      <c r="D942" s="9" t="str">
        <f>(_xlfn.XLOOKUP(A942,'Personal Teks 2'!$A$2:$A$1001,'Personal Teks 2'!$D$2:$D$1001))</f>
        <v>Prima Saefullah</v>
      </c>
    </row>
    <row r="943" spans="1:4" x14ac:dyDescent="0.25">
      <c r="A943" s="9">
        <v>934</v>
      </c>
      <c r="B943" s="9" t="str">
        <f>_xlfn.XLOOKUP(A943,'Personal Teks 2'!$A$2:$A$1001,'Personal Teks 2'!$C$2:$C$1001)</f>
        <v>Biologi</v>
      </c>
      <c r="C943" s="9" t="str" cm="1">
        <f t="array" ref="C943">_xlfn.IFS(A943&lt;251,_xlfn.XLOOKUP(B943,$A$2:$A$7,$B$2:$B$7),A943&lt;501,_xlfn.XLOOKUP(B943,$A$2:$A$7,$C$2:$C$7),A943&lt;751,_xlfn.XLOOKUP(B943,$A$2:$A$7,$D$2:$D$7),A943&lt;=1000,_xlfn.XLOOKUP(B943,$A$2:$A$7,$E$2:$E$7))</f>
        <v>Bu Made</v>
      </c>
      <c r="D943" s="9" t="str">
        <f>(_xlfn.XLOOKUP(A943,'Personal Teks 2'!$A$2:$A$1001,'Personal Teks 2'!$D$2:$D$1001))</f>
        <v>Darman Permata</v>
      </c>
    </row>
    <row r="944" spans="1:4" x14ac:dyDescent="0.25">
      <c r="A944" s="9">
        <v>935</v>
      </c>
      <c r="B944" s="9" t="str">
        <f>_xlfn.XLOOKUP(A944,'Personal Teks 2'!$A$2:$A$1001,'Personal Teks 2'!$C$2:$C$1001)</f>
        <v>Fisika</v>
      </c>
      <c r="C944" s="9" t="str" cm="1">
        <f t="array" ref="C944">_xlfn.IFS(A944&lt;251,_xlfn.XLOOKUP(B944,$A$2:$A$7,$B$2:$B$7),A944&lt;501,_xlfn.XLOOKUP(B944,$A$2:$A$7,$C$2:$C$7),A944&lt;751,_xlfn.XLOOKUP(B944,$A$2:$A$7,$D$2:$D$7),A944&lt;=1000,_xlfn.XLOOKUP(B944,$A$2:$A$7,$E$2:$E$7))</f>
        <v>Pak Budi</v>
      </c>
      <c r="D944" s="9" t="str">
        <f>(_xlfn.XLOOKUP(A944,'Personal Teks 2'!$A$2:$A$1001,'Personal Teks 2'!$D$2:$D$1001))</f>
        <v>Humaira Marpaung</v>
      </c>
    </row>
    <row r="945" spans="1:4" x14ac:dyDescent="0.25">
      <c r="A945" s="9">
        <v>936</v>
      </c>
      <c r="B945" s="9" t="str">
        <f>_xlfn.XLOOKUP(A945,'Personal Teks 2'!$A$2:$A$1001,'Personal Teks 2'!$C$2:$C$1001)</f>
        <v>Aktuaria</v>
      </c>
      <c r="C945" s="9" t="str" cm="1">
        <f t="array" ref="C945">_xlfn.IFS(A945&lt;251,_xlfn.XLOOKUP(B945,$A$2:$A$7,$B$2:$B$7),A945&lt;501,_xlfn.XLOOKUP(B945,$A$2:$A$7,$C$2:$C$7),A945&lt;751,_xlfn.XLOOKUP(B945,$A$2:$A$7,$D$2:$D$7),A945&lt;=1000,_xlfn.XLOOKUP(B945,$A$2:$A$7,$E$2:$E$7))</f>
        <v>Bu Dwi</v>
      </c>
      <c r="D945" s="9" t="str">
        <f>(_xlfn.XLOOKUP(A945,'Personal Teks 2'!$A$2:$A$1001,'Personal Teks 2'!$D$2:$D$1001))</f>
        <v>Vicky Widiastuti</v>
      </c>
    </row>
    <row r="946" spans="1:4" x14ac:dyDescent="0.25">
      <c r="A946" s="9">
        <v>937</v>
      </c>
      <c r="B946" s="9" t="str">
        <f>_xlfn.XLOOKUP(A946,'Personal Teks 2'!$A$2:$A$1001,'Personal Teks 2'!$C$2:$C$1001)</f>
        <v>Aktuaria</v>
      </c>
      <c r="C946" s="9" t="str" cm="1">
        <f t="array" ref="C946">_xlfn.IFS(A946&lt;251,_xlfn.XLOOKUP(B946,$A$2:$A$7,$B$2:$B$7),A946&lt;501,_xlfn.XLOOKUP(B946,$A$2:$A$7,$C$2:$C$7),A946&lt;751,_xlfn.XLOOKUP(B946,$A$2:$A$7,$D$2:$D$7),A946&lt;=1000,_xlfn.XLOOKUP(B946,$A$2:$A$7,$E$2:$E$7))</f>
        <v>Bu Dwi</v>
      </c>
      <c r="D946" s="9" t="str">
        <f>(_xlfn.XLOOKUP(A946,'Personal Teks 2'!$A$2:$A$1001,'Personal Teks 2'!$D$2:$D$1001))</f>
        <v>Hasan Laksmiwati</v>
      </c>
    </row>
    <row r="947" spans="1:4" x14ac:dyDescent="0.25">
      <c r="A947" s="9">
        <v>938</v>
      </c>
      <c r="B947" s="9" t="str">
        <f>_xlfn.XLOOKUP(A947,'Personal Teks 2'!$A$2:$A$1001,'Personal Teks 2'!$C$2:$C$1001)</f>
        <v>Matematika</v>
      </c>
      <c r="C947" s="9" t="str" cm="1">
        <f t="array" ref="C947">_xlfn.IFS(A947&lt;251,_xlfn.XLOOKUP(B947,$A$2:$A$7,$B$2:$B$7),A947&lt;501,_xlfn.XLOOKUP(B947,$A$2:$A$7,$C$2:$C$7),A947&lt;751,_xlfn.XLOOKUP(B947,$A$2:$A$7,$D$2:$D$7),A947&lt;=1000,_xlfn.XLOOKUP(B947,$A$2:$A$7,$E$2:$E$7))</f>
        <v>Pak Krisna</v>
      </c>
      <c r="D947" s="9" t="str">
        <f>(_xlfn.XLOOKUP(A947,'Personal Teks 2'!$A$2:$A$1001,'Personal Teks 2'!$D$2:$D$1001))</f>
        <v>Melinda Megantara</v>
      </c>
    </row>
    <row r="948" spans="1:4" x14ac:dyDescent="0.25">
      <c r="A948" s="9">
        <v>939</v>
      </c>
      <c r="B948" s="9" t="str">
        <f>_xlfn.XLOOKUP(A948,'Personal Teks 2'!$A$2:$A$1001,'Personal Teks 2'!$C$2:$C$1001)</f>
        <v>Fisika</v>
      </c>
      <c r="C948" s="9" t="str" cm="1">
        <f t="array" ref="C948">_xlfn.IFS(A948&lt;251,_xlfn.XLOOKUP(B948,$A$2:$A$7,$B$2:$B$7),A948&lt;501,_xlfn.XLOOKUP(B948,$A$2:$A$7,$C$2:$C$7),A948&lt;751,_xlfn.XLOOKUP(B948,$A$2:$A$7,$D$2:$D$7),A948&lt;=1000,_xlfn.XLOOKUP(B948,$A$2:$A$7,$E$2:$E$7))</f>
        <v>Pak Budi</v>
      </c>
      <c r="D948" s="9" t="str">
        <f>(_xlfn.XLOOKUP(A948,'Personal Teks 2'!$A$2:$A$1001,'Personal Teks 2'!$D$2:$D$1001))</f>
        <v>Saka Hidayat</v>
      </c>
    </row>
    <row r="949" spans="1:4" x14ac:dyDescent="0.25">
      <c r="A949" s="9">
        <v>940</v>
      </c>
      <c r="B949" s="9" t="str">
        <f>_xlfn.XLOOKUP(A949,'Personal Teks 2'!$A$2:$A$1001,'Personal Teks 2'!$C$2:$C$1001)</f>
        <v>Matematika</v>
      </c>
      <c r="C949" s="9" t="str" cm="1">
        <f t="array" ref="C949">_xlfn.IFS(A949&lt;251,_xlfn.XLOOKUP(B949,$A$2:$A$7,$B$2:$B$7),A949&lt;501,_xlfn.XLOOKUP(B949,$A$2:$A$7,$C$2:$C$7),A949&lt;751,_xlfn.XLOOKUP(B949,$A$2:$A$7,$D$2:$D$7),A949&lt;=1000,_xlfn.XLOOKUP(B949,$A$2:$A$7,$E$2:$E$7))</f>
        <v>Pak Krisna</v>
      </c>
      <c r="D949" s="9" t="str">
        <f>(_xlfn.XLOOKUP(A949,'Personal Teks 2'!$A$2:$A$1001,'Personal Teks 2'!$D$2:$D$1001))</f>
        <v>Sarah Nuraini</v>
      </c>
    </row>
    <row r="950" spans="1:4" x14ac:dyDescent="0.25">
      <c r="A950" s="9">
        <v>941</v>
      </c>
      <c r="B950" s="9" t="str">
        <f>_xlfn.XLOOKUP(A950,'Personal Teks 2'!$A$2:$A$1001,'Personal Teks 2'!$C$2:$C$1001)</f>
        <v>Kimia</v>
      </c>
      <c r="C950" s="9" t="str" cm="1">
        <f t="array" ref="C950">_xlfn.IFS(A950&lt;251,_xlfn.XLOOKUP(B950,$A$2:$A$7,$B$2:$B$7),A950&lt;501,_xlfn.XLOOKUP(B950,$A$2:$A$7,$C$2:$C$7),A950&lt;751,_xlfn.XLOOKUP(B950,$A$2:$A$7,$D$2:$D$7),A950&lt;=1000,_xlfn.XLOOKUP(B950,$A$2:$A$7,$E$2:$E$7))</f>
        <v>Pak Andi</v>
      </c>
      <c r="D950" s="9" t="str">
        <f>(_xlfn.XLOOKUP(A950,'Personal Teks 2'!$A$2:$A$1001,'Personal Teks 2'!$D$2:$D$1001))</f>
        <v>Kala Hassanah</v>
      </c>
    </row>
    <row r="951" spans="1:4" x14ac:dyDescent="0.25">
      <c r="A951" s="9">
        <v>942</v>
      </c>
      <c r="B951" s="9" t="str">
        <f>_xlfn.XLOOKUP(A951,'Personal Teks 2'!$A$2:$A$1001,'Personal Teks 2'!$C$2:$C$1001)</f>
        <v>Biologi</v>
      </c>
      <c r="C951" s="9" t="str" cm="1">
        <f t="array" ref="C951">_xlfn.IFS(A951&lt;251,_xlfn.XLOOKUP(B951,$A$2:$A$7,$B$2:$B$7),A951&lt;501,_xlfn.XLOOKUP(B951,$A$2:$A$7,$C$2:$C$7),A951&lt;751,_xlfn.XLOOKUP(B951,$A$2:$A$7,$D$2:$D$7),A951&lt;=1000,_xlfn.XLOOKUP(B951,$A$2:$A$7,$E$2:$E$7))</f>
        <v>Bu Made</v>
      </c>
      <c r="D951" s="9" t="str">
        <f>(_xlfn.XLOOKUP(A951,'Personal Teks 2'!$A$2:$A$1001,'Personal Teks 2'!$D$2:$D$1001))</f>
        <v>Prakosa Halim</v>
      </c>
    </row>
    <row r="952" spans="1:4" x14ac:dyDescent="0.25">
      <c r="A952" s="9">
        <v>943</v>
      </c>
      <c r="B952" s="9" t="str">
        <f>_xlfn.XLOOKUP(A952,'Personal Teks 2'!$A$2:$A$1001,'Personal Teks 2'!$C$2:$C$1001)</f>
        <v>Fisika</v>
      </c>
      <c r="C952" s="9" t="str" cm="1">
        <f t="array" ref="C952">_xlfn.IFS(A952&lt;251,_xlfn.XLOOKUP(B952,$A$2:$A$7,$B$2:$B$7),A952&lt;501,_xlfn.XLOOKUP(B952,$A$2:$A$7,$C$2:$C$7),A952&lt;751,_xlfn.XLOOKUP(B952,$A$2:$A$7,$D$2:$D$7),A952&lt;=1000,_xlfn.XLOOKUP(B952,$A$2:$A$7,$E$2:$E$7))</f>
        <v>Pak Budi</v>
      </c>
      <c r="D952" s="9" t="str">
        <f>(_xlfn.XLOOKUP(A952,'Personal Teks 2'!$A$2:$A$1001,'Personal Teks 2'!$D$2:$D$1001))</f>
        <v>Gawati Purwanti</v>
      </c>
    </row>
    <row r="953" spans="1:4" x14ac:dyDescent="0.25">
      <c r="A953" s="9">
        <v>944</v>
      </c>
      <c r="B953" s="9" t="str">
        <f>_xlfn.XLOOKUP(A953,'Personal Teks 2'!$A$2:$A$1001,'Personal Teks 2'!$C$2:$C$1001)</f>
        <v>Statistika</v>
      </c>
      <c r="C953" s="9" t="str" cm="1">
        <f t="array" ref="C953">_xlfn.IFS(A953&lt;251,_xlfn.XLOOKUP(B953,$A$2:$A$7,$B$2:$B$7),A953&lt;501,_xlfn.XLOOKUP(B953,$A$2:$A$7,$C$2:$C$7),A953&lt;751,_xlfn.XLOOKUP(B953,$A$2:$A$7,$D$2:$D$7),A953&lt;=1000,_xlfn.XLOOKUP(B953,$A$2:$A$7,$E$2:$E$7))</f>
        <v>Bu Ratna</v>
      </c>
      <c r="D953" s="9" t="str">
        <f>(_xlfn.XLOOKUP(A953,'Personal Teks 2'!$A$2:$A$1001,'Personal Teks 2'!$D$2:$D$1001))</f>
        <v>Ikhsan Maheswara</v>
      </c>
    </row>
    <row r="954" spans="1:4" x14ac:dyDescent="0.25">
      <c r="A954" s="9">
        <v>945</v>
      </c>
      <c r="B954" s="9" t="str">
        <f>_xlfn.XLOOKUP(A954,'Personal Teks 2'!$A$2:$A$1001,'Personal Teks 2'!$C$2:$C$1001)</f>
        <v>Fisika</v>
      </c>
      <c r="C954" s="9" t="str" cm="1">
        <f t="array" ref="C954">_xlfn.IFS(A954&lt;251,_xlfn.XLOOKUP(B954,$A$2:$A$7,$B$2:$B$7),A954&lt;501,_xlfn.XLOOKUP(B954,$A$2:$A$7,$C$2:$C$7),A954&lt;751,_xlfn.XLOOKUP(B954,$A$2:$A$7,$D$2:$D$7),A954&lt;=1000,_xlfn.XLOOKUP(B954,$A$2:$A$7,$E$2:$E$7))</f>
        <v>Pak Budi</v>
      </c>
      <c r="D954" s="9" t="str">
        <f>(_xlfn.XLOOKUP(A954,'Personal Teks 2'!$A$2:$A$1001,'Personal Teks 2'!$D$2:$D$1001))</f>
        <v>Jaeman Sinaga</v>
      </c>
    </row>
    <row r="955" spans="1:4" x14ac:dyDescent="0.25">
      <c r="A955" s="9">
        <v>946</v>
      </c>
      <c r="B955" s="9" t="str">
        <f>_xlfn.XLOOKUP(A955,'Personal Teks 2'!$A$2:$A$1001,'Personal Teks 2'!$C$2:$C$1001)</f>
        <v>Aktuaria</v>
      </c>
      <c r="C955" s="9" t="str" cm="1">
        <f t="array" ref="C955">_xlfn.IFS(A955&lt;251,_xlfn.XLOOKUP(B955,$A$2:$A$7,$B$2:$B$7),A955&lt;501,_xlfn.XLOOKUP(B955,$A$2:$A$7,$C$2:$C$7),A955&lt;751,_xlfn.XLOOKUP(B955,$A$2:$A$7,$D$2:$D$7),A955&lt;=1000,_xlfn.XLOOKUP(B955,$A$2:$A$7,$E$2:$E$7))</f>
        <v>Bu Dwi</v>
      </c>
      <c r="D955" s="9" t="str">
        <f>(_xlfn.XLOOKUP(A955,'Personal Teks 2'!$A$2:$A$1001,'Personal Teks 2'!$D$2:$D$1001))</f>
        <v>Gandewa Sihombing</v>
      </c>
    </row>
    <row r="956" spans="1:4" x14ac:dyDescent="0.25">
      <c r="A956" s="9">
        <v>947</v>
      </c>
      <c r="B956" s="9" t="str">
        <f>_xlfn.XLOOKUP(A956,'Personal Teks 2'!$A$2:$A$1001,'Personal Teks 2'!$C$2:$C$1001)</f>
        <v>Statistika</v>
      </c>
      <c r="C956" s="9" t="str" cm="1">
        <f t="array" ref="C956">_xlfn.IFS(A956&lt;251,_xlfn.XLOOKUP(B956,$A$2:$A$7,$B$2:$B$7),A956&lt;501,_xlfn.XLOOKUP(B956,$A$2:$A$7,$C$2:$C$7),A956&lt;751,_xlfn.XLOOKUP(B956,$A$2:$A$7,$D$2:$D$7),A956&lt;=1000,_xlfn.XLOOKUP(B956,$A$2:$A$7,$E$2:$E$7))</f>
        <v>Bu Ratna</v>
      </c>
      <c r="D956" s="9" t="str">
        <f>(_xlfn.XLOOKUP(A956,'Personal Teks 2'!$A$2:$A$1001,'Personal Teks 2'!$D$2:$D$1001))</f>
        <v>Labuh Purnawati</v>
      </c>
    </row>
    <row r="957" spans="1:4" x14ac:dyDescent="0.25">
      <c r="A957" s="9">
        <v>948</v>
      </c>
      <c r="B957" s="9" t="str">
        <f>_xlfn.XLOOKUP(A957,'Personal Teks 2'!$A$2:$A$1001,'Personal Teks 2'!$C$2:$C$1001)</f>
        <v>Biologi</v>
      </c>
      <c r="C957" s="9" t="str" cm="1">
        <f t="array" ref="C957">_xlfn.IFS(A957&lt;251,_xlfn.XLOOKUP(B957,$A$2:$A$7,$B$2:$B$7),A957&lt;501,_xlfn.XLOOKUP(B957,$A$2:$A$7,$C$2:$C$7),A957&lt;751,_xlfn.XLOOKUP(B957,$A$2:$A$7,$D$2:$D$7),A957&lt;=1000,_xlfn.XLOOKUP(B957,$A$2:$A$7,$E$2:$E$7))</f>
        <v>Bu Made</v>
      </c>
      <c r="D957" s="9" t="str">
        <f>(_xlfn.XLOOKUP(A957,'Personal Teks 2'!$A$2:$A$1001,'Personal Teks 2'!$D$2:$D$1001))</f>
        <v>Tina Saputra</v>
      </c>
    </row>
    <row r="958" spans="1:4" x14ac:dyDescent="0.25">
      <c r="A958" s="9">
        <v>949</v>
      </c>
      <c r="B958" s="9" t="str">
        <f>_xlfn.XLOOKUP(A958,'Personal Teks 2'!$A$2:$A$1001,'Personal Teks 2'!$C$2:$C$1001)</f>
        <v>Biologi</v>
      </c>
      <c r="C958" s="9" t="str" cm="1">
        <f t="array" ref="C958">_xlfn.IFS(A958&lt;251,_xlfn.XLOOKUP(B958,$A$2:$A$7,$B$2:$B$7),A958&lt;501,_xlfn.XLOOKUP(B958,$A$2:$A$7,$C$2:$C$7),A958&lt;751,_xlfn.XLOOKUP(B958,$A$2:$A$7,$D$2:$D$7),A958&lt;=1000,_xlfn.XLOOKUP(B958,$A$2:$A$7,$E$2:$E$7))</f>
        <v>Bu Made</v>
      </c>
      <c r="D958" s="9" t="str">
        <f>(_xlfn.XLOOKUP(A958,'Personal Teks 2'!$A$2:$A$1001,'Personal Teks 2'!$D$2:$D$1001))</f>
        <v>Respati Saptono</v>
      </c>
    </row>
    <row r="959" spans="1:4" x14ac:dyDescent="0.25">
      <c r="A959" s="9">
        <v>950</v>
      </c>
      <c r="B959" s="9" t="str">
        <f>_xlfn.XLOOKUP(A959,'Personal Teks 2'!$A$2:$A$1001,'Personal Teks 2'!$C$2:$C$1001)</f>
        <v>Biologi</v>
      </c>
      <c r="C959" s="9" t="str" cm="1">
        <f t="array" ref="C959">_xlfn.IFS(A959&lt;251,_xlfn.XLOOKUP(B959,$A$2:$A$7,$B$2:$B$7),A959&lt;501,_xlfn.XLOOKUP(B959,$A$2:$A$7,$C$2:$C$7),A959&lt;751,_xlfn.XLOOKUP(B959,$A$2:$A$7,$D$2:$D$7),A959&lt;=1000,_xlfn.XLOOKUP(B959,$A$2:$A$7,$E$2:$E$7))</f>
        <v>Bu Made</v>
      </c>
      <c r="D959" s="9" t="str">
        <f>(_xlfn.XLOOKUP(A959,'Personal Teks 2'!$A$2:$A$1001,'Personal Teks 2'!$D$2:$D$1001))</f>
        <v>Rahmat Hutasoit</v>
      </c>
    </row>
    <row r="960" spans="1:4" x14ac:dyDescent="0.25">
      <c r="A960" s="9">
        <v>951</v>
      </c>
      <c r="B960" s="9" t="str">
        <f>_xlfn.XLOOKUP(A960,'Personal Teks 2'!$A$2:$A$1001,'Personal Teks 2'!$C$2:$C$1001)</f>
        <v>Kimia</v>
      </c>
      <c r="C960" s="9" t="str" cm="1">
        <f t="array" ref="C960">_xlfn.IFS(A960&lt;251,_xlfn.XLOOKUP(B960,$A$2:$A$7,$B$2:$B$7),A960&lt;501,_xlfn.XLOOKUP(B960,$A$2:$A$7,$C$2:$C$7),A960&lt;751,_xlfn.XLOOKUP(B960,$A$2:$A$7,$D$2:$D$7),A960&lt;=1000,_xlfn.XLOOKUP(B960,$A$2:$A$7,$E$2:$E$7))</f>
        <v>Pak Andi</v>
      </c>
      <c r="D960" s="9" t="str">
        <f>(_xlfn.XLOOKUP(A960,'Personal Teks 2'!$A$2:$A$1001,'Personal Teks 2'!$D$2:$D$1001))</f>
        <v>Mahesa Maulana</v>
      </c>
    </row>
    <row r="961" spans="1:4" x14ac:dyDescent="0.25">
      <c r="A961" s="9">
        <v>952</v>
      </c>
      <c r="B961" s="9" t="str">
        <f>_xlfn.XLOOKUP(A961,'Personal Teks 2'!$A$2:$A$1001,'Personal Teks 2'!$C$2:$C$1001)</f>
        <v>Kimia</v>
      </c>
      <c r="C961" s="9" t="str" cm="1">
        <f t="array" ref="C961">_xlfn.IFS(A961&lt;251,_xlfn.XLOOKUP(B961,$A$2:$A$7,$B$2:$B$7),A961&lt;501,_xlfn.XLOOKUP(B961,$A$2:$A$7,$C$2:$C$7),A961&lt;751,_xlfn.XLOOKUP(B961,$A$2:$A$7,$D$2:$D$7),A961&lt;=1000,_xlfn.XLOOKUP(B961,$A$2:$A$7,$E$2:$E$7))</f>
        <v>Pak Andi</v>
      </c>
      <c r="D961" s="9" t="str">
        <f>(_xlfn.XLOOKUP(A961,'Personal Teks 2'!$A$2:$A$1001,'Personal Teks 2'!$D$2:$D$1001))</f>
        <v>Gantar Winarsih</v>
      </c>
    </row>
    <row r="962" spans="1:4" x14ac:dyDescent="0.25">
      <c r="A962" s="9">
        <v>953</v>
      </c>
      <c r="B962" s="9" t="str">
        <f>_xlfn.XLOOKUP(A962,'Personal Teks 2'!$A$2:$A$1001,'Personal Teks 2'!$C$2:$C$1001)</f>
        <v>Aktuaria</v>
      </c>
      <c r="C962" s="9" t="str" cm="1">
        <f t="array" ref="C962">_xlfn.IFS(A962&lt;251,_xlfn.XLOOKUP(B962,$A$2:$A$7,$B$2:$B$7),A962&lt;501,_xlfn.XLOOKUP(B962,$A$2:$A$7,$C$2:$C$7),A962&lt;751,_xlfn.XLOOKUP(B962,$A$2:$A$7,$D$2:$D$7),A962&lt;=1000,_xlfn.XLOOKUP(B962,$A$2:$A$7,$E$2:$E$7))</f>
        <v>Bu Dwi</v>
      </c>
      <c r="D962" s="9" t="str">
        <f>(_xlfn.XLOOKUP(A962,'Personal Teks 2'!$A$2:$A$1001,'Personal Teks 2'!$D$2:$D$1001))</f>
        <v>Sakti Prasetya</v>
      </c>
    </row>
    <row r="963" spans="1:4" x14ac:dyDescent="0.25">
      <c r="A963" s="9">
        <v>954</v>
      </c>
      <c r="B963" s="9" t="str">
        <f>_xlfn.XLOOKUP(A963,'Personal Teks 2'!$A$2:$A$1001,'Personal Teks 2'!$C$2:$C$1001)</f>
        <v>Fisika</v>
      </c>
      <c r="C963" s="9" t="str" cm="1">
        <f t="array" ref="C963">_xlfn.IFS(A963&lt;251,_xlfn.XLOOKUP(B963,$A$2:$A$7,$B$2:$B$7),A963&lt;501,_xlfn.XLOOKUP(B963,$A$2:$A$7,$C$2:$C$7),A963&lt;751,_xlfn.XLOOKUP(B963,$A$2:$A$7,$D$2:$D$7),A963&lt;=1000,_xlfn.XLOOKUP(B963,$A$2:$A$7,$E$2:$E$7))</f>
        <v>Pak Budi</v>
      </c>
      <c r="D963" s="9" t="str">
        <f>(_xlfn.XLOOKUP(A963,'Personal Teks 2'!$A$2:$A$1001,'Personal Teks 2'!$D$2:$D$1001))</f>
        <v>Zamira Simanjuntak</v>
      </c>
    </row>
    <row r="964" spans="1:4" x14ac:dyDescent="0.25">
      <c r="A964" s="9">
        <v>955</v>
      </c>
      <c r="B964" s="9" t="str">
        <f>_xlfn.XLOOKUP(A964,'Personal Teks 2'!$A$2:$A$1001,'Personal Teks 2'!$C$2:$C$1001)</f>
        <v>Fisika</v>
      </c>
      <c r="C964" s="9" t="str" cm="1">
        <f t="array" ref="C964">_xlfn.IFS(A964&lt;251,_xlfn.XLOOKUP(B964,$A$2:$A$7,$B$2:$B$7),A964&lt;501,_xlfn.XLOOKUP(B964,$A$2:$A$7,$C$2:$C$7),A964&lt;751,_xlfn.XLOOKUP(B964,$A$2:$A$7,$D$2:$D$7),A964&lt;=1000,_xlfn.XLOOKUP(B964,$A$2:$A$7,$E$2:$E$7))</f>
        <v>Pak Budi</v>
      </c>
      <c r="D964" s="9" t="str">
        <f>(_xlfn.XLOOKUP(A964,'Personal Teks 2'!$A$2:$A$1001,'Personal Teks 2'!$D$2:$D$1001))</f>
        <v>Adhiarja Hartati</v>
      </c>
    </row>
    <row r="965" spans="1:4" x14ac:dyDescent="0.25">
      <c r="A965" s="9">
        <v>956</v>
      </c>
      <c r="B965" s="9" t="str">
        <f>_xlfn.XLOOKUP(A965,'Personal Teks 2'!$A$2:$A$1001,'Personal Teks 2'!$C$2:$C$1001)</f>
        <v>Fisika</v>
      </c>
      <c r="C965" s="9" t="str" cm="1">
        <f t="array" ref="C965">_xlfn.IFS(A965&lt;251,_xlfn.XLOOKUP(B965,$A$2:$A$7,$B$2:$B$7),A965&lt;501,_xlfn.XLOOKUP(B965,$A$2:$A$7,$C$2:$C$7),A965&lt;751,_xlfn.XLOOKUP(B965,$A$2:$A$7,$D$2:$D$7),A965&lt;=1000,_xlfn.XLOOKUP(B965,$A$2:$A$7,$E$2:$E$7))</f>
        <v>Pak Budi</v>
      </c>
      <c r="D965" s="9" t="str">
        <f>(_xlfn.XLOOKUP(A965,'Personal Teks 2'!$A$2:$A$1001,'Personal Teks 2'!$D$2:$D$1001))</f>
        <v>Bahuwirya Novitasari</v>
      </c>
    </row>
    <row r="966" spans="1:4" x14ac:dyDescent="0.25">
      <c r="A966" s="9">
        <v>957</v>
      </c>
      <c r="B966" s="9" t="str">
        <f>_xlfn.XLOOKUP(A966,'Personal Teks 2'!$A$2:$A$1001,'Personal Teks 2'!$C$2:$C$1001)</f>
        <v>Aktuaria</v>
      </c>
      <c r="C966" s="9" t="str" cm="1">
        <f t="array" ref="C966">_xlfn.IFS(A966&lt;251,_xlfn.XLOOKUP(B966,$A$2:$A$7,$B$2:$B$7),A966&lt;501,_xlfn.XLOOKUP(B966,$A$2:$A$7,$C$2:$C$7),A966&lt;751,_xlfn.XLOOKUP(B966,$A$2:$A$7,$D$2:$D$7),A966&lt;=1000,_xlfn.XLOOKUP(B966,$A$2:$A$7,$E$2:$E$7))</f>
        <v>Bu Dwi</v>
      </c>
      <c r="D966" s="9" t="str">
        <f>(_xlfn.XLOOKUP(A966,'Personal Teks 2'!$A$2:$A$1001,'Personal Teks 2'!$D$2:$D$1001))</f>
        <v>Taufan Widiastuti</v>
      </c>
    </row>
    <row r="967" spans="1:4" x14ac:dyDescent="0.25">
      <c r="A967" s="9">
        <v>958</v>
      </c>
      <c r="B967" s="9" t="str">
        <f>_xlfn.XLOOKUP(A967,'Personal Teks 2'!$A$2:$A$1001,'Personal Teks 2'!$C$2:$C$1001)</f>
        <v>Aktuaria</v>
      </c>
      <c r="C967" s="9" t="str" cm="1">
        <f t="array" ref="C967">_xlfn.IFS(A967&lt;251,_xlfn.XLOOKUP(B967,$A$2:$A$7,$B$2:$B$7),A967&lt;501,_xlfn.XLOOKUP(B967,$A$2:$A$7,$C$2:$C$7),A967&lt;751,_xlfn.XLOOKUP(B967,$A$2:$A$7,$D$2:$D$7),A967&lt;=1000,_xlfn.XLOOKUP(B967,$A$2:$A$7,$E$2:$E$7))</f>
        <v>Bu Dwi</v>
      </c>
      <c r="D967" s="9" t="str">
        <f>(_xlfn.XLOOKUP(A967,'Personal Teks 2'!$A$2:$A$1001,'Personal Teks 2'!$D$2:$D$1001))</f>
        <v>Warsita Putra</v>
      </c>
    </row>
    <row r="968" spans="1:4" x14ac:dyDescent="0.25">
      <c r="A968" s="9">
        <v>959</v>
      </c>
      <c r="B968" s="9" t="str">
        <f>_xlfn.XLOOKUP(A968,'Personal Teks 2'!$A$2:$A$1001,'Personal Teks 2'!$C$2:$C$1001)</f>
        <v>Biologi</v>
      </c>
      <c r="C968" s="9" t="str" cm="1">
        <f t="array" ref="C968">_xlfn.IFS(A968&lt;251,_xlfn.XLOOKUP(B968,$A$2:$A$7,$B$2:$B$7),A968&lt;501,_xlfn.XLOOKUP(B968,$A$2:$A$7,$C$2:$C$7),A968&lt;751,_xlfn.XLOOKUP(B968,$A$2:$A$7,$D$2:$D$7),A968&lt;=1000,_xlfn.XLOOKUP(B968,$A$2:$A$7,$E$2:$E$7))</f>
        <v>Bu Made</v>
      </c>
      <c r="D968" s="9" t="str">
        <f>(_xlfn.XLOOKUP(A968,'Personal Teks 2'!$A$2:$A$1001,'Personal Teks 2'!$D$2:$D$1001))</f>
        <v>Banawa Prasetyo</v>
      </c>
    </row>
    <row r="969" spans="1:4" x14ac:dyDescent="0.25">
      <c r="A969" s="9">
        <v>960</v>
      </c>
      <c r="B969" s="9" t="str">
        <f>_xlfn.XLOOKUP(A969,'Personal Teks 2'!$A$2:$A$1001,'Personal Teks 2'!$C$2:$C$1001)</f>
        <v>Fisika</v>
      </c>
      <c r="C969" s="9" t="str" cm="1">
        <f t="array" ref="C969">_xlfn.IFS(A969&lt;251,_xlfn.XLOOKUP(B969,$A$2:$A$7,$B$2:$B$7),A969&lt;501,_xlfn.XLOOKUP(B969,$A$2:$A$7,$C$2:$C$7),A969&lt;751,_xlfn.XLOOKUP(B969,$A$2:$A$7,$D$2:$D$7),A969&lt;=1000,_xlfn.XLOOKUP(B969,$A$2:$A$7,$E$2:$E$7))</f>
        <v>Pak Budi</v>
      </c>
      <c r="D969" s="9" t="str">
        <f>(_xlfn.XLOOKUP(A969,'Personal Teks 2'!$A$2:$A$1001,'Personal Teks 2'!$D$2:$D$1001))</f>
        <v>Aris Purnawati</v>
      </c>
    </row>
    <row r="970" spans="1:4" x14ac:dyDescent="0.25">
      <c r="A970" s="9">
        <v>961</v>
      </c>
      <c r="B970" s="9" t="str">
        <f>_xlfn.XLOOKUP(A970,'Personal Teks 2'!$A$2:$A$1001,'Personal Teks 2'!$C$2:$C$1001)</f>
        <v>Statistika</v>
      </c>
      <c r="C970" s="9" t="str" cm="1">
        <f t="array" ref="C970">_xlfn.IFS(A970&lt;251,_xlfn.XLOOKUP(B970,$A$2:$A$7,$B$2:$B$7),A970&lt;501,_xlfn.XLOOKUP(B970,$A$2:$A$7,$C$2:$C$7),A970&lt;751,_xlfn.XLOOKUP(B970,$A$2:$A$7,$D$2:$D$7),A970&lt;=1000,_xlfn.XLOOKUP(B970,$A$2:$A$7,$E$2:$E$7))</f>
        <v>Bu Ratna</v>
      </c>
      <c r="D970" s="9" t="str">
        <f>(_xlfn.XLOOKUP(A970,'Personal Teks 2'!$A$2:$A$1001,'Personal Teks 2'!$D$2:$D$1001))</f>
        <v>Gantar Prayoga</v>
      </c>
    </row>
    <row r="971" spans="1:4" x14ac:dyDescent="0.25">
      <c r="A971" s="9">
        <v>962</v>
      </c>
      <c r="B971" s="9" t="str">
        <f>_xlfn.XLOOKUP(A971,'Personal Teks 2'!$A$2:$A$1001,'Personal Teks 2'!$C$2:$C$1001)</f>
        <v>Fisika</v>
      </c>
      <c r="C971" s="9" t="str" cm="1">
        <f t="array" ref="C971">_xlfn.IFS(A971&lt;251,_xlfn.XLOOKUP(B971,$A$2:$A$7,$B$2:$B$7),A971&lt;501,_xlfn.XLOOKUP(B971,$A$2:$A$7,$C$2:$C$7),A971&lt;751,_xlfn.XLOOKUP(B971,$A$2:$A$7,$D$2:$D$7),A971&lt;=1000,_xlfn.XLOOKUP(B971,$A$2:$A$7,$E$2:$E$7))</f>
        <v>Pak Budi</v>
      </c>
      <c r="D971" s="9" t="str">
        <f>(_xlfn.XLOOKUP(A971,'Personal Teks 2'!$A$2:$A$1001,'Personal Teks 2'!$D$2:$D$1001))</f>
        <v>Damu Pradana</v>
      </c>
    </row>
    <row r="972" spans="1:4" x14ac:dyDescent="0.25">
      <c r="A972" s="9">
        <v>963</v>
      </c>
      <c r="B972" s="9" t="str">
        <f>_xlfn.XLOOKUP(A972,'Personal Teks 2'!$A$2:$A$1001,'Personal Teks 2'!$C$2:$C$1001)</f>
        <v>Fisika</v>
      </c>
      <c r="C972" s="9" t="str" cm="1">
        <f t="array" ref="C972">_xlfn.IFS(A972&lt;251,_xlfn.XLOOKUP(B972,$A$2:$A$7,$B$2:$B$7),A972&lt;501,_xlfn.XLOOKUP(B972,$A$2:$A$7,$C$2:$C$7),A972&lt;751,_xlfn.XLOOKUP(B972,$A$2:$A$7,$D$2:$D$7),A972&lt;=1000,_xlfn.XLOOKUP(B972,$A$2:$A$7,$E$2:$E$7))</f>
        <v>Pak Budi</v>
      </c>
      <c r="D972" s="9" t="str">
        <f>(_xlfn.XLOOKUP(A972,'Personal Teks 2'!$A$2:$A$1001,'Personal Teks 2'!$D$2:$D$1001))</f>
        <v>Alambana Purwanti</v>
      </c>
    </row>
    <row r="973" spans="1:4" x14ac:dyDescent="0.25">
      <c r="A973" s="9">
        <v>964</v>
      </c>
      <c r="B973" s="9" t="str">
        <f>_xlfn.XLOOKUP(A973,'Personal Teks 2'!$A$2:$A$1001,'Personal Teks 2'!$C$2:$C$1001)</f>
        <v>Matematika</v>
      </c>
      <c r="C973" s="9" t="str" cm="1">
        <f t="array" ref="C973">_xlfn.IFS(A973&lt;251,_xlfn.XLOOKUP(B973,$A$2:$A$7,$B$2:$B$7),A973&lt;501,_xlfn.XLOOKUP(B973,$A$2:$A$7,$C$2:$C$7),A973&lt;751,_xlfn.XLOOKUP(B973,$A$2:$A$7,$D$2:$D$7),A973&lt;=1000,_xlfn.XLOOKUP(B973,$A$2:$A$7,$E$2:$E$7))</f>
        <v>Pak Krisna</v>
      </c>
      <c r="D973" s="9" t="str">
        <f>(_xlfn.XLOOKUP(A973,'Personal Teks 2'!$A$2:$A$1001,'Personal Teks 2'!$D$2:$D$1001))</f>
        <v>Gaman Simbolon</v>
      </c>
    </row>
    <row r="974" spans="1:4" x14ac:dyDescent="0.25">
      <c r="A974" s="9">
        <v>965</v>
      </c>
      <c r="B974" s="9" t="str">
        <f>_xlfn.XLOOKUP(A974,'Personal Teks 2'!$A$2:$A$1001,'Personal Teks 2'!$C$2:$C$1001)</f>
        <v>Biologi</v>
      </c>
      <c r="C974" s="9" t="str" cm="1">
        <f t="array" ref="C974">_xlfn.IFS(A974&lt;251,_xlfn.XLOOKUP(B974,$A$2:$A$7,$B$2:$B$7),A974&lt;501,_xlfn.XLOOKUP(B974,$A$2:$A$7,$C$2:$C$7),A974&lt;751,_xlfn.XLOOKUP(B974,$A$2:$A$7,$D$2:$D$7),A974&lt;=1000,_xlfn.XLOOKUP(B974,$A$2:$A$7,$E$2:$E$7))</f>
        <v>Bu Made</v>
      </c>
      <c r="D974" s="9" t="str">
        <f>(_xlfn.XLOOKUP(A974,'Personal Teks 2'!$A$2:$A$1001,'Personal Teks 2'!$D$2:$D$1001))</f>
        <v>Darsirah Habibi</v>
      </c>
    </row>
    <row r="975" spans="1:4" x14ac:dyDescent="0.25">
      <c r="A975" s="9">
        <v>966</v>
      </c>
      <c r="B975" s="9" t="str">
        <f>_xlfn.XLOOKUP(A975,'Personal Teks 2'!$A$2:$A$1001,'Personal Teks 2'!$C$2:$C$1001)</f>
        <v>Matematika</v>
      </c>
      <c r="C975" s="9" t="str" cm="1">
        <f t="array" ref="C975">_xlfn.IFS(A975&lt;251,_xlfn.XLOOKUP(B975,$A$2:$A$7,$B$2:$B$7),A975&lt;501,_xlfn.XLOOKUP(B975,$A$2:$A$7,$C$2:$C$7),A975&lt;751,_xlfn.XLOOKUP(B975,$A$2:$A$7,$D$2:$D$7),A975&lt;=1000,_xlfn.XLOOKUP(B975,$A$2:$A$7,$E$2:$E$7))</f>
        <v>Pak Krisna</v>
      </c>
      <c r="D975" s="9" t="str">
        <f>(_xlfn.XLOOKUP(A975,'Personal Teks 2'!$A$2:$A$1001,'Personal Teks 2'!$D$2:$D$1001))</f>
        <v>Bambang Gunarto</v>
      </c>
    </row>
    <row r="976" spans="1:4" x14ac:dyDescent="0.25">
      <c r="A976" s="9">
        <v>967</v>
      </c>
      <c r="B976" s="9" t="str">
        <f>_xlfn.XLOOKUP(A976,'Personal Teks 2'!$A$2:$A$1001,'Personal Teks 2'!$C$2:$C$1001)</f>
        <v>Statistika</v>
      </c>
      <c r="C976" s="9" t="str" cm="1">
        <f t="array" ref="C976">_xlfn.IFS(A976&lt;251,_xlfn.XLOOKUP(B976,$A$2:$A$7,$B$2:$B$7),A976&lt;501,_xlfn.XLOOKUP(B976,$A$2:$A$7,$C$2:$C$7),A976&lt;751,_xlfn.XLOOKUP(B976,$A$2:$A$7,$D$2:$D$7),A976&lt;=1000,_xlfn.XLOOKUP(B976,$A$2:$A$7,$E$2:$E$7))</f>
        <v>Bu Ratna</v>
      </c>
      <c r="D976" s="9" t="str">
        <f>(_xlfn.XLOOKUP(A976,'Personal Teks 2'!$A$2:$A$1001,'Personal Teks 2'!$D$2:$D$1001))</f>
        <v>Hana Prasetya</v>
      </c>
    </row>
    <row r="977" spans="1:4" x14ac:dyDescent="0.25">
      <c r="A977" s="9">
        <v>968</v>
      </c>
      <c r="B977" s="9" t="str">
        <f>_xlfn.XLOOKUP(A977,'Personal Teks 2'!$A$2:$A$1001,'Personal Teks 2'!$C$2:$C$1001)</f>
        <v>Statistika</v>
      </c>
      <c r="C977" s="9" t="str" cm="1">
        <f t="array" ref="C977">_xlfn.IFS(A977&lt;251,_xlfn.XLOOKUP(B977,$A$2:$A$7,$B$2:$B$7),A977&lt;501,_xlfn.XLOOKUP(B977,$A$2:$A$7,$C$2:$C$7),A977&lt;751,_xlfn.XLOOKUP(B977,$A$2:$A$7,$D$2:$D$7),A977&lt;=1000,_xlfn.XLOOKUP(B977,$A$2:$A$7,$E$2:$E$7))</f>
        <v>Bu Ratna</v>
      </c>
      <c r="D977" s="9" t="str">
        <f>(_xlfn.XLOOKUP(A977,'Personal Teks 2'!$A$2:$A$1001,'Personal Teks 2'!$D$2:$D$1001))</f>
        <v>Eva Puspita</v>
      </c>
    </row>
    <row r="978" spans="1:4" x14ac:dyDescent="0.25">
      <c r="A978" s="9">
        <v>969</v>
      </c>
      <c r="B978" s="9" t="str">
        <f>_xlfn.XLOOKUP(A978,'Personal Teks 2'!$A$2:$A$1001,'Personal Teks 2'!$C$2:$C$1001)</f>
        <v>Matematika</v>
      </c>
      <c r="C978" s="9" t="str" cm="1">
        <f t="array" ref="C978">_xlfn.IFS(A978&lt;251,_xlfn.XLOOKUP(B978,$A$2:$A$7,$B$2:$B$7),A978&lt;501,_xlfn.XLOOKUP(B978,$A$2:$A$7,$C$2:$C$7),A978&lt;751,_xlfn.XLOOKUP(B978,$A$2:$A$7,$D$2:$D$7),A978&lt;=1000,_xlfn.XLOOKUP(B978,$A$2:$A$7,$E$2:$E$7))</f>
        <v>Pak Krisna</v>
      </c>
      <c r="D978" s="9" t="str">
        <f>(_xlfn.XLOOKUP(A978,'Personal Teks 2'!$A$2:$A$1001,'Personal Teks 2'!$D$2:$D$1001))</f>
        <v>Fitriani Mulyani</v>
      </c>
    </row>
    <row r="979" spans="1:4" x14ac:dyDescent="0.25">
      <c r="A979" s="9">
        <v>970</v>
      </c>
      <c r="B979" s="9" t="str">
        <f>_xlfn.XLOOKUP(A979,'Personal Teks 2'!$A$2:$A$1001,'Personal Teks 2'!$C$2:$C$1001)</f>
        <v>Matematika</v>
      </c>
      <c r="C979" s="9" t="str" cm="1">
        <f t="array" ref="C979">_xlfn.IFS(A979&lt;251,_xlfn.XLOOKUP(B979,$A$2:$A$7,$B$2:$B$7),A979&lt;501,_xlfn.XLOOKUP(B979,$A$2:$A$7,$C$2:$C$7),A979&lt;751,_xlfn.XLOOKUP(B979,$A$2:$A$7,$D$2:$D$7),A979&lt;=1000,_xlfn.XLOOKUP(B979,$A$2:$A$7,$E$2:$E$7))</f>
        <v>Pak Krisna</v>
      </c>
      <c r="D979" s="9" t="str">
        <f>(_xlfn.XLOOKUP(A979,'Personal Teks 2'!$A$2:$A$1001,'Personal Teks 2'!$D$2:$D$1001))</f>
        <v>Gangsa Iswahyudi</v>
      </c>
    </row>
    <row r="980" spans="1:4" x14ac:dyDescent="0.25">
      <c r="A980" s="9">
        <v>971</v>
      </c>
      <c r="B980" s="9" t="str">
        <f>_xlfn.XLOOKUP(A980,'Personal Teks 2'!$A$2:$A$1001,'Personal Teks 2'!$C$2:$C$1001)</f>
        <v>Aktuaria</v>
      </c>
      <c r="C980" s="9" t="str" cm="1">
        <f t="array" ref="C980">_xlfn.IFS(A980&lt;251,_xlfn.XLOOKUP(B980,$A$2:$A$7,$B$2:$B$7),A980&lt;501,_xlfn.XLOOKUP(B980,$A$2:$A$7,$C$2:$C$7),A980&lt;751,_xlfn.XLOOKUP(B980,$A$2:$A$7,$D$2:$D$7),A980&lt;=1000,_xlfn.XLOOKUP(B980,$A$2:$A$7,$E$2:$E$7))</f>
        <v>Bu Dwi</v>
      </c>
      <c r="D980" s="9" t="str">
        <f>(_xlfn.XLOOKUP(A980,'Personal Teks 2'!$A$2:$A$1001,'Personal Teks 2'!$D$2:$D$1001))</f>
        <v>Dimas Rajasa</v>
      </c>
    </row>
    <row r="981" spans="1:4" x14ac:dyDescent="0.25">
      <c r="A981" s="9">
        <v>972</v>
      </c>
      <c r="B981" s="9" t="str">
        <f>_xlfn.XLOOKUP(A981,'Personal Teks 2'!$A$2:$A$1001,'Personal Teks 2'!$C$2:$C$1001)</f>
        <v>Biologi</v>
      </c>
      <c r="C981" s="9" t="str" cm="1">
        <f t="array" ref="C981">_xlfn.IFS(A981&lt;251,_xlfn.XLOOKUP(B981,$A$2:$A$7,$B$2:$B$7),A981&lt;501,_xlfn.XLOOKUP(B981,$A$2:$A$7,$C$2:$C$7),A981&lt;751,_xlfn.XLOOKUP(B981,$A$2:$A$7,$D$2:$D$7),A981&lt;=1000,_xlfn.XLOOKUP(B981,$A$2:$A$7,$E$2:$E$7))</f>
        <v>Bu Made</v>
      </c>
      <c r="D981" s="9" t="str">
        <f>(_xlfn.XLOOKUP(A981,'Personal Teks 2'!$A$2:$A$1001,'Personal Teks 2'!$D$2:$D$1001))</f>
        <v>Hana Winarsih</v>
      </c>
    </row>
    <row r="982" spans="1:4" x14ac:dyDescent="0.25">
      <c r="A982" s="9">
        <v>973</v>
      </c>
      <c r="B982" s="9" t="str">
        <f>_xlfn.XLOOKUP(A982,'Personal Teks 2'!$A$2:$A$1001,'Personal Teks 2'!$C$2:$C$1001)</f>
        <v>Fisika</v>
      </c>
      <c r="C982" s="9" t="str" cm="1">
        <f t="array" ref="C982">_xlfn.IFS(A982&lt;251,_xlfn.XLOOKUP(B982,$A$2:$A$7,$B$2:$B$7),A982&lt;501,_xlfn.XLOOKUP(B982,$A$2:$A$7,$C$2:$C$7),A982&lt;751,_xlfn.XLOOKUP(B982,$A$2:$A$7,$D$2:$D$7),A982&lt;=1000,_xlfn.XLOOKUP(B982,$A$2:$A$7,$E$2:$E$7))</f>
        <v>Pak Budi</v>
      </c>
      <c r="D982" s="9" t="str">
        <f>(_xlfn.XLOOKUP(A982,'Personal Teks 2'!$A$2:$A$1001,'Personal Teks 2'!$D$2:$D$1001))</f>
        <v>Martani Mulyani</v>
      </c>
    </row>
    <row r="983" spans="1:4" x14ac:dyDescent="0.25">
      <c r="A983" s="9">
        <v>974</v>
      </c>
      <c r="B983" s="9" t="str">
        <f>_xlfn.XLOOKUP(A983,'Personal Teks 2'!$A$2:$A$1001,'Personal Teks 2'!$C$2:$C$1001)</f>
        <v>Aktuaria</v>
      </c>
      <c r="C983" s="9" t="str" cm="1">
        <f t="array" ref="C983">_xlfn.IFS(A983&lt;251,_xlfn.XLOOKUP(B983,$A$2:$A$7,$B$2:$B$7),A983&lt;501,_xlfn.XLOOKUP(B983,$A$2:$A$7,$C$2:$C$7),A983&lt;751,_xlfn.XLOOKUP(B983,$A$2:$A$7,$D$2:$D$7),A983&lt;=1000,_xlfn.XLOOKUP(B983,$A$2:$A$7,$E$2:$E$7))</f>
        <v>Bu Dwi</v>
      </c>
      <c r="D983" s="9" t="str">
        <f>(_xlfn.XLOOKUP(A983,'Personal Teks 2'!$A$2:$A$1001,'Personal Teks 2'!$D$2:$D$1001))</f>
        <v>Bakianto Marpaung</v>
      </c>
    </row>
    <row r="984" spans="1:4" x14ac:dyDescent="0.25">
      <c r="A984" s="9">
        <v>975</v>
      </c>
      <c r="B984" s="9" t="str">
        <f>_xlfn.XLOOKUP(A984,'Personal Teks 2'!$A$2:$A$1001,'Personal Teks 2'!$C$2:$C$1001)</f>
        <v>Statistika</v>
      </c>
      <c r="C984" s="9" t="str" cm="1">
        <f t="array" ref="C984">_xlfn.IFS(A984&lt;251,_xlfn.XLOOKUP(B984,$A$2:$A$7,$B$2:$B$7),A984&lt;501,_xlfn.XLOOKUP(B984,$A$2:$A$7,$C$2:$C$7),A984&lt;751,_xlfn.XLOOKUP(B984,$A$2:$A$7,$D$2:$D$7),A984&lt;=1000,_xlfn.XLOOKUP(B984,$A$2:$A$7,$E$2:$E$7))</f>
        <v>Bu Ratna</v>
      </c>
      <c r="D984" s="9" t="str">
        <f>(_xlfn.XLOOKUP(A984,'Personal Teks 2'!$A$2:$A$1001,'Personal Teks 2'!$D$2:$D$1001))</f>
        <v>Simon Widiastuti</v>
      </c>
    </row>
    <row r="985" spans="1:4" x14ac:dyDescent="0.25">
      <c r="A985" s="9">
        <v>976</v>
      </c>
      <c r="B985" s="9" t="str">
        <f>_xlfn.XLOOKUP(A985,'Personal Teks 2'!$A$2:$A$1001,'Personal Teks 2'!$C$2:$C$1001)</f>
        <v>Aktuaria</v>
      </c>
      <c r="C985" s="9" t="str" cm="1">
        <f t="array" ref="C985">_xlfn.IFS(A985&lt;251,_xlfn.XLOOKUP(B985,$A$2:$A$7,$B$2:$B$7),A985&lt;501,_xlfn.XLOOKUP(B985,$A$2:$A$7,$C$2:$C$7),A985&lt;751,_xlfn.XLOOKUP(B985,$A$2:$A$7,$D$2:$D$7),A985&lt;=1000,_xlfn.XLOOKUP(B985,$A$2:$A$7,$E$2:$E$7))</f>
        <v>Bu Dwi</v>
      </c>
      <c r="D985" s="9" t="str">
        <f>(_xlfn.XLOOKUP(A985,'Personal Teks 2'!$A$2:$A$1001,'Personal Teks 2'!$D$2:$D$1001))</f>
        <v>Jono Lazuardi</v>
      </c>
    </row>
    <row r="986" spans="1:4" x14ac:dyDescent="0.25">
      <c r="A986" s="9">
        <v>977</v>
      </c>
      <c r="B986" s="9" t="str">
        <f>_xlfn.XLOOKUP(A986,'Personal Teks 2'!$A$2:$A$1001,'Personal Teks 2'!$C$2:$C$1001)</f>
        <v>Matematika</v>
      </c>
      <c r="C986" s="9" t="str" cm="1">
        <f t="array" ref="C986">_xlfn.IFS(A986&lt;251,_xlfn.XLOOKUP(B986,$A$2:$A$7,$B$2:$B$7),A986&lt;501,_xlfn.XLOOKUP(B986,$A$2:$A$7,$C$2:$C$7),A986&lt;751,_xlfn.XLOOKUP(B986,$A$2:$A$7,$D$2:$D$7),A986&lt;=1000,_xlfn.XLOOKUP(B986,$A$2:$A$7,$E$2:$E$7))</f>
        <v>Pak Krisna</v>
      </c>
      <c r="D986" s="9" t="str">
        <f>(_xlfn.XLOOKUP(A986,'Personal Teks 2'!$A$2:$A$1001,'Personal Teks 2'!$D$2:$D$1001))</f>
        <v>Okta Sitorus</v>
      </c>
    </row>
    <row r="987" spans="1:4" x14ac:dyDescent="0.25">
      <c r="A987" s="9">
        <v>978</v>
      </c>
      <c r="B987" s="9" t="str">
        <f>_xlfn.XLOOKUP(A987,'Personal Teks 2'!$A$2:$A$1001,'Personal Teks 2'!$C$2:$C$1001)</f>
        <v>Matematika</v>
      </c>
      <c r="C987" s="9" t="str" cm="1">
        <f t="array" ref="C987">_xlfn.IFS(A987&lt;251,_xlfn.XLOOKUP(B987,$A$2:$A$7,$B$2:$B$7),A987&lt;501,_xlfn.XLOOKUP(B987,$A$2:$A$7,$C$2:$C$7),A987&lt;751,_xlfn.XLOOKUP(B987,$A$2:$A$7,$D$2:$D$7),A987&lt;=1000,_xlfn.XLOOKUP(B987,$A$2:$A$7,$E$2:$E$7))</f>
        <v>Pak Krisna</v>
      </c>
      <c r="D987" s="9" t="str">
        <f>(_xlfn.XLOOKUP(A987,'Personal Teks 2'!$A$2:$A$1001,'Personal Teks 2'!$D$2:$D$1001))</f>
        <v>Emong Siregar</v>
      </c>
    </row>
    <row r="988" spans="1:4" x14ac:dyDescent="0.25">
      <c r="A988" s="9">
        <v>979</v>
      </c>
      <c r="B988" s="9" t="str">
        <f>_xlfn.XLOOKUP(A988,'Personal Teks 2'!$A$2:$A$1001,'Personal Teks 2'!$C$2:$C$1001)</f>
        <v>Kimia</v>
      </c>
      <c r="C988" s="9" t="str" cm="1">
        <f t="array" ref="C988">_xlfn.IFS(A988&lt;251,_xlfn.XLOOKUP(B988,$A$2:$A$7,$B$2:$B$7),A988&lt;501,_xlfn.XLOOKUP(B988,$A$2:$A$7,$C$2:$C$7),A988&lt;751,_xlfn.XLOOKUP(B988,$A$2:$A$7,$D$2:$D$7),A988&lt;=1000,_xlfn.XLOOKUP(B988,$A$2:$A$7,$E$2:$E$7))</f>
        <v>Pak Andi</v>
      </c>
      <c r="D988" s="9" t="str">
        <f>(_xlfn.XLOOKUP(A988,'Personal Teks 2'!$A$2:$A$1001,'Personal Teks 2'!$D$2:$D$1001))</f>
        <v>Kajen Budiman</v>
      </c>
    </row>
    <row r="989" spans="1:4" x14ac:dyDescent="0.25">
      <c r="A989" s="9">
        <v>980</v>
      </c>
      <c r="B989" s="9" t="str">
        <f>_xlfn.XLOOKUP(A989,'Personal Teks 2'!$A$2:$A$1001,'Personal Teks 2'!$C$2:$C$1001)</f>
        <v>Matematika</v>
      </c>
      <c r="C989" s="9" t="str" cm="1">
        <f t="array" ref="C989">_xlfn.IFS(A989&lt;251,_xlfn.XLOOKUP(B989,$A$2:$A$7,$B$2:$B$7),A989&lt;501,_xlfn.XLOOKUP(B989,$A$2:$A$7,$C$2:$C$7),A989&lt;751,_xlfn.XLOOKUP(B989,$A$2:$A$7,$D$2:$D$7),A989&lt;=1000,_xlfn.XLOOKUP(B989,$A$2:$A$7,$E$2:$E$7))</f>
        <v>Pak Krisna</v>
      </c>
      <c r="D989" s="9" t="str">
        <f>(_xlfn.XLOOKUP(A989,'Personal Teks 2'!$A$2:$A$1001,'Personal Teks 2'!$D$2:$D$1001))</f>
        <v>Ismail Nugroho</v>
      </c>
    </row>
    <row r="990" spans="1:4" x14ac:dyDescent="0.25">
      <c r="A990" s="9">
        <v>981</v>
      </c>
      <c r="B990" s="9" t="str">
        <f>_xlfn.XLOOKUP(A990,'Personal Teks 2'!$A$2:$A$1001,'Personal Teks 2'!$C$2:$C$1001)</f>
        <v>Statistika</v>
      </c>
      <c r="C990" s="9" t="str" cm="1">
        <f t="array" ref="C990">_xlfn.IFS(A990&lt;251,_xlfn.XLOOKUP(B990,$A$2:$A$7,$B$2:$B$7),A990&lt;501,_xlfn.XLOOKUP(B990,$A$2:$A$7,$C$2:$C$7),A990&lt;751,_xlfn.XLOOKUP(B990,$A$2:$A$7,$D$2:$D$7),A990&lt;=1000,_xlfn.XLOOKUP(B990,$A$2:$A$7,$E$2:$E$7))</f>
        <v>Bu Ratna</v>
      </c>
      <c r="D990" s="9" t="str">
        <f>(_xlfn.XLOOKUP(A990,'Personal Teks 2'!$A$2:$A$1001,'Personal Teks 2'!$D$2:$D$1001))</f>
        <v>Amelia Manullang</v>
      </c>
    </row>
    <row r="991" spans="1:4" x14ac:dyDescent="0.25">
      <c r="A991" s="9">
        <v>982</v>
      </c>
      <c r="B991" s="9" t="str">
        <f>_xlfn.XLOOKUP(A991,'Personal Teks 2'!$A$2:$A$1001,'Personal Teks 2'!$C$2:$C$1001)</f>
        <v>Fisika</v>
      </c>
      <c r="C991" s="9" t="str" cm="1">
        <f t="array" ref="C991">_xlfn.IFS(A991&lt;251,_xlfn.XLOOKUP(B991,$A$2:$A$7,$B$2:$B$7),A991&lt;501,_xlfn.XLOOKUP(B991,$A$2:$A$7,$C$2:$C$7),A991&lt;751,_xlfn.XLOOKUP(B991,$A$2:$A$7,$D$2:$D$7),A991&lt;=1000,_xlfn.XLOOKUP(B991,$A$2:$A$7,$E$2:$E$7))</f>
        <v>Pak Budi</v>
      </c>
      <c r="D991" s="9" t="str">
        <f>(_xlfn.XLOOKUP(A991,'Personal Teks 2'!$A$2:$A$1001,'Personal Teks 2'!$D$2:$D$1001))</f>
        <v>Damu Suwarno</v>
      </c>
    </row>
    <row r="992" spans="1:4" x14ac:dyDescent="0.25">
      <c r="A992" s="9">
        <v>983</v>
      </c>
      <c r="B992" s="9" t="str">
        <f>_xlfn.XLOOKUP(A992,'Personal Teks 2'!$A$2:$A$1001,'Personal Teks 2'!$C$2:$C$1001)</f>
        <v>Biologi</v>
      </c>
      <c r="C992" s="9" t="str" cm="1">
        <f t="array" ref="C992">_xlfn.IFS(A992&lt;251,_xlfn.XLOOKUP(B992,$A$2:$A$7,$B$2:$B$7),A992&lt;501,_xlfn.XLOOKUP(B992,$A$2:$A$7,$C$2:$C$7),A992&lt;751,_xlfn.XLOOKUP(B992,$A$2:$A$7,$D$2:$D$7),A992&lt;=1000,_xlfn.XLOOKUP(B992,$A$2:$A$7,$E$2:$E$7))</f>
        <v>Bu Made</v>
      </c>
      <c r="D992" s="9" t="str">
        <f>(_xlfn.XLOOKUP(A992,'Personal Teks 2'!$A$2:$A$1001,'Personal Teks 2'!$D$2:$D$1001))</f>
        <v>Ellis Prayoga</v>
      </c>
    </row>
    <row r="993" spans="1:4" x14ac:dyDescent="0.25">
      <c r="A993" s="9">
        <v>984</v>
      </c>
      <c r="B993" s="9" t="str">
        <f>_xlfn.XLOOKUP(A993,'Personal Teks 2'!$A$2:$A$1001,'Personal Teks 2'!$C$2:$C$1001)</f>
        <v>Biologi</v>
      </c>
      <c r="C993" s="9" t="str" cm="1">
        <f t="array" ref="C993">_xlfn.IFS(A993&lt;251,_xlfn.XLOOKUP(B993,$A$2:$A$7,$B$2:$B$7),A993&lt;501,_xlfn.XLOOKUP(B993,$A$2:$A$7,$C$2:$C$7),A993&lt;751,_xlfn.XLOOKUP(B993,$A$2:$A$7,$D$2:$D$7),A993&lt;=1000,_xlfn.XLOOKUP(B993,$A$2:$A$7,$E$2:$E$7))</f>
        <v>Bu Made</v>
      </c>
      <c r="D993" s="9" t="str">
        <f>(_xlfn.XLOOKUP(A993,'Personal Teks 2'!$A$2:$A$1001,'Personal Teks 2'!$D$2:$D$1001))</f>
        <v>Among Padmasari</v>
      </c>
    </row>
    <row r="994" spans="1:4" x14ac:dyDescent="0.25">
      <c r="A994" s="9">
        <v>985</v>
      </c>
      <c r="B994" s="9" t="str">
        <f>_xlfn.XLOOKUP(A994,'Personal Teks 2'!$A$2:$A$1001,'Personal Teks 2'!$C$2:$C$1001)</f>
        <v>Kimia</v>
      </c>
      <c r="C994" s="9" t="str" cm="1">
        <f t="array" ref="C994">_xlfn.IFS(A994&lt;251,_xlfn.XLOOKUP(B994,$A$2:$A$7,$B$2:$B$7),A994&lt;501,_xlfn.XLOOKUP(B994,$A$2:$A$7,$C$2:$C$7),A994&lt;751,_xlfn.XLOOKUP(B994,$A$2:$A$7,$D$2:$D$7),A994&lt;=1000,_xlfn.XLOOKUP(B994,$A$2:$A$7,$E$2:$E$7))</f>
        <v>Pak Andi</v>
      </c>
      <c r="D994" s="9" t="str">
        <f>(_xlfn.XLOOKUP(A994,'Personal Teks 2'!$A$2:$A$1001,'Personal Teks 2'!$D$2:$D$1001))</f>
        <v>Endra Waskita</v>
      </c>
    </row>
    <row r="995" spans="1:4" x14ac:dyDescent="0.25">
      <c r="A995" s="9">
        <v>986</v>
      </c>
      <c r="B995" s="9" t="str">
        <f>_xlfn.XLOOKUP(A995,'Personal Teks 2'!$A$2:$A$1001,'Personal Teks 2'!$C$2:$C$1001)</f>
        <v>Aktuaria</v>
      </c>
      <c r="C995" s="9" t="str" cm="1">
        <f t="array" ref="C995">_xlfn.IFS(A995&lt;251,_xlfn.XLOOKUP(B995,$A$2:$A$7,$B$2:$B$7),A995&lt;501,_xlfn.XLOOKUP(B995,$A$2:$A$7,$C$2:$C$7),A995&lt;751,_xlfn.XLOOKUP(B995,$A$2:$A$7,$D$2:$D$7),A995&lt;=1000,_xlfn.XLOOKUP(B995,$A$2:$A$7,$E$2:$E$7))</f>
        <v>Bu Dwi</v>
      </c>
      <c r="D995" s="9" t="str">
        <f>(_xlfn.XLOOKUP(A995,'Personal Teks 2'!$A$2:$A$1001,'Personal Teks 2'!$D$2:$D$1001))</f>
        <v>Hasta Usada</v>
      </c>
    </row>
    <row r="996" spans="1:4" x14ac:dyDescent="0.25">
      <c r="A996" s="9">
        <v>987</v>
      </c>
      <c r="B996" s="9" t="str">
        <f>_xlfn.XLOOKUP(A996,'Personal Teks 2'!$A$2:$A$1001,'Personal Teks 2'!$C$2:$C$1001)</f>
        <v>Biologi</v>
      </c>
      <c r="C996" s="9" t="str" cm="1">
        <f t="array" ref="C996">_xlfn.IFS(A996&lt;251,_xlfn.XLOOKUP(B996,$A$2:$A$7,$B$2:$B$7),A996&lt;501,_xlfn.XLOOKUP(B996,$A$2:$A$7,$C$2:$C$7),A996&lt;751,_xlfn.XLOOKUP(B996,$A$2:$A$7,$D$2:$D$7),A996&lt;=1000,_xlfn.XLOOKUP(B996,$A$2:$A$7,$E$2:$E$7))</f>
        <v>Bu Made</v>
      </c>
      <c r="D996" s="9" t="str">
        <f>(_xlfn.XLOOKUP(A996,'Personal Teks 2'!$A$2:$A$1001,'Personal Teks 2'!$D$2:$D$1001))</f>
        <v>Ikin Purnawati</v>
      </c>
    </row>
    <row r="997" spans="1:4" x14ac:dyDescent="0.25">
      <c r="A997" s="9">
        <v>988</v>
      </c>
      <c r="B997" s="9" t="str">
        <f>_xlfn.XLOOKUP(A997,'Personal Teks 2'!$A$2:$A$1001,'Personal Teks 2'!$C$2:$C$1001)</f>
        <v>Biologi</v>
      </c>
      <c r="C997" s="9" t="str" cm="1">
        <f t="array" ref="C997">_xlfn.IFS(A997&lt;251,_xlfn.XLOOKUP(B997,$A$2:$A$7,$B$2:$B$7),A997&lt;501,_xlfn.XLOOKUP(B997,$A$2:$A$7,$C$2:$C$7),A997&lt;751,_xlfn.XLOOKUP(B997,$A$2:$A$7,$D$2:$D$7),A997&lt;=1000,_xlfn.XLOOKUP(B997,$A$2:$A$7,$E$2:$E$7))</f>
        <v>Bu Made</v>
      </c>
      <c r="D997" s="9" t="str">
        <f>(_xlfn.XLOOKUP(A997,'Personal Teks 2'!$A$2:$A$1001,'Personal Teks 2'!$D$2:$D$1001))</f>
        <v>Ivan Wibisono</v>
      </c>
    </row>
    <row r="998" spans="1:4" x14ac:dyDescent="0.25">
      <c r="A998" s="9">
        <v>989</v>
      </c>
      <c r="B998" s="9" t="str">
        <f>_xlfn.XLOOKUP(A998,'Personal Teks 2'!$A$2:$A$1001,'Personal Teks 2'!$C$2:$C$1001)</f>
        <v>Kimia</v>
      </c>
      <c r="C998" s="9" t="str" cm="1">
        <f t="array" ref="C998">_xlfn.IFS(A998&lt;251,_xlfn.XLOOKUP(B998,$A$2:$A$7,$B$2:$B$7),A998&lt;501,_xlfn.XLOOKUP(B998,$A$2:$A$7,$C$2:$C$7),A998&lt;751,_xlfn.XLOOKUP(B998,$A$2:$A$7,$D$2:$D$7),A998&lt;=1000,_xlfn.XLOOKUP(B998,$A$2:$A$7,$E$2:$E$7))</f>
        <v>Pak Andi</v>
      </c>
      <c r="D998" s="9" t="str">
        <f>(_xlfn.XLOOKUP(A998,'Personal Teks 2'!$A$2:$A$1001,'Personal Teks 2'!$D$2:$D$1001))</f>
        <v>Akarsana Nasyidah</v>
      </c>
    </row>
    <row r="999" spans="1:4" x14ac:dyDescent="0.25">
      <c r="A999" s="9">
        <v>990</v>
      </c>
      <c r="B999" s="9" t="str">
        <f>_xlfn.XLOOKUP(A999,'Personal Teks 2'!$A$2:$A$1001,'Personal Teks 2'!$C$2:$C$1001)</f>
        <v>Aktuaria</v>
      </c>
      <c r="C999" s="9" t="str" cm="1">
        <f t="array" ref="C999">_xlfn.IFS(A999&lt;251,_xlfn.XLOOKUP(B999,$A$2:$A$7,$B$2:$B$7),A999&lt;501,_xlfn.XLOOKUP(B999,$A$2:$A$7,$C$2:$C$7),A999&lt;751,_xlfn.XLOOKUP(B999,$A$2:$A$7,$D$2:$D$7),A999&lt;=1000,_xlfn.XLOOKUP(B999,$A$2:$A$7,$E$2:$E$7))</f>
        <v>Bu Dwi</v>
      </c>
      <c r="D999" s="9" t="str">
        <f>(_xlfn.XLOOKUP(A999,'Personal Teks 2'!$A$2:$A$1001,'Personal Teks 2'!$D$2:$D$1001))</f>
        <v>Karen Budiyanto</v>
      </c>
    </row>
    <row r="1000" spans="1:4" x14ac:dyDescent="0.25">
      <c r="A1000" s="9">
        <v>991</v>
      </c>
      <c r="B1000" s="9" t="str">
        <f>_xlfn.XLOOKUP(A1000,'Personal Teks 2'!$A$2:$A$1001,'Personal Teks 2'!$C$2:$C$1001)</f>
        <v>Biologi</v>
      </c>
      <c r="C1000" s="9" t="str" cm="1">
        <f t="array" ref="C1000">_xlfn.IFS(A1000&lt;251,_xlfn.XLOOKUP(B1000,$A$2:$A$7,$B$2:$B$7),A1000&lt;501,_xlfn.XLOOKUP(B1000,$A$2:$A$7,$C$2:$C$7),A1000&lt;751,_xlfn.XLOOKUP(B1000,$A$2:$A$7,$D$2:$D$7),A1000&lt;=1000,_xlfn.XLOOKUP(B1000,$A$2:$A$7,$E$2:$E$7))</f>
        <v>Bu Made</v>
      </c>
      <c r="D1000" s="9" t="str">
        <f>(_xlfn.XLOOKUP(A1000,'Personal Teks 2'!$A$2:$A$1001,'Personal Teks 2'!$D$2:$D$1001))</f>
        <v>Gaman Damanik</v>
      </c>
    </row>
    <row r="1001" spans="1:4" x14ac:dyDescent="0.25">
      <c r="A1001" s="9">
        <v>992</v>
      </c>
      <c r="B1001" s="9" t="str">
        <f>_xlfn.XLOOKUP(A1001,'Personal Teks 2'!$A$2:$A$1001,'Personal Teks 2'!$C$2:$C$1001)</f>
        <v>Matematika</v>
      </c>
      <c r="C1001" s="9" t="str" cm="1">
        <f t="array" ref="C1001">_xlfn.IFS(A1001&lt;251,_xlfn.XLOOKUP(B1001,$A$2:$A$7,$B$2:$B$7),A1001&lt;501,_xlfn.XLOOKUP(B1001,$A$2:$A$7,$C$2:$C$7),A1001&lt;751,_xlfn.XLOOKUP(B1001,$A$2:$A$7,$D$2:$D$7),A1001&lt;=1000,_xlfn.XLOOKUP(B1001,$A$2:$A$7,$E$2:$E$7))</f>
        <v>Pak Krisna</v>
      </c>
      <c r="D1001" s="9" t="str">
        <f>(_xlfn.XLOOKUP(A1001,'Personal Teks 2'!$A$2:$A$1001,'Personal Teks 2'!$D$2:$D$1001))</f>
        <v>Irfan Nababan</v>
      </c>
    </row>
    <row r="1002" spans="1:4" x14ac:dyDescent="0.25">
      <c r="A1002" s="9">
        <v>993</v>
      </c>
      <c r="B1002" s="9" t="str">
        <f>_xlfn.XLOOKUP(A1002,'Personal Teks 2'!$A$2:$A$1001,'Personal Teks 2'!$C$2:$C$1001)</f>
        <v>Fisika</v>
      </c>
      <c r="C1002" s="9" t="str" cm="1">
        <f t="array" ref="C1002">_xlfn.IFS(A1002&lt;251,_xlfn.XLOOKUP(B1002,$A$2:$A$7,$B$2:$B$7),A1002&lt;501,_xlfn.XLOOKUP(B1002,$A$2:$A$7,$C$2:$C$7),A1002&lt;751,_xlfn.XLOOKUP(B1002,$A$2:$A$7,$D$2:$D$7),A1002&lt;=1000,_xlfn.XLOOKUP(B1002,$A$2:$A$7,$E$2:$E$7))</f>
        <v>Pak Budi</v>
      </c>
      <c r="D1002" s="9" t="str">
        <f>(_xlfn.XLOOKUP(A1002,'Personal Teks 2'!$A$2:$A$1001,'Personal Teks 2'!$D$2:$D$1001))</f>
        <v>Novi Prabowo</v>
      </c>
    </row>
    <row r="1003" spans="1:4" x14ac:dyDescent="0.25">
      <c r="A1003" s="9">
        <v>994</v>
      </c>
      <c r="B1003" s="9" t="str">
        <f>_xlfn.XLOOKUP(A1003,'Personal Teks 2'!$A$2:$A$1001,'Personal Teks 2'!$C$2:$C$1001)</f>
        <v>Kimia</v>
      </c>
      <c r="C1003" s="9" t="str" cm="1">
        <f t="array" ref="C1003">_xlfn.IFS(A1003&lt;251,_xlfn.XLOOKUP(B1003,$A$2:$A$7,$B$2:$B$7),A1003&lt;501,_xlfn.XLOOKUP(B1003,$A$2:$A$7,$C$2:$C$7),A1003&lt;751,_xlfn.XLOOKUP(B1003,$A$2:$A$7,$D$2:$D$7),A1003&lt;=1000,_xlfn.XLOOKUP(B1003,$A$2:$A$7,$E$2:$E$7))</f>
        <v>Pak Andi</v>
      </c>
      <c r="D1003" s="9" t="str">
        <f>(_xlfn.XLOOKUP(A1003,'Personal Teks 2'!$A$2:$A$1001,'Personal Teks 2'!$D$2:$D$1001))</f>
        <v>Yance Pranowo</v>
      </c>
    </row>
    <row r="1004" spans="1:4" x14ac:dyDescent="0.25">
      <c r="A1004" s="9">
        <v>995</v>
      </c>
      <c r="B1004" s="9" t="str">
        <f>_xlfn.XLOOKUP(A1004,'Personal Teks 2'!$A$2:$A$1001,'Personal Teks 2'!$C$2:$C$1001)</f>
        <v>Biologi</v>
      </c>
      <c r="C1004" s="9" t="str" cm="1">
        <f t="array" ref="C1004">_xlfn.IFS(A1004&lt;251,_xlfn.XLOOKUP(B1004,$A$2:$A$7,$B$2:$B$7),A1004&lt;501,_xlfn.XLOOKUP(B1004,$A$2:$A$7,$C$2:$C$7),A1004&lt;751,_xlfn.XLOOKUP(B1004,$A$2:$A$7,$D$2:$D$7),A1004&lt;=1000,_xlfn.XLOOKUP(B1004,$A$2:$A$7,$E$2:$E$7))</f>
        <v>Bu Made</v>
      </c>
      <c r="D1004" s="9" t="str">
        <f>(_xlfn.XLOOKUP(A1004,'Personal Teks 2'!$A$2:$A$1001,'Personal Teks 2'!$D$2:$D$1001))</f>
        <v>Malik Tampubolon</v>
      </c>
    </row>
    <row r="1005" spans="1:4" x14ac:dyDescent="0.25">
      <c r="A1005" s="9">
        <v>996</v>
      </c>
      <c r="B1005" s="9" t="str">
        <f>_xlfn.XLOOKUP(A1005,'Personal Teks 2'!$A$2:$A$1001,'Personal Teks 2'!$C$2:$C$1001)</f>
        <v>Aktuaria</v>
      </c>
      <c r="C1005" s="9" t="str" cm="1">
        <f t="array" ref="C1005">_xlfn.IFS(A1005&lt;251,_xlfn.XLOOKUP(B1005,$A$2:$A$7,$B$2:$B$7),A1005&lt;501,_xlfn.XLOOKUP(B1005,$A$2:$A$7,$C$2:$C$7),A1005&lt;751,_xlfn.XLOOKUP(B1005,$A$2:$A$7,$D$2:$D$7),A1005&lt;=1000,_xlfn.XLOOKUP(B1005,$A$2:$A$7,$E$2:$E$7))</f>
        <v>Bu Dwi</v>
      </c>
      <c r="D1005" s="9" t="str">
        <f>(_xlfn.XLOOKUP(A1005,'Personal Teks 2'!$A$2:$A$1001,'Personal Teks 2'!$D$2:$D$1001))</f>
        <v>Kasim Nasyidah</v>
      </c>
    </row>
    <row r="1006" spans="1:4" x14ac:dyDescent="0.25">
      <c r="A1006" s="9">
        <v>997</v>
      </c>
      <c r="B1006" s="9" t="str">
        <f>_xlfn.XLOOKUP(A1006,'Personal Teks 2'!$A$2:$A$1001,'Personal Teks 2'!$C$2:$C$1001)</f>
        <v>Kimia</v>
      </c>
      <c r="C1006" s="9" t="str" cm="1">
        <f t="array" ref="C1006">_xlfn.IFS(A1006&lt;251,_xlfn.XLOOKUP(B1006,$A$2:$A$7,$B$2:$B$7),A1006&lt;501,_xlfn.XLOOKUP(B1006,$A$2:$A$7,$C$2:$C$7),A1006&lt;751,_xlfn.XLOOKUP(B1006,$A$2:$A$7,$D$2:$D$7),A1006&lt;=1000,_xlfn.XLOOKUP(B1006,$A$2:$A$7,$E$2:$E$7))</f>
        <v>Pak Andi</v>
      </c>
      <c r="D1006" s="9" t="str">
        <f>(_xlfn.XLOOKUP(A1006,'Personal Teks 2'!$A$2:$A$1001,'Personal Teks 2'!$D$2:$D$1001))</f>
        <v>Gawati Melani</v>
      </c>
    </row>
    <row r="1007" spans="1:4" x14ac:dyDescent="0.25">
      <c r="A1007" s="9">
        <v>998</v>
      </c>
      <c r="B1007" s="9" t="str">
        <f>_xlfn.XLOOKUP(A1007,'Personal Teks 2'!$A$2:$A$1001,'Personal Teks 2'!$C$2:$C$1001)</f>
        <v>Statistika</v>
      </c>
      <c r="C1007" s="9" t="str" cm="1">
        <f t="array" ref="C1007">_xlfn.IFS(A1007&lt;251,_xlfn.XLOOKUP(B1007,$A$2:$A$7,$B$2:$B$7),A1007&lt;501,_xlfn.XLOOKUP(B1007,$A$2:$A$7,$C$2:$C$7),A1007&lt;751,_xlfn.XLOOKUP(B1007,$A$2:$A$7,$D$2:$D$7),A1007&lt;=1000,_xlfn.XLOOKUP(B1007,$A$2:$A$7,$E$2:$E$7))</f>
        <v>Bu Ratna</v>
      </c>
      <c r="D1007" s="9" t="str">
        <f>(_xlfn.XLOOKUP(A1007,'Personal Teks 2'!$A$2:$A$1001,'Personal Teks 2'!$D$2:$D$1001))</f>
        <v>Ade Astuti</v>
      </c>
    </row>
    <row r="1008" spans="1:4" x14ac:dyDescent="0.25">
      <c r="A1008" s="9">
        <v>999</v>
      </c>
      <c r="B1008" s="9" t="str">
        <f>_xlfn.XLOOKUP(A1008,'Personal Teks 2'!$A$2:$A$1001,'Personal Teks 2'!$C$2:$C$1001)</f>
        <v>Aktuaria</v>
      </c>
      <c r="C1008" s="9" t="str" cm="1">
        <f t="array" ref="C1008">_xlfn.IFS(A1008&lt;251,_xlfn.XLOOKUP(B1008,$A$2:$A$7,$B$2:$B$7),A1008&lt;501,_xlfn.XLOOKUP(B1008,$A$2:$A$7,$C$2:$C$7),A1008&lt;751,_xlfn.XLOOKUP(B1008,$A$2:$A$7,$D$2:$D$7),A1008&lt;=1000,_xlfn.XLOOKUP(B1008,$A$2:$A$7,$E$2:$E$7))</f>
        <v>Bu Dwi</v>
      </c>
      <c r="D1008" s="9" t="str">
        <f>(_xlfn.XLOOKUP(A1008,'Personal Teks 2'!$A$2:$A$1001,'Personal Teks 2'!$D$2:$D$1001))</f>
        <v>Michelle Nuraini</v>
      </c>
    </row>
    <row r="1009" spans="1:4" x14ac:dyDescent="0.25">
      <c r="A1009" s="9">
        <v>1000</v>
      </c>
      <c r="B1009" s="9" t="str">
        <f>_xlfn.XLOOKUP(A1009,'Personal Teks 2'!$A$2:$A$1001,'Personal Teks 2'!$C$2:$C$1001)</f>
        <v>Statistika</v>
      </c>
      <c r="C1009" s="9" t="str" cm="1">
        <f t="array" ref="C1009">_xlfn.IFS(A1009&lt;251,_xlfn.XLOOKUP(B1009,$A$2:$A$7,$B$2:$B$7),A1009&lt;501,_xlfn.XLOOKUP(B1009,$A$2:$A$7,$C$2:$C$7),A1009&lt;751,_xlfn.XLOOKUP(B1009,$A$2:$A$7,$D$2:$D$7),A1009&lt;=1000,_xlfn.XLOOKUP(B1009,$A$2:$A$7,$E$2:$E$7))</f>
        <v>Bu Ratna</v>
      </c>
      <c r="D1009" s="9" t="str">
        <f>(_xlfn.XLOOKUP(A1009,'Personal Teks 2'!$A$2:$A$1001,'Personal Teks 2'!$D$2:$D$1001))</f>
        <v>Omar Sihombing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Soal</vt:lpstr>
      <vt:lpstr>Langkah</vt:lpstr>
      <vt:lpstr>Detail</vt:lpstr>
      <vt:lpstr>Absen</vt:lpstr>
      <vt:lpstr>Personal Teks 2</vt:lpstr>
      <vt:lpstr>Helper</vt:lpstr>
      <vt:lpstr>Grafik</vt:lpstr>
      <vt:lpstr>Post Test</vt:lpstr>
      <vt:lpstr>List_Jurusan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rizkyfaul</dc:creator>
  <cp:lastModifiedBy>pakuy kuya</cp:lastModifiedBy>
  <cp:lastPrinted>2024-12-23T21:16:36Z</cp:lastPrinted>
  <dcterms:created xsi:type="dcterms:W3CDTF">2023-04-27T08:51:04Z</dcterms:created>
  <dcterms:modified xsi:type="dcterms:W3CDTF">2025-10-04T15:54:03Z</dcterms:modified>
</cp:coreProperties>
</file>