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p\Desktop\Predictive Analytics\Excel\patient_data_analytics\"/>
    </mc:Choice>
  </mc:AlternateContent>
  <xr:revisionPtr revIDLastSave="0" documentId="13_ncr:1_{1C9033AF-6109-400B-B0AB-490E368C8057}" xr6:coauthVersionLast="47" xr6:coauthVersionMax="47" xr10:uidLastSave="{00000000-0000-0000-0000-000000000000}"/>
  <bookViews>
    <workbookView xWindow="-120" yWindow="-120" windowWidth="20730" windowHeight="11160" firstSheet="6" activeTab="6" xr2:uid="{00000000-000D-0000-FFFF-FFFF00000000}"/>
  </bookViews>
  <sheets>
    <sheet name="Patients by region &amp; smoker " sheetId="10" state="hidden" r:id="rId1"/>
    <sheet name="Sheet13" sheetId="17" state="hidden" r:id="rId2"/>
    <sheet name="Sheet12" sheetId="16" state="hidden" r:id="rId3"/>
    <sheet name="Sheet3" sheetId="7" state="hidden" r:id="rId4"/>
    <sheet name="Levels" sheetId="3" state="hidden" r:id="rId5"/>
    <sheet name="Summary" sheetId="6" state="hidden" r:id="rId6"/>
    <sheet name="Dashboard" sheetId="9" r:id="rId7"/>
  </sheets>
  <definedNames>
    <definedName name="_xlchart.v1.0" hidden="1">Dashboard!$M$7:$M$18</definedName>
    <definedName name="_xlchart.v1.1" hidden="1">Dashboard!$N$6</definedName>
    <definedName name="_xlchart.v1.2" hidden="1">Dashboard!$N$7:$N$18</definedName>
    <definedName name="Slicer_Level">#N/A</definedName>
    <definedName name="Slicer_region">#N/A</definedName>
    <definedName name="Slicer_sex1">#N/A</definedName>
    <definedName name="Slicer_Weight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9" l="1"/>
  <c r="N9" i="9"/>
  <c r="N10" i="9"/>
  <c r="N11" i="9"/>
  <c r="N12" i="9"/>
  <c r="N13" i="9"/>
  <c r="N14" i="9"/>
  <c r="N15" i="9"/>
  <c r="N16" i="9"/>
  <c r="N17" i="9"/>
  <c r="N18" i="9"/>
  <c r="N7" i="9"/>
  <c r="L5" i="9"/>
  <c r="J5" i="9"/>
  <c r="H5" i="9"/>
  <c r="F5" i="9"/>
  <c r="D5" i="9"/>
  <c r="K116" i="7"/>
  <c r="J116" i="7"/>
  <c r="K115" i="7"/>
  <c r="J115" i="7"/>
  <c r="K114" i="7"/>
  <c r="J114" i="7"/>
  <c r="K113" i="7"/>
  <c r="J113" i="7"/>
  <c r="K112" i="7"/>
  <c r="J112" i="7"/>
  <c r="K111" i="7"/>
  <c r="J111" i="7"/>
  <c r="K110" i="7"/>
  <c r="J110" i="7"/>
  <c r="K109" i="7"/>
  <c r="J109" i="7"/>
  <c r="K108" i="7"/>
  <c r="J108" i="7"/>
  <c r="K107" i="7"/>
  <c r="J107" i="7"/>
  <c r="K106" i="7"/>
  <c r="J106" i="7"/>
  <c r="K105" i="7"/>
  <c r="J105" i="7"/>
  <c r="K104" i="7"/>
  <c r="J104" i="7"/>
  <c r="K103" i="7"/>
  <c r="J103" i="7"/>
  <c r="K102" i="7"/>
  <c r="J102" i="7"/>
  <c r="K101" i="7"/>
  <c r="J101" i="7"/>
  <c r="K100" i="7"/>
  <c r="J100" i="7"/>
  <c r="K99" i="7"/>
  <c r="J99" i="7"/>
  <c r="K98" i="7"/>
  <c r="J98" i="7"/>
  <c r="K97" i="7"/>
  <c r="J97" i="7"/>
  <c r="K96" i="7"/>
  <c r="J96" i="7"/>
  <c r="K95" i="7"/>
  <c r="J95" i="7"/>
  <c r="K94" i="7"/>
  <c r="J94" i="7"/>
  <c r="K93" i="7"/>
  <c r="J93" i="7"/>
  <c r="K92" i="7"/>
  <c r="J92" i="7"/>
  <c r="K91" i="7"/>
  <c r="J91" i="7"/>
  <c r="K90" i="7"/>
  <c r="J90" i="7"/>
  <c r="K89" i="7"/>
  <c r="J89" i="7"/>
  <c r="K88" i="7"/>
  <c r="J88" i="7"/>
  <c r="K87" i="7"/>
  <c r="J87" i="7"/>
  <c r="K86" i="7"/>
  <c r="J86" i="7"/>
  <c r="K85" i="7"/>
  <c r="J85" i="7"/>
  <c r="K84" i="7"/>
  <c r="J84" i="7"/>
  <c r="K83" i="7"/>
  <c r="J83" i="7"/>
  <c r="K82" i="7"/>
  <c r="J82" i="7"/>
  <c r="K81" i="7"/>
  <c r="J81" i="7"/>
  <c r="K80" i="7"/>
  <c r="J80" i="7"/>
  <c r="K79" i="7"/>
  <c r="J79" i="7"/>
  <c r="K78" i="7"/>
  <c r="J78" i="7"/>
  <c r="K77" i="7"/>
  <c r="J77" i="7"/>
  <c r="K76" i="7"/>
  <c r="J76" i="7"/>
  <c r="K75" i="7"/>
  <c r="J75" i="7"/>
  <c r="K74" i="7"/>
  <c r="J74" i="7"/>
  <c r="K73" i="7"/>
  <c r="J73" i="7"/>
  <c r="K72" i="7"/>
  <c r="J72" i="7"/>
  <c r="K71" i="7"/>
  <c r="J71" i="7"/>
  <c r="K70" i="7"/>
  <c r="J70" i="7"/>
  <c r="K69" i="7"/>
  <c r="J69" i="7"/>
  <c r="K68" i="7"/>
  <c r="J68" i="7"/>
  <c r="K67" i="7"/>
  <c r="J67" i="7"/>
  <c r="K66" i="7"/>
  <c r="J66" i="7"/>
  <c r="K65" i="7"/>
  <c r="J65" i="7"/>
  <c r="K64" i="7"/>
  <c r="J64" i="7"/>
  <c r="K63" i="7"/>
  <c r="J63" i="7"/>
  <c r="K62" i="7"/>
  <c r="J62" i="7"/>
  <c r="K61" i="7"/>
  <c r="J61" i="7"/>
  <c r="K60" i="7"/>
  <c r="J60" i="7"/>
  <c r="K59" i="7"/>
  <c r="J59" i="7"/>
  <c r="K58" i="7"/>
  <c r="J58" i="7"/>
  <c r="K57" i="7"/>
  <c r="J57" i="7"/>
  <c r="K56" i="7"/>
  <c r="J56" i="7"/>
  <c r="K55" i="7"/>
  <c r="J55" i="7"/>
  <c r="K54" i="7"/>
  <c r="J54" i="7"/>
  <c r="K53" i="7"/>
  <c r="J53" i="7"/>
  <c r="K52" i="7"/>
  <c r="J52" i="7"/>
  <c r="K51" i="7"/>
  <c r="J51" i="7"/>
  <c r="K50" i="7"/>
  <c r="J50" i="7"/>
  <c r="K49" i="7"/>
  <c r="J49" i="7"/>
  <c r="K48" i="7"/>
  <c r="J48" i="7"/>
  <c r="K47" i="7"/>
  <c r="J47" i="7"/>
  <c r="K46" i="7"/>
  <c r="J46" i="7"/>
  <c r="K45" i="7"/>
  <c r="J45" i="7"/>
  <c r="K44" i="7"/>
  <c r="J44" i="7"/>
  <c r="K43" i="7"/>
  <c r="J43" i="7"/>
  <c r="K42" i="7"/>
  <c r="J42" i="7"/>
  <c r="K41" i="7"/>
  <c r="J41" i="7"/>
  <c r="K40" i="7"/>
  <c r="J40" i="7"/>
  <c r="K39" i="7"/>
  <c r="J39" i="7"/>
  <c r="K38" i="7"/>
  <c r="J38" i="7"/>
  <c r="K37" i="7"/>
  <c r="J37" i="7"/>
  <c r="K36" i="7"/>
  <c r="J36" i="7"/>
  <c r="K35" i="7"/>
  <c r="J35" i="7"/>
  <c r="K34" i="7"/>
  <c r="J34" i="7"/>
  <c r="K33" i="7"/>
  <c r="J33" i="7"/>
  <c r="K32" i="7"/>
  <c r="J32" i="7"/>
  <c r="K31" i="7"/>
  <c r="J31" i="7"/>
  <c r="K30" i="7"/>
  <c r="J30" i="7"/>
  <c r="K29" i="7"/>
  <c r="J29" i="7"/>
  <c r="K28" i="7"/>
  <c r="J28" i="7"/>
  <c r="K27" i="7"/>
  <c r="J27" i="7"/>
  <c r="K26" i="7"/>
  <c r="J26" i="7"/>
  <c r="K25" i="7"/>
  <c r="J25" i="7"/>
  <c r="K24" i="7"/>
  <c r="J24" i="7"/>
  <c r="K23" i="7"/>
  <c r="J23" i="7"/>
  <c r="K22" i="7"/>
  <c r="J22" i="7"/>
  <c r="K21" i="7"/>
  <c r="J21" i="7"/>
  <c r="K20" i="7"/>
  <c r="J20" i="7"/>
  <c r="K19" i="7"/>
  <c r="J19" i="7"/>
  <c r="K18" i="7"/>
  <c r="J18" i="7"/>
  <c r="K17" i="7"/>
  <c r="J17" i="7"/>
  <c r="K16" i="7"/>
  <c r="J16" i="7"/>
  <c r="K15" i="7"/>
  <c r="J15" i="7"/>
  <c r="K14" i="7"/>
  <c r="J14" i="7"/>
  <c r="K13" i="7"/>
  <c r="J13" i="7"/>
  <c r="K12" i="7"/>
  <c r="J12" i="7"/>
  <c r="K11" i="7"/>
  <c r="J11" i="7"/>
  <c r="K10" i="7"/>
  <c r="J10" i="7"/>
  <c r="K9" i="7"/>
  <c r="J9" i="7"/>
  <c r="K8" i="7"/>
  <c r="J8" i="7"/>
  <c r="K7" i="7"/>
  <c r="J7" i="7"/>
  <c r="K6" i="7"/>
  <c r="J6" i="7"/>
  <c r="K5" i="7"/>
  <c r="J5" i="7"/>
  <c r="K4" i="7"/>
  <c r="J4" i="7"/>
  <c r="K3" i="7"/>
  <c r="J3" i="7"/>
  <c r="K2" i="7"/>
  <c r="J2" i="7"/>
  <c r="B32" i="6"/>
  <c r="B31" i="6"/>
  <c r="B30" i="6"/>
  <c r="B29" i="6"/>
  <c r="B28" i="6"/>
  <c r="B27" i="6"/>
  <c r="B26" i="6"/>
  <c r="B25" i="6"/>
  <c r="B24" i="6"/>
  <c r="B23" i="6"/>
  <c r="B22" i="6"/>
  <c r="B21" i="6"/>
  <c r="B17" i="6"/>
  <c r="B16" i="6"/>
  <c r="B15" i="6"/>
  <c r="B14" i="6"/>
  <c r="B7" i="6"/>
  <c r="B10" i="6"/>
  <c r="B9" i="6"/>
  <c r="B8" i="6"/>
  <c r="B3" i="6"/>
  <c r="B2" i="6"/>
</calcChain>
</file>

<file path=xl/sharedStrings.xml><?xml version="1.0" encoding="utf-8"?>
<sst xmlns="http://schemas.openxmlformats.org/spreadsheetml/2006/main" count="732" uniqueCount="185">
  <si>
    <t>age</t>
  </si>
  <si>
    <t>sex</t>
  </si>
  <si>
    <t>bmi</t>
  </si>
  <si>
    <t>children</t>
  </si>
  <si>
    <t>smoker</t>
  </si>
  <si>
    <t>region</t>
  </si>
  <si>
    <t>charges</t>
  </si>
  <si>
    <t>female</t>
  </si>
  <si>
    <t>yes</t>
  </si>
  <si>
    <t>southwest</t>
  </si>
  <si>
    <t>male</t>
  </si>
  <si>
    <t>no</t>
  </si>
  <si>
    <t>southeast</t>
  </si>
  <si>
    <t>northwest</t>
  </si>
  <si>
    <t>northeast</t>
  </si>
  <si>
    <t>Facility</t>
  </si>
  <si>
    <t>National Referral Hospitals</t>
  </si>
  <si>
    <t>County Referral Hospitals</t>
  </si>
  <si>
    <t>County Hospitals</t>
  </si>
  <si>
    <t>Health Centres</t>
  </si>
  <si>
    <t>Level</t>
  </si>
  <si>
    <t>Kenyatta National Hospital</t>
  </si>
  <si>
    <t>Moi Teaching and Referral Hospital</t>
  </si>
  <si>
    <t>Kenyatta University Teaching and Referral Hospital</t>
  </si>
  <si>
    <t>Kiambu county referral hospital</t>
  </si>
  <si>
    <t>Kajiado county referral hospital</t>
  </si>
  <si>
    <t>Kakamega county referral hospital</t>
  </si>
  <si>
    <t>Wangige sub county hospital</t>
  </si>
  <si>
    <t>Westlands sub county hospital</t>
  </si>
  <si>
    <t>Kibra sub county hospital</t>
  </si>
  <si>
    <t>Ngara Healthcentre</t>
  </si>
  <si>
    <t>Kibuye Healthcentre</t>
  </si>
  <si>
    <t>Lel Healthcentre</t>
  </si>
  <si>
    <t>Name</t>
  </si>
  <si>
    <t>John Smith</t>
  </si>
  <si>
    <t>William Johnson</t>
  </si>
  <si>
    <t>James Williams</t>
  </si>
  <si>
    <t>Charles Brown</t>
  </si>
  <si>
    <t>George Jones</t>
  </si>
  <si>
    <t>Frank Miller</t>
  </si>
  <si>
    <t>Joseph Davis</t>
  </si>
  <si>
    <t>Thomas Garcia</t>
  </si>
  <si>
    <t>Henry Rodriguez</t>
  </si>
  <si>
    <t>Robert Wilson</t>
  </si>
  <si>
    <t>Edward Martinez</t>
  </si>
  <si>
    <t>Harry Anderson</t>
  </si>
  <si>
    <t>Walter Taylor</t>
  </si>
  <si>
    <t>Arthur Thomas</t>
  </si>
  <si>
    <t>Fred Hernandez</t>
  </si>
  <si>
    <t>Albert Moore</t>
  </si>
  <si>
    <t>Samuel Martin</t>
  </si>
  <si>
    <t>David Jackson</t>
  </si>
  <si>
    <t>Louis Thompson</t>
  </si>
  <si>
    <t>Joe White</t>
  </si>
  <si>
    <t>Charlie Lopez</t>
  </si>
  <si>
    <t>Clarence Lee</t>
  </si>
  <si>
    <t>Richard Gonzalez</t>
  </si>
  <si>
    <t>Andrew Harris</t>
  </si>
  <si>
    <t>Daniel Clark</t>
  </si>
  <si>
    <t>Ernest Lewis</t>
  </si>
  <si>
    <t>Will Robinson</t>
  </si>
  <si>
    <t>Jesse Walker</t>
  </si>
  <si>
    <t>Oscar Perez</t>
  </si>
  <si>
    <t>Lewis Hall</t>
  </si>
  <si>
    <t>Peter Young</t>
  </si>
  <si>
    <t>Benjamin Allen</t>
  </si>
  <si>
    <t>Frederick Sanchez</t>
  </si>
  <si>
    <t>Willie Wright</t>
  </si>
  <si>
    <t>Alfred King</t>
  </si>
  <si>
    <t>Sam Scott</t>
  </si>
  <si>
    <t>Roy Green</t>
  </si>
  <si>
    <t>Herbert Baker</t>
  </si>
  <si>
    <t>Jacob Adams</t>
  </si>
  <si>
    <t>Tom Nelson</t>
  </si>
  <si>
    <t>Elmer Hill</t>
  </si>
  <si>
    <t>Carl Ramirez</t>
  </si>
  <si>
    <t>Lee Campbell</t>
  </si>
  <si>
    <t>Howard Mitchell</t>
  </si>
  <si>
    <t>Martin Roberts</t>
  </si>
  <si>
    <t>Michael Carter</t>
  </si>
  <si>
    <t>Bert Phillips</t>
  </si>
  <si>
    <t>Herman Evans</t>
  </si>
  <si>
    <t>Jim Turner</t>
  </si>
  <si>
    <t>Francis Torres</t>
  </si>
  <si>
    <t>Harvey Parker</t>
  </si>
  <si>
    <t>Earl Collins</t>
  </si>
  <si>
    <t>Eugene Edwards</t>
  </si>
  <si>
    <t>Ralph Stewart</t>
  </si>
  <si>
    <t>Ed Flores</t>
  </si>
  <si>
    <t>Claude Morris</t>
  </si>
  <si>
    <t>Edwin Nguyen</t>
  </si>
  <si>
    <t>Ben Murphy</t>
  </si>
  <si>
    <t>Charley Rivera</t>
  </si>
  <si>
    <t>Paul Cook</t>
  </si>
  <si>
    <t>Edgar Rogers</t>
  </si>
  <si>
    <t>Isaac Morgan</t>
  </si>
  <si>
    <t>Otto Peterson</t>
  </si>
  <si>
    <t>Luther Cooper</t>
  </si>
  <si>
    <t>Lawrence Reed</t>
  </si>
  <si>
    <t>Ira Bailey</t>
  </si>
  <si>
    <t>Patrick Bell</t>
  </si>
  <si>
    <t>Guy Gomez</t>
  </si>
  <si>
    <t>Oliver Kelly</t>
  </si>
  <si>
    <t>Theodore Howard</t>
  </si>
  <si>
    <t>Hugh Ward</t>
  </si>
  <si>
    <t>Clyde Cox</t>
  </si>
  <si>
    <t>Alexander Diaz</t>
  </si>
  <si>
    <t>August Richardson</t>
  </si>
  <si>
    <t>Floyd Wood</t>
  </si>
  <si>
    <t>Homer Watson</t>
  </si>
  <si>
    <t>Jack Brooks</t>
  </si>
  <si>
    <t>Leonard Bennett</t>
  </si>
  <si>
    <t>Horace Gray</t>
  </si>
  <si>
    <t>Marion James</t>
  </si>
  <si>
    <t>Philip Reyes</t>
  </si>
  <si>
    <t>Allen Cruz</t>
  </si>
  <si>
    <t>Archie Hughes</t>
  </si>
  <si>
    <t>Stephen Price</t>
  </si>
  <si>
    <t>Chester Myers</t>
  </si>
  <si>
    <t>Willis Long</t>
  </si>
  <si>
    <t>Raymond Foster</t>
  </si>
  <si>
    <t>Rufus Sanders</t>
  </si>
  <si>
    <t>Warren Ross</t>
  </si>
  <si>
    <t>Jessie Morales</t>
  </si>
  <si>
    <t>Milton Powell</t>
  </si>
  <si>
    <t>Alex Sullivan</t>
  </si>
  <si>
    <t>Leo Russell</t>
  </si>
  <si>
    <t>Julius Ortiz</t>
  </si>
  <si>
    <t>Ray Jenkins</t>
  </si>
  <si>
    <t>Sidney Gutierrez</t>
  </si>
  <si>
    <t>Bernard Perry</t>
  </si>
  <si>
    <t>Dan Butler</t>
  </si>
  <si>
    <t>Jerry Barnes</t>
  </si>
  <si>
    <t>Calvin Fisher</t>
  </si>
  <si>
    <t>Perry Henderson</t>
  </si>
  <si>
    <t>Dave Coleman</t>
  </si>
  <si>
    <t>Anthony Simmons</t>
  </si>
  <si>
    <t>Eddie Patterson</t>
  </si>
  <si>
    <t>Amos Jordan</t>
  </si>
  <si>
    <t>Dennis Reynolds</t>
  </si>
  <si>
    <t>Clifford Hamilton</t>
  </si>
  <si>
    <t>Leroy Graham</t>
  </si>
  <si>
    <t>Wesley Kim</t>
  </si>
  <si>
    <t>Alonzo Gonzales</t>
  </si>
  <si>
    <t>Garfield Alexander</t>
  </si>
  <si>
    <t>Franklin Ramos</t>
  </si>
  <si>
    <t>Emil Wallace</t>
  </si>
  <si>
    <t>Leon Griffin</t>
  </si>
  <si>
    <t>Nathan West</t>
  </si>
  <si>
    <t>BMI</t>
  </si>
  <si>
    <t>Weight Status</t>
  </si>
  <si>
    <t>Below 18.5</t>
  </si>
  <si>
    <t>Underweight</t>
  </si>
  <si>
    <t>Healthy</t>
  </si>
  <si>
    <t>Overweight</t>
  </si>
  <si>
    <t>Obese</t>
  </si>
  <si>
    <t>18.5-24.9</t>
  </si>
  <si>
    <t>25.0-29.9</t>
  </si>
  <si>
    <t>30.0 And Above</t>
  </si>
  <si>
    <t>Summary Table for Smoker Status</t>
  </si>
  <si>
    <t>No:  of smokers</t>
  </si>
  <si>
    <t>Non-smokers</t>
  </si>
  <si>
    <t>Region-Wise Average Charges</t>
  </si>
  <si>
    <t>NorthEast</t>
  </si>
  <si>
    <t>NorthWest</t>
  </si>
  <si>
    <t>SouthEast</t>
  </si>
  <si>
    <t>SouthWest</t>
  </si>
  <si>
    <t>Weight Status Breakdown</t>
  </si>
  <si>
    <t>Facility-Level Total Charges</t>
  </si>
  <si>
    <t>Row Labels</t>
  </si>
  <si>
    <t>Grand Total</t>
  </si>
  <si>
    <t>Sum of charges</t>
  </si>
  <si>
    <t>Average of charges</t>
  </si>
  <si>
    <t>Regions</t>
  </si>
  <si>
    <t>Column Labels</t>
  </si>
  <si>
    <t>Count of Name</t>
  </si>
  <si>
    <t>Smokers/Not</t>
  </si>
  <si>
    <t>Count</t>
  </si>
  <si>
    <t>Patients</t>
  </si>
  <si>
    <t>Patient Data Insights: Health Trends and Financial Analysis</t>
  </si>
  <si>
    <t>Avg. Age</t>
  </si>
  <si>
    <t>Avg. BMI</t>
  </si>
  <si>
    <t>Avg. Children</t>
  </si>
  <si>
    <t>Avg. Charges</t>
  </si>
  <si>
    <t>Patient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</si>
</sst>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Times New Roman"/>
      <family val="1"/>
    </font>
    <font>
      <b/>
      <sz val="36"/>
      <color theme="1"/>
      <name val="Times New Roman"/>
      <family val="1"/>
    </font>
    <font>
      <b/>
      <sz val="28"/>
      <color theme="1"/>
      <name val="Times New Roman"/>
      <family val="1"/>
    </font>
    <font>
      <b/>
      <sz val="12"/>
      <color theme="1"/>
      <name val="Times New Roman"/>
      <family val="1"/>
    </font>
    <font>
      <b/>
      <sz val="12"/>
      <color rgb="FF00000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64" fontId="0" fillId="0" borderId="0" xfId="1" applyNumberFormat="1" applyFont="1"/>
    <xf numFmtId="0" fontId="0" fillId="0" borderId="10" xfId="0" applyBorder="1"/>
    <xf numFmtId="0" fontId="17" fillId="33" borderId="10" xfId="0" applyFont="1" applyFill="1" applyBorder="1"/>
    <xf numFmtId="0" fontId="16" fillId="0" borderId="0" xfId="0" applyFont="1"/>
    <xf numFmtId="164" fontId="16" fillId="0" borderId="0" xfId="1" applyNumberFormat="1" applyFont="1"/>
    <xf numFmtId="0" fontId="16" fillId="0" borderId="0" xfId="0" applyFont="1" applyAlignme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4" borderId="0" xfId="0" applyFont="1" applyFill="1"/>
    <xf numFmtId="0" fontId="18" fillId="0" borderId="0" xfId="0" applyFont="1"/>
    <xf numFmtId="0" fontId="18" fillId="36" borderId="0" xfId="0" applyFont="1" applyFill="1"/>
    <xf numFmtId="0" fontId="18" fillId="37" borderId="0" xfId="0" applyFont="1" applyFill="1"/>
    <xf numFmtId="0" fontId="18" fillId="38" borderId="0" xfId="0" applyFont="1" applyFill="1"/>
    <xf numFmtId="0" fontId="21" fillId="39" borderId="0" xfId="0" applyFont="1" applyFill="1"/>
    <xf numFmtId="0" fontId="18" fillId="39" borderId="0" xfId="0" applyFont="1" applyFill="1"/>
    <xf numFmtId="0" fontId="22" fillId="34" borderId="0" xfId="0" applyFont="1" applyFill="1" applyAlignment="1">
      <alignment horizontal="center"/>
    </xf>
    <xf numFmtId="0" fontId="21" fillId="36" borderId="0" xfId="0" applyFont="1" applyFill="1" applyAlignment="1">
      <alignment horizontal="center"/>
    </xf>
    <xf numFmtId="0" fontId="21" fillId="37" borderId="0" xfId="0" applyFont="1" applyFill="1" applyAlignment="1">
      <alignment horizontal="center"/>
    </xf>
    <xf numFmtId="0" fontId="21" fillId="38" borderId="0" xfId="0" applyFont="1" applyFill="1" applyAlignment="1">
      <alignment horizontal="center"/>
    </xf>
    <xf numFmtId="0" fontId="16" fillId="0" borderId="0" xfId="0" applyFont="1" applyAlignment="1">
      <alignment horizontal="center"/>
    </xf>
    <xf numFmtId="0" fontId="19" fillId="35" borderId="0" xfId="0" applyFont="1" applyFill="1" applyAlignment="1">
      <alignment horizontal="center"/>
    </xf>
    <xf numFmtId="0" fontId="20" fillId="35"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ont>
        <b val="0"/>
        <i val="0"/>
        <strike val="0"/>
        <condense val="0"/>
        <extend val="0"/>
        <outline val="0"/>
        <shadow val="0"/>
        <u val="none"/>
        <vertAlign val="baseline"/>
        <sz val="11"/>
        <color theme="1"/>
        <name val="Calibri"/>
        <family val="2"/>
        <scheme val="minor"/>
      </font>
      <numFmt numFmtId="164" formatCode="_(* #,##0_);_(* \(#,##0\);_(* &quot;-&quot;??_);_(@_)"/>
    </dxf>
    <dxf>
      <font>
        <b/>
        <i val="0"/>
        <strike val="0"/>
        <condense val="0"/>
        <extend val="0"/>
        <outline val="0"/>
        <shadow val="0"/>
        <u val="none"/>
        <vertAlign val="baseline"/>
        <sz val="11"/>
        <color theme="1"/>
        <name val="Calibri"/>
        <family val="2"/>
        <scheme val="minor"/>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[Patient_Data_Analytics_Dashboard.xlsx]Patients by region &amp; smoker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ysClr val="windowText" lastClr="000000"/>
                </a:solidFill>
                <a:latin typeface="Times New Roman" panose="02020603050405020304" pitchFamily="18" charset="0"/>
                <a:cs typeface="Times New Roman" panose="02020603050405020304" pitchFamily="18" charset="0"/>
              </a:rPr>
              <a:t>Number of Smokers and Non-Smokers Across Regions</a:t>
            </a:r>
            <a:endParaRPr lang="en-US"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4341666666666669"/>
          <c:y val="9.291861773092298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870516185478"/>
          <c:y val="7.407407407407407E-2"/>
          <c:w val="0.80852580927384077"/>
          <c:h val="0.8416746864975212"/>
        </c:manualLayout>
      </c:layout>
      <c:barChart>
        <c:barDir val="col"/>
        <c:grouping val="clustered"/>
        <c:varyColors val="0"/>
        <c:ser>
          <c:idx val="0"/>
          <c:order val="0"/>
          <c:tx>
            <c:strRef>
              <c:f>'Patients by region &amp; smoker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southeast</c:v>
                </c:pt>
                <c:pt idx="3">
                  <c:v>southwest</c:v>
                </c:pt>
              </c:strCache>
            </c:strRef>
          </c:cat>
          <c:val>
            <c:numRef>
              <c:f>'Patients by region &amp; smoker '!$B$5:$B$9</c:f>
              <c:numCache>
                <c:formatCode>General</c:formatCode>
                <c:ptCount val="4"/>
                <c:pt idx="0">
                  <c:v>27</c:v>
                </c:pt>
                <c:pt idx="1">
                  <c:v>20</c:v>
                </c:pt>
                <c:pt idx="2">
                  <c:v>20</c:v>
                </c:pt>
                <c:pt idx="3">
                  <c:v>18</c:v>
                </c:pt>
              </c:numCache>
            </c:numRef>
          </c:val>
          <c:extLst>
            <c:ext xmlns:c16="http://schemas.microsoft.com/office/drawing/2014/chart" uri="{C3380CC4-5D6E-409C-BE32-E72D297353CC}">
              <c16:uniqueId val="{00000000-CD06-4D95-AF8F-B79EEE1A8C6D}"/>
            </c:ext>
          </c:extLst>
        </c:ser>
        <c:ser>
          <c:idx val="1"/>
          <c:order val="1"/>
          <c:tx>
            <c:strRef>
              <c:f>'Patients by region &amp; smoker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southeast</c:v>
                </c:pt>
                <c:pt idx="3">
                  <c:v>southwest</c:v>
                </c:pt>
              </c:strCache>
            </c:strRef>
          </c:cat>
          <c:val>
            <c:numRef>
              <c:f>'Patients by region &amp; smoker '!$C$5:$C$9</c:f>
              <c:numCache>
                <c:formatCode>General</c:formatCode>
                <c:ptCount val="4"/>
                <c:pt idx="0">
                  <c:v>5</c:v>
                </c:pt>
                <c:pt idx="1">
                  <c:v>4</c:v>
                </c:pt>
                <c:pt idx="2">
                  <c:v>11</c:v>
                </c:pt>
                <c:pt idx="3">
                  <c:v>10</c:v>
                </c:pt>
              </c:numCache>
            </c:numRef>
          </c:val>
          <c:extLst>
            <c:ext xmlns:c16="http://schemas.microsoft.com/office/drawing/2014/chart" uri="{C3380CC4-5D6E-409C-BE32-E72D297353CC}">
              <c16:uniqueId val="{00000000-3765-49E0-A06C-2BB0449A083E}"/>
            </c:ext>
          </c:extLst>
        </c:ser>
        <c:dLbls>
          <c:dLblPos val="outEnd"/>
          <c:showLegendKey val="0"/>
          <c:showVal val="1"/>
          <c:showCatName val="0"/>
          <c:showSerName val="0"/>
          <c:showPercent val="0"/>
          <c:showBubbleSize val="0"/>
        </c:dLbls>
        <c:gapWidth val="219"/>
        <c:overlap val="-27"/>
        <c:axId val="1447715631"/>
        <c:axId val="1447718991"/>
      </c:barChart>
      <c:catAx>
        <c:axId val="144771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718991"/>
        <c:crosses val="autoZero"/>
        <c:auto val="1"/>
        <c:lblAlgn val="ctr"/>
        <c:lblOffset val="100"/>
        <c:noMultiLvlLbl val="0"/>
      </c:catAx>
      <c:valAx>
        <c:axId val="144771899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No:</a:t>
                </a:r>
                <a:r>
                  <a:rPr lang="en-US" b="1" baseline="0">
                    <a:latin typeface="Times New Roman" panose="02020603050405020304" pitchFamily="18" charset="0"/>
                    <a:cs typeface="Times New Roman" panose="02020603050405020304" pitchFamily="18" charset="0"/>
                  </a:rPr>
                  <a:t> of people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477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[Patient_Data_Analytics_Dashboard.xlsx]Sheet13!PivotTable10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Sheet13!$D$3:$D$4</c:f>
              <c:strCache>
                <c:ptCount val="1"/>
                <c:pt idx="0">
                  <c:v>northeast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Sheet13!$D$5</c:f>
              <c:numCache>
                <c:formatCode>General</c:formatCode>
                <c:ptCount val="1"/>
                <c:pt idx="0">
                  <c:v>277625.89254999999</c:v>
                </c:pt>
              </c:numCache>
            </c:numRef>
          </c:val>
          <c:extLst>
            <c:ext xmlns:c16="http://schemas.microsoft.com/office/drawing/2014/chart" uri="{C3380CC4-5D6E-409C-BE32-E72D297353CC}">
              <c16:uniqueId val="{00000000-8080-47F0-AB17-171D8BCBFB4C}"/>
            </c:ext>
          </c:extLst>
        </c:ser>
        <c:ser>
          <c:idx val="1"/>
          <c:order val="1"/>
          <c:tx>
            <c:strRef>
              <c:f>Sheet13!$E$3:$E$4</c:f>
              <c:strCache>
                <c:ptCount val="1"/>
                <c:pt idx="0">
                  <c:v>northwest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Sheet13!$E$5</c:f>
              <c:numCache>
                <c:formatCode>General</c:formatCode>
                <c:ptCount val="1"/>
                <c:pt idx="0">
                  <c:v>402482.14219999994</c:v>
                </c:pt>
              </c:numCache>
            </c:numRef>
          </c:val>
          <c:extLst>
            <c:ext xmlns:c16="http://schemas.microsoft.com/office/drawing/2014/chart" uri="{C3380CC4-5D6E-409C-BE32-E72D297353CC}">
              <c16:uniqueId val="{00000000-94B7-4BBC-A4FA-30988EFC99E7}"/>
            </c:ext>
          </c:extLst>
        </c:ser>
        <c:ser>
          <c:idx val="2"/>
          <c:order val="2"/>
          <c:tx>
            <c:strRef>
              <c:f>Sheet13!$F$3:$F$4</c:f>
              <c:strCache>
                <c:ptCount val="1"/>
                <c:pt idx="0">
                  <c:v>southeast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Sheet13!$F$5</c:f>
              <c:numCache>
                <c:formatCode>General</c:formatCode>
                <c:ptCount val="1"/>
                <c:pt idx="0">
                  <c:v>472129.5198999999</c:v>
                </c:pt>
              </c:numCache>
            </c:numRef>
          </c:val>
          <c:extLst>
            <c:ext xmlns:c16="http://schemas.microsoft.com/office/drawing/2014/chart" uri="{C3380CC4-5D6E-409C-BE32-E72D297353CC}">
              <c16:uniqueId val="{00000001-94B7-4BBC-A4FA-30988EFC99E7}"/>
            </c:ext>
          </c:extLst>
        </c:ser>
        <c:ser>
          <c:idx val="3"/>
          <c:order val="3"/>
          <c:tx>
            <c:strRef>
              <c:f>Sheet13!$G$3:$G$4</c:f>
              <c:strCache>
                <c:ptCount val="1"/>
                <c:pt idx="0">
                  <c:v>southwest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Sheet13!$G$5</c:f>
              <c:numCache>
                <c:formatCode>General</c:formatCode>
                <c:ptCount val="1"/>
                <c:pt idx="0">
                  <c:v>488614.99164999992</c:v>
                </c:pt>
              </c:numCache>
            </c:numRef>
          </c:val>
          <c:extLst>
            <c:ext xmlns:c16="http://schemas.microsoft.com/office/drawing/2014/chart" uri="{C3380CC4-5D6E-409C-BE32-E72D297353CC}">
              <c16:uniqueId val="{00000002-94B7-4BBC-A4FA-30988EFC99E7}"/>
            </c:ext>
          </c:extLst>
        </c:ser>
        <c:dLbls>
          <c:dLblPos val="outEnd"/>
          <c:showLegendKey val="0"/>
          <c:showVal val="1"/>
          <c:showCatName val="0"/>
          <c:showSerName val="0"/>
          <c:showPercent val="0"/>
          <c:showBubbleSize val="0"/>
        </c:dLbls>
        <c:gapWidth val="182"/>
        <c:axId val="1609465983"/>
        <c:axId val="1609471743"/>
      </c:barChart>
      <c:catAx>
        <c:axId val="16094659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09471743"/>
        <c:crosses val="autoZero"/>
        <c:auto val="1"/>
        <c:lblAlgn val="ctr"/>
        <c:lblOffset val="100"/>
        <c:noMultiLvlLbl val="0"/>
      </c:catAx>
      <c:valAx>
        <c:axId val="160947174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094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bg1">
              <a:lumMod val="50000"/>
            </a:schemeClr>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Sheet13!$D$9</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4-9B84-4D6C-85D4-AD068E698382}"/>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3-9B84-4D6C-85D4-AD068E69838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2-9B84-4D6C-85D4-AD068E6983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Sheet13!$C$10:$C$13</c:f>
              <c:strCache>
                <c:ptCount val="4"/>
                <c:pt idx="0">
                  <c:v>northeast</c:v>
                </c:pt>
                <c:pt idx="1">
                  <c:v>northwest</c:v>
                </c:pt>
                <c:pt idx="2">
                  <c:v>southeast</c:v>
                </c:pt>
                <c:pt idx="3">
                  <c:v>southwest</c:v>
                </c:pt>
              </c:strCache>
            </c:strRef>
          </c:cat>
          <c:val>
            <c:numRef>
              <c:f>Sheet13!$D$10:$D$13</c:f>
              <c:numCache>
                <c:formatCode>General</c:formatCode>
                <c:ptCount val="4"/>
                <c:pt idx="0">
                  <c:v>277625.89254999999</c:v>
                </c:pt>
                <c:pt idx="1">
                  <c:v>402482.14219999994</c:v>
                </c:pt>
                <c:pt idx="2">
                  <c:v>472129.5198999999</c:v>
                </c:pt>
                <c:pt idx="3">
                  <c:v>488614.99164999992</c:v>
                </c:pt>
              </c:numCache>
            </c:numRef>
          </c:val>
          <c:extLst>
            <c:ext xmlns:c16="http://schemas.microsoft.com/office/drawing/2014/chart" uri="{C3380CC4-5D6E-409C-BE32-E72D297353CC}">
              <c16:uniqueId val="{00000000-9B84-4D6C-85D4-AD068E698382}"/>
            </c:ext>
          </c:extLst>
        </c:ser>
        <c:dLbls>
          <c:dLblPos val="outEnd"/>
          <c:showLegendKey val="0"/>
          <c:showVal val="1"/>
          <c:showCatName val="0"/>
          <c:showSerName val="0"/>
          <c:showPercent val="0"/>
          <c:showBubbleSize val="0"/>
        </c:dLbls>
        <c:gapWidth val="182"/>
        <c:axId val="1674282751"/>
        <c:axId val="1674283231"/>
      </c:barChart>
      <c:catAx>
        <c:axId val="167428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83231"/>
        <c:crosses val="autoZero"/>
        <c:auto val="1"/>
        <c:lblAlgn val="ctr"/>
        <c:lblOffset val="100"/>
        <c:noMultiLvlLbl val="0"/>
      </c:catAx>
      <c:valAx>
        <c:axId val="167428323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742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Smokers</a:t>
            </a:r>
          </a:p>
          <a:p>
            <a:pPr>
              <a:defRPr sz="1600" b="1" i="0" u="none" strike="noStrike" kern="1200" cap="all"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ivotFmts>
      <c:pivotFmt>
        <c:idx val="0"/>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4D8-4547-9205-D321B387AC3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4D8-4547-9205-D321B387AC38}"/>
              </c:ext>
            </c:extLst>
          </c:dPt>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Sheet12!$A$4:$A$6</c:f>
              <c:strCache>
                <c:ptCount val="2"/>
                <c:pt idx="0">
                  <c:v>no</c:v>
                </c:pt>
                <c:pt idx="1">
                  <c:v>yes</c:v>
                </c:pt>
              </c:strCache>
            </c:strRef>
          </c:cat>
          <c:val>
            <c:numRef>
              <c:f>Sheet12!$B$4:$B$6</c:f>
              <c:numCache>
                <c:formatCode>General</c:formatCode>
                <c:ptCount val="2"/>
                <c:pt idx="0">
                  <c:v>85</c:v>
                </c:pt>
                <c:pt idx="1">
                  <c:v>30</c:v>
                </c:pt>
              </c:numCache>
            </c:numRef>
          </c:val>
          <c:extLst>
            <c:ext xmlns:c16="http://schemas.microsoft.com/office/drawing/2014/chart" uri="{C3380CC4-5D6E-409C-BE32-E72D297353CC}">
              <c16:uniqueId val="{00000000-24D8-4547-9205-D321B387AC3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Sheet12!$C$12</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Sheet12!$B$13:$B$25</c:f>
              <c:strCache>
                <c:ptCount val="12"/>
                <c:pt idx="0">
                  <c:v>Wangige sub county hospital</c:v>
                </c:pt>
                <c:pt idx="1">
                  <c:v>Kiambu county referral hospital</c:v>
                </c:pt>
                <c:pt idx="2">
                  <c:v>Lel Healthcentre</c:v>
                </c:pt>
                <c:pt idx="3">
                  <c:v>Kakamega county referral hospital</c:v>
                </c:pt>
                <c:pt idx="4">
                  <c:v>Kibra sub county hospital</c:v>
                </c:pt>
                <c:pt idx="5">
                  <c:v>Kajiado county referral hospital</c:v>
                </c:pt>
                <c:pt idx="6">
                  <c:v>Kenyatta University Teaching and Referral Hospital</c:v>
                </c:pt>
                <c:pt idx="7">
                  <c:v>Kenyatta National Hospital</c:v>
                </c:pt>
                <c:pt idx="8">
                  <c:v>Moi Teaching and Referral Hospital</c:v>
                </c:pt>
                <c:pt idx="9">
                  <c:v>Ngara Healthcentre</c:v>
                </c:pt>
                <c:pt idx="10">
                  <c:v>Kibuye Healthcentre</c:v>
                </c:pt>
                <c:pt idx="11">
                  <c:v>Westlands sub county hospital</c:v>
                </c:pt>
              </c:strCache>
            </c:strRef>
          </c:cat>
          <c:val>
            <c:numRef>
              <c:f>Sheet12!$C$13:$C$25</c:f>
              <c:numCache>
                <c:formatCode>General</c:formatCode>
                <c:ptCount val="12"/>
                <c:pt idx="0">
                  <c:v>4589.01998</c:v>
                </c:pt>
                <c:pt idx="1">
                  <c:v>5041.9501999999993</c:v>
                </c:pt>
                <c:pt idx="2">
                  <c:v>11143.239328571426</c:v>
                </c:pt>
                <c:pt idx="3">
                  <c:v>12564.8572575</c:v>
                </c:pt>
                <c:pt idx="4">
                  <c:v>12746.40344</c:v>
                </c:pt>
                <c:pt idx="5">
                  <c:v>14139.497747647059</c:v>
                </c:pt>
                <c:pt idx="6">
                  <c:v>14935.759816153846</c:v>
                </c:pt>
                <c:pt idx="7">
                  <c:v>15001.288005833334</c:v>
                </c:pt>
                <c:pt idx="8">
                  <c:v>15316.768961111109</c:v>
                </c:pt>
                <c:pt idx="9">
                  <c:v>15377.713390000001</c:v>
                </c:pt>
                <c:pt idx="10">
                  <c:v>23477.489439999998</c:v>
                </c:pt>
                <c:pt idx="11">
                  <c:v>25654.610143999998</c:v>
                </c:pt>
              </c:numCache>
            </c:numRef>
          </c:val>
          <c:extLst>
            <c:ext xmlns:c16="http://schemas.microsoft.com/office/drawing/2014/chart" uri="{C3380CC4-5D6E-409C-BE32-E72D297353CC}">
              <c16:uniqueId val="{00000000-4498-4479-A59A-5C99BDBB9E38}"/>
            </c:ext>
          </c:extLst>
        </c:ser>
        <c:dLbls>
          <c:dLblPos val="outEnd"/>
          <c:showLegendKey val="0"/>
          <c:showVal val="1"/>
          <c:showCatName val="0"/>
          <c:showSerName val="0"/>
          <c:showPercent val="0"/>
          <c:showBubbleSize val="0"/>
        </c:dLbls>
        <c:gapWidth val="90"/>
        <c:axId val="1693742975"/>
        <c:axId val="1693733855"/>
      </c:barChart>
      <c:catAx>
        <c:axId val="169374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33855"/>
        <c:crosses val="autoZero"/>
        <c:auto val="1"/>
        <c:lblAlgn val="ctr"/>
        <c:lblOffset val="100"/>
        <c:noMultiLvlLbl val="0"/>
      </c:catAx>
      <c:valAx>
        <c:axId val="1693733855"/>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937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[Patient_Data_Analytics_Dashboard.xlsx]Patients by region &amp; smoker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solidFill>
                  <a:sysClr val="windowText" lastClr="000000"/>
                </a:solidFill>
                <a:latin typeface="Times New Roman" panose="02020603050405020304" pitchFamily="18" charset="0"/>
                <a:cs typeface="Times New Roman" panose="02020603050405020304" pitchFamily="18" charset="0"/>
              </a:rPr>
              <a:t>Number of Smokers and Non-Smokers Across Regions</a:t>
            </a:r>
            <a:endParaRPr lang="en-US" sz="11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1075156808071597"/>
          <c:y val="1.74581896271230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870516185478"/>
          <c:y val="0.11993448818897638"/>
          <c:w val="0.80852580927384077"/>
          <c:h val="0.78300808398950128"/>
        </c:manualLayout>
      </c:layout>
      <c:barChart>
        <c:barDir val="col"/>
        <c:grouping val="clustered"/>
        <c:varyColors val="0"/>
        <c:ser>
          <c:idx val="0"/>
          <c:order val="0"/>
          <c:tx>
            <c:strRef>
              <c:f>'Patients by region &amp; smoker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southeast</c:v>
                </c:pt>
                <c:pt idx="3">
                  <c:v>southwest</c:v>
                </c:pt>
              </c:strCache>
            </c:strRef>
          </c:cat>
          <c:val>
            <c:numRef>
              <c:f>'Patients by region &amp; smoker '!$B$5:$B$9</c:f>
              <c:numCache>
                <c:formatCode>General</c:formatCode>
                <c:ptCount val="4"/>
                <c:pt idx="0">
                  <c:v>27</c:v>
                </c:pt>
                <c:pt idx="1">
                  <c:v>20</c:v>
                </c:pt>
                <c:pt idx="2">
                  <c:v>20</c:v>
                </c:pt>
                <c:pt idx="3">
                  <c:v>18</c:v>
                </c:pt>
              </c:numCache>
            </c:numRef>
          </c:val>
          <c:extLst>
            <c:ext xmlns:c16="http://schemas.microsoft.com/office/drawing/2014/chart" uri="{C3380CC4-5D6E-409C-BE32-E72D297353CC}">
              <c16:uniqueId val="{00000000-4E0C-490C-AABE-033446A8F508}"/>
            </c:ext>
          </c:extLst>
        </c:ser>
        <c:ser>
          <c:idx val="1"/>
          <c:order val="1"/>
          <c:tx>
            <c:strRef>
              <c:f>'Patients by region &amp; smoker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southeast</c:v>
                </c:pt>
                <c:pt idx="3">
                  <c:v>southwest</c:v>
                </c:pt>
              </c:strCache>
            </c:strRef>
          </c:cat>
          <c:val>
            <c:numRef>
              <c:f>'Patients by region &amp; smoker '!$C$5:$C$9</c:f>
              <c:numCache>
                <c:formatCode>General</c:formatCode>
                <c:ptCount val="4"/>
                <c:pt idx="0">
                  <c:v>5</c:v>
                </c:pt>
                <c:pt idx="1">
                  <c:v>4</c:v>
                </c:pt>
                <c:pt idx="2">
                  <c:v>11</c:v>
                </c:pt>
                <c:pt idx="3">
                  <c:v>10</c:v>
                </c:pt>
              </c:numCache>
            </c:numRef>
          </c:val>
          <c:extLst>
            <c:ext xmlns:c16="http://schemas.microsoft.com/office/drawing/2014/chart" uri="{C3380CC4-5D6E-409C-BE32-E72D297353CC}">
              <c16:uniqueId val="{00000001-96DB-4E78-AEA1-A9A26F600EE3}"/>
            </c:ext>
          </c:extLst>
        </c:ser>
        <c:dLbls>
          <c:dLblPos val="outEnd"/>
          <c:showLegendKey val="0"/>
          <c:showVal val="1"/>
          <c:showCatName val="0"/>
          <c:showSerName val="0"/>
          <c:showPercent val="0"/>
          <c:showBubbleSize val="0"/>
        </c:dLbls>
        <c:gapWidth val="219"/>
        <c:overlap val="-27"/>
        <c:axId val="1447715631"/>
        <c:axId val="1447718991"/>
      </c:barChart>
      <c:catAx>
        <c:axId val="144771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718991"/>
        <c:crosses val="autoZero"/>
        <c:auto val="1"/>
        <c:lblAlgn val="ctr"/>
        <c:lblOffset val="100"/>
        <c:noMultiLvlLbl val="0"/>
      </c:catAx>
      <c:valAx>
        <c:axId val="144771899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No:</a:t>
                </a:r>
                <a:r>
                  <a:rPr lang="en-US" b="1" baseline="0">
                    <a:latin typeface="Times New Roman" panose="02020603050405020304" pitchFamily="18" charset="0"/>
                    <a:cs typeface="Times New Roman" panose="02020603050405020304" pitchFamily="18" charset="0"/>
                  </a:rPr>
                  <a:t> of people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477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[Patient_Data_Analytics_Dashboard.xlsx]Sheet12!PivotTable4</c:name>
    <c:fmtId val="3"/>
  </c:pivotSource>
  <c:chart>
    <c:title>
      <c:tx>
        <c:rich>
          <a:bodyPr rot="0" spcFirstLastPara="1" vertOverflow="ellipsis" vert="horz" wrap="square" anchor="ctr" anchorCtr="1"/>
          <a:lstStyle/>
          <a:p>
            <a:pPr algn="ctr" rtl="0">
              <a:defRPr lang="en-US" sz="1100" b="1" i="0" u="none" strike="noStrike" kern="1200" cap="all"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Smoking Habits: Yes vs No</a:t>
            </a:r>
          </a:p>
        </c:rich>
      </c:tx>
      <c:layout>
        <c:manualLayout>
          <c:xMode val="edge"/>
          <c:yMode val="edge"/>
          <c:x val="0.132669562014058"/>
          <c:y val="3.2520311324366204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18F-4516-9797-D83B28F71DD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18F-4516-9797-D83B28F71DDF}"/>
              </c:ext>
            </c:extLst>
          </c:dPt>
          <c:dLbls>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18F-4516-9797-D83B28F71DDF}"/>
                </c:ext>
              </c:extLst>
            </c:dLbl>
            <c:dLbl>
              <c:idx val="1"/>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18F-4516-9797-D83B28F71DDF}"/>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Sheet12!$A$4:$A$6</c:f>
              <c:strCache>
                <c:ptCount val="2"/>
                <c:pt idx="0">
                  <c:v>no</c:v>
                </c:pt>
                <c:pt idx="1">
                  <c:v>yes</c:v>
                </c:pt>
              </c:strCache>
            </c:strRef>
          </c:cat>
          <c:val>
            <c:numRef>
              <c:f>Sheet12!$B$4:$B$6</c:f>
              <c:numCache>
                <c:formatCode>General</c:formatCode>
                <c:ptCount val="2"/>
                <c:pt idx="0">
                  <c:v>85</c:v>
                </c:pt>
                <c:pt idx="1">
                  <c:v>30</c:v>
                </c:pt>
              </c:numCache>
            </c:numRef>
          </c:val>
          <c:extLst>
            <c:ext xmlns:c16="http://schemas.microsoft.com/office/drawing/2014/chart" uri="{C3380CC4-5D6E-409C-BE32-E72D297353CC}">
              <c16:uniqueId val="{00000004-418F-4516-9797-D83B28F71DD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[Patient_Data_Analytics_Dashboard.xlsx]Sheet13!PivotTable11</c:name>
    <c:fmtId val="11"/>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Regional Healthcare Expenditure</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bg1">
              <a:lumMod val="50000"/>
            </a:schemeClr>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bg1">
              <a:lumMod val="50000"/>
            </a:schemeClr>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bg1">
              <a:lumMod val="50000"/>
            </a:schemeClr>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Sheet13!$D$9</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1FA6-4F84-B513-9FF75535C8A6}"/>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3-1FA6-4F84-B513-9FF75535C8A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1FA6-4F84-B513-9FF75535C8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Sheet13!$C$10:$C$13</c:f>
              <c:strCache>
                <c:ptCount val="4"/>
                <c:pt idx="0">
                  <c:v>northeast</c:v>
                </c:pt>
                <c:pt idx="1">
                  <c:v>northwest</c:v>
                </c:pt>
                <c:pt idx="2">
                  <c:v>southeast</c:v>
                </c:pt>
                <c:pt idx="3">
                  <c:v>southwest</c:v>
                </c:pt>
              </c:strCache>
            </c:strRef>
          </c:cat>
          <c:val>
            <c:numRef>
              <c:f>Sheet13!$D$10:$D$13</c:f>
              <c:numCache>
                <c:formatCode>General</c:formatCode>
                <c:ptCount val="4"/>
                <c:pt idx="0">
                  <c:v>277625.89254999999</c:v>
                </c:pt>
                <c:pt idx="1">
                  <c:v>402482.14219999994</c:v>
                </c:pt>
                <c:pt idx="2">
                  <c:v>472129.5198999999</c:v>
                </c:pt>
                <c:pt idx="3">
                  <c:v>488614.99164999992</c:v>
                </c:pt>
              </c:numCache>
            </c:numRef>
          </c:val>
          <c:extLst>
            <c:ext xmlns:c16="http://schemas.microsoft.com/office/drawing/2014/chart" uri="{C3380CC4-5D6E-409C-BE32-E72D297353CC}">
              <c16:uniqueId val="{00000006-1FA6-4F84-B513-9FF75535C8A6}"/>
            </c:ext>
          </c:extLst>
        </c:ser>
        <c:dLbls>
          <c:dLblPos val="outEnd"/>
          <c:showLegendKey val="0"/>
          <c:showVal val="1"/>
          <c:showCatName val="0"/>
          <c:showSerName val="0"/>
          <c:showPercent val="0"/>
          <c:showBubbleSize val="0"/>
        </c:dLbls>
        <c:gapWidth val="182"/>
        <c:axId val="1674282751"/>
        <c:axId val="1674283231"/>
      </c:barChart>
      <c:catAx>
        <c:axId val="167428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83231"/>
        <c:crosses val="autoZero"/>
        <c:auto val="1"/>
        <c:lblAlgn val="ctr"/>
        <c:lblOffset val="100"/>
        <c:noMultiLvlLbl val="0"/>
      </c:catAx>
      <c:valAx>
        <c:axId val="167428323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742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[Patient_Data_Analytics_Dashboard.xlsx]Sheet12!PivotTable12</c:name>
    <c:fmtId val="7"/>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Facility-wise Average Healthcare Costs</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Sheet12!$C$12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Sheet12!$B$13:$B$25</c:f>
              <c:strCache>
                <c:ptCount val="12"/>
                <c:pt idx="0">
                  <c:v>Wangige sub county hospital</c:v>
                </c:pt>
                <c:pt idx="1">
                  <c:v>Kiambu county referral hospital</c:v>
                </c:pt>
                <c:pt idx="2">
                  <c:v>Lel Healthcentre</c:v>
                </c:pt>
                <c:pt idx="3">
                  <c:v>Kakamega county referral hospital</c:v>
                </c:pt>
                <c:pt idx="4">
                  <c:v>Kibra sub county hospital</c:v>
                </c:pt>
                <c:pt idx="5">
                  <c:v>Kajiado county referral hospital</c:v>
                </c:pt>
                <c:pt idx="6">
                  <c:v>Kenyatta University Teaching and Referral Hospital</c:v>
                </c:pt>
                <c:pt idx="7">
                  <c:v>Kenyatta National Hospital</c:v>
                </c:pt>
                <c:pt idx="8">
                  <c:v>Moi Teaching and Referral Hospital</c:v>
                </c:pt>
                <c:pt idx="9">
                  <c:v>Ngara Healthcentre</c:v>
                </c:pt>
                <c:pt idx="10">
                  <c:v>Kibuye Healthcentre</c:v>
                </c:pt>
                <c:pt idx="11">
                  <c:v>Westlands sub county hospital</c:v>
                </c:pt>
              </c:strCache>
            </c:strRef>
          </c:cat>
          <c:val>
            <c:numRef>
              <c:f>Sheet12!$C$13:$C$25</c:f>
              <c:numCache>
                <c:formatCode>General</c:formatCode>
                <c:ptCount val="12"/>
                <c:pt idx="0">
                  <c:v>4589.01998</c:v>
                </c:pt>
                <c:pt idx="1">
                  <c:v>5041.9501999999993</c:v>
                </c:pt>
                <c:pt idx="2">
                  <c:v>11143.239328571426</c:v>
                </c:pt>
                <c:pt idx="3">
                  <c:v>12564.8572575</c:v>
                </c:pt>
                <c:pt idx="4">
                  <c:v>12746.40344</c:v>
                </c:pt>
                <c:pt idx="5">
                  <c:v>14139.497747647059</c:v>
                </c:pt>
                <c:pt idx="6">
                  <c:v>14935.759816153846</c:v>
                </c:pt>
                <c:pt idx="7">
                  <c:v>15001.288005833334</c:v>
                </c:pt>
                <c:pt idx="8">
                  <c:v>15316.768961111109</c:v>
                </c:pt>
                <c:pt idx="9">
                  <c:v>15377.713390000001</c:v>
                </c:pt>
                <c:pt idx="10">
                  <c:v>23477.489439999998</c:v>
                </c:pt>
                <c:pt idx="11">
                  <c:v>25654.610143999998</c:v>
                </c:pt>
              </c:numCache>
            </c:numRef>
          </c:val>
          <c:extLst>
            <c:ext xmlns:c16="http://schemas.microsoft.com/office/drawing/2014/chart" uri="{C3380CC4-5D6E-409C-BE32-E72D297353CC}">
              <c16:uniqueId val="{00000000-4DE9-4444-A3E2-2DFF15416441}"/>
            </c:ext>
          </c:extLst>
        </c:ser>
        <c:dLbls>
          <c:dLblPos val="inEnd"/>
          <c:showLegendKey val="0"/>
          <c:showVal val="1"/>
          <c:showCatName val="0"/>
          <c:showSerName val="0"/>
          <c:showPercent val="0"/>
          <c:showBubbleSize val="0"/>
        </c:dLbls>
        <c:gapWidth val="90"/>
        <c:axId val="1693742975"/>
        <c:axId val="1693733855"/>
      </c:barChart>
      <c:catAx>
        <c:axId val="169374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33855"/>
        <c:crosses val="autoZero"/>
        <c:auto val="1"/>
        <c:lblAlgn val="ctr"/>
        <c:lblOffset val="100"/>
        <c:noMultiLvlLbl val="0"/>
      </c:catAx>
      <c:valAx>
        <c:axId val="1693733855"/>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937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200" b="1">
                <a:solidFill>
                  <a:sysClr val="windowText" lastClr="000000"/>
                </a:solidFill>
                <a:latin typeface="Times New Roman" panose="02020603050405020304" pitchFamily="18" charset="0"/>
                <a:cs typeface="Times New Roman" panose="02020603050405020304" pitchFamily="18" charset="0"/>
              </a:rPr>
              <a:t>Patient Distribution Across Healthcare Facilities</a:t>
            </a:r>
            <a:endParaRPr lang="en-US" sz="1200" b="1" i="0" u="none" strike="noStrike" baseline="0">
              <a:solidFill>
                <a:sysClr val="windowText" lastClr="000000"/>
              </a:solidFill>
              <a:latin typeface="Times New Roman" panose="02020603050405020304" pitchFamily="18" charset="0"/>
              <a:cs typeface="Times New Roman" panose="02020603050405020304" pitchFamily="18" charset="0"/>
            </a:endParaRPr>
          </a:p>
        </cx:rich>
      </cx:tx>
    </cx:title>
    <cx:plotArea>
      <cx:plotAreaRegion>
        <cx:series layoutId="treemap" uniqueId="{37E89C25-4732-4887-93A4-E62EC6F79326}">
          <cx:tx>
            <cx:txData>
              <cx:f>_xlchart.v1.1</cx:f>
              <cx:v>Patients</cx:v>
            </cx:txData>
          </cx:tx>
          <cx:dataLabels pos="inEnd">
            <cx:visibility seriesName="0" categoryName="1" value="0"/>
          </cx:dataLabels>
          <cx:dataId val="0"/>
          <cx:layoutPr>
            <cx:parentLabelLayout val="overlapping"/>
          </cx:layoutPr>
        </cx:series>
      </cx:plotAreaRegion>
    </cx:plotArea>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microsoft.com/office/2014/relationships/chartEx" Target="../charts/chartEx1.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28575</xdr:rowOff>
    </xdr:from>
    <xdr:to>
      <xdr:col>11</xdr:col>
      <xdr:colOff>142875</xdr:colOff>
      <xdr:row>11</xdr:row>
      <xdr:rowOff>133350</xdr:rowOff>
    </xdr:to>
    <xdr:graphicFrame macro="">
      <xdr:nvGraphicFramePr>
        <xdr:cNvPr id="2" name="Chart 1">
          <a:extLst>
            <a:ext uri="{FF2B5EF4-FFF2-40B4-BE49-F238E27FC236}">
              <a16:creationId xmlns:a16="http://schemas.microsoft.com/office/drawing/2014/main" id="{D7B6E4C3-1974-61D5-16D4-B798BB1E0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324971</xdr:colOff>
      <xdr:row>1</xdr:row>
      <xdr:rowOff>29696</xdr:rowOff>
    </xdr:from>
    <xdr:to>
      <xdr:col>16</xdr:col>
      <xdr:colOff>130549</xdr:colOff>
      <xdr:row>15</xdr:row>
      <xdr:rowOff>105896</xdr:rowOff>
    </xdr:to>
    <xdr:graphicFrame macro="">
      <xdr:nvGraphicFramePr>
        <xdr:cNvPr id="2" name="Chart 1">
          <a:extLst>
            <a:ext uri="{FF2B5EF4-FFF2-40B4-BE49-F238E27FC236}">
              <a16:creationId xmlns:a16="http://schemas.microsoft.com/office/drawing/2014/main" id="{F218A316-8C37-9869-E4F2-87843E3EC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47017</xdr:colOff>
      <xdr:row>5</xdr:row>
      <xdr:rowOff>7700</xdr:rowOff>
    </xdr:from>
    <xdr:to>
      <xdr:col>10</xdr:col>
      <xdr:colOff>144459</xdr:colOff>
      <xdr:row>15</xdr:row>
      <xdr:rowOff>82826</xdr:rowOff>
    </xdr:to>
    <xdr:graphicFrame macro="">
      <xdr:nvGraphicFramePr>
        <xdr:cNvPr id="3" name="Chart 2">
          <a:extLst>
            <a:ext uri="{FF2B5EF4-FFF2-40B4-BE49-F238E27FC236}">
              <a16:creationId xmlns:a16="http://schemas.microsoft.com/office/drawing/2014/main" id="{DFC44DA7-990F-54CC-3652-8F6DB02D4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447676</xdr:colOff>
      <xdr:row>0</xdr:row>
      <xdr:rowOff>85725</xdr:rowOff>
    </xdr:from>
    <xdr:to>
      <xdr:col>7</xdr:col>
      <xdr:colOff>581026</xdr:colOff>
      <xdr:row>8</xdr:row>
      <xdr:rowOff>133350</xdr:rowOff>
    </xdr:to>
    <xdr:graphicFrame macro="">
      <xdr:nvGraphicFramePr>
        <xdr:cNvPr id="2" name="Chart 1">
          <a:extLst>
            <a:ext uri="{FF2B5EF4-FFF2-40B4-BE49-F238E27FC236}">
              <a16:creationId xmlns:a16="http://schemas.microsoft.com/office/drawing/2014/main" id="{319D629D-AF1B-CA42-A444-B3EC954B3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5</xdr:row>
      <xdr:rowOff>57150</xdr:rowOff>
    </xdr:from>
    <xdr:to>
      <xdr:col>8</xdr:col>
      <xdr:colOff>438150</xdr:colOff>
      <xdr:row>19</xdr:row>
      <xdr:rowOff>133350</xdr:rowOff>
    </xdr:to>
    <xdr:graphicFrame macro="">
      <xdr:nvGraphicFramePr>
        <xdr:cNvPr id="3" name="Chart 2">
          <a:extLst>
            <a:ext uri="{FF2B5EF4-FFF2-40B4-BE49-F238E27FC236}">
              <a16:creationId xmlns:a16="http://schemas.microsoft.com/office/drawing/2014/main" id="{40714AEF-A589-61FA-F638-80D820F2D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5</xdr:row>
      <xdr:rowOff>66675</xdr:rowOff>
    </xdr:from>
    <xdr:to>
      <xdr:col>9</xdr:col>
      <xdr:colOff>66675</xdr:colOff>
      <xdr:row>17</xdr:row>
      <xdr:rowOff>85725</xdr:rowOff>
    </xdr:to>
    <xdr:graphicFrame macro="">
      <xdr:nvGraphicFramePr>
        <xdr:cNvPr id="2" name="Chart 1">
          <a:extLst>
            <a:ext uri="{FF2B5EF4-FFF2-40B4-BE49-F238E27FC236}">
              <a16:creationId xmlns:a16="http://schemas.microsoft.com/office/drawing/2014/main" id="{37AE9EFD-189A-4042-A551-BCF13265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154781</xdr:colOff>
      <xdr:row>2</xdr:row>
      <xdr:rowOff>178594</xdr:rowOff>
    </xdr:from>
    <xdr:to>
      <xdr:col>2</xdr:col>
      <xdr:colOff>495300</xdr:colOff>
      <xdr:row>7</xdr:row>
      <xdr:rowOff>95250</xdr:rowOff>
    </xdr:to>
    <mc:AlternateContent xmlns:mc="http://schemas.openxmlformats.org/markup-compatibility/2006" xmlns:a14="http://schemas.microsoft.com/office/drawing/2010/main">
      <mc:Choice Requires="a14">
        <xdr:graphicFrame macro="">
          <xdr:nvGraphicFramePr>
            <xdr:cNvPr id="3" name="sex 1">
              <a:extLst>
                <a:ext uri="{FF2B5EF4-FFF2-40B4-BE49-F238E27FC236}">
                  <a16:creationId xmlns:a16="http://schemas.microsoft.com/office/drawing/2014/main" id="{051FFFE5-AC1D-CEE5-A620-205E2949AE5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5249" y="657226"/>
              <a:ext cx="1624694" cy="757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123826</xdr:colOff>
      <xdr:row>5</xdr:row>
      <xdr:rowOff>66674</xdr:rowOff>
    </xdr:from>
    <xdr:to>
      <xdr:col>11</xdr:col>
      <xdr:colOff>600075</xdr:colOff>
      <xdr:row>17</xdr:row>
      <xdr:rowOff>123825</xdr:rowOff>
    </xdr:to>
    <xdr:graphicFrame macro="">
      <xdr:nvGraphicFramePr>
        <xdr:cNvPr id="5" name="Chart 4">
          <a:extLst>
            <a:ext uri="{FF2B5EF4-FFF2-40B4-BE49-F238E27FC236}">
              <a16:creationId xmlns:a16="http://schemas.microsoft.com/office/drawing/2014/main" id="{B7C98B2A-5E18-4013-AA23-FAE7A8AD3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119063</xdr:colOff>
      <xdr:row>7</xdr:row>
      <xdr:rowOff>178595</xdr:rowOff>
    </xdr:from>
    <xdr:to>
      <xdr:col>2</xdr:col>
      <xdr:colOff>519113</xdr:colOff>
      <xdr:row>15</xdr:row>
      <xdr:rowOff>178594</xdr:rowOff>
    </xdr:to>
    <mc:AlternateContent xmlns:mc="http://schemas.openxmlformats.org/markup-compatibility/2006" xmlns:a14="http://schemas.microsoft.com/office/drawing/2010/main">
      <mc:Choice Requires="a14">
        <xdr:graphicFrame macro="">
          <xdr:nvGraphicFramePr>
            <xdr:cNvPr id="10" name="Weight Status">
              <a:extLst>
                <a:ext uri="{FF2B5EF4-FFF2-40B4-BE49-F238E27FC236}">
                  <a16:creationId xmlns:a16="http://schemas.microsoft.com/office/drawing/2014/main" id="{5BE7EFB2-035E-6235-6644-F81FC5C1644B}"/>
                </a:ext>
              </a:extLst>
            </xdr:cNvPr>
            <xdr:cNvGraphicFramePr/>
          </xdr:nvGraphicFramePr>
          <xdr:xfrm>
            <a:off x="0" y="0"/>
            <a:ext cx="0" cy="0"/>
          </xdr:xfrm>
          <a:graphic>
            <a:graphicData uri="http://schemas.microsoft.com/office/drawing/2010/slicer">
              <sle:slicer xmlns:sle="http://schemas.microsoft.com/office/drawing/2010/slicer" name="Weight Status"/>
            </a:graphicData>
          </a:graphic>
        </xdr:graphicFrame>
      </mc:Choice>
      <mc:Fallback xmlns="">
        <xdr:sp macro="" textlink="">
          <xdr:nvSpPr>
            <xdr:cNvPr id="0" name=""/>
            <xdr:cNvSpPr>
              <a:spLocks noTextEdit="1"/>
            </xdr:cNvSpPr>
          </xdr:nvSpPr>
          <xdr:spPr>
            <a:xfrm>
              <a:off x="119063" y="1688988"/>
              <a:ext cx="1624693"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107156</xdr:colOff>
      <xdr:row>16</xdr:row>
      <xdr:rowOff>50007</xdr:rowOff>
    </xdr:from>
    <xdr:to>
      <xdr:col>2</xdr:col>
      <xdr:colOff>516731</xdr:colOff>
      <xdr:row>23</xdr:row>
      <xdr:rowOff>164307</xdr:rowOff>
    </xdr:to>
    <mc:AlternateContent xmlns:mc="http://schemas.openxmlformats.org/markup-compatibility/2006" xmlns:a14="http://schemas.microsoft.com/office/drawing/2010/main">
      <mc:Choice Requires="a14">
        <xdr:graphicFrame macro="">
          <xdr:nvGraphicFramePr>
            <xdr:cNvPr id="12" name="Level">
              <a:extLst>
                <a:ext uri="{FF2B5EF4-FFF2-40B4-BE49-F238E27FC236}">
                  <a16:creationId xmlns:a16="http://schemas.microsoft.com/office/drawing/2014/main" id="{73EDD462-A360-DD24-413F-83B9682B6F42}"/>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07156" y="3274900"/>
              <a:ext cx="1634218"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24</xdr:row>
      <xdr:rowOff>33339</xdr:rowOff>
    </xdr:from>
    <xdr:to>
      <xdr:col>2</xdr:col>
      <xdr:colOff>514350</xdr:colOff>
      <xdr:row>31</xdr:row>
      <xdr:rowOff>128589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D778EF97-E774-F8D0-2328-43EEB8A460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4782232"/>
              <a:ext cx="1643743"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571500</xdr:colOff>
      <xdr:row>17</xdr:row>
      <xdr:rowOff>171451</xdr:rowOff>
    </xdr:from>
    <xdr:to>
      <xdr:col>9</xdr:col>
      <xdr:colOff>76200</xdr:colOff>
      <xdr:row>31</xdr:row>
      <xdr:rowOff>132277</xdr:rowOff>
    </xdr:to>
    <xdr:graphicFrame macro="">
      <xdr:nvGraphicFramePr>
        <xdr:cNvPr id="14" name="Chart 13">
          <a:extLst>
            <a:ext uri="{FF2B5EF4-FFF2-40B4-BE49-F238E27FC236}">
              <a16:creationId xmlns:a16="http://schemas.microsoft.com/office/drawing/2014/main" id="{A2F8C24A-2375-45F8-B334-1435E819A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133350</xdr:colOff>
      <xdr:row>17</xdr:row>
      <xdr:rowOff>176893</xdr:rowOff>
    </xdr:from>
    <xdr:to>
      <xdr:col>15</xdr:col>
      <xdr:colOff>476250</xdr:colOff>
      <xdr:row>31</xdr:row>
      <xdr:rowOff>123825</xdr:rowOff>
    </xdr:to>
    <xdr:graphicFrame macro="">
      <xdr:nvGraphicFramePr>
        <xdr:cNvPr id="15" name="Chart 14">
          <a:extLst>
            <a:ext uri="{FF2B5EF4-FFF2-40B4-BE49-F238E27FC236}">
              <a16:creationId xmlns:a16="http://schemas.microsoft.com/office/drawing/2014/main" id="{AD3263C3-4C53-4807-A562-ABD06E1F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680357</xdr:colOff>
      <xdr:row>5</xdr:row>
      <xdr:rowOff>40821</xdr:rowOff>
    </xdr:from>
    <xdr:to>
      <xdr:col>15</xdr:col>
      <xdr:colOff>476250</xdr:colOff>
      <xdr:row>17</xdr:row>
      <xdr:rowOff>161096</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33E05E08-CD44-E3EF-37F5-BFEA669B31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386082" y="1164771"/>
              <a:ext cx="4701268" cy="2406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3</xdr:row>
      <xdr:rowOff>119063</xdr:rowOff>
    </xdr:from>
    <xdr:to>
      <xdr:col>20</xdr:col>
      <xdr:colOff>523875</xdr:colOff>
      <xdr:row>31</xdr:row>
      <xdr:rowOff>119063</xdr:rowOff>
    </xdr:to>
    <xdr:sp macro="" textlink="">
      <xdr:nvSpPr>
        <xdr:cNvPr id="4" name="TextBox 3">
          <a:extLst>
            <a:ext uri="{FF2B5EF4-FFF2-40B4-BE49-F238E27FC236}">
              <a16:creationId xmlns:a16="http://schemas.microsoft.com/office/drawing/2014/main" id="{7A0E1E26-110A-587C-A64C-62A6340FD930}"/>
            </a:ext>
          </a:extLst>
        </xdr:cNvPr>
        <xdr:cNvSpPr txBox="1"/>
      </xdr:nvSpPr>
      <xdr:spPr>
        <a:xfrm>
          <a:off x="13239750" y="690563"/>
          <a:ext cx="2952750" cy="551259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                     </a:t>
          </a:r>
          <a:r>
            <a:rPr lang="en-US" sz="1400" b="1" u="sng">
              <a:solidFill>
                <a:sysClr val="windowText" lastClr="000000"/>
              </a:solidFill>
              <a:latin typeface="Times New Roman" panose="02020603050405020304" pitchFamily="18" charset="0"/>
              <a:cs typeface="Times New Roman" panose="02020603050405020304" pitchFamily="18" charset="0"/>
            </a:rPr>
            <a:t>Key Tackeaways</a:t>
          </a:r>
        </a:p>
        <a:p>
          <a:endParaRPr lang="en-US" sz="1400" b="1" u="sng">
            <a:solidFill>
              <a:sysClr val="windowText" lastClr="000000"/>
            </a:solidFill>
            <a:latin typeface="Times New Roman" panose="02020603050405020304" pitchFamily="18" charset="0"/>
            <a:cs typeface="Times New Roman" panose="02020603050405020304" pitchFamily="18" charset="0"/>
          </a:endParaRPr>
        </a:p>
        <a:p>
          <a:endParaRPr lang="en-US" sz="1400" b="1" u="sng">
            <a:solidFill>
              <a:sysClr val="windowText" lastClr="000000"/>
            </a:solidFill>
            <a:latin typeface="Times New Roman" panose="02020603050405020304" pitchFamily="18" charset="0"/>
            <a:cs typeface="Times New Roman" panose="02020603050405020304" pitchFamily="18" charset="0"/>
          </a:endParaRPr>
        </a:p>
        <a:p>
          <a:r>
            <a:rPr lang="en-US" sz="1400" b="1">
              <a:latin typeface="Times New Roman" panose="02020603050405020304" pitchFamily="18" charset="0"/>
              <a:cs typeface="Times New Roman" panose="02020603050405020304" pitchFamily="18" charset="0"/>
            </a:rPr>
            <a:t>Smoking Patterns:</a:t>
          </a:r>
          <a:br>
            <a:rPr lang="en-US" sz="1400">
              <a:latin typeface="Times New Roman" panose="02020603050405020304" pitchFamily="18" charset="0"/>
              <a:cs typeface="Times New Roman" panose="02020603050405020304" pitchFamily="18" charset="0"/>
            </a:rPr>
          </a:br>
          <a:r>
            <a:rPr lang="en-US" sz="1400">
              <a:latin typeface="Times New Roman" panose="02020603050405020304" pitchFamily="18" charset="0"/>
              <a:cs typeface="Times New Roman" panose="02020603050405020304" pitchFamily="18" charset="0"/>
            </a:rPr>
            <a:t>The majority of smokers are concentrated in the </a:t>
          </a:r>
          <a:r>
            <a:rPr lang="en-US" sz="1400" b="1">
              <a:latin typeface="Times New Roman" panose="02020603050405020304" pitchFamily="18" charset="0"/>
              <a:cs typeface="Times New Roman" panose="02020603050405020304" pitchFamily="18" charset="0"/>
            </a:rPr>
            <a:t>Southeast region</a:t>
          </a:r>
          <a:r>
            <a:rPr lang="en-US" sz="1400">
              <a:latin typeface="Times New Roman" panose="02020603050405020304" pitchFamily="18" charset="0"/>
              <a:cs typeface="Times New Roman" panose="02020603050405020304" pitchFamily="18" charset="0"/>
            </a:rPr>
            <a:t>, indicating a potential focus area for public health interventions targeting smoking cessation.</a:t>
          </a:r>
        </a:p>
        <a:p>
          <a:endParaRPr lang="en-US" sz="1400">
            <a:latin typeface="Times New Roman" panose="02020603050405020304" pitchFamily="18" charset="0"/>
            <a:cs typeface="Times New Roman" panose="02020603050405020304" pitchFamily="18" charset="0"/>
          </a:endParaRPr>
        </a:p>
        <a:p>
          <a:r>
            <a:rPr lang="en-US" sz="1400" b="1">
              <a:latin typeface="Times New Roman" panose="02020603050405020304" pitchFamily="18" charset="0"/>
              <a:cs typeface="Times New Roman" panose="02020603050405020304" pitchFamily="18" charset="0"/>
            </a:rPr>
            <a:t>Healthcare Costs:</a:t>
          </a:r>
          <a:br>
            <a:rPr lang="en-US" sz="1400">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Westlands Sub County Hospital</a:t>
          </a:r>
          <a:r>
            <a:rPr lang="en-US" sz="1400">
              <a:latin typeface="Times New Roman" panose="02020603050405020304" pitchFamily="18" charset="0"/>
              <a:cs typeface="Times New Roman" panose="02020603050405020304" pitchFamily="18" charset="0"/>
            </a:rPr>
            <a:t> records the highest average healthcare charges, suggesting the need to investigate factors driving costs in this facility.</a:t>
          </a:r>
        </a:p>
        <a:p>
          <a:endParaRPr lang="en-US" sz="1400">
            <a:latin typeface="Times New Roman" panose="02020603050405020304" pitchFamily="18" charset="0"/>
            <a:cs typeface="Times New Roman" panose="02020603050405020304" pitchFamily="18" charset="0"/>
          </a:endParaRPr>
        </a:p>
        <a:p>
          <a:r>
            <a:rPr lang="en-US" sz="1400" b="1">
              <a:latin typeface="Times New Roman" panose="02020603050405020304" pitchFamily="18" charset="0"/>
              <a:cs typeface="Times New Roman" panose="02020603050405020304" pitchFamily="18" charset="0"/>
            </a:rPr>
            <a:t>BMI and Weight Status:</a:t>
          </a:r>
          <a:br>
            <a:rPr lang="en-US" sz="1400">
              <a:latin typeface="Times New Roman" panose="02020603050405020304" pitchFamily="18" charset="0"/>
              <a:cs typeface="Times New Roman" panose="02020603050405020304" pitchFamily="18" charset="0"/>
            </a:rPr>
          </a:br>
          <a:r>
            <a:rPr lang="en-US" sz="1400">
              <a:latin typeface="Times New Roman" panose="02020603050405020304" pitchFamily="18" charset="0"/>
              <a:cs typeface="Times New Roman" panose="02020603050405020304" pitchFamily="18" charset="0"/>
            </a:rPr>
            <a:t>Patients with higher BMI values are predominantly classified as </a:t>
          </a:r>
          <a:r>
            <a:rPr lang="en-US" sz="1400" b="1">
              <a:latin typeface="Times New Roman" panose="02020603050405020304" pitchFamily="18" charset="0"/>
              <a:cs typeface="Times New Roman" panose="02020603050405020304" pitchFamily="18" charset="0"/>
            </a:rPr>
            <a:t>obese</a:t>
          </a:r>
          <a:r>
            <a:rPr lang="en-US" sz="1400">
              <a:latin typeface="Times New Roman" panose="02020603050405020304" pitchFamily="18" charset="0"/>
              <a:cs typeface="Times New Roman" panose="02020603050405020304" pitchFamily="18" charset="0"/>
            </a:rPr>
            <a:t>, with an average BMI of </a:t>
          </a:r>
          <a:r>
            <a:rPr lang="en-US" sz="1400" b="1">
              <a:latin typeface="Times New Roman" panose="02020603050405020304" pitchFamily="18" charset="0"/>
              <a:cs typeface="Times New Roman" panose="02020603050405020304" pitchFamily="18" charset="0"/>
            </a:rPr>
            <a:t>34.975</a:t>
          </a:r>
          <a:r>
            <a:rPr lang="en-US" sz="1400">
              <a:latin typeface="Times New Roman" panose="02020603050405020304" pitchFamily="18" charset="0"/>
              <a:cs typeface="Times New Roman" panose="02020603050405020304" pitchFamily="18" charset="0"/>
            </a:rPr>
            <a:t>. This highlights the prevalence of obesity and the potential need for targeted health programs addressing weight management.</a:t>
          </a:r>
        </a:p>
        <a:p>
          <a:endParaRPr lang="en-US" sz="1400" b="1" u="sng">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35718</xdr:colOff>
      <xdr:row>3</xdr:row>
      <xdr:rowOff>142876</xdr:rowOff>
    </xdr:from>
    <xdr:to>
      <xdr:col>16</xdr:col>
      <xdr:colOff>523875</xdr:colOff>
      <xdr:row>5</xdr:row>
      <xdr:rowOff>71439</xdr:rowOff>
    </xdr:to>
    <xdr:pic>
      <xdr:nvPicPr>
        <xdr:cNvPr id="19" name="Picture 18" descr="Dark floating bulbs with one lit up brightly">
          <a:extLst>
            <a:ext uri="{FF2B5EF4-FFF2-40B4-BE49-F238E27FC236}">
              <a16:creationId xmlns:a16="http://schemas.microsoft.com/office/drawing/2014/main" id="{7E2106C4-2278-4AEE-1BE7-67BF671A387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0800000" flipV="1">
          <a:off x="13275468" y="714376"/>
          <a:ext cx="488157" cy="4881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een Mwendwa " refreshedDate="45632.90655324074" createdVersion="8" refreshedVersion="8" minRefreshableVersion="3" recordCount="115" xr:uid="{7DC545AD-7856-425D-8C13-33A7C41E4237}">
  <cacheSource type="worksheet">
    <worksheetSource name="Table1"/>
  </cacheSource>
  <cacheFields count="11">
    <cacheField name="Name" numFmtId="0">
      <sharedItems/>
    </cacheField>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7.385000000000002" maxValue="42.13" count="105">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164">
      <sharedItems containsSemiMixedTypes="0" containsString="0" containsNumber="1" minValue="1137.011" maxValue="51194.559139999998"/>
    </cacheField>
    <cacheField name="Facility" numFmtId="0">
      <sharedItems count="12">
        <s v="Kenyatta National Hospital"/>
        <s v="Kiambu county referral hospital"/>
        <s v="Kenyatta University Teaching and Referral Hospital"/>
        <s v="Kajiado county referral hospital"/>
        <s v="Kakamega county referral hospital"/>
        <s v="Moi Teaching and Referral Hospital"/>
        <s v="Wangige sub county hospital"/>
        <s v="Westlands sub county hospital"/>
        <s v="Kibra sub county hospital"/>
        <s v="Ngara Healthcentre"/>
        <s v="Kibuye Healthcentre"/>
        <s v="Lel Healthcentre"/>
      </sharedItems>
    </cacheField>
    <cacheField name="Level" numFmtId="0">
      <sharedItems count="4">
        <s v="National Referral Hospitals"/>
        <s v="County Referral Hospitals"/>
        <s v="County Hospitals"/>
        <s v="Health Centres"/>
      </sharedItems>
    </cacheField>
    <cacheField name="Weight Status" numFmtId="0">
      <sharedItems count="4">
        <s v="Overweight"/>
        <s v="Obese"/>
        <s v="Healthy"/>
        <s v="Underweight"/>
      </sharedItems>
    </cacheField>
  </cacheFields>
  <extLst>
    <ext xmlns:x14="http://schemas.microsoft.com/office/spreadsheetml/2009/9/main" uri="{725AE2AE-9491-48be-B2B4-4EB974FC3084}">
      <x14:pivotCacheDefinition pivotCacheId="46813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John Smith"/>
    <n v="19"/>
    <x v="0"/>
    <x v="0"/>
    <n v="0"/>
    <x v="0"/>
    <x v="0"/>
    <n v="16884.923999999999"/>
    <x v="0"/>
    <x v="0"/>
    <x v="0"/>
  </r>
  <r>
    <s v="William Johnson"/>
    <n v="18"/>
    <x v="1"/>
    <x v="1"/>
    <n v="1"/>
    <x v="1"/>
    <x v="1"/>
    <n v="1725.5523000000001"/>
    <x v="1"/>
    <x v="1"/>
    <x v="1"/>
  </r>
  <r>
    <s v="James Williams"/>
    <n v="28"/>
    <x v="1"/>
    <x v="2"/>
    <n v="3"/>
    <x v="1"/>
    <x v="1"/>
    <n v="4449.4620000000004"/>
    <x v="2"/>
    <x v="0"/>
    <x v="1"/>
  </r>
  <r>
    <s v="Charles Brown"/>
    <n v="33"/>
    <x v="1"/>
    <x v="3"/>
    <n v="0"/>
    <x v="1"/>
    <x v="2"/>
    <n v="21984.47061"/>
    <x v="3"/>
    <x v="1"/>
    <x v="2"/>
  </r>
  <r>
    <s v="George Jones"/>
    <n v="32"/>
    <x v="1"/>
    <x v="4"/>
    <n v="0"/>
    <x v="1"/>
    <x v="2"/>
    <n v="3866.8552"/>
    <x v="4"/>
    <x v="1"/>
    <x v="0"/>
  </r>
  <r>
    <s v="Frank Miller"/>
    <n v="31"/>
    <x v="0"/>
    <x v="5"/>
    <n v="0"/>
    <x v="1"/>
    <x v="1"/>
    <n v="3756.6215999999999"/>
    <x v="0"/>
    <x v="0"/>
    <x v="0"/>
  </r>
  <r>
    <s v="Joseph Davis"/>
    <n v="46"/>
    <x v="0"/>
    <x v="6"/>
    <n v="1"/>
    <x v="1"/>
    <x v="1"/>
    <n v="8240.5895999999993"/>
    <x v="0"/>
    <x v="0"/>
    <x v="1"/>
  </r>
  <r>
    <s v="Thomas Garcia"/>
    <n v="37"/>
    <x v="0"/>
    <x v="7"/>
    <n v="3"/>
    <x v="1"/>
    <x v="2"/>
    <n v="7281.5056000000004"/>
    <x v="5"/>
    <x v="0"/>
    <x v="0"/>
  </r>
  <r>
    <s v="Henry Rodriguez"/>
    <n v="37"/>
    <x v="1"/>
    <x v="8"/>
    <n v="2"/>
    <x v="1"/>
    <x v="3"/>
    <n v="6406.4107000000004"/>
    <x v="6"/>
    <x v="2"/>
    <x v="0"/>
  </r>
  <r>
    <s v="Robert Wilson"/>
    <n v="60"/>
    <x v="0"/>
    <x v="9"/>
    <n v="0"/>
    <x v="1"/>
    <x v="2"/>
    <n v="28923.136920000001"/>
    <x v="7"/>
    <x v="2"/>
    <x v="0"/>
  </r>
  <r>
    <s v="Edward Martinez"/>
    <n v="25"/>
    <x v="1"/>
    <x v="10"/>
    <n v="0"/>
    <x v="1"/>
    <x v="3"/>
    <n v="2721.3208"/>
    <x v="8"/>
    <x v="2"/>
    <x v="0"/>
  </r>
  <r>
    <s v="Harry Anderson"/>
    <n v="62"/>
    <x v="0"/>
    <x v="11"/>
    <n v="0"/>
    <x v="0"/>
    <x v="1"/>
    <n v="27808.7251"/>
    <x v="9"/>
    <x v="3"/>
    <x v="0"/>
  </r>
  <r>
    <s v="Walter Taylor"/>
    <n v="23"/>
    <x v="1"/>
    <x v="12"/>
    <n v="0"/>
    <x v="1"/>
    <x v="0"/>
    <n v="1826.8430000000001"/>
    <x v="10"/>
    <x v="3"/>
    <x v="1"/>
  </r>
  <r>
    <s v="Arthur Thomas"/>
    <n v="56"/>
    <x v="0"/>
    <x v="13"/>
    <n v="0"/>
    <x v="1"/>
    <x v="1"/>
    <n v="11090.7178"/>
    <x v="11"/>
    <x v="3"/>
    <x v="1"/>
  </r>
  <r>
    <s v="Fred Hernandez"/>
    <n v="27"/>
    <x v="1"/>
    <x v="14"/>
    <n v="0"/>
    <x v="0"/>
    <x v="1"/>
    <n v="39611.757700000002"/>
    <x v="2"/>
    <x v="0"/>
    <x v="1"/>
  </r>
  <r>
    <s v="Albert Moore"/>
    <n v="19"/>
    <x v="1"/>
    <x v="15"/>
    <n v="1"/>
    <x v="1"/>
    <x v="0"/>
    <n v="1837.2370000000001"/>
    <x v="3"/>
    <x v="1"/>
    <x v="2"/>
  </r>
  <r>
    <s v="Samuel Martin"/>
    <n v="52"/>
    <x v="0"/>
    <x v="16"/>
    <n v="1"/>
    <x v="1"/>
    <x v="3"/>
    <n v="10797.3362"/>
    <x v="4"/>
    <x v="1"/>
    <x v="1"/>
  </r>
  <r>
    <s v="David Jackson"/>
    <n v="23"/>
    <x v="1"/>
    <x v="17"/>
    <n v="0"/>
    <x v="1"/>
    <x v="3"/>
    <n v="2395.17155"/>
    <x v="4"/>
    <x v="1"/>
    <x v="2"/>
  </r>
  <r>
    <s v="Louis Thompson"/>
    <n v="56"/>
    <x v="1"/>
    <x v="18"/>
    <n v="0"/>
    <x v="1"/>
    <x v="0"/>
    <n v="10602.385"/>
    <x v="0"/>
    <x v="0"/>
    <x v="1"/>
  </r>
  <r>
    <s v="Joe White"/>
    <n v="30"/>
    <x v="1"/>
    <x v="19"/>
    <n v="0"/>
    <x v="0"/>
    <x v="0"/>
    <n v="36837.466999999997"/>
    <x v="0"/>
    <x v="0"/>
    <x v="1"/>
  </r>
  <r>
    <s v="Charlie Lopez"/>
    <n v="60"/>
    <x v="0"/>
    <x v="20"/>
    <n v="0"/>
    <x v="1"/>
    <x v="3"/>
    <n v="13228.846949999999"/>
    <x v="5"/>
    <x v="0"/>
    <x v="1"/>
  </r>
  <r>
    <s v="Clarence Lee"/>
    <n v="30"/>
    <x v="0"/>
    <x v="21"/>
    <n v="1"/>
    <x v="1"/>
    <x v="0"/>
    <n v="4149.7359999999999"/>
    <x v="6"/>
    <x v="2"/>
    <x v="1"/>
  </r>
  <r>
    <s v="Richard Gonzalez"/>
    <n v="18"/>
    <x v="1"/>
    <x v="22"/>
    <n v="0"/>
    <x v="1"/>
    <x v="1"/>
    <n v="1137.011"/>
    <x v="7"/>
    <x v="2"/>
    <x v="1"/>
  </r>
  <r>
    <s v="Andrew Harris"/>
    <n v="34"/>
    <x v="0"/>
    <x v="23"/>
    <n v="1"/>
    <x v="0"/>
    <x v="3"/>
    <n v="37701.876799999998"/>
    <x v="3"/>
    <x v="1"/>
    <x v="1"/>
  </r>
  <r>
    <s v="Daniel Clark"/>
    <n v="37"/>
    <x v="1"/>
    <x v="24"/>
    <n v="2"/>
    <x v="1"/>
    <x v="2"/>
    <n v="6203.90175"/>
    <x v="4"/>
    <x v="1"/>
    <x v="0"/>
  </r>
  <r>
    <s v="Ernest Lewis"/>
    <n v="59"/>
    <x v="0"/>
    <x v="25"/>
    <n v="3"/>
    <x v="1"/>
    <x v="1"/>
    <n v="14001.1338"/>
    <x v="0"/>
    <x v="0"/>
    <x v="0"/>
  </r>
  <r>
    <s v="Will Robinson"/>
    <n v="63"/>
    <x v="0"/>
    <x v="26"/>
    <n v="0"/>
    <x v="1"/>
    <x v="3"/>
    <n v="14451.835150000001"/>
    <x v="0"/>
    <x v="0"/>
    <x v="2"/>
  </r>
  <r>
    <s v="Jesse Walker"/>
    <n v="55"/>
    <x v="0"/>
    <x v="27"/>
    <n v="2"/>
    <x v="1"/>
    <x v="2"/>
    <n v="12268.632250000001"/>
    <x v="8"/>
    <x v="2"/>
    <x v="1"/>
  </r>
  <r>
    <s v="Oscar Perez"/>
    <n v="23"/>
    <x v="1"/>
    <x v="28"/>
    <n v="1"/>
    <x v="1"/>
    <x v="2"/>
    <n v="2775.1921499999999"/>
    <x v="9"/>
    <x v="3"/>
    <x v="3"/>
  </r>
  <r>
    <s v="Lewis Hall"/>
    <n v="31"/>
    <x v="1"/>
    <x v="29"/>
    <n v="2"/>
    <x v="0"/>
    <x v="0"/>
    <n v="38711"/>
    <x v="10"/>
    <x v="3"/>
    <x v="1"/>
  </r>
  <r>
    <s v="Peter Young"/>
    <n v="22"/>
    <x v="1"/>
    <x v="30"/>
    <n v="0"/>
    <x v="0"/>
    <x v="0"/>
    <n v="35585.576000000001"/>
    <x v="11"/>
    <x v="3"/>
    <x v="1"/>
  </r>
  <r>
    <s v="Benjamin Allen"/>
    <n v="18"/>
    <x v="0"/>
    <x v="31"/>
    <n v="0"/>
    <x v="1"/>
    <x v="3"/>
    <n v="2198.1898500000002"/>
    <x v="2"/>
    <x v="0"/>
    <x v="0"/>
  </r>
  <r>
    <s v="Frederick Sanchez"/>
    <n v="19"/>
    <x v="0"/>
    <x v="32"/>
    <n v="5"/>
    <x v="1"/>
    <x v="0"/>
    <n v="4687.7969999999996"/>
    <x v="3"/>
    <x v="1"/>
    <x v="0"/>
  </r>
  <r>
    <s v="Willie Wright"/>
    <n v="63"/>
    <x v="1"/>
    <x v="33"/>
    <n v="0"/>
    <x v="1"/>
    <x v="2"/>
    <n v="13770.097900000001"/>
    <x v="4"/>
    <x v="1"/>
    <x v="0"/>
  </r>
  <r>
    <s v="Alfred King"/>
    <n v="28"/>
    <x v="1"/>
    <x v="34"/>
    <n v="1"/>
    <x v="0"/>
    <x v="0"/>
    <n v="51194.559139999998"/>
    <x v="0"/>
    <x v="0"/>
    <x v="1"/>
  </r>
  <r>
    <s v="Sam Scott"/>
    <n v="19"/>
    <x v="1"/>
    <x v="35"/>
    <n v="0"/>
    <x v="1"/>
    <x v="2"/>
    <n v="1625.4337499999999"/>
    <x v="0"/>
    <x v="0"/>
    <x v="2"/>
  </r>
  <r>
    <s v="Roy Green"/>
    <n v="62"/>
    <x v="0"/>
    <x v="36"/>
    <n v="3"/>
    <x v="1"/>
    <x v="2"/>
    <n v="15612.19335"/>
    <x v="5"/>
    <x v="0"/>
    <x v="1"/>
  </r>
  <r>
    <s v="Herbert Baker"/>
    <n v="26"/>
    <x v="1"/>
    <x v="37"/>
    <n v="0"/>
    <x v="1"/>
    <x v="0"/>
    <n v="2302.3000000000002"/>
    <x v="6"/>
    <x v="2"/>
    <x v="2"/>
  </r>
  <r>
    <s v="Jacob Adams"/>
    <n v="35"/>
    <x v="1"/>
    <x v="38"/>
    <n v="1"/>
    <x v="0"/>
    <x v="3"/>
    <n v="39774.276299999998"/>
    <x v="7"/>
    <x v="2"/>
    <x v="1"/>
  </r>
  <r>
    <s v="Tom Nelson"/>
    <n v="60"/>
    <x v="1"/>
    <x v="39"/>
    <n v="0"/>
    <x v="0"/>
    <x v="0"/>
    <n v="48173.360999999997"/>
    <x v="0"/>
    <x v="0"/>
    <x v="1"/>
  </r>
  <r>
    <s v="Elmer Hill"/>
    <n v="24"/>
    <x v="0"/>
    <x v="40"/>
    <n v="0"/>
    <x v="1"/>
    <x v="3"/>
    <n v="3046.0619999999999"/>
    <x v="0"/>
    <x v="0"/>
    <x v="0"/>
  </r>
  <r>
    <s v="Carl Ramirez"/>
    <n v="31"/>
    <x v="0"/>
    <x v="41"/>
    <n v="2"/>
    <x v="1"/>
    <x v="1"/>
    <n v="4949.7587000000003"/>
    <x v="8"/>
    <x v="2"/>
    <x v="1"/>
  </r>
  <r>
    <s v="Lee Campbell"/>
    <n v="41"/>
    <x v="1"/>
    <x v="42"/>
    <n v="1"/>
    <x v="1"/>
    <x v="1"/>
    <n v="6272.4772000000003"/>
    <x v="9"/>
    <x v="3"/>
    <x v="2"/>
  </r>
  <r>
    <s v="Howard Mitchell"/>
    <n v="37"/>
    <x v="0"/>
    <x v="43"/>
    <n v="2"/>
    <x v="1"/>
    <x v="1"/>
    <n v="6313.759"/>
    <x v="10"/>
    <x v="3"/>
    <x v="1"/>
  </r>
  <r>
    <s v="Martin Roberts"/>
    <n v="38"/>
    <x v="1"/>
    <x v="44"/>
    <n v="1"/>
    <x v="1"/>
    <x v="3"/>
    <n v="6079.6715000000004"/>
    <x v="11"/>
    <x v="3"/>
    <x v="1"/>
  </r>
  <r>
    <s v="Michael Carter"/>
    <n v="55"/>
    <x v="1"/>
    <x v="45"/>
    <n v="0"/>
    <x v="1"/>
    <x v="0"/>
    <n v="20630.283510000001"/>
    <x v="2"/>
    <x v="0"/>
    <x v="1"/>
  </r>
  <r>
    <s v="Bert Phillips"/>
    <n v="18"/>
    <x v="0"/>
    <x v="46"/>
    <n v="2"/>
    <x v="1"/>
    <x v="3"/>
    <n v="3393.35635"/>
    <x v="3"/>
    <x v="1"/>
    <x v="1"/>
  </r>
  <r>
    <s v="Herman Evans"/>
    <n v="28"/>
    <x v="0"/>
    <x v="47"/>
    <n v="0"/>
    <x v="1"/>
    <x v="2"/>
    <n v="3556.9223000000002"/>
    <x v="4"/>
    <x v="1"/>
    <x v="1"/>
  </r>
  <r>
    <s v="Jim Turner"/>
    <n v="60"/>
    <x v="0"/>
    <x v="48"/>
    <n v="0"/>
    <x v="1"/>
    <x v="1"/>
    <n v="12629.896699999999"/>
    <x v="2"/>
    <x v="0"/>
    <x v="2"/>
  </r>
  <r>
    <s v="Francis Torres"/>
    <n v="36"/>
    <x v="1"/>
    <x v="49"/>
    <n v="1"/>
    <x v="0"/>
    <x v="1"/>
    <n v="38709.175999999999"/>
    <x v="3"/>
    <x v="1"/>
    <x v="1"/>
  </r>
  <r>
    <s v="Harvey Parker"/>
    <n v="18"/>
    <x v="0"/>
    <x v="50"/>
    <n v="0"/>
    <x v="1"/>
    <x v="3"/>
    <n v="2211.1307499999998"/>
    <x v="4"/>
    <x v="1"/>
    <x v="1"/>
  </r>
  <r>
    <s v="Earl Collins"/>
    <n v="21"/>
    <x v="0"/>
    <x v="51"/>
    <n v="2"/>
    <x v="1"/>
    <x v="2"/>
    <n v="3579.8287"/>
    <x v="0"/>
    <x v="0"/>
    <x v="1"/>
  </r>
  <r>
    <s v="Eugene Edwards"/>
    <n v="48"/>
    <x v="1"/>
    <x v="52"/>
    <n v="1"/>
    <x v="0"/>
    <x v="0"/>
    <n v="23568.272000000001"/>
    <x v="0"/>
    <x v="0"/>
    <x v="0"/>
  </r>
  <r>
    <s v="Ralph Stewart"/>
    <n v="36"/>
    <x v="1"/>
    <x v="53"/>
    <n v="0"/>
    <x v="0"/>
    <x v="1"/>
    <n v="37742.575700000001"/>
    <x v="5"/>
    <x v="0"/>
    <x v="1"/>
  </r>
  <r>
    <s v="Ed Flores"/>
    <n v="40"/>
    <x v="0"/>
    <x v="54"/>
    <n v="3"/>
    <x v="1"/>
    <x v="2"/>
    <n v="8059.6791000000003"/>
    <x v="6"/>
    <x v="2"/>
    <x v="0"/>
  </r>
  <r>
    <s v="Claude Morris"/>
    <n v="58"/>
    <x v="1"/>
    <x v="55"/>
    <n v="2"/>
    <x v="0"/>
    <x v="2"/>
    <n v="47496.494449999998"/>
    <x v="7"/>
    <x v="2"/>
    <x v="1"/>
  </r>
  <r>
    <s v="Edwin Nguyen"/>
    <n v="58"/>
    <x v="0"/>
    <x v="56"/>
    <n v="2"/>
    <x v="1"/>
    <x v="3"/>
    <n v="13607.36875"/>
    <x v="8"/>
    <x v="2"/>
    <x v="1"/>
  </r>
  <r>
    <s v="Ben Murphy"/>
    <n v="18"/>
    <x v="1"/>
    <x v="57"/>
    <n v="2"/>
    <x v="0"/>
    <x v="1"/>
    <n v="34303.167200000004"/>
    <x v="9"/>
    <x v="3"/>
    <x v="1"/>
  </r>
  <r>
    <s v="Charley Rivera"/>
    <n v="53"/>
    <x v="0"/>
    <x v="58"/>
    <n v="1"/>
    <x v="0"/>
    <x v="1"/>
    <n v="23244.790199999999"/>
    <x v="10"/>
    <x v="3"/>
    <x v="2"/>
  </r>
  <r>
    <s v="Paul Cook"/>
    <n v="34"/>
    <x v="0"/>
    <x v="59"/>
    <n v="2"/>
    <x v="1"/>
    <x v="2"/>
    <n v="5989.5236500000001"/>
    <x v="11"/>
    <x v="3"/>
    <x v="1"/>
  </r>
  <r>
    <s v="Edgar Rogers"/>
    <n v="43"/>
    <x v="1"/>
    <x v="60"/>
    <n v="3"/>
    <x v="1"/>
    <x v="3"/>
    <n v="8606.2173999999995"/>
    <x v="2"/>
    <x v="0"/>
    <x v="0"/>
  </r>
  <r>
    <s v="Isaac Morgan"/>
    <n v="25"/>
    <x v="1"/>
    <x v="61"/>
    <n v="4"/>
    <x v="1"/>
    <x v="1"/>
    <n v="4504.6624000000002"/>
    <x v="3"/>
    <x v="1"/>
    <x v="1"/>
  </r>
  <r>
    <s v="Otto Peterson"/>
    <n v="64"/>
    <x v="1"/>
    <x v="62"/>
    <n v="1"/>
    <x v="1"/>
    <x v="2"/>
    <n v="30166.618170000002"/>
    <x v="4"/>
    <x v="1"/>
    <x v="2"/>
  </r>
  <r>
    <s v="Luther Cooper"/>
    <n v="28"/>
    <x v="0"/>
    <x v="63"/>
    <n v="1"/>
    <x v="1"/>
    <x v="2"/>
    <n v="4133.6416499999996"/>
    <x v="11"/>
    <x v="3"/>
    <x v="0"/>
  </r>
  <r>
    <s v="Lawrence Reed"/>
    <n v="20"/>
    <x v="0"/>
    <x v="64"/>
    <n v="0"/>
    <x v="0"/>
    <x v="2"/>
    <n v="14711.7438"/>
    <x v="2"/>
    <x v="0"/>
    <x v="2"/>
  </r>
  <r>
    <s v="Ira Bailey"/>
    <n v="19"/>
    <x v="0"/>
    <x v="65"/>
    <n v="0"/>
    <x v="1"/>
    <x v="0"/>
    <n v="1743.2139999999999"/>
    <x v="3"/>
    <x v="1"/>
    <x v="0"/>
  </r>
  <r>
    <s v="Patrick Bell"/>
    <n v="61"/>
    <x v="0"/>
    <x v="66"/>
    <n v="2"/>
    <x v="1"/>
    <x v="0"/>
    <n v="14235.072"/>
    <x v="4"/>
    <x v="1"/>
    <x v="1"/>
  </r>
  <r>
    <s v="Guy Gomez"/>
    <n v="40"/>
    <x v="1"/>
    <x v="31"/>
    <n v="1"/>
    <x v="1"/>
    <x v="2"/>
    <n v="6389.3778499999999"/>
    <x v="2"/>
    <x v="0"/>
    <x v="0"/>
  </r>
  <r>
    <s v="Oliver Kelly"/>
    <n v="40"/>
    <x v="0"/>
    <x v="67"/>
    <n v="0"/>
    <x v="1"/>
    <x v="1"/>
    <n v="5920.1040999999996"/>
    <x v="3"/>
    <x v="1"/>
    <x v="1"/>
  </r>
  <r>
    <s v="Theodore Howard"/>
    <n v="28"/>
    <x v="1"/>
    <x v="68"/>
    <n v="3"/>
    <x v="0"/>
    <x v="1"/>
    <n v="17663.144199999999"/>
    <x v="4"/>
    <x v="1"/>
    <x v="2"/>
  </r>
  <r>
    <s v="Hugh Ward"/>
    <n v="27"/>
    <x v="0"/>
    <x v="69"/>
    <n v="0"/>
    <x v="0"/>
    <x v="1"/>
    <n v="16577.779500000001"/>
    <x v="0"/>
    <x v="0"/>
    <x v="2"/>
  </r>
  <r>
    <s v="Clyde Cox"/>
    <n v="31"/>
    <x v="1"/>
    <x v="70"/>
    <n v="5"/>
    <x v="1"/>
    <x v="3"/>
    <n v="6799.4579999999996"/>
    <x v="0"/>
    <x v="0"/>
    <x v="0"/>
  </r>
  <r>
    <s v="Alexander Diaz"/>
    <n v="53"/>
    <x v="0"/>
    <x v="71"/>
    <n v="3"/>
    <x v="1"/>
    <x v="0"/>
    <n v="11741.726000000001"/>
    <x v="5"/>
    <x v="0"/>
    <x v="0"/>
  </r>
  <r>
    <s v="August Richardson"/>
    <n v="58"/>
    <x v="1"/>
    <x v="72"/>
    <n v="1"/>
    <x v="1"/>
    <x v="1"/>
    <n v="11946.625899999999"/>
    <x v="3"/>
    <x v="1"/>
    <x v="1"/>
  </r>
  <r>
    <s v="Floyd Wood"/>
    <n v="44"/>
    <x v="1"/>
    <x v="73"/>
    <n v="2"/>
    <x v="1"/>
    <x v="0"/>
    <n v="7726.8540000000003"/>
    <x v="4"/>
    <x v="1"/>
    <x v="0"/>
  </r>
  <r>
    <s v="Homer Watson"/>
    <n v="57"/>
    <x v="1"/>
    <x v="74"/>
    <n v="0"/>
    <x v="1"/>
    <x v="2"/>
    <n v="11356.660900000001"/>
    <x v="11"/>
    <x v="3"/>
    <x v="1"/>
  </r>
  <r>
    <s v="Jack Brooks"/>
    <n v="29"/>
    <x v="0"/>
    <x v="75"/>
    <n v="1"/>
    <x v="1"/>
    <x v="1"/>
    <n v="3947.4131000000002"/>
    <x v="2"/>
    <x v="0"/>
    <x v="0"/>
  </r>
  <r>
    <s v="Leonard Bennett"/>
    <n v="21"/>
    <x v="1"/>
    <x v="76"/>
    <n v="0"/>
    <x v="1"/>
    <x v="1"/>
    <n v="1532.4697000000001"/>
    <x v="3"/>
    <x v="1"/>
    <x v="1"/>
  </r>
  <r>
    <s v="Horace Gray"/>
    <n v="22"/>
    <x v="0"/>
    <x v="77"/>
    <n v="0"/>
    <x v="1"/>
    <x v="3"/>
    <n v="2755.0209500000001"/>
    <x v="4"/>
    <x v="1"/>
    <x v="1"/>
  </r>
  <r>
    <s v="Marion James"/>
    <n v="41"/>
    <x v="0"/>
    <x v="36"/>
    <n v="0"/>
    <x v="1"/>
    <x v="2"/>
    <n v="6571.0243499999997"/>
    <x v="0"/>
    <x v="0"/>
    <x v="1"/>
  </r>
  <r>
    <s v="Philip Reyes"/>
    <n v="31"/>
    <x v="1"/>
    <x v="78"/>
    <n v="1"/>
    <x v="1"/>
    <x v="3"/>
    <n v="4441.2131499999996"/>
    <x v="0"/>
    <x v="0"/>
    <x v="0"/>
  </r>
  <r>
    <s v="Allen Cruz"/>
    <n v="45"/>
    <x v="0"/>
    <x v="79"/>
    <n v="0"/>
    <x v="1"/>
    <x v="3"/>
    <n v="7935.29115"/>
    <x v="5"/>
    <x v="0"/>
    <x v="1"/>
  </r>
  <r>
    <s v="Archie Hughes"/>
    <n v="22"/>
    <x v="1"/>
    <x v="80"/>
    <n v="1"/>
    <x v="0"/>
    <x v="1"/>
    <n v="37165.163800000002"/>
    <x v="3"/>
    <x v="1"/>
    <x v="1"/>
  </r>
  <r>
    <s v="Stephen Price"/>
    <n v="48"/>
    <x v="0"/>
    <x v="81"/>
    <n v="4"/>
    <x v="1"/>
    <x v="2"/>
    <n v="11033.661700000001"/>
    <x v="1"/>
    <x v="1"/>
    <x v="1"/>
  </r>
  <r>
    <s v="Chester Myers"/>
    <n v="37"/>
    <x v="0"/>
    <x v="82"/>
    <n v="2"/>
    <x v="0"/>
    <x v="0"/>
    <n v="39836.519"/>
    <x v="2"/>
    <x v="0"/>
    <x v="1"/>
  </r>
  <r>
    <s v="Willis Long"/>
    <n v="45"/>
    <x v="1"/>
    <x v="83"/>
    <n v="2"/>
    <x v="0"/>
    <x v="2"/>
    <n v="21098.554049999999"/>
    <x v="3"/>
    <x v="1"/>
    <x v="2"/>
  </r>
  <r>
    <s v="Raymond Foster"/>
    <n v="57"/>
    <x v="0"/>
    <x v="84"/>
    <n v="0"/>
    <x v="0"/>
    <x v="2"/>
    <n v="43578.939400000003"/>
    <x v="4"/>
    <x v="1"/>
    <x v="1"/>
  </r>
  <r>
    <s v="Rufus Sanders"/>
    <n v="56"/>
    <x v="0"/>
    <x v="85"/>
    <n v="0"/>
    <x v="1"/>
    <x v="0"/>
    <n v="11073.175999999999"/>
    <x v="0"/>
    <x v="0"/>
    <x v="0"/>
  </r>
  <r>
    <s v="Warren Ross"/>
    <n v="46"/>
    <x v="0"/>
    <x v="7"/>
    <n v="0"/>
    <x v="1"/>
    <x v="2"/>
    <n v="8026.6665999999996"/>
    <x v="0"/>
    <x v="0"/>
    <x v="0"/>
  </r>
  <r>
    <s v="Jessie Morales"/>
    <n v="55"/>
    <x v="0"/>
    <x v="86"/>
    <n v="0"/>
    <x v="1"/>
    <x v="2"/>
    <n v="11082.5772"/>
    <x v="5"/>
    <x v="0"/>
    <x v="0"/>
  </r>
  <r>
    <s v="Milton Powell"/>
    <n v="21"/>
    <x v="0"/>
    <x v="87"/>
    <n v="0"/>
    <x v="1"/>
    <x v="1"/>
    <n v="2026.9740999999999"/>
    <x v="6"/>
    <x v="2"/>
    <x v="1"/>
  </r>
  <r>
    <s v="Alex Sullivan"/>
    <n v="53"/>
    <x v="0"/>
    <x v="88"/>
    <n v="1"/>
    <x v="1"/>
    <x v="2"/>
    <n v="10942.13205"/>
    <x v="7"/>
    <x v="2"/>
    <x v="2"/>
  </r>
  <r>
    <s v="Leo Russell"/>
    <n v="59"/>
    <x v="1"/>
    <x v="8"/>
    <n v="3"/>
    <x v="0"/>
    <x v="3"/>
    <n v="30184.936699999998"/>
    <x v="8"/>
    <x v="2"/>
    <x v="0"/>
  </r>
  <r>
    <s v="Julius Ortiz"/>
    <n v="35"/>
    <x v="1"/>
    <x v="47"/>
    <n v="2"/>
    <x v="1"/>
    <x v="2"/>
    <n v="5729.0052999999998"/>
    <x v="9"/>
    <x v="3"/>
    <x v="1"/>
  </r>
  <r>
    <s v="Ray Jenkins"/>
    <n v="64"/>
    <x v="0"/>
    <x v="89"/>
    <n v="2"/>
    <x v="0"/>
    <x v="0"/>
    <n v="47291.055"/>
    <x v="10"/>
    <x v="3"/>
    <x v="1"/>
  </r>
  <r>
    <s v="Sidney Gutierrez"/>
    <n v="28"/>
    <x v="0"/>
    <x v="80"/>
    <n v="1"/>
    <x v="1"/>
    <x v="1"/>
    <n v="3766.8838000000001"/>
    <x v="11"/>
    <x v="3"/>
    <x v="1"/>
  </r>
  <r>
    <s v="Bernard Perry"/>
    <n v="54"/>
    <x v="0"/>
    <x v="43"/>
    <n v="3"/>
    <x v="1"/>
    <x v="0"/>
    <n v="12105.32"/>
    <x v="2"/>
    <x v="0"/>
    <x v="1"/>
  </r>
  <r>
    <s v="Dan Butler"/>
    <n v="55"/>
    <x v="1"/>
    <x v="90"/>
    <n v="0"/>
    <x v="1"/>
    <x v="1"/>
    <n v="10226.2842"/>
    <x v="3"/>
    <x v="1"/>
    <x v="1"/>
  </r>
  <r>
    <s v="Jerry Barnes"/>
    <n v="56"/>
    <x v="1"/>
    <x v="91"/>
    <n v="0"/>
    <x v="0"/>
    <x v="3"/>
    <n v="22412.648499999999"/>
    <x v="4"/>
    <x v="1"/>
    <x v="2"/>
  </r>
  <r>
    <s v="Calvin Fisher"/>
    <n v="38"/>
    <x v="1"/>
    <x v="92"/>
    <n v="0"/>
    <x v="0"/>
    <x v="0"/>
    <n v="15820.699000000001"/>
    <x v="4"/>
    <x v="1"/>
    <x v="2"/>
  </r>
  <r>
    <s v="Perry Henderson"/>
    <n v="41"/>
    <x v="0"/>
    <x v="93"/>
    <n v="0"/>
    <x v="1"/>
    <x v="0"/>
    <n v="6186.1270000000004"/>
    <x v="0"/>
    <x v="0"/>
    <x v="1"/>
  </r>
  <r>
    <s v="Dave Coleman"/>
    <n v="30"/>
    <x v="1"/>
    <x v="94"/>
    <n v="0"/>
    <x v="1"/>
    <x v="3"/>
    <n v="3645.0893999999998"/>
    <x v="0"/>
    <x v="0"/>
    <x v="0"/>
  </r>
  <r>
    <s v="Anthony Simmons"/>
    <n v="18"/>
    <x v="0"/>
    <x v="95"/>
    <n v="0"/>
    <x v="1"/>
    <x v="3"/>
    <n v="21344.846699999998"/>
    <x v="5"/>
    <x v="0"/>
    <x v="1"/>
  </r>
  <r>
    <s v="Eddie Patterson"/>
    <n v="61"/>
    <x v="0"/>
    <x v="96"/>
    <n v="3"/>
    <x v="0"/>
    <x v="1"/>
    <n v="30942.191800000001"/>
    <x v="3"/>
    <x v="1"/>
    <x v="1"/>
  </r>
  <r>
    <s v="Amos Jordan"/>
    <n v="34"/>
    <x v="0"/>
    <x v="97"/>
    <n v="1"/>
    <x v="1"/>
    <x v="0"/>
    <n v="5003.8530000000001"/>
    <x v="1"/>
    <x v="1"/>
    <x v="0"/>
  </r>
  <r>
    <s v="Dennis Reynolds"/>
    <n v="20"/>
    <x v="1"/>
    <x v="24"/>
    <n v="1"/>
    <x v="0"/>
    <x v="2"/>
    <n v="17560.37975"/>
    <x v="2"/>
    <x v="0"/>
    <x v="0"/>
  </r>
  <r>
    <s v="Clifford Hamilton"/>
    <n v="19"/>
    <x v="0"/>
    <x v="98"/>
    <n v="1"/>
    <x v="1"/>
    <x v="0"/>
    <n v="2331.5189999999998"/>
    <x v="3"/>
    <x v="1"/>
    <x v="0"/>
  </r>
  <r>
    <s v="Leroy Graham"/>
    <n v="26"/>
    <x v="1"/>
    <x v="99"/>
    <n v="2"/>
    <x v="1"/>
    <x v="2"/>
    <n v="3877.3042500000001"/>
    <x v="4"/>
    <x v="1"/>
    <x v="1"/>
  </r>
  <r>
    <s v="Wesley Kim"/>
    <n v="29"/>
    <x v="1"/>
    <x v="100"/>
    <n v="0"/>
    <x v="1"/>
    <x v="1"/>
    <n v="2867.1196"/>
    <x v="0"/>
    <x v="0"/>
    <x v="0"/>
  </r>
  <r>
    <s v="Alonzo Gonzales"/>
    <n v="63"/>
    <x v="1"/>
    <x v="101"/>
    <n v="0"/>
    <x v="0"/>
    <x v="1"/>
    <n v="47055.532099999997"/>
    <x v="0"/>
    <x v="0"/>
    <x v="1"/>
  </r>
  <r>
    <s v="Garfield Alexander"/>
    <n v="54"/>
    <x v="1"/>
    <x v="51"/>
    <n v="1"/>
    <x v="1"/>
    <x v="2"/>
    <n v="10825.253699999999"/>
    <x v="0"/>
    <x v="0"/>
    <x v="1"/>
  </r>
  <r>
    <s v="Franklin Ramos"/>
    <n v="55"/>
    <x v="0"/>
    <x v="102"/>
    <n v="2"/>
    <x v="1"/>
    <x v="0"/>
    <n v="11881.358"/>
    <x v="5"/>
    <x v="0"/>
    <x v="0"/>
  </r>
  <r>
    <s v="Emil Wallace"/>
    <n v="37"/>
    <x v="1"/>
    <x v="43"/>
    <n v="0"/>
    <x v="1"/>
    <x v="0"/>
    <n v="4646.759"/>
    <x v="3"/>
    <x v="1"/>
    <x v="1"/>
  </r>
  <r>
    <s v="Leon Griffin"/>
    <n v="21"/>
    <x v="0"/>
    <x v="103"/>
    <n v="0"/>
    <x v="1"/>
    <x v="2"/>
    <n v="2404.7338"/>
    <x v="1"/>
    <x v="1"/>
    <x v="1"/>
  </r>
  <r>
    <s v="Nathan West"/>
    <n v="52"/>
    <x v="1"/>
    <x v="104"/>
    <n v="3"/>
    <x v="1"/>
    <x v="3"/>
    <n v="11488.31695"/>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14987-EDFA-4084-8073-79E9A8AFC89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48" firstHeaderRow="1" firstDataRow="1" firstDataCol="1"/>
  <pivotFields count="11">
    <pivotField dataField="1" showAll="0"/>
    <pivotField showAll="0"/>
    <pivotField showAll="0">
      <items count="3">
        <item x="0"/>
        <item x="1"/>
        <item t="default"/>
      </items>
    </pivotField>
    <pivotField showAll="0"/>
    <pivotField showAll="0"/>
    <pivotField showAll="0"/>
    <pivotField showAll="0">
      <items count="5">
        <item x="3"/>
        <item x="2"/>
        <item x="1"/>
        <item x="0"/>
        <item t="default"/>
      </items>
    </pivotField>
    <pivotField numFmtId="164" showAll="0"/>
    <pivotField axis="axisRow" showAll="0">
      <items count="13">
        <item x="3"/>
        <item x="4"/>
        <item x="0"/>
        <item x="2"/>
        <item x="1"/>
        <item x="8"/>
        <item x="10"/>
        <item x="11"/>
        <item x="5"/>
        <item x="9"/>
        <item x="6"/>
        <item x="7"/>
        <item t="default"/>
      </items>
    </pivotField>
    <pivotField showAll="0">
      <items count="5">
        <item x="2"/>
        <item x="1"/>
        <item x="3"/>
        <item x="0"/>
        <item t="default"/>
      </items>
    </pivotField>
    <pivotField showAll="0">
      <items count="5">
        <item x="2"/>
        <item x="1"/>
        <item x="0"/>
        <item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72C0D4-3C7C-4460-A032-A4EA408E24A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J7" firstHeaderRow="1" firstDataRow="1" firstDataCol="0"/>
  <pivotFields count="11">
    <pivotField dataField="1" showAll="0"/>
    <pivotField showAll="0"/>
    <pivotField showAll="0">
      <items count="3">
        <item x="0"/>
        <item x="1"/>
        <item t="default"/>
      </items>
    </pivotField>
    <pivotField showAll="0"/>
    <pivotField showAll="0"/>
    <pivotField showAll="0"/>
    <pivotField showAll="0">
      <items count="5">
        <item x="3"/>
        <item x="2"/>
        <item x="1"/>
        <item x="0"/>
        <item t="default"/>
      </items>
    </pivotField>
    <pivotField numFmtId="164"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Patient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AEE287-F010-464A-9D83-D1947A8E487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2:C25" firstHeaderRow="1" firstDataRow="1" firstDataCol="1"/>
  <pivotFields count="11">
    <pivotField showAll="0"/>
    <pivotField showAll="0"/>
    <pivotField showAll="0">
      <items count="3">
        <item x="0"/>
        <item x="1"/>
        <item t="default"/>
      </items>
    </pivotField>
    <pivotField showAll="0"/>
    <pivotField showAll="0"/>
    <pivotField showAll="0"/>
    <pivotField showAll="0">
      <items count="5">
        <item x="3"/>
        <item x="2"/>
        <item x="1"/>
        <item x="0"/>
        <item t="default"/>
      </items>
    </pivotField>
    <pivotField dataField="1" numFmtId="164" showAll="0"/>
    <pivotField axis="axisRow" showAll="0" sortType="ascending">
      <items count="13">
        <item x="3"/>
        <item x="4"/>
        <item x="0"/>
        <item x="2"/>
        <item x="1"/>
        <item x="8"/>
        <item x="10"/>
        <item x="11"/>
        <item x="5"/>
        <item x="9"/>
        <item x="6"/>
        <item x="7"/>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5">
        <item x="2"/>
        <item x="1"/>
        <item x="0"/>
        <item x="3"/>
        <item t="default"/>
      </items>
    </pivotField>
  </pivotFields>
  <rowFields count="1">
    <field x="8"/>
  </rowFields>
  <rowItems count="13">
    <i>
      <x v="10"/>
    </i>
    <i>
      <x v="4"/>
    </i>
    <i>
      <x v="7"/>
    </i>
    <i>
      <x v="1"/>
    </i>
    <i>
      <x v="5"/>
    </i>
    <i>
      <x/>
    </i>
    <i>
      <x v="3"/>
    </i>
    <i>
      <x v="2"/>
    </i>
    <i>
      <x v="8"/>
    </i>
    <i>
      <x v="9"/>
    </i>
    <i>
      <x v="6"/>
    </i>
    <i>
      <x v="11"/>
    </i>
    <i t="grand">
      <x/>
    </i>
  </rowItems>
  <colItems count="1">
    <i/>
  </colItems>
  <dataFields count="1">
    <dataField name="Average of charges" fld="7" subtotal="average" baseField="8"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C0F06-9A78-4B36-BB51-6FAC3897CA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9" firstHeaderRow="1" firstDataRow="2" firstDataCol="1"/>
  <pivotFields count="11">
    <pivotField dataField="1" showAll="0"/>
    <pivotField showAll="0"/>
    <pivotField showAll="0">
      <items count="3">
        <item x="0"/>
        <item x="1"/>
        <item t="default"/>
      </items>
    </pivotField>
    <pivotField showAll="0">
      <items count="106">
        <item x="28"/>
        <item x="92"/>
        <item x="91"/>
        <item x="35"/>
        <item x="37"/>
        <item x="42"/>
        <item x="64"/>
        <item x="3"/>
        <item x="58"/>
        <item x="83"/>
        <item x="26"/>
        <item x="17"/>
        <item x="68"/>
        <item x="48"/>
        <item x="15"/>
        <item x="62"/>
        <item x="69"/>
        <item x="88"/>
        <item x="94"/>
        <item x="5"/>
        <item x="9"/>
        <item x="63"/>
        <item x="10"/>
        <item x="11"/>
        <item x="31"/>
        <item x="40"/>
        <item x="78"/>
        <item x="86"/>
        <item x="85"/>
        <item x="60"/>
        <item x="73"/>
        <item x="97"/>
        <item x="25"/>
        <item x="7"/>
        <item x="0"/>
        <item x="100"/>
        <item x="52"/>
        <item x="24"/>
        <item x="71"/>
        <item x="33"/>
        <item x="98"/>
        <item x="70"/>
        <item x="32"/>
        <item x="54"/>
        <item x="4"/>
        <item x="65"/>
        <item x="75"/>
        <item x="102"/>
        <item x="8"/>
        <item x="96"/>
        <item x="95"/>
        <item x="16"/>
        <item x="43"/>
        <item x="99"/>
        <item x="84"/>
        <item x="89"/>
        <item x="93"/>
        <item x="57"/>
        <item x="56"/>
        <item x="23"/>
        <item x="72"/>
        <item x="104"/>
        <item x="21"/>
        <item x="27"/>
        <item x="36"/>
        <item x="2"/>
        <item x="6"/>
        <item x="51"/>
        <item x="61"/>
        <item x="1"/>
        <item x="74"/>
        <item x="22"/>
        <item x="12"/>
        <item x="53"/>
        <item x="47"/>
        <item x="82"/>
        <item x="101"/>
        <item x="49"/>
        <item x="19"/>
        <item x="76"/>
        <item x="30"/>
        <item x="50"/>
        <item x="103"/>
        <item x="20"/>
        <item x="67"/>
        <item x="29"/>
        <item x="34"/>
        <item x="41"/>
        <item x="38"/>
        <item x="55"/>
        <item x="44"/>
        <item x="45"/>
        <item x="59"/>
        <item x="80"/>
        <item x="90"/>
        <item x="79"/>
        <item x="46"/>
        <item x="66"/>
        <item x="87"/>
        <item x="77"/>
        <item x="13"/>
        <item x="39"/>
        <item x="18"/>
        <item x="81"/>
        <item x="14"/>
        <item t="default"/>
      </items>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sortType="descending">
      <items count="5">
        <item x="3"/>
        <item x="2"/>
        <item x="1"/>
        <item x="0"/>
        <item t="default"/>
      </items>
      <autoSortScope>
        <pivotArea dataOnly="0" outline="0" fieldPosition="0">
          <references count="2">
            <reference field="4294967294" count="1" selected="0">
              <x v="0"/>
            </reference>
            <reference field="5" count="1" selected="0">
              <x v="0"/>
            </reference>
          </references>
        </pivotArea>
      </autoSortScope>
    </pivotField>
    <pivotField numFmtId="164" showAll="0"/>
    <pivotField showAll="0">
      <items count="13">
        <item x="3"/>
        <item x="4"/>
        <item x="0"/>
        <item x="2"/>
        <item x="1"/>
        <item x="8"/>
        <item x="10"/>
        <item x="11"/>
        <item x="5"/>
        <item x="9"/>
        <item x="6"/>
        <item x="7"/>
        <item t="default"/>
      </items>
    </pivotField>
    <pivotField showAll="0">
      <items count="5">
        <item x="2"/>
        <item x="1"/>
        <item x="3"/>
        <item x="0"/>
        <item t="default"/>
      </items>
    </pivotField>
    <pivotField showAll="0">
      <items count="5">
        <item x="2"/>
        <item x="1"/>
        <item x="0"/>
        <item x="3"/>
        <item t="default"/>
      </items>
    </pivotField>
  </pivotFields>
  <rowFields count="1">
    <field x="6"/>
  </rowFields>
  <rowItems count="5">
    <i>
      <x v="1"/>
    </i>
    <i>
      <x/>
    </i>
    <i>
      <x v="2"/>
    </i>
    <i>
      <x v="3"/>
    </i>
    <i t="grand">
      <x/>
    </i>
  </rowItems>
  <colFields count="1">
    <field x="5"/>
  </colFields>
  <colItems count="3">
    <i>
      <x/>
    </i>
    <i>
      <x v="1"/>
    </i>
    <i t="grand">
      <x/>
    </i>
  </colItems>
  <dataFields count="1">
    <dataField name="Count of Name"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7C4FF-28AE-43EB-A615-B2710CFD8B2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Regions">
  <location ref="C9:D13" firstHeaderRow="1" firstDataRow="1" firstDataCol="1"/>
  <pivotFields count="11">
    <pivotField showAll="0"/>
    <pivotField showAll="0"/>
    <pivotField showAll="0">
      <items count="3">
        <item x="0"/>
        <item x="1"/>
        <item t="default"/>
      </items>
    </pivotField>
    <pivotField showAll="0"/>
    <pivotField showAll="0"/>
    <pivotField showAll="0"/>
    <pivotField axis="axisRow" showAll="0">
      <items count="5">
        <item x="3"/>
        <item x="2"/>
        <item x="1"/>
        <item x="0"/>
        <item t="default"/>
      </items>
    </pivotField>
    <pivotField dataField="1" numFmtId="164" showAll="0"/>
    <pivotField showAll="0"/>
    <pivotField showAll="0">
      <items count="5">
        <item x="2"/>
        <item x="1"/>
        <item x="3"/>
        <item x="0"/>
        <item t="default"/>
      </items>
    </pivotField>
    <pivotField showAll="0">
      <items count="5">
        <item x="2"/>
        <item x="1"/>
        <item x="0"/>
        <item x="3"/>
        <item t="default"/>
      </items>
    </pivotField>
  </pivotFields>
  <rowFields count="1">
    <field x="6"/>
  </rowFields>
  <rowItems count="4">
    <i>
      <x/>
    </i>
    <i>
      <x v="1"/>
    </i>
    <i>
      <x v="2"/>
    </i>
    <i>
      <x v="3"/>
    </i>
  </rowItems>
  <colItems count="1">
    <i/>
  </colItems>
  <dataFields count="1">
    <dataField name="Sum of charges" fld="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0FA6A7-8E6A-4F9D-823C-E72FB9982B5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3:H5" firstHeaderRow="1" firstDataRow="2" firstDataCol="1"/>
  <pivotFields count="11">
    <pivotField showAll="0"/>
    <pivotField showAll="0"/>
    <pivotField showAll="0">
      <items count="3">
        <item x="0"/>
        <item x="1"/>
        <item t="default"/>
      </items>
    </pivotField>
    <pivotField showAll="0"/>
    <pivotField showAll="0"/>
    <pivotField showAll="0"/>
    <pivotField axis="axisCol" showAll="0">
      <items count="5">
        <item x="3"/>
        <item x="2"/>
        <item x="1"/>
        <item x="0"/>
        <item t="default"/>
      </items>
    </pivotField>
    <pivotField dataField="1" numFmtId="164" showAll="0"/>
    <pivotField showAll="0"/>
    <pivotField showAll="0">
      <items count="5">
        <item x="2"/>
        <item x="1"/>
        <item x="3"/>
        <item x="0"/>
        <item t="default"/>
      </items>
    </pivotField>
    <pivotField showAll="0">
      <items count="5">
        <item x="2"/>
        <item x="1"/>
        <item x="0"/>
        <item x="3"/>
        <item t="default"/>
      </items>
    </pivotField>
  </pivotFields>
  <rowItems count="1">
    <i/>
  </rowItems>
  <colFields count="1">
    <field x="6"/>
  </colFields>
  <colItems count="5">
    <i>
      <x/>
    </i>
    <i>
      <x v="1"/>
    </i>
    <i>
      <x v="2"/>
    </i>
    <i>
      <x v="3"/>
    </i>
    <i t="grand">
      <x/>
    </i>
  </colItems>
  <dataFields count="1">
    <dataField name="Sum of charges" fld="7"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FF7179-B843-48E1-BD52-9143FF52D6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1">
    <pivotField showAll="0"/>
    <pivotField showAll="0"/>
    <pivotField showAll="0">
      <items count="3">
        <item x="0"/>
        <item x="1"/>
        <item t="default"/>
      </items>
    </pivotField>
    <pivotField showAll="0"/>
    <pivotField showAll="0"/>
    <pivotField showAll="0"/>
    <pivotField showAll="0">
      <items count="5">
        <item x="3"/>
        <item x="2"/>
        <item x="1"/>
        <item x="0"/>
        <item t="default"/>
      </items>
    </pivotField>
    <pivotField dataField="1" numFmtId="164"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Charge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A50DC4-6101-495F-AFB8-624C0086E3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1">
    <pivotField showAll="0"/>
    <pivotField showAll="0"/>
    <pivotField showAll="0">
      <items count="3">
        <item x="0"/>
        <item x="1"/>
        <item t="default"/>
      </items>
    </pivotField>
    <pivotField showAll="0"/>
    <pivotField dataField="1" showAll="0"/>
    <pivotField showAll="0"/>
    <pivotField showAll="0">
      <items count="5">
        <item x="3"/>
        <item x="2"/>
        <item x="1"/>
        <item x="0"/>
        <item t="default"/>
      </items>
    </pivotField>
    <pivotField numFmtId="164"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Children"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0FE886-39F4-4C10-AF60-42829C510B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1">
    <pivotField showAll="0"/>
    <pivotField showAll="0"/>
    <pivotField showAll="0">
      <items count="3">
        <item x="0"/>
        <item x="1"/>
        <item t="default"/>
      </items>
    </pivotField>
    <pivotField dataField="1" showAll="0"/>
    <pivotField showAll="0"/>
    <pivotField showAll="0"/>
    <pivotField showAll="0">
      <items count="5">
        <item x="3"/>
        <item x="2"/>
        <item x="1"/>
        <item x="0"/>
        <item t="default"/>
      </items>
    </pivotField>
    <pivotField numFmtId="164"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BMI"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5CCD45-1D76-43AB-96B6-AA4EF16E018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dataField="1" showAll="0"/>
    <pivotField showAll="0">
      <items count="3">
        <item x="0"/>
        <item x="1"/>
        <item t="default"/>
      </items>
    </pivotField>
    <pivotField showAll="0"/>
    <pivotField showAll="0"/>
    <pivotField showAll="0"/>
    <pivotField showAll="0">
      <items count="5">
        <item x="3"/>
        <item x="2"/>
        <item x="1"/>
        <item x="0"/>
        <item t="default"/>
      </items>
    </pivotField>
    <pivotField numFmtId="164"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Age" fld="1" subtotal="average"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847890-66A7-4EC5-8B30-6DC66B27A0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mokers/Not">
  <location ref="A3:B6" firstHeaderRow="1" firstDataRow="1" firstDataCol="1"/>
  <pivotFields count="11">
    <pivotField dataField="1" showAll="0"/>
    <pivotField showAll="0"/>
    <pivotField showAll="0">
      <items count="3">
        <item x="0"/>
        <item x="1"/>
        <item t="default"/>
      </items>
    </pivotField>
    <pivotField showAll="0"/>
    <pivotField showAll="0"/>
    <pivotField axis="axisRow" showAll="0">
      <items count="3">
        <item x="1"/>
        <item x="0"/>
        <item t="default"/>
      </items>
    </pivotField>
    <pivotField showAll="0">
      <items count="5">
        <item x="3"/>
        <item x="2"/>
        <item x="1"/>
        <item x="0"/>
        <item t="default"/>
      </items>
    </pivotField>
    <pivotField numFmtId="164" showAll="0"/>
    <pivotField showAll="0"/>
    <pivotField showAll="0">
      <items count="5">
        <item x="2"/>
        <item x="1"/>
        <item x="3"/>
        <item x="0"/>
        <item t="default"/>
      </items>
    </pivotField>
    <pivotField showAll="0">
      <items count="5">
        <item x="2"/>
        <item x="1"/>
        <item x="0"/>
        <item x="3"/>
        <item t="default"/>
      </items>
    </pivotField>
  </pivotFields>
  <rowFields count="1">
    <field x="5"/>
  </rowFields>
  <rowItems count="3">
    <i>
      <x/>
    </i>
    <i>
      <x v="1"/>
    </i>
    <i t="grand">
      <x/>
    </i>
  </rowItems>
  <colItems count="1">
    <i/>
  </colItems>
  <dataFields count="1">
    <dataField name="Count" fld="0" subtotal="count" baseField="5"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4089EAAE-DBF0-481F-87FF-98F163C3CBEA}" sourceName="sex">
  <pivotTables>
    <pivotTable tabId="10" name="PivotTable2"/>
    <pivotTable tabId="16" name="PivotTable4"/>
    <pivotTable tabId="17" name="PivotTable5"/>
    <pivotTable tabId="17" name="PivotTable10"/>
    <pivotTable tabId="17" name="PivotTable6"/>
    <pivotTable tabId="17" name="PivotTable7"/>
    <pivotTable tabId="17" name="PivotTable8"/>
    <pivotTable tabId="16" name="PivotTable12"/>
    <pivotTable tabId="16" name="PivotTable13"/>
    <pivotTable tabId="17" name="PivotTable11"/>
    <pivotTable tabId="10" name="PivotTable17"/>
  </pivotTables>
  <data>
    <tabular pivotCacheId="4681310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_Status" xr10:uid="{F8869CC5-D8BF-4D02-A0AF-D721623022E4}" sourceName="Weight Status">
  <pivotTables>
    <pivotTable tabId="17" name="PivotTable10"/>
    <pivotTable tabId="10" name="PivotTable2"/>
    <pivotTable tabId="16" name="PivotTable4"/>
    <pivotTable tabId="17" name="PivotTable5"/>
    <pivotTable tabId="17" name="PivotTable6"/>
    <pivotTable tabId="17" name="PivotTable7"/>
    <pivotTable tabId="17" name="PivotTable8"/>
    <pivotTable tabId="16" name="PivotTable12"/>
    <pivotTable tabId="16" name="PivotTable13"/>
    <pivotTable tabId="17" name="PivotTable11"/>
    <pivotTable tabId="10" name="PivotTable17"/>
  </pivotTables>
  <data>
    <tabular pivotCacheId="468131053">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F22FFDA1-A747-4D3D-B9B3-3116F436E4AB}" sourceName="Level">
  <pivotTables>
    <pivotTable tabId="10" name="PivotTable2"/>
    <pivotTable tabId="16" name="PivotTable4"/>
    <pivotTable tabId="17" name="PivotTable10"/>
    <pivotTable tabId="17" name="PivotTable5"/>
    <pivotTable tabId="17" name="PivotTable6"/>
    <pivotTable tabId="17" name="PivotTable7"/>
    <pivotTable tabId="17" name="PivotTable8"/>
    <pivotTable tabId="16" name="PivotTable12"/>
    <pivotTable tabId="16" name="PivotTable13"/>
    <pivotTable tabId="17" name="PivotTable11"/>
    <pivotTable tabId="10" name="PivotTable17"/>
  </pivotTables>
  <data>
    <tabular pivotCacheId="468131053">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5B5EC1-75F5-492B-B00E-BA4D1FE83D45}" sourceName="region">
  <pivotTables>
    <pivotTable tabId="10" name="PivotTable2"/>
    <pivotTable tabId="16" name="PivotTable4"/>
    <pivotTable tabId="17" name="PivotTable10"/>
    <pivotTable tabId="17" name="PivotTable11"/>
    <pivotTable tabId="17" name="PivotTable5"/>
    <pivotTable tabId="17" name="PivotTable6"/>
    <pivotTable tabId="17" name="PivotTable7"/>
    <pivotTable tabId="17" name="PivotTable8"/>
    <pivotTable tabId="16" name="PivotTable12"/>
    <pivotTable tabId="16" name="PivotTable13"/>
    <pivotTable tabId="10" name="PivotTable17"/>
  </pivotTables>
  <data>
    <tabular pivotCacheId="468131053">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A0D5898A-5C34-4E29-A735-621FE63296B2}" cache="Slicer_sex1" caption="sex" rowHeight="241300"/>
  <slicer name="Weight Status" xr10:uid="{611FEB34-4F72-47E0-8216-E68391A2A423}" cache="Slicer_Weight_Status" caption="Weight Status" rowHeight="241300"/>
  <slicer name="Level" xr10:uid="{44FF900C-AEBF-4A5D-A945-33FFC2CF7287}" cache="Slicer_Level" caption="Level" rowHeight="241300"/>
  <slicer name="region" xr10:uid="{AE0692C2-61EE-4FEF-BC13-5CC4C8A1E2B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2BF297-FDEE-42E4-8C03-8157D33CF014}" name="Table1" displayName="Table1" ref="A1:K116" totalsRowShown="0" headerRowDxfId="1">
  <autoFilter ref="A1:K116" xr:uid="{7D2BF297-FDEE-42E4-8C03-8157D33CF014}"/>
  <tableColumns count="11">
    <tableColumn id="1" xr3:uid="{F0CED83B-1FD6-416C-8252-5664D0C7A2FE}" name="Name"/>
    <tableColumn id="2" xr3:uid="{952A92A3-D92D-4C28-8992-841DFACEDB32}" name="age"/>
    <tableColumn id="3" xr3:uid="{57F7E67C-969A-4541-9748-46E89406B9AA}" name="sex"/>
    <tableColumn id="4" xr3:uid="{7E26703E-9983-4A4B-9A69-418E7874152A}" name="bmi"/>
    <tableColumn id="5" xr3:uid="{B299C3C7-FF3F-44F4-8605-956C14ACA43C}" name="children"/>
    <tableColumn id="6" xr3:uid="{7BC43404-390D-4A78-B4D3-C1BC7AFEE3A5}" name="smoker"/>
    <tableColumn id="7" xr3:uid="{01E37A37-5192-44F9-98A2-CB7CCEBF0DD2}" name="region"/>
    <tableColumn id="8" xr3:uid="{DAB712BC-3FD6-4049-B646-B081C2DBA0CE}" name="charges" dataDxfId="0" dataCellStyle="Comma"/>
    <tableColumn id="9" xr3:uid="{4C79ED22-BB0D-488D-906E-56A182155B36}" name="Facility"/>
    <tableColumn id="10" xr3:uid="{329E7451-4C69-4DAB-B03A-72A42829C076}" name="Level">
      <calculatedColumnFormula>VLOOKUP(#REF!, Levels!B$2:C$14,2,0)</calculatedColumnFormula>
    </tableColumn>
    <tableColumn id="11" xr3:uid="{986E7839-CB17-4FE0-92E3-F5E4674F2DF8}" name="Weight Status">
      <calculatedColumnFormula>IF(D2&lt;18.5, "Underweight",
   IF(D2&lt;=24.9, "Healthy",
   IF(D2&lt;=29.9, "Overweight",
   "Obese")))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2E98C-4680-4B64-B7CC-06F23B17B1BF}">
  <dimension ref="A3:D48"/>
  <sheetViews>
    <sheetView topLeftCell="A35" zoomScale="145" zoomScaleNormal="145" workbookViewId="0">
      <selection activeCell="J7" sqref="J7"/>
    </sheetView>
  </sheetViews>
  <sheetFormatPr defaultRowHeight="15" x14ac:dyDescent="0.25"/>
  <cols>
    <col min="1" max="1" width="46.85546875" bestFit="1" customWidth="1"/>
    <col min="2" max="2" width="14.42578125" bestFit="1" customWidth="1"/>
    <col min="3" max="3" width="4" bestFit="1" customWidth="1"/>
    <col min="4" max="4" width="11.28515625" bestFit="1" customWidth="1"/>
    <col min="5" max="12" width="47" bestFit="1" customWidth="1"/>
    <col min="13" max="13" width="11.28515625" bestFit="1" customWidth="1"/>
  </cols>
  <sheetData>
    <row r="3" spans="1:4" x14ac:dyDescent="0.25">
      <c r="A3" s="7" t="s">
        <v>175</v>
      </c>
      <c r="B3" s="7" t="s">
        <v>174</v>
      </c>
    </row>
    <row r="4" spans="1:4" x14ac:dyDescent="0.25">
      <c r="A4" s="7" t="s">
        <v>169</v>
      </c>
      <c r="B4" t="s">
        <v>11</v>
      </c>
      <c r="C4" t="s">
        <v>8</v>
      </c>
      <c r="D4" t="s">
        <v>170</v>
      </c>
    </row>
    <row r="5" spans="1:4" x14ac:dyDescent="0.25">
      <c r="A5" s="8" t="s">
        <v>13</v>
      </c>
      <c r="B5" s="9">
        <v>27</v>
      </c>
      <c r="C5" s="9">
        <v>5</v>
      </c>
      <c r="D5" s="9">
        <v>32</v>
      </c>
    </row>
    <row r="6" spans="1:4" x14ac:dyDescent="0.25">
      <c r="A6" s="8" t="s">
        <v>14</v>
      </c>
      <c r="B6" s="9">
        <v>20</v>
      </c>
      <c r="C6" s="9">
        <v>4</v>
      </c>
      <c r="D6" s="9">
        <v>24</v>
      </c>
    </row>
    <row r="7" spans="1:4" x14ac:dyDescent="0.25">
      <c r="A7" s="8" t="s">
        <v>12</v>
      </c>
      <c r="B7" s="9">
        <v>20</v>
      </c>
      <c r="C7" s="9">
        <v>11</v>
      </c>
      <c r="D7" s="9">
        <v>31</v>
      </c>
    </row>
    <row r="8" spans="1:4" x14ac:dyDescent="0.25">
      <c r="A8" s="8" t="s">
        <v>9</v>
      </c>
      <c r="B8" s="9">
        <v>18</v>
      </c>
      <c r="C8" s="9">
        <v>10</v>
      </c>
      <c r="D8" s="9">
        <v>28</v>
      </c>
    </row>
    <row r="9" spans="1:4" x14ac:dyDescent="0.25">
      <c r="A9" s="8" t="s">
        <v>170</v>
      </c>
      <c r="B9" s="9">
        <v>85</v>
      </c>
      <c r="C9" s="9">
        <v>30</v>
      </c>
      <c r="D9" s="9">
        <v>115</v>
      </c>
    </row>
    <row r="35" spans="1:2" x14ac:dyDescent="0.25">
      <c r="A35" s="7" t="s">
        <v>169</v>
      </c>
      <c r="B35" t="s">
        <v>175</v>
      </c>
    </row>
    <row r="36" spans="1:2" x14ac:dyDescent="0.25">
      <c r="A36" s="8" t="s">
        <v>25</v>
      </c>
      <c r="B36" s="9">
        <v>17</v>
      </c>
    </row>
    <row r="37" spans="1:2" x14ac:dyDescent="0.25">
      <c r="A37" s="8" t="s">
        <v>26</v>
      </c>
      <c r="B37" s="9">
        <v>16</v>
      </c>
    </row>
    <row r="38" spans="1:2" x14ac:dyDescent="0.25">
      <c r="A38" s="8" t="s">
        <v>21</v>
      </c>
      <c r="B38" s="9">
        <v>24</v>
      </c>
    </row>
    <row r="39" spans="1:2" x14ac:dyDescent="0.25">
      <c r="A39" s="8" t="s">
        <v>23</v>
      </c>
      <c r="B39" s="9">
        <v>13</v>
      </c>
    </row>
    <row r="40" spans="1:2" x14ac:dyDescent="0.25">
      <c r="A40" s="8" t="s">
        <v>24</v>
      </c>
      <c r="B40" s="9">
        <v>4</v>
      </c>
    </row>
    <row r="41" spans="1:2" x14ac:dyDescent="0.25">
      <c r="A41" s="8" t="s">
        <v>29</v>
      </c>
      <c r="B41" s="9">
        <v>5</v>
      </c>
    </row>
    <row r="42" spans="1:2" x14ac:dyDescent="0.25">
      <c r="A42" s="8" t="s">
        <v>31</v>
      </c>
      <c r="B42" s="9">
        <v>5</v>
      </c>
    </row>
    <row r="43" spans="1:2" x14ac:dyDescent="0.25">
      <c r="A43" s="8" t="s">
        <v>32</v>
      </c>
      <c r="B43" s="9">
        <v>7</v>
      </c>
    </row>
    <row r="44" spans="1:2" x14ac:dyDescent="0.25">
      <c r="A44" s="8" t="s">
        <v>22</v>
      </c>
      <c r="B44" s="9">
        <v>9</v>
      </c>
    </row>
    <row r="45" spans="1:2" x14ac:dyDescent="0.25">
      <c r="A45" s="8" t="s">
        <v>30</v>
      </c>
      <c r="B45" s="9">
        <v>5</v>
      </c>
    </row>
    <row r="46" spans="1:2" x14ac:dyDescent="0.25">
      <c r="A46" s="8" t="s">
        <v>27</v>
      </c>
      <c r="B46" s="9">
        <v>5</v>
      </c>
    </row>
    <row r="47" spans="1:2" x14ac:dyDescent="0.25">
      <c r="A47" s="8" t="s">
        <v>28</v>
      </c>
      <c r="B47" s="9">
        <v>5</v>
      </c>
    </row>
    <row r="48" spans="1:2" x14ac:dyDescent="0.25">
      <c r="A48" s="8" t="s">
        <v>170</v>
      </c>
      <c r="B48" s="9">
        <v>115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3A49-8265-43D3-82C1-42D42FF764A8}">
  <dimension ref="A3:H29"/>
  <sheetViews>
    <sheetView zoomScale="115" zoomScaleNormal="115" workbookViewId="0">
      <selection activeCell="J7" sqref="J7"/>
    </sheetView>
  </sheetViews>
  <sheetFormatPr defaultRowHeight="15" x14ac:dyDescent="0.25"/>
  <cols>
    <col min="1" max="1" width="13.42578125" bestFit="1" customWidth="1"/>
    <col min="3" max="3" width="10.28515625" bestFit="1" customWidth="1"/>
    <col min="4" max="4" width="14.42578125" bestFit="1" customWidth="1"/>
    <col min="5" max="8" width="13.42578125" bestFit="1" customWidth="1"/>
  </cols>
  <sheetData>
    <row r="3" spans="1:8" x14ac:dyDescent="0.25">
      <c r="A3" t="s">
        <v>180</v>
      </c>
      <c r="D3" s="7" t="s">
        <v>174</v>
      </c>
    </row>
    <row r="4" spans="1:8" x14ac:dyDescent="0.25">
      <c r="A4" s="10">
        <v>38.643478260869564</v>
      </c>
      <c r="D4" t="s">
        <v>14</v>
      </c>
      <c r="E4" t="s">
        <v>13</v>
      </c>
      <c r="F4" t="s">
        <v>12</v>
      </c>
      <c r="G4" t="s">
        <v>9</v>
      </c>
      <c r="H4" t="s">
        <v>170</v>
      </c>
    </row>
    <row r="5" spans="1:8" x14ac:dyDescent="0.25">
      <c r="C5" t="s">
        <v>171</v>
      </c>
      <c r="D5" s="9">
        <v>277625.89254999999</v>
      </c>
      <c r="E5" s="9">
        <v>402482.14219999994</v>
      </c>
      <c r="F5" s="9">
        <v>472129.5198999999</v>
      </c>
      <c r="G5" s="9">
        <v>488614.99164999992</v>
      </c>
      <c r="H5" s="9">
        <v>1640852.5462999998</v>
      </c>
    </row>
    <row r="8" spans="1:8" x14ac:dyDescent="0.25">
      <c r="A8" t="s">
        <v>181</v>
      </c>
    </row>
    <row r="9" spans="1:8" x14ac:dyDescent="0.25">
      <c r="A9" s="9">
        <v>30.797695652173921</v>
      </c>
      <c r="C9" s="7" t="s">
        <v>173</v>
      </c>
      <c r="D9" t="s">
        <v>171</v>
      </c>
    </row>
    <row r="10" spans="1:8" x14ac:dyDescent="0.25">
      <c r="C10" s="8" t="s">
        <v>14</v>
      </c>
      <c r="D10" s="9">
        <v>277625.89254999999</v>
      </c>
    </row>
    <row r="11" spans="1:8" x14ac:dyDescent="0.25">
      <c r="C11" s="8" t="s">
        <v>13</v>
      </c>
      <c r="D11" s="9">
        <v>402482.14219999994</v>
      </c>
    </row>
    <row r="12" spans="1:8" x14ac:dyDescent="0.25">
      <c r="A12" t="s">
        <v>182</v>
      </c>
      <c r="C12" s="8" t="s">
        <v>12</v>
      </c>
      <c r="D12" s="9">
        <v>472129.5198999999</v>
      </c>
    </row>
    <row r="13" spans="1:8" x14ac:dyDescent="0.25">
      <c r="A13" s="9">
        <v>1.0521739130434782</v>
      </c>
      <c r="C13" s="8" t="s">
        <v>9</v>
      </c>
      <c r="D13" s="9">
        <v>488614.99164999992</v>
      </c>
    </row>
    <row r="17" spans="1:4" x14ac:dyDescent="0.25">
      <c r="A17" t="s">
        <v>183</v>
      </c>
    </row>
    <row r="18" spans="1:4" x14ac:dyDescent="0.25">
      <c r="A18" s="9">
        <v>14268.283011304355</v>
      </c>
      <c r="C18" s="8"/>
      <c r="D18" s="9"/>
    </row>
    <row r="19" spans="1:4" x14ac:dyDescent="0.25">
      <c r="C19" s="8"/>
      <c r="D19" s="9"/>
    </row>
    <row r="20" spans="1:4" x14ac:dyDescent="0.25">
      <c r="C20" s="8"/>
      <c r="D20" s="9"/>
    </row>
    <row r="21" spans="1:4" x14ac:dyDescent="0.25">
      <c r="C21" s="8"/>
      <c r="D21" s="9"/>
    </row>
    <row r="22" spans="1:4" x14ac:dyDescent="0.25">
      <c r="C22" s="8"/>
      <c r="D22" s="9"/>
    </row>
    <row r="23" spans="1:4" x14ac:dyDescent="0.25">
      <c r="C23" s="8"/>
      <c r="D23" s="9"/>
    </row>
    <row r="24" spans="1:4" x14ac:dyDescent="0.25">
      <c r="C24" s="8"/>
      <c r="D24" s="9"/>
    </row>
    <row r="25" spans="1:4" x14ac:dyDescent="0.25">
      <c r="C25" s="8"/>
      <c r="D25" s="9"/>
    </row>
    <row r="26" spans="1:4" x14ac:dyDescent="0.25">
      <c r="C26" s="8"/>
      <c r="D26" s="9"/>
    </row>
    <row r="27" spans="1:4" x14ac:dyDescent="0.25">
      <c r="C27" s="8"/>
      <c r="D27" s="9"/>
    </row>
    <row r="28" spans="1:4" x14ac:dyDescent="0.25">
      <c r="C28" s="8"/>
      <c r="D28" s="9"/>
    </row>
    <row r="29" spans="1:4" x14ac:dyDescent="0.25">
      <c r="C29" s="8"/>
      <c r="D29" s="9"/>
    </row>
  </sheetData>
  <sortState xmlns:xlrd2="http://schemas.microsoft.com/office/spreadsheetml/2017/richdata2" ref="C18:D29">
    <sortCondition ref="D18:D29"/>
  </sortState>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6AD5-4CDA-4767-A709-7F7CC57319B3}">
  <dimension ref="A3:J25"/>
  <sheetViews>
    <sheetView topLeftCell="A3" zoomScale="85" zoomScaleNormal="85" workbookViewId="0">
      <selection activeCell="J7" sqref="J7"/>
    </sheetView>
  </sheetViews>
  <sheetFormatPr defaultRowHeight="15" x14ac:dyDescent="0.25"/>
  <cols>
    <col min="1" max="1" width="15" bestFit="1" customWidth="1"/>
    <col min="2" max="2" width="49.28515625" bestFit="1" customWidth="1"/>
    <col min="3" max="3" width="18" bestFit="1" customWidth="1"/>
    <col min="10" max="10" width="13.28515625" bestFit="1" customWidth="1"/>
  </cols>
  <sheetData>
    <row r="3" spans="1:10" x14ac:dyDescent="0.25">
      <c r="A3" s="7" t="s">
        <v>176</v>
      </c>
      <c r="B3" t="s">
        <v>177</v>
      </c>
    </row>
    <row r="4" spans="1:10" x14ac:dyDescent="0.25">
      <c r="A4" s="8" t="s">
        <v>11</v>
      </c>
      <c r="B4" s="9">
        <v>85</v>
      </c>
    </row>
    <row r="5" spans="1:10" x14ac:dyDescent="0.25">
      <c r="A5" s="8" t="s">
        <v>8</v>
      </c>
      <c r="B5" s="9">
        <v>30</v>
      </c>
    </row>
    <row r="6" spans="1:10" x14ac:dyDescent="0.25">
      <c r="A6" s="8" t="s">
        <v>170</v>
      </c>
      <c r="B6" s="9">
        <v>115</v>
      </c>
      <c r="J6" t="s">
        <v>184</v>
      </c>
    </row>
    <row r="7" spans="1:10" x14ac:dyDescent="0.25">
      <c r="J7" s="9">
        <v>115</v>
      </c>
    </row>
    <row r="12" spans="1:10" x14ac:dyDescent="0.25">
      <c r="B12" s="7" t="s">
        <v>169</v>
      </c>
      <c r="C12" t="s">
        <v>172</v>
      </c>
    </row>
    <row r="13" spans="1:10" x14ac:dyDescent="0.25">
      <c r="B13" s="8" t="s">
        <v>27</v>
      </c>
      <c r="C13" s="9">
        <v>4589.01998</v>
      </c>
    </row>
    <row r="14" spans="1:10" x14ac:dyDescent="0.25">
      <c r="B14" s="8" t="s">
        <v>24</v>
      </c>
      <c r="C14" s="9">
        <v>5041.9501999999993</v>
      </c>
    </row>
    <row r="15" spans="1:10" x14ac:dyDescent="0.25">
      <c r="B15" s="8" t="s">
        <v>32</v>
      </c>
      <c r="C15" s="9">
        <v>11143.239328571426</v>
      </c>
    </row>
    <row r="16" spans="1:10" x14ac:dyDescent="0.25">
      <c r="B16" s="8" t="s">
        <v>26</v>
      </c>
      <c r="C16" s="9">
        <v>12564.8572575</v>
      </c>
    </row>
    <row r="17" spans="2:3" x14ac:dyDescent="0.25">
      <c r="B17" s="8" t="s">
        <v>29</v>
      </c>
      <c r="C17" s="9">
        <v>12746.40344</v>
      </c>
    </row>
    <row r="18" spans="2:3" x14ac:dyDescent="0.25">
      <c r="B18" s="8" t="s">
        <v>25</v>
      </c>
      <c r="C18" s="9">
        <v>14139.497747647059</v>
      </c>
    </row>
    <row r="19" spans="2:3" x14ac:dyDescent="0.25">
      <c r="B19" s="8" t="s">
        <v>23</v>
      </c>
      <c r="C19" s="9">
        <v>14935.759816153846</v>
      </c>
    </row>
    <row r="20" spans="2:3" x14ac:dyDescent="0.25">
      <c r="B20" s="8" t="s">
        <v>21</v>
      </c>
      <c r="C20" s="9">
        <v>15001.288005833334</v>
      </c>
    </row>
    <row r="21" spans="2:3" x14ac:dyDescent="0.25">
      <c r="B21" s="8" t="s">
        <v>22</v>
      </c>
      <c r="C21" s="9">
        <v>15316.768961111109</v>
      </c>
    </row>
    <row r="22" spans="2:3" x14ac:dyDescent="0.25">
      <c r="B22" s="8" t="s">
        <v>30</v>
      </c>
      <c r="C22" s="9">
        <v>15377.713390000001</v>
      </c>
    </row>
    <row r="23" spans="2:3" x14ac:dyDescent="0.25">
      <c r="B23" s="8" t="s">
        <v>31</v>
      </c>
      <c r="C23" s="9">
        <v>23477.489439999998</v>
      </c>
    </row>
    <row r="24" spans="2:3" x14ac:dyDescent="0.25">
      <c r="B24" s="8" t="s">
        <v>28</v>
      </c>
      <c r="C24" s="9">
        <v>25654.610143999998</v>
      </c>
    </row>
    <row r="25" spans="2:3" x14ac:dyDescent="0.25">
      <c r="B25" s="8" t="s">
        <v>170</v>
      </c>
      <c r="C25" s="9">
        <v>14268.283011304346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47EC2-8783-4033-A98D-CD4AB6D649AF}">
  <dimension ref="A1:K116"/>
  <sheetViews>
    <sheetView topLeftCell="A2" workbookViewId="0">
      <selection activeCell="J7" sqref="J7"/>
    </sheetView>
  </sheetViews>
  <sheetFormatPr defaultRowHeight="15" x14ac:dyDescent="0.25"/>
  <cols>
    <col min="1" max="1" width="18" bestFit="1" customWidth="1"/>
    <col min="2" max="2" width="6.28515625" customWidth="1"/>
    <col min="3" max="3" width="7.28515625" bestFit="1" customWidth="1"/>
    <col min="4" max="4" width="7" bestFit="1" customWidth="1"/>
    <col min="5" max="5" width="10.42578125" customWidth="1"/>
    <col min="6" max="6" width="9.7109375" customWidth="1"/>
    <col min="7" max="7" width="10.28515625" bestFit="1" customWidth="1"/>
    <col min="8" max="8" width="11.28515625" customWidth="1"/>
    <col min="9" max="9" width="46.85546875" bestFit="1" customWidth="1"/>
    <col min="10" max="10" width="25.140625" bestFit="1" customWidth="1"/>
    <col min="11" max="11" width="15.5703125" customWidth="1"/>
  </cols>
  <sheetData>
    <row r="1" spans="1:11" x14ac:dyDescent="0.25">
      <c r="A1" s="4" t="s">
        <v>33</v>
      </c>
      <c r="B1" s="4" t="s">
        <v>0</v>
      </c>
      <c r="C1" s="4" t="s">
        <v>1</v>
      </c>
      <c r="D1" s="4" t="s">
        <v>2</v>
      </c>
      <c r="E1" s="4" t="s">
        <v>3</v>
      </c>
      <c r="F1" s="4" t="s">
        <v>4</v>
      </c>
      <c r="G1" s="4" t="s">
        <v>5</v>
      </c>
      <c r="H1" s="5" t="s">
        <v>6</v>
      </c>
      <c r="I1" s="4" t="s">
        <v>15</v>
      </c>
      <c r="J1" s="4" t="s">
        <v>20</v>
      </c>
      <c r="K1" s="4" t="s">
        <v>150</v>
      </c>
    </row>
    <row r="2" spans="1:11" x14ac:dyDescent="0.25">
      <c r="A2" t="s">
        <v>34</v>
      </c>
      <c r="B2">
        <v>19</v>
      </c>
      <c r="C2" t="s">
        <v>7</v>
      </c>
      <c r="D2">
        <v>27.9</v>
      </c>
      <c r="E2">
        <v>0</v>
      </c>
      <c r="F2" t="s">
        <v>8</v>
      </c>
      <c r="G2" t="s">
        <v>9</v>
      </c>
      <c r="H2" s="1">
        <v>16884.923999999999</v>
      </c>
      <c r="I2" t="s">
        <v>21</v>
      </c>
      <c r="J2" t="e">
        <f>VLOOKUP(#REF!, Levels!B$2:C$14,2,0)</f>
        <v>#REF!</v>
      </c>
      <c r="K2" t="str">
        <f>IF(D2&lt;18.5, "Underweight",
   IF(D2&lt;=24.9, "Healthy",
   IF(D2&lt;=29.9, "Overweight",
   "Obese")))</f>
        <v>Overweight</v>
      </c>
    </row>
    <row r="3" spans="1:11" x14ac:dyDescent="0.25">
      <c r="A3" t="s">
        <v>35</v>
      </c>
      <c r="B3">
        <v>18</v>
      </c>
      <c r="C3" t="s">
        <v>10</v>
      </c>
      <c r="D3">
        <v>33.770000000000003</v>
      </c>
      <c r="E3">
        <v>1</v>
      </c>
      <c r="F3" t="s">
        <v>11</v>
      </c>
      <c r="G3" t="s">
        <v>12</v>
      </c>
      <c r="H3" s="1">
        <v>1725.5523000000001</v>
      </c>
      <c r="I3" t="s">
        <v>24</v>
      </c>
      <c r="J3" t="e">
        <f>VLOOKUP(#REF!, Levels!B$2:C$14,2,0)</f>
        <v>#REF!</v>
      </c>
      <c r="K3" t="str">
        <f t="shared" ref="K3:K66" si="0">IF(D3&lt;18.5, "Underweight",
   IF(D3&lt;=24.9, "Healthy",
   IF(D3&lt;=29.9, "Overweight",
   "Obese")))</f>
        <v>Obese</v>
      </c>
    </row>
    <row r="4" spans="1:11" x14ac:dyDescent="0.25">
      <c r="A4" t="s">
        <v>36</v>
      </c>
      <c r="B4">
        <v>28</v>
      </c>
      <c r="C4" t="s">
        <v>10</v>
      </c>
      <c r="D4">
        <v>33</v>
      </c>
      <c r="E4">
        <v>3</v>
      </c>
      <c r="F4" t="s">
        <v>11</v>
      </c>
      <c r="G4" t="s">
        <v>12</v>
      </c>
      <c r="H4" s="1">
        <v>4449.4620000000004</v>
      </c>
      <c r="I4" t="s">
        <v>23</v>
      </c>
      <c r="J4" t="e">
        <f>VLOOKUP(#REF!, Levels!B$2:C$14,2,0)</f>
        <v>#REF!</v>
      </c>
      <c r="K4" t="str">
        <f t="shared" si="0"/>
        <v>Obese</v>
      </c>
    </row>
    <row r="5" spans="1:11" x14ac:dyDescent="0.25">
      <c r="A5" t="s">
        <v>37</v>
      </c>
      <c r="B5">
        <v>33</v>
      </c>
      <c r="C5" t="s">
        <v>10</v>
      </c>
      <c r="D5">
        <v>22.704999999999998</v>
      </c>
      <c r="E5">
        <v>0</v>
      </c>
      <c r="F5" t="s">
        <v>11</v>
      </c>
      <c r="G5" t="s">
        <v>13</v>
      </c>
      <c r="H5" s="1">
        <v>21984.47061</v>
      </c>
      <c r="I5" t="s">
        <v>25</v>
      </c>
      <c r="J5" t="e">
        <f>VLOOKUP(#REF!, Levels!B$2:C$14,2,0)</f>
        <v>#REF!</v>
      </c>
      <c r="K5" t="str">
        <f t="shared" si="0"/>
        <v>Healthy</v>
      </c>
    </row>
    <row r="6" spans="1:11" x14ac:dyDescent="0.25">
      <c r="A6" t="s">
        <v>38</v>
      </c>
      <c r="B6">
        <v>32</v>
      </c>
      <c r="C6" t="s">
        <v>10</v>
      </c>
      <c r="D6">
        <v>28.88</v>
      </c>
      <c r="E6">
        <v>0</v>
      </c>
      <c r="F6" t="s">
        <v>11</v>
      </c>
      <c r="G6" t="s">
        <v>13</v>
      </c>
      <c r="H6" s="1">
        <v>3866.8552</v>
      </c>
      <c r="I6" t="s">
        <v>26</v>
      </c>
      <c r="J6" t="e">
        <f>VLOOKUP(#REF!, Levels!B$2:C$14,2,0)</f>
        <v>#REF!</v>
      </c>
      <c r="K6" t="str">
        <f t="shared" si="0"/>
        <v>Overweight</v>
      </c>
    </row>
    <row r="7" spans="1:11" x14ac:dyDescent="0.25">
      <c r="A7" t="s">
        <v>39</v>
      </c>
      <c r="B7">
        <v>31</v>
      </c>
      <c r="C7" t="s">
        <v>7</v>
      </c>
      <c r="D7">
        <v>25.74</v>
      </c>
      <c r="E7">
        <v>0</v>
      </c>
      <c r="F7" t="s">
        <v>11</v>
      </c>
      <c r="G7" t="s">
        <v>12</v>
      </c>
      <c r="H7" s="1">
        <v>3756.6215999999999</v>
      </c>
      <c r="I7" t="s">
        <v>21</v>
      </c>
      <c r="J7" t="e">
        <f>VLOOKUP(#REF!, Levels!B$2:C$14,2,0)</f>
        <v>#REF!</v>
      </c>
      <c r="K7" t="str">
        <f t="shared" si="0"/>
        <v>Overweight</v>
      </c>
    </row>
    <row r="8" spans="1:11" x14ac:dyDescent="0.25">
      <c r="A8" t="s">
        <v>40</v>
      </c>
      <c r="B8">
        <v>46</v>
      </c>
      <c r="C8" t="s">
        <v>7</v>
      </c>
      <c r="D8">
        <v>33.44</v>
      </c>
      <c r="E8">
        <v>1</v>
      </c>
      <c r="F8" t="s">
        <v>11</v>
      </c>
      <c r="G8" t="s">
        <v>12</v>
      </c>
      <c r="H8" s="1">
        <v>8240.5895999999993</v>
      </c>
      <c r="I8" t="s">
        <v>21</v>
      </c>
      <c r="J8" t="e">
        <f>VLOOKUP(#REF!, Levels!B$2:C$14,2,0)</f>
        <v>#REF!</v>
      </c>
      <c r="K8" t="str">
        <f t="shared" si="0"/>
        <v>Obese</v>
      </c>
    </row>
    <row r="9" spans="1:11" x14ac:dyDescent="0.25">
      <c r="A9" t="s">
        <v>41</v>
      </c>
      <c r="B9">
        <v>37</v>
      </c>
      <c r="C9" t="s">
        <v>7</v>
      </c>
      <c r="D9">
        <v>27.74</v>
      </c>
      <c r="E9">
        <v>3</v>
      </c>
      <c r="F9" t="s">
        <v>11</v>
      </c>
      <c r="G9" t="s">
        <v>13</v>
      </c>
      <c r="H9" s="1">
        <v>7281.5056000000004</v>
      </c>
      <c r="I9" t="s">
        <v>22</v>
      </c>
      <c r="J9" t="e">
        <f>VLOOKUP(#REF!, Levels!B$2:C$14,2,0)</f>
        <v>#REF!</v>
      </c>
      <c r="K9" t="str">
        <f t="shared" si="0"/>
        <v>Overweight</v>
      </c>
    </row>
    <row r="10" spans="1:11" x14ac:dyDescent="0.25">
      <c r="A10" t="s">
        <v>42</v>
      </c>
      <c r="B10">
        <v>37</v>
      </c>
      <c r="C10" t="s">
        <v>10</v>
      </c>
      <c r="D10">
        <v>29.83</v>
      </c>
      <c r="E10">
        <v>2</v>
      </c>
      <c r="F10" t="s">
        <v>11</v>
      </c>
      <c r="G10" t="s">
        <v>14</v>
      </c>
      <c r="H10" s="1">
        <v>6406.4107000000004</v>
      </c>
      <c r="I10" t="s">
        <v>27</v>
      </c>
      <c r="J10" t="e">
        <f>VLOOKUP(#REF!, Levels!B$2:C$14,2,0)</f>
        <v>#REF!</v>
      </c>
      <c r="K10" t="str">
        <f t="shared" si="0"/>
        <v>Overweight</v>
      </c>
    </row>
    <row r="11" spans="1:11" x14ac:dyDescent="0.25">
      <c r="A11" t="s">
        <v>43</v>
      </c>
      <c r="B11">
        <v>60</v>
      </c>
      <c r="C11" t="s">
        <v>7</v>
      </c>
      <c r="D11">
        <v>25.84</v>
      </c>
      <c r="E11">
        <v>0</v>
      </c>
      <c r="F11" t="s">
        <v>11</v>
      </c>
      <c r="G11" t="s">
        <v>13</v>
      </c>
      <c r="H11" s="1">
        <v>28923.136920000001</v>
      </c>
      <c r="I11" t="s">
        <v>28</v>
      </c>
      <c r="J11" t="e">
        <f>VLOOKUP(#REF!, Levels!B$2:C$14,2,0)</f>
        <v>#REF!</v>
      </c>
      <c r="K11" t="str">
        <f t="shared" si="0"/>
        <v>Overweight</v>
      </c>
    </row>
    <row r="12" spans="1:11" x14ac:dyDescent="0.25">
      <c r="A12" t="s">
        <v>44</v>
      </c>
      <c r="B12">
        <v>25</v>
      </c>
      <c r="C12" t="s">
        <v>10</v>
      </c>
      <c r="D12">
        <v>26.22</v>
      </c>
      <c r="E12">
        <v>0</v>
      </c>
      <c r="F12" t="s">
        <v>11</v>
      </c>
      <c r="G12" t="s">
        <v>14</v>
      </c>
      <c r="H12" s="1">
        <v>2721.3208</v>
      </c>
      <c r="I12" t="s">
        <v>29</v>
      </c>
      <c r="J12" t="e">
        <f>VLOOKUP(#REF!, Levels!B$2:C$14,2,0)</f>
        <v>#REF!</v>
      </c>
      <c r="K12" t="str">
        <f t="shared" si="0"/>
        <v>Overweight</v>
      </c>
    </row>
    <row r="13" spans="1:11" x14ac:dyDescent="0.25">
      <c r="A13" t="s">
        <v>45</v>
      </c>
      <c r="B13">
        <v>62</v>
      </c>
      <c r="C13" t="s">
        <v>7</v>
      </c>
      <c r="D13">
        <v>26.29</v>
      </c>
      <c r="E13">
        <v>0</v>
      </c>
      <c r="F13" t="s">
        <v>8</v>
      </c>
      <c r="G13" t="s">
        <v>12</v>
      </c>
      <c r="H13" s="1">
        <v>27808.7251</v>
      </c>
      <c r="I13" t="s">
        <v>30</v>
      </c>
      <c r="J13" t="e">
        <f>VLOOKUP(#REF!, Levels!B$2:C$14,2,0)</f>
        <v>#REF!</v>
      </c>
      <c r="K13" t="str">
        <f t="shared" si="0"/>
        <v>Overweight</v>
      </c>
    </row>
    <row r="14" spans="1:11" x14ac:dyDescent="0.25">
      <c r="A14" t="s">
        <v>46</v>
      </c>
      <c r="B14">
        <v>23</v>
      </c>
      <c r="C14" t="s">
        <v>10</v>
      </c>
      <c r="D14">
        <v>34.4</v>
      </c>
      <c r="E14">
        <v>0</v>
      </c>
      <c r="F14" t="s">
        <v>11</v>
      </c>
      <c r="G14" t="s">
        <v>9</v>
      </c>
      <c r="H14" s="1">
        <v>1826.8430000000001</v>
      </c>
      <c r="I14" t="s">
        <v>31</v>
      </c>
      <c r="J14" t="e">
        <f>VLOOKUP(#REF!, Levels!B$2:C$14,2,0)</f>
        <v>#REF!</v>
      </c>
      <c r="K14" t="str">
        <f t="shared" si="0"/>
        <v>Obese</v>
      </c>
    </row>
    <row r="15" spans="1:11" x14ac:dyDescent="0.25">
      <c r="A15" t="s">
        <v>47</v>
      </c>
      <c r="B15">
        <v>56</v>
      </c>
      <c r="C15" t="s">
        <v>7</v>
      </c>
      <c r="D15">
        <v>39.82</v>
      </c>
      <c r="E15">
        <v>0</v>
      </c>
      <c r="F15" t="s">
        <v>11</v>
      </c>
      <c r="G15" t="s">
        <v>12</v>
      </c>
      <c r="H15" s="1">
        <v>11090.7178</v>
      </c>
      <c r="I15" t="s">
        <v>32</v>
      </c>
      <c r="J15" t="e">
        <f>VLOOKUP(#REF!, Levels!B$2:C$14,2,0)</f>
        <v>#REF!</v>
      </c>
      <c r="K15" t="str">
        <f t="shared" si="0"/>
        <v>Obese</v>
      </c>
    </row>
    <row r="16" spans="1:11" x14ac:dyDescent="0.25">
      <c r="A16" t="s">
        <v>48</v>
      </c>
      <c r="B16">
        <v>27</v>
      </c>
      <c r="C16" t="s">
        <v>10</v>
      </c>
      <c r="D16">
        <v>42.13</v>
      </c>
      <c r="E16">
        <v>0</v>
      </c>
      <c r="F16" t="s">
        <v>8</v>
      </c>
      <c r="G16" t="s">
        <v>12</v>
      </c>
      <c r="H16" s="1">
        <v>39611.757700000002</v>
      </c>
      <c r="I16" t="s">
        <v>23</v>
      </c>
      <c r="J16" t="e">
        <f>VLOOKUP(#REF!, Levels!B$2:C$14,2,0)</f>
        <v>#REF!</v>
      </c>
      <c r="K16" t="str">
        <f t="shared" si="0"/>
        <v>Obese</v>
      </c>
    </row>
    <row r="17" spans="1:11" x14ac:dyDescent="0.25">
      <c r="A17" t="s">
        <v>49</v>
      </c>
      <c r="B17">
        <v>19</v>
      </c>
      <c r="C17" t="s">
        <v>10</v>
      </c>
      <c r="D17">
        <v>24.6</v>
      </c>
      <c r="E17">
        <v>1</v>
      </c>
      <c r="F17" t="s">
        <v>11</v>
      </c>
      <c r="G17" t="s">
        <v>9</v>
      </c>
      <c r="H17" s="1">
        <v>1837.2370000000001</v>
      </c>
      <c r="I17" t="s">
        <v>25</v>
      </c>
      <c r="J17" t="e">
        <f>VLOOKUP(#REF!, Levels!B$2:C$14,2,0)</f>
        <v>#REF!</v>
      </c>
      <c r="K17" t="str">
        <f t="shared" si="0"/>
        <v>Healthy</v>
      </c>
    </row>
    <row r="18" spans="1:11" x14ac:dyDescent="0.25">
      <c r="A18" t="s">
        <v>50</v>
      </c>
      <c r="B18">
        <v>52</v>
      </c>
      <c r="C18" t="s">
        <v>7</v>
      </c>
      <c r="D18">
        <v>30.78</v>
      </c>
      <c r="E18">
        <v>1</v>
      </c>
      <c r="F18" t="s">
        <v>11</v>
      </c>
      <c r="G18" t="s">
        <v>14</v>
      </c>
      <c r="H18" s="1">
        <v>10797.3362</v>
      </c>
      <c r="I18" t="s">
        <v>26</v>
      </c>
      <c r="J18" t="e">
        <f>VLOOKUP(#REF!, Levels!B$2:C$14,2,0)</f>
        <v>#REF!</v>
      </c>
      <c r="K18" t="str">
        <f t="shared" si="0"/>
        <v>Obese</v>
      </c>
    </row>
    <row r="19" spans="1:11" x14ac:dyDescent="0.25">
      <c r="A19" t="s">
        <v>51</v>
      </c>
      <c r="B19">
        <v>23</v>
      </c>
      <c r="C19" t="s">
        <v>10</v>
      </c>
      <c r="D19">
        <v>23.844999999999999</v>
      </c>
      <c r="E19">
        <v>0</v>
      </c>
      <c r="F19" t="s">
        <v>11</v>
      </c>
      <c r="G19" t="s">
        <v>14</v>
      </c>
      <c r="H19" s="1">
        <v>2395.17155</v>
      </c>
      <c r="I19" t="s">
        <v>26</v>
      </c>
      <c r="J19" t="e">
        <f>VLOOKUP(#REF!, Levels!B$2:C$14,2,0)</f>
        <v>#REF!</v>
      </c>
      <c r="K19" t="str">
        <f t="shared" si="0"/>
        <v>Healthy</v>
      </c>
    </row>
    <row r="20" spans="1:11" x14ac:dyDescent="0.25">
      <c r="A20" t="s">
        <v>52</v>
      </c>
      <c r="B20">
        <v>56</v>
      </c>
      <c r="C20" t="s">
        <v>10</v>
      </c>
      <c r="D20">
        <v>40.299999999999997</v>
      </c>
      <c r="E20">
        <v>0</v>
      </c>
      <c r="F20" t="s">
        <v>11</v>
      </c>
      <c r="G20" t="s">
        <v>9</v>
      </c>
      <c r="H20" s="1">
        <v>10602.385</v>
      </c>
      <c r="I20" t="s">
        <v>21</v>
      </c>
      <c r="J20" t="e">
        <f>VLOOKUP(#REF!, Levels!B$2:C$14,2,0)</f>
        <v>#REF!</v>
      </c>
      <c r="K20" t="str">
        <f t="shared" si="0"/>
        <v>Obese</v>
      </c>
    </row>
    <row r="21" spans="1:11" x14ac:dyDescent="0.25">
      <c r="A21" t="s">
        <v>53</v>
      </c>
      <c r="B21">
        <v>30</v>
      </c>
      <c r="C21" t="s">
        <v>10</v>
      </c>
      <c r="D21">
        <v>35.299999999999997</v>
      </c>
      <c r="E21">
        <v>0</v>
      </c>
      <c r="F21" t="s">
        <v>8</v>
      </c>
      <c r="G21" t="s">
        <v>9</v>
      </c>
      <c r="H21" s="1">
        <v>36837.466999999997</v>
      </c>
      <c r="I21" t="s">
        <v>21</v>
      </c>
      <c r="J21" t="e">
        <f>VLOOKUP(#REF!, Levels!B$2:C$14,2,0)</f>
        <v>#REF!</v>
      </c>
      <c r="K21" t="str">
        <f t="shared" si="0"/>
        <v>Obese</v>
      </c>
    </row>
    <row r="22" spans="1:11" x14ac:dyDescent="0.25">
      <c r="A22" t="s">
        <v>54</v>
      </c>
      <c r="B22">
        <v>60</v>
      </c>
      <c r="C22" t="s">
        <v>7</v>
      </c>
      <c r="D22">
        <v>36.005000000000003</v>
      </c>
      <c r="E22">
        <v>0</v>
      </c>
      <c r="F22" t="s">
        <v>11</v>
      </c>
      <c r="G22" t="s">
        <v>14</v>
      </c>
      <c r="H22" s="1">
        <v>13228.846949999999</v>
      </c>
      <c r="I22" t="s">
        <v>22</v>
      </c>
      <c r="J22" t="e">
        <f>VLOOKUP(#REF!, Levels!B$2:C$14,2,0)</f>
        <v>#REF!</v>
      </c>
      <c r="K22" t="str">
        <f t="shared" si="0"/>
        <v>Obese</v>
      </c>
    </row>
    <row r="23" spans="1:11" x14ac:dyDescent="0.25">
      <c r="A23" t="s">
        <v>55</v>
      </c>
      <c r="B23">
        <v>30</v>
      </c>
      <c r="C23" t="s">
        <v>7</v>
      </c>
      <c r="D23">
        <v>32.4</v>
      </c>
      <c r="E23">
        <v>1</v>
      </c>
      <c r="F23" t="s">
        <v>11</v>
      </c>
      <c r="G23" t="s">
        <v>9</v>
      </c>
      <c r="H23" s="1">
        <v>4149.7359999999999</v>
      </c>
      <c r="I23" t="s">
        <v>27</v>
      </c>
      <c r="J23" t="e">
        <f>VLOOKUP(#REF!, Levels!B$2:C$14,2,0)</f>
        <v>#REF!</v>
      </c>
      <c r="K23" t="str">
        <f t="shared" si="0"/>
        <v>Obese</v>
      </c>
    </row>
    <row r="24" spans="1:11" x14ac:dyDescent="0.25">
      <c r="A24" t="s">
        <v>56</v>
      </c>
      <c r="B24">
        <v>18</v>
      </c>
      <c r="C24" t="s">
        <v>10</v>
      </c>
      <c r="D24">
        <v>34.1</v>
      </c>
      <c r="E24">
        <v>0</v>
      </c>
      <c r="F24" t="s">
        <v>11</v>
      </c>
      <c r="G24" t="s">
        <v>12</v>
      </c>
      <c r="H24" s="1">
        <v>1137.011</v>
      </c>
      <c r="I24" t="s">
        <v>28</v>
      </c>
      <c r="J24" t="e">
        <f>VLOOKUP(#REF!, Levels!B$2:C$14,2,0)</f>
        <v>#REF!</v>
      </c>
      <c r="K24" t="str">
        <f t="shared" si="0"/>
        <v>Obese</v>
      </c>
    </row>
    <row r="25" spans="1:11" x14ac:dyDescent="0.25">
      <c r="A25" t="s">
        <v>57</v>
      </c>
      <c r="B25">
        <v>34</v>
      </c>
      <c r="C25" t="s">
        <v>7</v>
      </c>
      <c r="D25">
        <v>31.92</v>
      </c>
      <c r="E25">
        <v>1</v>
      </c>
      <c r="F25" t="s">
        <v>8</v>
      </c>
      <c r="G25" t="s">
        <v>14</v>
      </c>
      <c r="H25" s="1">
        <v>37701.876799999998</v>
      </c>
      <c r="I25" t="s">
        <v>25</v>
      </c>
      <c r="J25" t="e">
        <f>VLOOKUP(#REF!, Levels!B$2:C$14,2,0)</f>
        <v>#REF!</v>
      </c>
      <c r="K25" t="str">
        <f t="shared" si="0"/>
        <v>Obese</v>
      </c>
    </row>
    <row r="26" spans="1:11" x14ac:dyDescent="0.25">
      <c r="A26" t="s">
        <v>58</v>
      </c>
      <c r="B26">
        <v>37</v>
      </c>
      <c r="C26" t="s">
        <v>10</v>
      </c>
      <c r="D26">
        <v>28.024999999999999</v>
      </c>
      <c r="E26">
        <v>2</v>
      </c>
      <c r="F26" t="s">
        <v>11</v>
      </c>
      <c r="G26" t="s">
        <v>13</v>
      </c>
      <c r="H26" s="1">
        <v>6203.90175</v>
      </c>
      <c r="I26" t="s">
        <v>26</v>
      </c>
      <c r="J26" t="e">
        <f>VLOOKUP(#REF!, Levels!B$2:C$14,2,0)</f>
        <v>#REF!</v>
      </c>
      <c r="K26" t="str">
        <f t="shared" si="0"/>
        <v>Overweight</v>
      </c>
    </row>
    <row r="27" spans="1:11" x14ac:dyDescent="0.25">
      <c r="A27" t="s">
        <v>59</v>
      </c>
      <c r="B27">
        <v>59</v>
      </c>
      <c r="C27" t="s">
        <v>7</v>
      </c>
      <c r="D27">
        <v>27.72</v>
      </c>
      <c r="E27">
        <v>3</v>
      </c>
      <c r="F27" t="s">
        <v>11</v>
      </c>
      <c r="G27" t="s">
        <v>12</v>
      </c>
      <c r="H27" s="1">
        <v>14001.1338</v>
      </c>
      <c r="I27" t="s">
        <v>21</v>
      </c>
      <c r="J27" t="e">
        <f>VLOOKUP(#REF!, Levels!B$2:C$14,2,0)</f>
        <v>#REF!</v>
      </c>
      <c r="K27" t="str">
        <f t="shared" si="0"/>
        <v>Overweight</v>
      </c>
    </row>
    <row r="28" spans="1:11" x14ac:dyDescent="0.25">
      <c r="A28" t="s">
        <v>60</v>
      </c>
      <c r="B28">
        <v>63</v>
      </c>
      <c r="C28" t="s">
        <v>7</v>
      </c>
      <c r="D28">
        <v>23.085000000000001</v>
      </c>
      <c r="E28">
        <v>0</v>
      </c>
      <c r="F28" t="s">
        <v>11</v>
      </c>
      <c r="G28" t="s">
        <v>14</v>
      </c>
      <c r="H28" s="1">
        <v>14451.835150000001</v>
      </c>
      <c r="I28" t="s">
        <v>21</v>
      </c>
      <c r="J28" t="e">
        <f>VLOOKUP(#REF!, Levels!B$2:C$14,2,0)</f>
        <v>#REF!</v>
      </c>
      <c r="K28" t="str">
        <f t="shared" si="0"/>
        <v>Healthy</v>
      </c>
    </row>
    <row r="29" spans="1:11" x14ac:dyDescent="0.25">
      <c r="A29" t="s">
        <v>61</v>
      </c>
      <c r="B29">
        <v>55</v>
      </c>
      <c r="C29" t="s">
        <v>7</v>
      </c>
      <c r="D29">
        <v>32.774999999999999</v>
      </c>
      <c r="E29">
        <v>2</v>
      </c>
      <c r="F29" t="s">
        <v>11</v>
      </c>
      <c r="G29" t="s">
        <v>13</v>
      </c>
      <c r="H29" s="1">
        <v>12268.632250000001</v>
      </c>
      <c r="I29" t="s">
        <v>29</v>
      </c>
      <c r="J29" t="e">
        <f>VLOOKUP(#REF!, Levels!B$2:C$14,2,0)</f>
        <v>#REF!</v>
      </c>
      <c r="K29" t="str">
        <f t="shared" si="0"/>
        <v>Obese</v>
      </c>
    </row>
    <row r="30" spans="1:11" x14ac:dyDescent="0.25">
      <c r="A30" t="s">
        <v>62</v>
      </c>
      <c r="B30">
        <v>23</v>
      </c>
      <c r="C30" t="s">
        <v>10</v>
      </c>
      <c r="D30">
        <v>17.385000000000002</v>
      </c>
      <c r="E30">
        <v>1</v>
      </c>
      <c r="F30" t="s">
        <v>11</v>
      </c>
      <c r="G30" t="s">
        <v>13</v>
      </c>
      <c r="H30" s="1">
        <v>2775.1921499999999</v>
      </c>
      <c r="I30" t="s">
        <v>30</v>
      </c>
      <c r="J30" t="e">
        <f>VLOOKUP(#REF!, Levels!B$2:C$14,2,0)</f>
        <v>#REF!</v>
      </c>
      <c r="K30" t="str">
        <f t="shared" si="0"/>
        <v>Underweight</v>
      </c>
    </row>
    <row r="31" spans="1:11" x14ac:dyDescent="0.25">
      <c r="A31" t="s">
        <v>63</v>
      </c>
      <c r="B31">
        <v>31</v>
      </c>
      <c r="C31" t="s">
        <v>10</v>
      </c>
      <c r="D31">
        <v>36.299999999999997</v>
      </c>
      <c r="E31">
        <v>2</v>
      </c>
      <c r="F31" t="s">
        <v>8</v>
      </c>
      <c r="G31" t="s">
        <v>9</v>
      </c>
      <c r="H31" s="1">
        <v>38711</v>
      </c>
      <c r="I31" t="s">
        <v>31</v>
      </c>
      <c r="J31" t="e">
        <f>VLOOKUP(#REF!, Levels!B$2:C$14,2,0)</f>
        <v>#REF!</v>
      </c>
      <c r="K31" t="str">
        <f t="shared" si="0"/>
        <v>Obese</v>
      </c>
    </row>
    <row r="32" spans="1:11" x14ac:dyDescent="0.25">
      <c r="A32" t="s">
        <v>64</v>
      </c>
      <c r="B32">
        <v>22</v>
      </c>
      <c r="C32" t="s">
        <v>10</v>
      </c>
      <c r="D32">
        <v>35.6</v>
      </c>
      <c r="E32">
        <v>0</v>
      </c>
      <c r="F32" t="s">
        <v>8</v>
      </c>
      <c r="G32" t="s">
        <v>9</v>
      </c>
      <c r="H32" s="1">
        <v>35585.576000000001</v>
      </c>
      <c r="I32" t="s">
        <v>32</v>
      </c>
      <c r="J32" t="e">
        <f>VLOOKUP(#REF!, Levels!B$2:C$14,2,0)</f>
        <v>#REF!</v>
      </c>
      <c r="K32" t="str">
        <f t="shared" si="0"/>
        <v>Obese</v>
      </c>
    </row>
    <row r="33" spans="1:11" x14ac:dyDescent="0.25">
      <c r="A33" t="s">
        <v>65</v>
      </c>
      <c r="B33">
        <v>18</v>
      </c>
      <c r="C33" t="s">
        <v>7</v>
      </c>
      <c r="D33">
        <v>26.315000000000001</v>
      </c>
      <c r="E33">
        <v>0</v>
      </c>
      <c r="F33" t="s">
        <v>11</v>
      </c>
      <c r="G33" t="s">
        <v>14</v>
      </c>
      <c r="H33" s="1">
        <v>2198.1898500000002</v>
      </c>
      <c r="I33" t="s">
        <v>23</v>
      </c>
      <c r="J33" t="e">
        <f>VLOOKUP(#REF!, Levels!B$2:C$14,2,0)</f>
        <v>#REF!</v>
      </c>
      <c r="K33" t="str">
        <f t="shared" si="0"/>
        <v>Overweight</v>
      </c>
    </row>
    <row r="34" spans="1:11" x14ac:dyDescent="0.25">
      <c r="A34" t="s">
        <v>66</v>
      </c>
      <c r="B34">
        <v>19</v>
      </c>
      <c r="C34" t="s">
        <v>7</v>
      </c>
      <c r="D34">
        <v>28.6</v>
      </c>
      <c r="E34">
        <v>5</v>
      </c>
      <c r="F34" t="s">
        <v>11</v>
      </c>
      <c r="G34" t="s">
        <v>9</v>
      </c>
      <c r="H34" s="1">
        <v>4687.7969999999996</v>
      </c>
      <c r="I34" t="s">
        <v>25</v>
      </c>
      <c r="J34" t="e">
        <f>VLOOKUP(#REF!, Levels!B$2:C$14,2,0)</f>
        <v>#REF!</v>
      </c>
      <c r="K34" t="str">
        <f t="shared" si="0"/>
        <v>Overweight</v>
      </c>
    </row>
    <row r="35" spans="1:11" x14ac:dyDescent="0.25">
      <c r="A35" t="s">
        <v>67</v>
      </c>
      <c r="B35">
        <v>63</v>
      </c>
      <c r="C35" t="s">
        <v>10</v>
      </c>
      <c r="D35">
        <v>28.31</v>
      </c>
      <c r="E35">
        <v>0</v>
      </c>
      <c r="F35" t="s">
        <v>11</v>
      </c>
      <c r="G35" t="s">
        <v>13</v>
      </c>
      <c r="H35" s="1">
        <v>13770.097900000001</v>
      </c>
      <c r="I35" t="s">
        <v>26</v>
      </c>
      <c r="J35" t="e">
        <f>VLOOKUP(#REF!, Levels!B$2:C$14,2,0)</f>
        <v>#REF!</v>
      </c>
      <c r="K35" t="str">
        <f t="shared" si="0"/>
        <v>Overweight</v>
      </c>
    </row>
    <row r="36" spans="1:11" x14ac:dyDescent="0.25">
      <c r="A36" t="s">
        <v>68</v>
      </c>
      <c r="B36">
        <v>28</v>
      </c>
      <c r="C36" t="s">
        <v>10</v>
      </c>
      <c r="D36">
        <v>36.4</v>
      </c>
      <c r="E36">
        <v>1</v>
      </c>
      <c r="F36" t="s">
        <v>8</v>
      </c>
      <c r="G36" t="s">
        <v>9</v>
      </c>
      <c r="H36" s="1">
        <v>51194.559139999998</v>
      </c>
      <c r="I36" t="s">
        <v>21</v>
      </c>
      <c r="J36" t="e">
        <f>VLOOKUP(#REF!, Levels!B$2:C$14,2,0)</f>
        <v>#REF!</v>
      </c>
      <c r="K36" t="str">
        <f t="shared" si="0"/>
        <v>Obese</v>
      </c>
    </row>
    <row r="37" spans="1:11" x14ac:dyDescent="0.25">
      <c r="A37" t="s">
        <v>69</v>
      </c>
      <c r="B37">
        <v>19</v>
      </c>
      <c r="C37" t="s">
        <v>10</v>
      </c>
      <c r="D37">
        <v>20.425000000000001</v>
      </c>
      <c r="E37">
        <v>0</v>
      </c>
      <c r="F37" t="s">
        <v>11</v>
      </c>
      <c r="G37" t="s">
        <v>13</v>
      </c>
      <c r="H37" s="1">
        <v>1625.4337499999999</v>
      </c>
      <c r="I37" t="s">
        <v>21</v>
      </c>
      <c r="J37" t="e">
        <f>VLOOKUP(#REF!, Levels!B$2:C$14,2,0)</f>
        <v>#REF!</v>
      </c>
      <c r="K37" t="str">
        <f t="shared" si="0"/>
        <v>Healthy</v>
      </c>
    </row>
    <row r="38" spans="1:11" x14ac:dyDescent="0.25">
      <c r="A38" t="s">
        <v>70</v>
      </c>
      <c r="B38">
        <v>62</v>
      </c>
      <c r="C38" t="s">
        <v>7</v>
      </c>
      <c r="D38">
        <v>32.965000000000003</v>
      </c>
      <c r="E38">
        <v>3</v>
      </c>
      <c r="F38" t="s">
        <v>11</v>
      </c>
      <c r="G38" t="s">
        <v>13</v>
      </c>
      <c r="H38" s="1">
        <v>15612.19335</v>
      </c>
      <c r="I38" t="s">
        <v>22</v>
      </c>
      <c r="J38" t="e">
        <f>VLOOKUP(#REF!, Levels!B$2:C$14,2,0)</f>
        <v>#REF!</v>
      </c>
      <c r="K38" t="str">
        <f t="shared" si="0"/>
        <v>Obese</v>
      </c>
    </row>
    <row r="39" spans="1:11" x14ac:dyDescent="0.25">
      <c r="A39" t="s">
        <v>71</v>
      </c>
      <c r="B39">
        <v>26</v>
      </c>
      <c r="C39" t="s">
        <v>10</v>
      </c>
      <c r="D39">
        <v>20.8</v>
      </c>
      <c r="E39">
        <v>0</v>
      </c>
      <c r="F39" t="s">
        <v>11</v>
      </c>
      <c r="G39" t="s">
        <v>9</v>
      </c>
      <c r="H39" s="1">
        <v>2302.3000000000002</v>
      </c>
      <c r="I39" t="s">
        <v>27</v>
      </c>
      <c r="J39" t="e">
        <f>VLOOKUP(#REF!, Levels!B$2:C$14,2,0)</f>
        <v>#REF!</v>
      </c>
      <c r="K39" t="str">
        <f t="shared" si="0"/>
        <v>Healthy</v>
      </c>
    </row>
    <row r="40" spans="1:11" x14ac:dyDescent="0.25">
      <c r="A40" t="s">
        <v>72</v>
      </c>
      <c r="B40">
        <v>35</v>
      </c>
      <c r="C40" t="s">
        <v>10</v>
      </c>
      <c r="D40">
        <v>36.67</v>
      </c>
      <c r="E40">
        <v>1</v>
      </c>
      <c r="F40" t="s">
        <v>8</v>
      </c>
      <c r="G40" t="s">
        <v>14</v>
      </c>
      <c r="H40" s="1">
        <v>39774.276299999998</v>
      </c>
      <c r="I40" t="s">
        <v>28</v>
      </c>
      <c r="J40" t="e">
        <f>VLOOKUP(#REF!, Levels!B$2:C$14,2,0)</f>
        <v>#REF!</v>
      </c>
      <c r="K40" t="str">
        <f t="shared" si="0"/>
        <v>Obese</v>
      </c>
    </row>
    <row r="41" spans="1:11" x14ac:dyDescent="0.25">
      <c r="A41" t="s">
        <v>73</v>
      </c>
      <c r="B41">
        <v>60</v>
      </c>
      <c r="C41" t="s">
        <v>10</v>
      </c>
      <c r="D41">
        <v>39.9</v>
      </c>
      <c r="E41">
        <v>0</v>
      </c>
      <c r="F41" t="s">
        <v>8</v>
      </c>
      <c r="G41" t="s">
        <v>9</v>
      </c>
      <c r="H41" s="1">
        <v>48173.360999999997</v>
      </c>
      <c r="I41" t="s">
        <v>21</v>
      </c>
      <c r="J41" t="e">
        <f>VLOOKUP(#REF!, Levels!B$2:C$14,2,0)</f>
        <v>#REF!</v>
      </c>
      <c r="K41" t="str">
        <f t="shared" si="0"/>
        <v>Obese</v>
      </c>
    </row>
    <row r="42" spans="1:11" x14ac:dyDescent="0.25">
      <c r="A42" t="s">
        <v>74</v>
      </c>
      <c r="B42">
        <v>24</v>
      </c>
      <c r="C42" t="s">
        <v>7</v>
      </c>
      <c r="D42">
        <v>26.6</v>
      </c>
      <c r="E42">
        <v>0</v>
      </c>
      <c r="F42" t="s">
        <v>11</v>
      </c>
      <c r="G42" t="s">
        <v>14</v>
      </c>
      <c r="H42" s="1">
        <v>3046.0619999999999</v>
      </c>
      <c r="I42" t="s">
        <v>21</v>
      </c>
      <c r="J42" t="e">
        <f>VLOOKUP(#REF!, Levels!B$2:C$14,2,0)</f>
        <v>#REF!</v>
      </c>
      <c r="K42" t="str">
        <f t="shared" si="0"/>
        <v>Overweight</v>
      </c>
    </row>
    <row r="43" spans="1:11" x14ac:dyDescent="0.25">
      <c r="A43" t="s">
        <v>75</v>
      </c>
      <c r="B43">
        <v>31</v>
      </c>
      <c r="C43" t="s">
        <v>7</v>
      </c>
      <c r="D43">
        <v>36.630000000000003</v>
      </c>
      <c r="E43">
        <v>2</v>
      </c>
      <c r="F43" t="s">
        <v>11</v>
      </c>
      <c r="G43" t="s">
        <v>12</v>
      </c>
      <c r="H43" s="1">
        <v>4949.7587000000003</v>
      </c>
      <c r="I43" t="s">
        <v>29</v>
      </c>
      <c r="J43" t="e">
        <f>VLOOKUP(#REF!, Levels!B$2:C$14,2,0)</f>
        <v>#REF!</v>
      </c>
      <c r="K43" t="str">
        <f t="shared" si="0"/>
        <v>Obese</v>
      </c>
    </row>
    <row r="44" spans="1:11" x14ac:dyDescent="0.25">
      <c r="A44" t="s">
        <v>76</v>
      </c>
      <c r="B44">
        <v>41</v>
      </c>
      <c r="C44" t="s">
        <v>10</v>
      </c>
      <c r="D44">
        <v>21.78</v>
      </c>
      <c r="E44">
        <v>1</v>
      </c>
      <c r="F44" t="s">
        <v>11</v>
      </c>
      <c r="G44" t="s">
        <v>12</v>
      </c>
      <c r="H44" s="1">
        <v>6272.4772000000003</v>
      </c>
      <c r="I44" t="s">
        <v>30</v>
      </c>
      <c r="J44" t="e">
        <f>VLOOKUP(#REF!, Levels!B$2:C$14,2,0)</f>
        <v>#REF!</v>
      </c>
      <c r="K44" t="str">
        <f t="shared" si="0"/>
        <v>Healthy</v>
      </c>
    </row>
    <row r="45" spans="1:11" x14ac:dyDescent="0.25">
      <c r="A45" t="s">
        <v>77</v>
      </c>
      <c r="B45">
        <v>37</v>
      </c>
      <c r="C45" t="s">
        <v>7</v>
      </c>
      <c r="D45">
        <v>30.8</v>
      </c>
      <c r="E45">
        <v>2</v>
      </c>
      <c r="F45" t="s">
        <v>11</v>
      </c>
      <c r="G45" t="s">
        <v>12</v>
      </c>
      <c r="H45" s="1">
        <v>6313.759</v>
      </c>
      <c r="I45" t="s">
        <v>31</v>
      </c>
      <c r="J45" t="e">
        <f>VLOOKUP(#REF!, Levels!B$2:C$14,2,0)</f>
        <v>#REF!</v>
      </c>
      <c r="K45" t="str">
        <f t="shared" si="0"/>
        <v>Obese</v>
      </c>
    </row>
    <row r="46" spans="1:11" x14ac:dyDescent="0.25">
      <c r="A46" t="s">
        <v>78</v>
      </c>
      <c r="B46">
        <v>38</v>
      </c>
      <c r="C46" t="s">
        <v>10</v>
      </c>
      <c r="D46">
        <v>37.049999999999997</v>
      </c>
      <c r="E46">
        <v>1</v>
      </c>
      <c r="F46" t="s">
        <v>11</v>
      </c>
      <c r="G46" t="s">
        <v>14</v>
      </c>
      <c r="H46" s="1">
        <v>6079.6715000000004</v>
      </c>
      <c r="I46" t="s">
        <v>32</v>
      </c>
      <c r="J46" t="e">
        <f>VLOOKUP(#REF!, Levels!B$2:C$14,2,0)</f>
        <v>#REF!</v>
      </c>
      <c r="K46" t="str">
        <f t="shared" si="0"/>
        <v>Obese</v>
      </c>
    </row>
    <row r="47" spans="1:11" x14ac:dyDescent="0.25">
      <c r="A47" t="s">
        <v>79</v>
      </c>
      <c r="B47">
        <v>55</v>
      </c>
      <c r="C47" t="s">
        <v>10</v>
      </c>
      <c r="D47">
        <v>37.299999999999997</v>
      </c>
      <c r="E47">
        <v>0</v>
      </c>
      <c r="F47" t="s">
        <v>11</v>
      </c>
      <c r="G47" t="s">
        <v>9</v>
      </c>
      <c r="H47" s="1">
        <v>20630.283510000001</v>
      </c>
      <c r="I47" t="s">
        <v>23</v>
      </c>
      <c r="J47" t="e">
        <f>VLOOKUP(#REF!, Levels!B$2:C$14,2,0)</f>
        <v>#REF!</v>
      </c>
      <c r="K47" t="str">
        <f t="shared" si="0"/>
        <v>Obese</v>
      </c>
    </row>
    <row r="48" spans="1:11" x14ac:dyDescent="0.25">
      <c r="A48" t="s">
        <v>80</v>
      </c>
      <c r="B48">
        <v>18</v>
      </c>
      <c r="C48" t="s">
        <v>7</v>
      </c>
      <c r="D48">
        <v>38.664999999999999</v>
      </c>
      <c r="E48">
        <v>2</v>
      </c>
      <c r="F48" t="s">
        <v>11</v>
      </c>
      <c r="G48" t="s">
        <v>14</v>
      </c>
      <c r="H48" s="1">
        <v>3393.35635</v>
      </c>
      <c r="I48" t="s">
        <v>25</v>
      </c>
      <c r="J48" t="e">
        <f>VLOOKUP(#REF!, Levels!B$2:C$14,2,0)</f>
        <v>#REF!</v>
      </c>
      <c r="K48" t="str">
        <f t="shared" si="0"/>
        <v>Obese</v>
      </c>
    </row>
    <row r="49" spans="1:11" x14ac:dyDescent="0.25">
      <c r="A49" t="s">
        <v>81</v>
      </c>
      <c r="B49">
        <v>28</v>
      </c>
      <c r="C49" t="s">
        <v>7</v>
      </c>
      <c r="D49">
        <v>34.770000000000003</v>
      </c>
      <c r="E49">
        <v>0</v>
      </c>
      <c r="F49" t="s">
        <v>11</v>
      </c>
      <c r="G49" t="s">
        <v>13</v>
      </c>
      <c r="H49" s="1">
        <v>3556.9223000000002</v>
      </c>
      <c r="I49" t="s">
        <v>26</v>
      </c>
      <c r="J49" t="e">
        <f>VLOOKUP(#REF!, Levels!B$2:C$14,2,0)</f>
        <v>#REF!</v>
      </c>
      <c r="K49" t="str">
        <f t="shared" si="0"/>
        <v>Obese</v>
      </c>
    </row>
    <row r="50" spans="1:11" x14ac:dyDescent="0.25">
      <c r="A50" t="s">
        <v>82</v>
      </c>
      <c r="B50">
        <v>60</v>
      </c>
      <c r="C50" t="s">
        <v>7</v>
      </c>
      <c r="D50">
        <v>24.53</v>
      </c>
      <c r="E50">
        <v>0</v>
      </c>
      <c r="F50" t="s">
        <v>11</v>
      </c>
      <c r="G50" t="s">
        <v>12</v>
      </c>
      <c r="H50" s="1">
        <v>12629.896699999999</v>
      </c>
      <c r="I50" t="s">
        <v>23</v>
      </c>
      <c r="J50" t="e">
        <f>VLOOKUP(#REF!, Levels!B$2:C$14,2,0)</f>
        <v>#REF!</v>
      </c>
      <c r="K50" t="str">
        <f t="shared" si="0"/>
        <v>Healthy</v>
      </c>
    </row>
    <row r="51" spans="1:11" x14ac:dyDescent="0.25">
      <c r="A51" t="s">
        <v>83</v>
      </c>
      <c r="B51">
        <v>36</v>
      </c>
      <c r="C51" t="s">
        <v>10</v>
      </c>
      <c r="D51">
        <v>35.200000000000003</v>
      </c>
      <c r="E51">
        <v>1</v>
      </c>
      <c r="F51" t="s">
        <v>8</v>
      </c>
      <c r="G51" t="s">
        <v>12</v>
      </c>
      <c r="H51" s="1">
        <v>38709.175999999999</v>
      </c>
      <c r="I51" t="s">
        <v>25</v>
      </c>
      <c r="J51" t="e">
        <f>VLOOKUP(#REF!, Levels!B$2:C$14,2,0)</f>
        <v>#REF!</v>
      </c>
      <c r="K51" t="str">
        <f t="shared" si="0"/>
        <v>Obese</v>
      </c>
    </row>
    <row r="52" spans="1:11" x14ac:dyDescent="0.25">
      <c r="A52" t="s">
        <v>84</v>
      </c>
      <c r="B52">
        <v>18</v>
      </c>
      <c r="C52" t="s">
        <v>7</v>
      </c>
      <c r="D52">
        <v>35.625</v>
      </c>
      <c r="E52">
        <v>0</v>
      </c>
      <c r="F52" t="s">
        <v>11</v>
      </c>
      <c r="G52" t="s">
        <v>14</v>
      </c>
      <c r="H52" s="1">
        <v>2211.1307499999998</v>
      </c>
      <c r="I52" t="s">
        <v>26</v>
      </c>
      <c r="J52" t="e">
        <f>VLOOKUP(#REF!, Levels!B$2:C$14,2,0)</f>
        <v>#REF!</v>
      </c>
      <c r="K52" t="str">
        <f t="shared" si="0"/>
        <v>Obese</v>
      </c>
    </row>
    <row r="53" spans="1:11" x14ac:dyDescent="0.25">
      <c r="A53" t="s">
        <v>85</v>
      </c>
      <c r="B53">
        <v>21</v>
      </c>
      <c r="C53" t="s">
        <v>7</v>
      </c>
      <c r="D53">
        <v>33.630000000000003</v>
      </c>
      <c r="E53">
        <v>2</v>
      </c>
      <c r="F53" t="s">
        <v>11</v>
      </c>
      <c r="G53" t="s">
        <v>13</v>
      </c>
      <c r="H53" s="1">
        <v>3579.8287</v>
      </c>
      <c r="I53" t="s">
        <v>21</v>
      </c>
      <c r="J53" t="e">
        <f>VLOOKUP(#REF!, Levels!B$2:C$14,2,0)</f>
        <v>#REF!</v>
      </c>
      <c r="K53" t="str">
        <f t="shared" si="0"/>
        <v>Obese</v>
      </c>
    </row>
    <row r="54" spans="1:11" x14ac:dyDescent="0.25">
      <c r="A54" t="s">
        <v>86</v>
      </c>
      <c r="B54">
        <v>48</v>
      </c>
      <c r="C54" t="s">
        <v>10</v>
      </c>
      <c r="D54">
        <v>28</v>
      </c>
      <c r="E54">
        <v>1</v>
      </c>
      <c r="F54" t="s">
        <v>8</v>
      </c>
      <c r="G54" t="s">
        <v>9</v>
      </c>
      <c r="H54" s="1">
        <v>23568.272000000001</v>
      </c>
      <c r="I54" t="s">
        <v>21</v>
      </c>
      <c r="J54" t="e">
        <f>VLOOKUP(#REF!, Levels!B$2:C$14,2,0)</f>
        <v>#REF!</v>
      </c>
      <c r="K54" t="str">
        <f t="shared" si="0"/>
        <v>Overweight</v>
      </c>
    </row>
    <row r="55" spans="1:11" x14ac:dyDescent="0.25">
      <c r="A55" t="s">
        <v>87</v>
      </c>
      <c r="B55">
        <v>36</v>
      </c>
      <c r="C55" t="s">
        <v>10</v>
      </c>
      <c r="D55">
        <v>34.43</v>
      </c>
      <c r="E55">
        <v>0</v>
      </c>
      <c r="F55" t="s">
        <v>8</v>
      </c>
      <c r="G55" t="s">
        <v>12</v>
      </c>
      <c r="H55" s="1">
        <v>37742.575700000001</v>
      </c>
      <c r="I55" t="s">
        <v>22</v>
      </c>
      <c r="J55" t="e">
        <f>VLOOKUP(#REF!, Levels!B$2:C$14,2,0)</f>
        <v>#REF!</v>
      </c>
      <c r="K55" t="str">
        <f t="shared" si="0"/>
        <v>Obese</v>
      </c>
    </row>
    <row r="56" spans="1:11" x14ac:dyDescent="0.25">
      <c r="A56" t="s">
        <v>88</v>
      </c>
      <c r="B56">
        <v>40</v>
      </c>
      <c r="C56" t="s">
        <v>7</v>
      </c>
      <c r="D56">
        <v>28.69</v>
      </c>
      <c r="E56">
        <v>3</v>
      </c>
      <c r="F56" t="s">
        <v>11</v>
      </c>
      <c r="G56" t="s">
        <v>13</v>
      </c>
      <c r="H56" s="1">
        <v>8059.6791000000003</v>
      </c>
      <c r="I56" t="s">
        <v>27</v>
      </c>
      <c r="J56" t="e">
        <f>VLOOKUP(#REF!, Levels!B$2:C$14,2,0)</f>
        <v>#REF!</v>
      </c>
      <c r="K56" t="str">
        <f t="shared" si="0"/>
        <v>Overweight</v>
      </c>
    </row>
    <row r="57" spans="1:11" x14ac:dyDescent="0.25">
      <c r="A57" t="s">
        <v>89</v>
      </c>
      <c r="B57">
        <v>58</v>
      </c>
      <c r="C57" t="s">
        <v>10</v>
      </c>
      <c r="D57">
        <v>36.954999999999998</v>
      </c>
      <c r="E57">
        <v>2</v>
      </c>
      <c r="F57" t="s">
        <v>8</v>
      </c>
      <c r="G57" t="s">
        <v>13</v>
      </c>
      <c r="H57" s="1">
        <v>47496.494449999998</v>
      </c>
      <c r="I57" t="s">
        <v>28</v>
      </c>
      <c r="J57" t="e">
        <f>VLOOKUP(#REF!, Levels!B$2:C$14,2,0)</f>
        <v>#REF!</v>
      </c>
      <c r="K57" t="str">
        <f t="shared" si="0"/>
        <v>Obese</v>
      </c>
    </row>
    <row r="58" spans="1:11" x14ac:dyDescent="0.25">
      <c r="A58" t="s">
        <v>90</v>
      </c>
      <c r="B58">
        <v>58</v>
      </c>
      <c r="C58" t="s">
        <v>7</v>
      </c>
      <c r="D58">
        <v>31.824999999999999</v>
      </c>
      <c r="E58">
        <v>2</v>
      </c>
      <c r="F58" t="s">
        <v>11</v>
      </c>
      <c r="G58" t="s">
        <v>14</v>
      </c>
      <c r="H58" s="1">
        <v>13607.36875</v>
      </c>
      <c r="I58" t="s">
        <v>29</v>
      </c>
      <c r="J58" t="e">
        <f>VLOOKUP(#REF!, Levels!B$2:C$14,2,0)</f>
        <v>#REF!</v>
      </c>
      <c r="K58" t="str">
        <f t="shared" si="0"/>
        <v>Obese</v>
      </c>
    </row>
    <row r="59" spans="1:11" x14ac:dyDescent="0.25">
      <c r="A59" t="s">
        <v>91</v>
      </c>
      <c r="B59">
        <v>18</v>
      </c>
      <c r="C59" t="s">
        <v>10</v>
      </c>
      <c r="D59">
        <v>31.68</v>
      </c>
      <c r="E59">
        <v>2</v>
      </c>
      <c r="F59" t="s">
        <v>8</v>
      </c>
      <c r="G59" t="s">
        <v>12</v>
      </c>
      <c r="H59" s="1">
        <v>34303.167200000004</v>
      </c>
      <c r="I59" t="s">
        <v>30</v>
      </c>
      <c r="J59" t="e">
        <f>VLOOKUP(#REF!, Levels!B$2:C$14,2,0)</f>
        <v>#REF!</v>
      </c>
      <c r="K59" t="str">
        <f t="shared" si="0"/>
        <v>Obese</v>
      </c>
    </row>
    <row r="60" spans="1:11" x14ac:dyDescent="0.25">
      <c r="A60" t="s">
        <v>92</v>
      </c>
      <c r="B60">
        <v>53</v>
      </c>
      <c r="C60" t="s">
        <v>7</v>
      </c>
      <c r="D60">
        <v>22.88</v>
      </c>
      <c r="E60">
        <v>1</v>
      </c>
      <c r="F60" t="s">
        <v>8</v>
      </c>
      <c r="G60" t="s">
        <v>12</v>
      </c>
      <c r="H60" s="1">
        <v>23244.790199999999</v>
      </c>
      <c r="I60" t="s">
        <v>31</v>
      </c>
      <c r="J60" t="e">
        <f>VLOOKUP(#REF!, Levels!B$2:C$14,2,0)</f>
        <v>#REF!</v>
      </c>
      <c r="K60" t="str">
        <f t="shared" si="0"/>
        <v>Healthy</v>
      </c>
    </row>
    <row r="61" spans="1:11" x14ac:dyDescent="0.25">
      <c r="A61" t="s">
        <v>93</v>
      </c>
      <c r="B61">
        <v>34</v>
      </c>
      <c r="C61" t="s">
        <v>7</v>
      </c>
      <c r="D61">
        <v>37.335000000000001</v>
      </c>
      <c r="E61">
        <v>2</v>
      </c>
      <c r="F61" t="s">
        <v>11</v>
      </c>
      <c r="G61" t="s">
        <v>13</v>
      </c>
      <c r="H61" s="1">
        <v>5989.5236500000001</v>
      </c>
      <c r="I61" t="s">
        <v>32</v>
      </c>
      <c r="J61" t="e">
        <f>VLOOKUP(#REF!, Levels!B$2:C$14,2,0)</f>
        <v>#REF!</v>
      </c>
      <c r="K61" t="str">
        <f t="shared" si="0"/>
        <v>Obese</v>
      </c>
    </row>
    <row r="62" spans="1:11" x14ac:dyDescent="0.25">
      <c r="A62" t="s">
        <v>94</v>
      </c>
      <c r="B62">
        <v>43</v>
      </c>
      <c r="C62" t="s">
        <v>10</v>
      </c>
      <c r="D62">
        <v>27.36</v>
      </c>
      <c r="E62">
        <v>3</v>
      </c>
      <c r="F62" t="s">
        <v>11</v>
      </c>
      <c r="G62" t="s">
        <v>14</v>
      </c>
      <c r="H62" s="1">
        <v>8606.2173999999995</v>
      </c>
      <c r="I62" t="s">
        <v>23</v>
      </c>
      <c r="J62" t="e">
        <f>VLOOKUP(#REF!, Levels!B$2:C$14,2,0)</f>
        <v>#REF!</v>
      </c>
      <c r="K62" t="str">
        <f t="shared" si="0"/>
        <v>Overweight</v>
      </c>
    </row>
    <row r="63" spans="1:11" x14ac:dyDescent="0.25">
      <c r="A63" t="s">
        <v>95</v>
      </c>
      <c r="B63">
        <v>25</v>
      </c>
      <c r="C63" t="s">
        <v>10</v>
      </c>
      <c r="D63">
        <v>33.659999999999997</v>
      </c>
      <c r="E63">
        <v>4</v>
      </c>
      <c r="F63" t="s">
        <v>11</v>
      </c>
      <c r="G63" t="s">
        <v>12</v>
      </c>
      <c r="H63" s="1">
        <v>4504.6624000000002</v>
      </c>
      <c r="I63" t="s">
        <v>25</v>
      </c>
      <c r="J63" t="e">
        <f>VLOOKUP(#REF!, Levels!B$2:C$14,2,0)</f>
        <v>#REF!</v>
      </c>
      <c r="K63" t="str">
        <f t="shared" si="0"/>
        <v>Obese</v>
      </c>
    </row>
    <row r="64" spans="1:11" x14ac:dyDescent="0.25">
      <c r="A64" t="s">
        <v>96</v>
      </c>
      <c r="B64">
        <v>64</v>
      </c>
      <c r="C64" t="s">
        <v>10</v>
      </c>
      <c r="D64">
        <v>24.7</v>
      </c>
      <c r="E64">
        <v>1</v>
      </c>
      <c r="F64" t="s">
        <v>11</v>
      </c>
      <c r="G64" t="s">
        <v>13</v>
      </c>
      <c r="H64" s="1">
        <v>30166.618170000002</v>
      </c>
      <c r="I64" t="s">
        <v>26</v>
      </c>
      <c r="J64" t="e">
        <f>VLOOKUP(#REF!, Levels!B$2:C$14,2,0)</f>
        <v>#REF!</v>
      </c>
      <c r="K64" t="str">
        <f t="shared" si="0"/>
        <v>Healthy</v>
      </c>
    </row>
    <row r="65" spans="1:11" x14ac:dyDescent="0.25">
      <c r="A65" t="s">
        <v>97</v>
      </c>
      <c r="B65">
        <v>28</v>
      </c>
      <c r="C65" t="s">
        <v>7</v>
      </c>
      <c r="D65">
        <v>25.934999999999999</v>
      </c>
      <c r="E65">
        <v>1</v>
      </c>
      <c r="F65" t="s">
        <v>11</v>
      </c>
      <c r="G65" t="s">
        <v>13</v>
      </c>
      <c r="H65" s="1">
        <v>4133.6416499999996</v>
      </c>
      <c r="I65" t="s">
        <v>32</v>
      </c>
      <c r="J65" t="e">
        <f>VLOOKUP(#REF!, Levels!B$2:C$14,2,0)</f>
        <v>#REF!</v>
      </c>
      <c r="K65" t="str">
        <f t="shared" si="0"/>
        <v>Overweight</v>
      </c>
    </row>
    <row r="66" spans="1:11" x14ac:dyDescent="0.25">
      <c r="A66" t="s">
        <v>98</v>
      </c>
      <c r="B66">
        <v>20</v>
      </c>
      <c r="C66" t="s">
        <v>7</v>
      </c>
      <c r="D66">
        <v>22.42</v>
      </c>
      <c r="E66">
        <v>0</v>
      </c>
      <c r="F66" t="s">
        <v>8</v>
      </c>
      <c r="G66" t="s">
        <v>13</v>
      </c>
      <c r="H66" s="1">
        <v>14711.7438</v>
      </c>
      <c r="I66" t="s">
        <v>23</v>
      </c>
      <c r="J66" t="e">
        <f>VLOOKUP(#REF!, Levels!B$2:C$14,2,0)</f>
        <v>#REF!</v>
      </c>
      <c r="K66" t="str">
        <f t="shared" si="0"/>
        <v>Healthy</v>
      </c>
    </row>
    <row r="67" spans="1:11" x14ac:dyDescent="0.25">
      <c r="A67" t="s">
        <v>99</v>
      </c>
      <c r="B67">
        <v>19</v>
      </c>
      <c r="C67" t="s">
        <v>7</v>
      </c>
      <c r="D67">
        <v>28.9</v>
      </c>
      <c r="E67">
        <v>0</v>
      </c>
      <c r="F67" t="s">
        <v>11</v>
      </c>
      <c r="G67" t="s">
        <v>9</v>
      </c>
      <c r="H67" s="1">
        <v>1743.2139999999999</v>
      </c>
      <c r="I67" t="s">
        <v>25</v>
      </c>
      <c r="J67" t="e">
        <f>VLOOKUP(#REF!, Levels!B$2:C$14,2,0)</f>
        <v>#REF!</v>
      </c>
      <c r="K67" t="str">
        <f t="shared" ref="K67:K116" si="1">IF(D67&lt;18.5, "Underweight",
   IF(D67&lt;=24.9, "Healthy",
   IF(D67&lt;=29.9, "Overweight",
   "Obese")))</f>
        <v>Overweight</v>
      </c>
    </row>
    <row r="68" spans="1:11" x14ac:dyDescent="0.25">
      <c r="A68" t="s">
        <v>100</v>
      </c>
      <c r="B68">
        <v>61</v>
      </c>
      <c r="C68" t="s">
        <v>7</v>
      </c>
      <c r="D68">
        <v>39.1</v>
      </c>
      <c r="E68">
        <v>2</v>
      </c>
      <c r="F68" t="s">
        <v>11</v>
      </c>
      <c r="G68" t="s">
        <v>9</v>
      </c>
      <c r="H68" s="1">
        <v>14235.072</v>
      </c>
      <c r="I68" t="s">
        <v>26</v>
      </c>
      <c r="J68" t="e">
        <f>VLOOKUP(#REF!, Levels!B$2:C$14,2,0)</f>
        <v>#REF!</v>
      </c>
      <c r="K68" t="str">
        <f t="shared" si="1"/>
        <v>Obese</v>
      </c>
    </row>
    <row r="69" spans="1:11" x14ac:dyDescent="0.25">
      <c r="A69" t="s">
        <v>101</v>
      </c>
      <c r="B69">
        <v>40</v>
      </c>
      <c r="C69" t="s">
        <v>10</v>
      </c>
      <c r="D69">
        <v>26.315000000000001</v>
      </c>
      <c r="E69">
        <v>1</v>
      </c>
      <c r="F69" t="s">
        <v>11</v>
      </c>
      <c r="G69" t="s">
        <v>13</v>
      </c>
      <c r="H69" s="1">
        <v>6389.3778499999999</v>
      </c>
      <c r="I69" t="s">
        <v>23</v>
      </c>
      <c r="J69" t="e">
        <f>VLOOKUP(#REF!, Levels!B$2:C$14,2,0)</f>
        <v>#REF!</v>
      </c>
      <c r="K69" t="str">
        <f t="shared" si="1"/>
        <v>Overweight</v>
      </c>
    </row>
    <row r="70" spans="1:11" x14ac:dyDescent="0.25">
      <c r="A70" t="s">
        <v>102</v>
      </c>
      <c r="B70">
        <v>40</v>
      </c>
      <c r="C70" t="s">
        <v>7</v>
      </c>
      <c r="D70">
        <v>36.19</v>
      </c>
      <c r="E70">
        <v>0</v>
      </c>
      <c r="F70" t="s">
        <v>11</v>
      </c>
      <c r="G70" t="s">
        <v>12</v>
      </c>
      <c r="H70" s="1">
        <v>5920.1040999999996</v>
      </c>
      <c r="I70" t="s">
        <v>25</v>
      </c>
      <c r="J70" t="e">
        <f>VLOOKUP(#REF!, Levels!B$2:C$14,2,0)</f>
        <v>#REF!</v>
      </c>
      <c r="K70" t="str">
        <f t="shared" si="1"/>
        <v>Obese</v>
      </c>
    </row>
    <row r="71" spans="1:11" x14ac:dyDescent="0.25">
      <c r="A71" t="s">
        <v>103</v>
      </c>
      <c r="B71">
        <v>28</v>
      </c>
      <c r="C71" t="s">
        <v>10</v>
      </c>
      <c r="D71">
        <v>23.98</v>
      </c>
      <c r="E71">
        <v>3</v>
      </c>
      <c r="F71" t="s">
        <v>8</v>
      </c>
      <c r="G71" t="s">
        <v>12</v>
      </c>
      <c r="H71" s="1">
        <v>17663.144199999999</v>
      </c>
      <c r="I71" t="s">
        <v>26</v>
      </c>
      <c r="J71" t="e">
        <f>VLOOKUP(#REF!, Levels!B$2:C$14,2,0)</f>
        <v>#REF!</v>
      </c>
      <c r="K71" t="str">
        <f t="shared" si="1"/>
        <v>Healthy</v>
      </c>
    </row>
    <row r="72" spans="1:11" x14ac:dyDescent="0.25">
      <c r="A72" t="s">
        <v>104</v>
      </c>
      <c r="B72">
        <v>27</v>
      </c>
      <c r="C72" t="s">
        <v>7</v>
      </c>
      <c r="D72">
        <v>24.75</v>
      </c>
      <c r="E72">
        <v>0</v>
      </c>
      <c r="F72" t="s">
        <v>8</v>
      </c>
      <c r="G72" t="s">
        <v>12</v>
      </c>
      <c r="H72" s="1">
        <v>16577.779500000001</v>
      </c>
      <c r="I72" t="s">
        <v>21</v>
      </c>
      <c r="J72" t="e">
        <f>VLOOKUP(#REF!, Levels!B$2:C$14,2,0)</f>
        <v>#REF!</v>
      </c>
      <c r="K72" t="str">
        <f t="shared" si="1"/>
        <v>Healthy</v>
      </c>
    </row>
    <row r="73" spans="1:11" x14ac:dyDescent="0.25">
      <c r="A73" t="s">
        <v>105</v>
      </c>
      <c r="B73">
        <v>31</v>
      </c>
      <c r="C73" t="s">
        <v>10</v>
      </c>
      <c r="D73">
        <v>28.5</v>
      </c>
      <c r="E73">
        <v>5</v>
      </c>
      <c r="F73" t="s">
        <v>11</v>
      </c>
      <c r="G73" t="s">
        <v>14</v>
      </c>
      <c r="H73" s="1">
        <v>6799.4579999999996</v>
      </c>
      <c r="I73" t="s">
        <v>21</v>
      </c>
      <c r="J73" t="e">
        <f>VLOOKUP(#REF!, Levels!B$2:C$14,2,0)</f>
        <v>#REF!</v>
      </c>
      <c r="K73" t="str">
        <f t="shared" si="1"/>
        <v>Overweight</v>
      </c>
    </row>
    <row r="74" spans="1:11" x14ac:dyDescent="0.25">
      <c r="A74" t="s">
        <v>106</v>
      </c>
      <c r="B74">
        <v>53</v>
      </c>
      <c r="C74" t="s">
        <v>7</v>
      </c>
      <c r="D74">
        <v>28.1</v>
      </c>
      <c r="E74">
        <v>3</v>
      </c>
      <c r="F74" t="s">
        <v>11</v>
      </c>
      <c r="G74" t="s">
        <v>9</v>
      </c>
      <c r="H74" s="1">
        <v>11741.726000000001</v>
      </c>
      <c r="I74" t="s">
        <v>22</v>
      </c>
      <c r="J74" t="e">
        <f>VLOOKUP(#REF!, Levels!B$2:C$14,2,0)</f>
        <v>#REF!</v>
      </c>
      <c r="K74" t="str">
        <f t="shared" si="1"/>
        <v>Overweight</v>
      </c>
    </row>
    <row r="75" spans="1:11" x14ac:dyDescent="0.25">
      <c r="A75" t="s">
        <v>107</v>
      </c>
      <c r="B75">
        <v>58</v>
      </c>
      <c r="C75" t="s">
        <v>10</v>
      </c>
      <c r="D75">
        <v>32.01</v>
      </c>
      <c r="E75">
        <v>1</v>
      </c>
      <c r="F75" t="s">
        <v>11</v>
      </c>
      <c r="G75" t="s">
        <v>12</v>
      </c>
      <c r="H75" s="1">
        <v>11946.625899999999</v>
      </c>
      <c r="I75" t="s">
        <v>25</v>
      </c>
      <c r="J75" t="e">
        <f>VLOOKUP(#REF!, Levels!B$2:C$14,2,0)</f>
        <v>#REF!</v>
      </c>
      <c r="K75" t="str">
        <f t="shared" si="1"/>
        <v>Obese</v>
      </c>
    </row>
    <row r="76" spans="1:11" x14ac:dyDescent="0.25">
      <c r="A76" t="s">
        <v>108</v>
      </c>
      <c r="B76">
        <v>44</v>
      </c>
      <c r="C76" t="s">
        <v>10</v>
      </c>
      <c r="D76">
        <v>27.4</v>
      </c>
      <c r="E76">
        <v>2</v>
      </c>
      <c r="F76" t="s">
        <v>11</v>
      </c>
      <c r="G76" t="s">
        <v>9</v>
      </c>
      <c r="H76" s="1">
        <v>7726.8540000000003</v>
      </c>
      <c r="I76" t="s">
        <v>26</v>
      </c>
      <c r="J76" t="e">
        <f>VLOOKUP(#REF!, Levels!B$2:C$14,2,0)</f>
        <v>#REF!</v>
      </c>
      <c r="K76" t="str">
        <f t="shared" si="1"/>
        <v>Overweight</v>
      </c>
    </row>
    <row r="77" spans="1:11" x14ac:dyDescent="0.25">
      <c r="A77" t="s">
        <v>109</v>
      </c>
      <c r="B77">
        <v>57</v>
      </c>
      <c r="C77" t="s">
        <v>10</v>
      </c>
      <c r="D77">
        <v>34.01</v>
      </c>
      <c r="E77">
        <v>0</v>
      </c>
      <c r="F77" t="s">
        <v>11</v>
      </c>
      <c r="G77" t="s">
        <v>13</v>
      </c>
      <c r="H77" s="1">
        <v>11356.660900000001</v>
      </c>
      <c r="I77" t="s">
        <v>32</v>
      </c>
      <c r="J77" t="e">
        <f>VLOOKUP(#REF!, Levels!B$2:C$14,2,0)</f>
        <v>#REF!</v>
      </c>
      <c r="K77" t="str">
        <f t="shared" si="1"/>
        <v>Obese</v>
      </c>
    </row>
    <row r="78" spans="1:11" x14ac:dyDescent="0.25">
      <c r="A78" t="s">
        <v>110</v>
      </c>
      <c r="B78">
        <v>29</v>
      </c>
      <c r="C78" t="s">
        <v>7</v>
      </c>
      <c r="D78">
        <v>29.59</v>
      </c>
      <c r="E78">
        <v>1</v>
      </c>
      <c r="F78" t="s">
        <v>11</v>
      </c>
      <c r="G78" t="s">
        <v>12</v>
      </c>
      <c r="H78" s="1">
        <v>3947.4131000000002</v>
      </c>
      <c r="I78" t="s">
        <v>23</v>
      </c>
      <c r="J78" t="e">
        <f>VLOOKUP(#REF!, Levels!B$2:C$14,2,0)</f>
        <v>#REF!</v>
      </c>
      <c r="K78" t="str">
        <f t="shared" si="1"/>
        <v>Overweight</v>
      </c>
    </row>
    <row r="79" spans="1:11" x14ac:dyDescent="0.25">
      <c r="A79" t="s">
        <v>111</v>
      </c>
      <c r="B79">
        <v>21</v>
      </c>
      <c r="C79" t="s">
        <v>10</v>
      </c>
      <c r="D79">
        <v>35.53</v>
      </c>
      <c r="E79">
        <v>0</v>
      </c>
      <c r="F79" t="s">
        <v>11</v>
      </c>
      <c r="G79" t="s">
        <v>12</v>
      </c>
      <c r="H79" s="1">
        <v>1532.4697000000001</v>
      </c>
      <c r="I79" t="s">
        <v>25</v>
      </c>
      <c r="J79" t="e">
        <f>VLOOKUP(#REF!, Levels!B$2:C$14,2,0)</f>
        <v>#REF!</v>
      </c>
      <c r="K79" t="str">
        <f t="shared" si="1"/>
        <v>Obese</v>
      </c>
    </row>
    <row r="80" spans="1:11" x14ac:dyDescent="0.25">
      <c r="A80" t="s">
        <v>112</v>
      </c>
      <c r="B80">
        <v>22</v>
      </c>
      <c r="C80" t="s">
        <v>7</v>
      </c>
      <c r="D80">
        <v>39.805</v>
      </c>
      <c r="E80">
        <v>0</v>
      </c>
      <c r="F80" t="s">
        <v>11</v>
      </c>
      <c r="G80" t="s">
        <v>14</v>
      </c>
      <c r="H80" s="1">
        <v>2755.0209500000001</v>
      </c>
      <c r="I80" t="s">
        <v>26</v>
      </c>
      <c r="J80" t="e">
        <f>VLOOKUP(#REF!, Levels!B$2:C$14,2,0)</f>
        <v>#REF!</v>
      </c>
      <c r="K80" t="str">
        <f t="shared" si="1"/>
        <v>Obese</v>
      </c>
    </row>
    <row r="81" spans="1:11" x14ac:dyDescent="0.25">
      <c r="A81" t="s">
        <v>113</v>
      </c>
      <c r="B81">
        <v>41</v>
      </c>
      <c r="C81" t="s">
        <v>7</v>
      </c>
      <c r="D81">
        <v>32.965000000000003</v>
      </c>
      <c r="E81">
        <v>0</v>
      </c>
      <c r="F81" t="s">
        <v>11</v>
      </c>
      <c r="G81" t="s">
        <v>13</v>
      </c>
      <c r="H81" s="1">
        <v>6571.0243499999997</v>
      </c>
      <c r="I81" t="s">
        <v>21</v>
      </c>
      <c r="J81" t="e">
        <f>VLOOKUP(#REF!, Levels!B$2:C$14,2,0)</f>
        <v>#REF!</v>
      </c>
      <c r="K81" t="str">
        <f t="shared" si="1"/>
        <v>Obese</v>
      </c>
    </row>
    <row r="82" spans="1:11" x14ac:dyDescent="0.25">
      <c r="A82" t="s">
        <v>114</v>
      </c>
      <c r="B82">
        <v>31</v>
      </c>
      <c r="C82" t="s">
        <v>10</v>
      </c>
      <c r="D82">
        <v>26.885000000000002</v>
      </c>
      <c r="E82">
        <v>1</v>
      </c>
      <c r="F82" t="s">
        <v>11</v>
      </c>
      <c r="G82" t="s">
        <v>14</v>
      </c>
      <c r="H82" s="1">
        <v>4441.2131499999996</v>
      </c>
      <c r="I82" t="s">
        <v>21</v>
      </c>
      <c r="J82" t="e">
        <f>VLOOKUP(#REF!, Levels!B$2:C$14,2,0)</f>
        <v>#REF!</v>
      </c>
      <c r="K82" t="str">
        <f t="shared" si="1"/>
        <v>Overweight</v>
      </c>
    </row>
    <row r="83" spans="1:11" x14ac:dyDescent="0.25">
      <c r="A83" t="s">
        <v>115</v>
      </c>
      <c r="B83">
        <v>45</v>
      </c>
      <c r="C83" t="s">
        <v>7</v>
      </c>
      <c r="D83">
        <v>38.284999999999997</v>
      </c>
      <c r="E83">
        <v>0</v>
      </c>
      <c r="F83" t="s">
        <v>11</v>
      </c>
      <c r="G83" t="s">
        <v>14</v>
      </c>
      <c r="H83" s="1">
        <v>7935.29115</v>
      </c>
      <c r="I83" t="s">
        <v>22</v>
      </c>
      <c r="J83" t="e">
        <f>VLOOKUP(#REF!, Levels!B$2:C$14,2,0)</f>
        <v>#REF!</v>
      </c>
      <c r="K83" t="str">
        <f t="shared" si="1"/>
        <v>Obese</v>
      </c>
    </row>
    <row r="84" spans="1:11" x14ac:dyDescent="0.25">
      <c r="A84" t="s">
        <v>116</v>
      </c>
      <c r="B84">
        <v>22</v>
      </c>
      <c r="C84" t="s">
        <v>10</v>
      </c>
      <c r="D84">
        <v>37.619999999999997</v>
      </c>
      <c r="E84">
        <v>1</v>
      </c>
      <c r="F84" t="s">
        <v>8</v>
      </c>
      <c r="G84" t="s">
        <v>12</v>
      </c>
      <c r="H84" s="1">
        <v>37165.163800000002</v>
      </c>
      <c r="I84" t="s">
        <v>25</v>
      </c>
      <c r="J84" t="e">
        <f>VLOOKUP(#REF!, Levels!B$2:C$14,2,0)</f>
        <v>#REF!</v>
      </c>
      <c r="K84" t="str">
        <f t="shared" si="1"/>
        <v>Obese</v>
      </c>
    </row>
    <row r="85" spans="1:11" x14ac:dyDescent="0.25">
      <c r="A85" t="s">
        <v>117</v>
      </c>
      <c r="B85">
        <v>48</v>
      </c>
      <c r="C85" t="s">
        <v>7</v>
      </c>
      <c r="D85">
        <v>41.23</v>
      </c>
      <c r="E85">
        <v>4</v>
      </c>
      <c r="F85" t="s">
        <v>11</v>
      </c>
      <c r="G85" t="s">
        <v>13</v>
      </c>
      <c r="H85" s="1">
        <v>11033.661700000001</v>
      </c>
      <c r="I85" t="s">
        <v>24</v>
      </c>
      <c r="J85" t="e">
        <f>VLOOKUP(#REF!, Levels!B$2:C$14,2,0)</f>
        <v>#REF!</v>
      </c>
      <c r="K85" t="str">
        <f t="shared" si="1"/>
        <v>Obese</v>
      </c>
    </row>
    <row r="86" spans="1:11" x14ac:dyDescent="0.25">
      <c r="A86" t="s">
        <v>118</v>
      </c>
      <c r="B86">
        <v>37</v>
      </c>
      <c r="C86" t="s">
        <v>7</v>
      </c>
      <c r="D86">
        <v>34.799999999999997</v>
      </c>
      <c r="E86">
        <v>2</v>
      </c>
      <c r="F86" t="s">
        <v>8</v>
      </c>
      <c r="G86" t="s">
        <v>9</v>
      </c>
      <c r="H86" s="1">
        <v>39836.519</v>
      </c>
      <c r="I86" t="s">
        <v>23</v>
      </c>
      <c r="J86" t="e">
        <f>VLOOKUP(#REF!, Levels!B$2:C$14,2,0)</f>
        <v>#REF!</v>
      </c>
      <c r="K86" t="str">
        <f t="shared" si="1"/>
        <v>Obese</v>
      </c>
    </row>
    <row r="87" spans="1:11" x14ac:dyDescent="0.25">
      <c r="A87" t="s">
        <v>119</v>
      </c>
      <c r="B87">
        <v>45</v>
      </c>
      <c r="C87" t="s">
        <v>10</v>
      </c>
      <c r="D87">
        <v>22.895</v>
      </c>
      <c r="E87">
        <v>2</v>
      </c>
      <c r="F87" t="s">
        <v>8</v>
      </c>
      <c r="G87" t="s">
        <v>13</v>
      </c>
      <c r="H87" s="1">
        <v>21098.554049999999</v>
      </c>
      <c r="I87" t="s">
        <v>25</v>
      </c>
      <c r="J87" t="e">
        <f>VLOOKUP(#REF!, Levels!B$2:C$14,2,0)</f>
        <v>#REF!</v>
      </c>
      <c r="K87" t="str">
        <f t="shared" si="1"/>
        <v>Healthy</v>
      </c>
    </row>
    <row r="88" spans="1:11" x14ac:dyDescent="0.25">
      <c r="A88" t="s">
        <v>120</v>
      </c>
      <c r="B88">
        <v>57</v>
      </c>
      <c r="C88" t="s">
        <v>7</v>
      </c>
      <c r="D88">
        <v>31.16</v>
      </c>
      <c r="E88">
        <v>0</v>
      </c>
      <c r="F88" t="s">
        <v>8</v>
      </c>
      <c r="G88" t="s">
        <v>13</v>
      </c>
      <c r="H88" s="1">
        <v>43578.939400000003</v>
      </c>
      <c r="I88" t="s">
        <v>26</v>
      </c>
      <c r="J88" t="e">
        <f>VLOOKUP(#REF!, Levels!B$2:C$14,2,0)</f>
        <v>#REF!</v>
      </c>
      <c r="K88" t="str">
        <f t="shared" si="1"/>
        <v>Obese</v>
      </c>
    </row>
    <row r="89" spans="1:11" x14ac:dyDescent="0.25">
      <c r="A89" t="s">
        <v>121</v>
      </c>
      <c r="B89">
        <v>56</v>
      </c>
      <c r="C89" t="s">
        <v>7</v>
      </c>
      <c r="D89">
        <v>27.2</v>
      </c>
      <c r="E89">
        <v>0</v>
      </c>
      <c r="F89" t="s">
        <v>11</v>
      </c>
      <c r="G89" t="s">
        <v>9</v>
      </c>
      <c r="H89" s="1">
        <v>11073.175999999999</v>
      </c>
      <c r="I89" t="s">
        <v>21</v>
      </c>
      <c r="J89" t="e">
        <f>VLOOKUP(#REF!, Levels!B$2:C$14,2,0)</f>
        <v>#REF!</v>
      </c>
      <c r="K89" t="str">
        <f t="shared" si="1"/>
        <v>Overweight</v>
      </c>
    </row>
    <row r="90" spans="1:11" x14ac:dyDescent="0.25">
      <c r="A90" t="s">
        <v>122</v>
      </c>
      <c r="B90">
        <v>46</v>
      </c>
      <c r="C90" t="s">
        <v>7</v>
      </c>
      <c r="D90">
        <v>27.74</v>
      </c>
      <c r="E90">
        <v>0</v>
      </c>
      <c r="F90" t="s">
        <v>11</v>
      </c>
      <c r="G90" t="s">
        <v>13</v>
      </c>
      <c r="H90" s="1">
        <v>8026.6665999999996</v>
      </c>
      <c r="I90" t="s">
        <v>21</v>
      </c>
      <c r="J90" t="e">
        <f>VLOOKUP(#REF!, Levels!B$2:C$14,2,0)</f>
        <v>#REF!</v>
      </c>
      <c r="K90" t="str">
        <f t="shared" si="1"/>
        <v>Overweight</v>
      </c>
    </row>
    <row r="91" spans="1:11" x14ac:dyDescent="0.25">
      <c r="A91" t="s">
        <v>123</v>
      </c>
      <c r="B91">
        <v>55</v>
      </c>
      <c r="C91" t="s">
        <v>7</v>
      </c>
      <c r="D91">
        <v>26.98</v>
      </c>
      <c r="E91">
        <v>0</v>
      </c>
      <c r="F91" t="s">
        <v>11</v>
      </c>
      <c r="G91" t="s">
        <v>13</v>
      </c>
      <c r="H91" s="1">
        <v>11082.5772</v>
      </c>
      <c r="I91" t="s">
        <v>22</v>
      </c>
      <c r="J91" t="e">
        <f>VLOOKUP(#REF!, Levels!B$2:C$14,2,0)</f>
        <v>#REF!</v>
      </c>
      <c r="K91" t="str">
        <f t="shared" si="1"/>
        <v>Overweight</v>
      </c>
    </row>
    <row r="92" spans="1:11" x14ac:dyDescent="0.25">
      <c r="A92" t="s">
        <v>124</v>
      </c>
      <c r="B92">
        <v>21</v>
      </c>
      <c r="C92" t="s">
        <v>7</v>
      </c>
      <c r="D92">
        <v>39.49</v>
      </c>
      <c r="E92">
        <v>0</v>
      </c>
      <c r="F92" t="s">
        <v>11</v>
      </c>
      <c r="G92" t="s">
        <v>12</v>
      </c>
      <c r="H92" s="1">
        <v>2026.9740999999999</v>
      </c>
      <c r="I92" t="s">
        <v>27</v>
      </c>
      <c r="J92" t="e">
        <f>VLOOKUP(#REF!, Levels!B$2:C$14,2,0)</f>
        <v>#REF!</v>
      </c>
      <c r="K92" t="str">
        <f t="shared" si="1"/>
        <v>Obese</v>
      </c>
    </row>
    <row r="93" spans="1:11" x14ac:dyDescent="0.25">
      <c r="A93" t="s">
        <v>125</v>
      </c>
      <c r="B93">
        <v>53</v>
      </c>
      <c r="C93" t="s">
        <v>7</v>
      </c>
      <c r="D93">
        <v>24.795000000000002</v>
      </c>
      <c r="E93">
        <v>1</v>
      </c>
      <c r="F93" t="s">
        <v>11</v>
      </c>
      <c r="G93" t="s">
        <v>13</v>
      </c>
      <c r="H93" s="1">
        <v>10942.13205</v>
      </c>
      <c r="I93" t="s">
        <v>28</v>
      </c>
      <c r="J93" t="e">
        <f>VLOOKUP(#REF!, Levels!B$2:C$14,2,0)</f>
        <v>#REF!</v>
      </c>
      <c r="K93" t="str">
        <f t="shared" si="1"/>
        <v>Healthy</v>
      </c>
    </row>
    <row r="94" spans="1:11" x14ac:dyDescent="0.25">
      <c r="A94" t="s">
        <v>126</v>
      </c>
      <c r="B94">
        <v>59</v>
      </c>
      <c r="C94" t="s">
        <v>10</v>
      </c>
      <c r="D94">
        <v>29.83</v>
      </c>
      <c r="E94">
        <v>3</v>
      </c>
      <c r="F94" t="s">
        <v>8</v>
      </c>
      <c r="G94" t="s">
        <v>14</v>
      </c>
      <c r="H94" s="1">
        <v>30184.936699999998</v>
      </c>
      <c r="I94" t="s">
        <v>29</v>
      </c>
      <c r="J94" t="e">
        <f>VLOOKUP(#REF!, Levels!B$2:C$14,2,0)</f>
        <v>#REF!</v>
      </c>
      <c r="K94" t="str">
        <f t="shared" si="1"/>
        <v>Overweight</v>
      </c>
    </row>
    <row r="95" spans="1:11" x14ac:dyDescent="0.25">
      <c r="A95" t="s">
        <v>127</v>
      </c>
      <c r="B95">
        <v>35</v>
      </c>
      <c r="C95" t="s">
        <v>10</v>
      </c>
      <c r="D95">
        <v>34.770000000000003</v>
      </c>
      <c r="E95">
        <v>2</v>
      </c>
      <c r="F95" t="s">
        <v>11</v>
      </c>
      <c r="G95" t="s">
        <v>13</v>
      </c>
      <c r="H95" s="1">
        <v>5729.0052999999998</v>
      </c>
      <c r="I95" t="s">
        <v>30</v>
      </c>
      <c r="J95" t="e">
        <f>VLOOKUP(#REF!, Levels!B$2:C$14,2,0)</f>
        <v>#REF!</v>
      </c>
      <c r="K95" t="str">
        <f t="shared" si="1"/>
        <v>Obese</v>
      </c>
    </row>
    <row r="96" spans="1:11" x14ac:dyDescent="0.25">
      <c r="A96" t="s">
        <v>128</v>
      </c>
      <c r="B96">
        <v>64</v>
      </c>
      <c r="C96" t="s">
        <v>7</v>
      </c>
      <c r="D96">
        <v>31.3</v>
      </c>
      <c r="E96">
        <v>2</v>
      </c>
      <c r="F96" t="s">
        <v>8</v>
      </c>
      <c r="G96" t="s">
        <v>9</v>
      </c>
      <c r="H96" s="1">
        <v>47291.055</v>
      </c>
      <c r="I96" t="s">
        <v>31</v>
      </c>
      <c r="J96" t="e">
        <f>VLOOKUP(#REF!, Levels!B$2:C$14,2,0)</f>
        <v>#REF!</v>
      </c>
      <c r="K96" t="str">
        <f t="shared" si="1"/>
        <v>Obese</v>
      </c>
    </row>
    <row r="97" spans="1:11" x14ac:dyDescent="0.25">
      <c r="A97" t="s">
        <v>129</v>
      </c>
      <c r="B97">
        <v>28</v>
      </c>
      <c r="C97" t="s">
        <v>7</v>
      </c>
      <c r="D97">
        <v>37.619999999999997</v>
      </c>
      <c r="E97">
        <v>1</v>
      </c>
      <c r="F97" t="s">
        <v>11</v>
      </c>
      <c r="G97" t="s">
        <v>12</v>
      </c>
      <c r="H97" s="1">
        <v>3766.8838000000001</v>
      </c>
      <c r="I97" t="s">
        <v>32</v>
      </c>
      <c r="J97" t="e">
        <f>VLOOKUP(#REF!, Levels!B$2:C$14,2,0)</f>
        <v>#REF!</v>
      </c>
      <c r="K97" t="str">
        <f t="shared" si="1"/>
        <v>Obese</v>
      </c>
    </row>
    <row r="98" spans="1:11" x14ac:dyDescent="0.25">
      <c r="A98" t="s">
        <v>130</v>
      </c>
      <c r="B98">
        <v>54</v>
      </c>
      <c r="C98" t="s">
        <v>7</v>
      </c>
      <c r="D98">
        <v>30.8</v>
      </c>
      <c r="E98">
        <v>3</v>
      </c>
      <c r="F98" t="s">
        <v>11</v>
      </c>
      <c r="G98" t="s">
        <v>9</v>
      </c>
      <c r="H98" s="1">
        <v>12105.32</v>
      </c>
      <c r="I98" t="s">
        <v>23</v>
      </c>
      <c r="J98" t="e">
        <f>VLOOKUP(#REF!, Levels!B$2:C$14,2,0)</f>
        <v>#REF!</v>
      </c>
      <c r="K98" t="str">
        <f t="shared" si="1"/>
        <v>Obese</v>
      </c>
    </row>
    <row r="99" spans="1:11" x14ac:dyDescent="0.25">
      <c r="A99" t="s">
        <v>131</v>
      </c>
      <c r="B99">
        <v>55</v>
      </c>
      <c r="C99" t="s">
        <v>10</v>
      </c>
      <c r="D99">
        <v>38.28</v>
      </c>
      <c r="E99">
        <v>0</v>
      </c>
      <c r="F99" t="s">
        <v>11</v>
      </c>
      <c r="G99" t="s">
        <v>12</v>
      </c>
      <c r="H99" s="1">
        <v>10226.2842</v>
      </c>
      <c r="I99" t="s">
        <v>25</v>
      </c>
      <c r="J99" t="e">
        <f>VLOOKUP(#REF!, Levels!B$2:C$14,2,0)</f>
        <v>#REF!</v>
      </c>
      <c r="K99" t="str">
        <f t="shared" si="1"/>
        <v>Obese</v>
      </c>
    </row>
    <row r="100" spans="1:11" x14ac:dyDescent="0.25">
      <c r="A100" t="s">
        <v>132</v>
      </c>
      <c r="B100">
        <v>56</v>
      </c>
      <c r="C100" t="s">
        <v>10</v>
      </c>
      <c r="D100">
        <v>19.95</v>
      </c>
      <c r="E100">
        <v>0</v>
      </c>
      <c r="F100" t="s">
        <v>8</v>
      </c>
      <c r="G100" t="s">
        <v>14</v>
      </c>
      <c r="H100" s="1">
        <v>22412.648499999999</v>
      </c>
      <c r="I100" t="s">
        <v>26</v>
      </c>
      <c r="J100" t="e">
        <f>VLOOKUP(#REF!, Levels!B$2:C$14,2,0)</f>
        <v>#REF!</v>
      </c>
      <c r="K100" t="str">
        <f t="shared" si="1"/>
        <v>Healthy</v>
      </c>
    </row>
    <row r="101" spans="1:11" x14ac:dyDescent="0.25">
      <c r="A101" t="s">
        <v>133</v>
      </c>
      <c r="B101">
        <v>38</v>
      </c>
      <c r="C101" t="s">
        <v>10</v>
      </c>
      <c r="D101">
        <v>19.3</v>
      </c>
      <c r="E101">
        <v>0</v>
      </c>
      <c r="F101" t="s">
        <v>8</v>
      </c>
      <c r="G101" t="s">
        <v>9</v>
      </c>
      <c r="H101" s="1">
        <v>15820.699000000001</v>
      </c>
      <c r="I101" t="s">
        <v>26</v>
      </c>
      <c r="J101" t="e">
        <f>VLOOKUP(#REF!, Levels!B$2:C$14,2,0)</f>
        <v>#REF!</v>
      </c>
      <c r="K101" t="str">
        <f t="shared" si="1"/>
        <v>Healthy</v>
      </c>
    </row>
    <row r="102" spans="1:11" x14ac:dyDescent="0.25">
      <c r="A102" t="s">
        <v>134</v>
      </c>
      <c r="B102">
        <v>41</v>
      </c>
      <c r="C102" t="s">
        <v>7</v>
      </c>
      <c r="D102">
        <v>31.6</v>
      </c>
      <c r="E102">
        <v>0</v>
      </c>
      <c r="F102" t="s">
        <v>11</v>
      </c>
      <c r="G102" t="s">
        <v>9</v>
      </c>
      <c r="H102" s="1">
        <v>6186.1270000000004</v>
      </c>
      <c r="I102" t="s">
        <v>21</v>
      </c>
      <c r="J102" t="e">
        <f>VLOOKUP(#REF!, Levels!B$2:C$14,2,0)</f>
        <v>#REF!</v>
      </c>
      <c r="K102" t="str">
        <f t="shared" si="1"/>
        <v>Obese</v>
      </c>
    </row>
    <row r="103" spans="1:11" x14ac:dyDescent="0.25">
      <c r="A103" t="s">
        <v>135</v>
      </c>
      <c r="B103">
        <v>30</v>
      </c>
      <c r="C103" t="s">
        <v>10</v>
      </c>
      <c r="D103">
        <v>25.46</v>
      </c>
      <c r="E103">
        <v>0</v>
      </c>
      <c r="F103" t="s">
        <v>11</v>
      </c>
      <c r="G103" t="s">
        <v>14</v>
      </c>
      <c r="H103" s="1">
        <v>3645.0893999999998</v>
      </c>
      <c r="I103" t="s">
        <v>21</v>
      </c>
      <c r="J103" t="e">
        <f>VLOOKUP(#REF!, Levels!B$2:C$14,2,0)</f>
        <v>#REF!</v>
      </c>
      <c r="K103" t="str">
        <f t="shared" si="1"/>
        <v>Overweight</v>
      </c>
    </row>
    <row r="104" spans="1:11" x14ac:dyDescent="0.25">
      <c r="A104" t="s">
        <v>136</v>
      </c>
      <c r="B104">
        <v>18</v>
      </c>
      <c r="C104" t="s">
        <v>7</v>
      </c>
      <c r="D104">
        <v>30.114999999999998</v>
      </c>
      <c r="E104">
        <v>0</v>
      </c>
      <c r="F104" t="s">
        <v>11</v>
      </c>
      <c r="G104" t="s">
        <v>14</v>
      </c>
      <c r="H104" s="1">
        <v>21344.846699999998</v>
      </c>
      <c r="I104" t="s">
        <v>22</v>
      </c>
      <c r="J104" t="e">
        <f>VLOOKUP(#REF!, Levels!B$2:C$14,2,0)</f>
        <v>#REF!</v>
      </c>
      <c r="K104" t="str">
        <f t="shared" si="1"/>
        <v>Obese</v>
      </c>
    </row>
    <row r="105" spans="1:11" x14ac:dyDescent="0.25">
      <c r="A105" t="s">
        <v>137</v>
      </c>
      <c r="B105">
        <v>61</v>
      </c>
      <c r="C105" t="s">
        <v>7</v>
      </c>
      <c r="D105">
        <v>29.92</v>
      </c>
      <c r="E105">
        <v>3</v>
      </c>
      <c r="F105" t="s">
        <v>8</v>
      </c>
      <c r="G105" t="s">
        <v>12</v>
      </c>
      <c r="H105" s="1">
        <v>30942.191800000001</v>
      </c>
      <c r="I105" t="s">
        <v>25</v>
      </c>
      <c r="J105" t="e">
        <f>VLOOKUP(#REF!, Levels!B$2:C$14,2,0)</f>
        <v>#REF!</v>
      </c>
      <c r="K105" t="str">
        <f t="shared" si="1"/>
        <v>Obese</v>
      </c>
    </row>
    <row r="106" spans="1:11" x14ac:dyDescent="0.25">
      <c r="A106" t="s">
        <v>138</v>
      </c>
      <c r="B106">
        <v>34</v>
      </c>
      <c r="C106" t="s">
        <v>7</v>
      </c>
      <c r="D106">
        <v>27.5</v>
      </c>
      <c r="E106">
        <v>1</v>
      </c>
      <c r="F106" t="s">
        <v>11</v>
      </c>
      <c r="G106" t="s">
        <v>9</v>
      </c>
      <c r="H106" s="1">
        <v>5003.8530000000001</v>
      </c>
      <c r="I106" t="s">
        <v>24</v>
      </c>
      <c r="J106" t="e">
        <f>VLOOKUP(#REF!, Levels!B$2:C$14,2,0)</f>
        <v>#REF!</v>
      </c>
      <c r="K106" t="str">
        <f t="shared" si="1"/>
        <v>Overweight</v>
      </c>
    </row>
    <row r="107" spans="1:11" x14ac:dyDescent="0.25">
      <c r="A107" t="s">
        <v>139</v>
      </c>
      <c r="B107">
        <v>20</v>
      </c>
      <c r="C107" t="s">
        <v>10</v>
      </c>
      <c r="D107">
        <v>28.024999999999999</v>
      </c>
      <c r="E107">
        <v>1</v>
      </c>
      <c r="F107" t="s">
        <v>8</v>
      </c>
      <c r="G107" t="s">
        <v>13</v>
      </c>
      <c r="H107" s="1">
        <v>17560.37975</v>
      </c>
      <c r="I107" t="s">
        <v>23</v>
      </c>
      <c r="J107" t="e">
        <f>VLOOKUP(#REF!, Levels!B$2:C$14,2,0)</f>
        <v>#REF!</v>
      </c>
      <c r="K107" t="str">
        <f t="shared" si="1"/>
        <v>Overweight</v>
      </c>
    </row>
    <row r="108" spans="1:11" x14ac:dyDescent="0.25">
      <c r="A108" t="s">
        <v>140</v>
      </c>
      <c r="B108">
        <v>19</v>
      </c>
      <c r="C108" t="s">
        <v>7</v>
      </c>
      <c r="D108">
        <v>28.4</v>
      </c>
      <c r="E108">
        <v>1</v>
      </c>
      <c r="F108" t="s">
        <v>11</v>
      </c>
      <c r="G108" t="s">
        <v>9</v>
      </c>
      <c r="H108" s="1">
        <v>2331.5189999999998</v>
      </c>
      <c r="I108" t="s">
        <v>25</v>
      </c>
      <c r="J108" t="e">
        <f>VLOOKUP(#REF!, Levels!B$2:C$14,2,0)</f>
        <v>#REF!</v>
      </c>
      <c r="K108" t="str">
        <f t="shared" si="1"/>
        <v>Overweight</v>
      </c>
    </row>
    <row r="109" spans="1:11" x14ac:dyDescent="0.25">
      <c r="A109" t="s">
        <v>141</v>
      </c>
      <c r="B109">
        <v>26</v>
      </c>
      <c r="C109" t="s">
        <v>10</v>
      </c>
      <c r="D109">
        <v>30.875</v>
      </c>
      <c r="E109">
        <v>2</v>
      </c>
      <c r="F109" t="s">
        <v>11</v>
      </c>
      <c r="G109" t="s">
        <v>13</v>
      </c>
      <c r="H109" s="1">
        <v>3877.3042500000001</v>
      </c>
      <c r="I109" t="s">
        <v>26</v>
      </c>
      <c r="J109" t="e">
        <f>VLOOKUP(#REF!, Levels!B$2:C$14,2,0)</f>
        <v>#REF!</v>
      </c>
      <c r="K109" t="str">
        <f t="shared" si="1"/>
        <v>Obese</v>
      </c>
    </row>
    <row r="110" spans="1:11" x14ac:dyDescent="0.25">
      <c r="A110" t="s">
        <v>142</v>
      </c>
      <c r="B110">
        <v>29</v>
      </c>
      <c r="C110" t="s">
        <v>10</v>
      </c>
      <c r="D110">
        <v>27.94</v>
      </c>
      <c r="E110">
        <v>0</v>
      </c>
      <c r="F110" t="s">
        <v>11</v>
      </c>
      <c r="G110" t="s">
        <v>12</v>
      </c>
      <c r="H110" s="1">
        <v>2867.1196</v>
      </c>
      <c r="I110" t="s">
        <v>21</v>
      </c>
      <c r="J110" t="e">
        <f>VLOOKUP(#REF!, Levels!B$2:C$14,2,0)</f>
        <v>#REF!</v>
      </c>
      <c r="K110" t="str">
        <f t="shared" si="1"/>
        <v>Overweight</v>
      </c>
    </row>
    <row r="111" spans="1:11" x14ac:dyDescent="0.25">
      <c r="A111" t="s">
        <v>143</v>
      </c>
      <c r="B111">
        <v>63</v>
      </c>
      <c r="C111" t="s">
        <v>10</v>
      </c>
      <c r="D111">
        <v>35.090000000000003</v>
      </c>
      <c r="E111">
        <v>0</v>
      </c>
      <c r="F111" t="s">
        <v>8</v>
      </c>
      <c r="G111" t="s">
        <v>12</v>
      </c>
      <c r="H111" s="1">
        <v>47055.532099999997</v>
      </c>
      <c r="I111" t="s">
        <v>21</v>
      </c>
      <c r="J111" t="e">
        <f>VLOOKUP(#REF!, Levels!B$2:C$14,2,0)</f>
        <v>#REF!</v>
      </c>
      <c r="K111" t="str">
        <f t="shared" si="1"/>
        <v>Obese</v>
      </c>
    </row>
    <row r="112" spans="1:11" x14ac:dyDescent="0.25">
      <c r="A112" t="s">
        <v>144</v>
      </c>
      <c r="B112">
        <v>54</v>
      </c>
      <c r="C112" t="s">
        <v>10</v>
      </c>
      <c r="D112">
        <v>33.630000000000003</v>
      </c>
      <c r="E112">
        <v>1</v>
      </c>
      <c r="F112" t="s">
        <v>11</v>
      </c>
      <c r="G112" t="s">
        <v>13</v>
      </c>
      <c r="H112" s="1">
        <v>10825.253699999999</v>
      </c>
      <c r="I112" t="s">
        <v>21</v>
      </c>
      <c r="J112" t="e">
        <f>VLOOKUP(#REF!, Levels!B$2:C$14,2,0)</f>
        <v>#REF!</v>
      </c>
      <c r="K112" t="str">
        <f t="shared" si="1"/>
        <v>Obese</v>
      </c>
    </row>
    <row r="113" spans="1:11" x14ac:dyDescent="0.25">
      <c r="A113" t="s">
        <v>145</v>
      </c>
      <c r="B113">
        <v>55</v>
      </c>
      <c r="C113" t="s">
        <v>7</v>
      </c>
      <c r="D113">
        <v>29.7</v>
      </c>
      <c r="E113">
        <v>2</v>
      </c>
      <c r="F113" t="s">
        <v>11</v>
      </c>
      <c r="G113" t="s">
        <v>9</v>
      </c>
      <c r="H113" s="1">
        <v>11881.358</v>
      </c>
      <c r="I113" t="s">
        <v>22</v>
      </c>
      <c r="J113" t="e">
        <f>VLOOKUP(#REF!, Levels!B$2:C$14,2,0)</f>
        <v>#REF!</v>
      </c>
      <c r="K113" t="str">
        <f t="shared" si="1"/>
        <v>Overweight</v>
      </c>
    </row>
    <row r="114" spans="1:11" x14ac:dyDescent="0.25">
      <c r="A114" t="s">
        <v>146</v>
      </c>
      <c r="B114">
        <v>37</v>
      </c>
      <c r="C114" t="s">
        <v>10</v>
      </c>
      <c r="D114">
        <v>30.8</v>
      </c>
      <c r="E114">
        <v>0</v>
      </c>
      <c r="F114" t="s">
        <v>11</v>
      </c>
      <c r="G114" t="s">
        <v>9</v>
      </c>
      <c r="H114" s="1">
        <v>4646.759</v>
      </c>
      <c r="I114" t="s">
        <v>25</v>
      </c>
      <c r="J114" t="e">
        <f>VLOOKUP(#REF!, Levels!B$2:C$14,2,0)</f>
        <v>#REF!</v>
      </c>
      <c r="K114" t="str">
        <f t="shared" si="1"/>
        <v>Obese</v>
      </c>
    </row>
    <row r="115" spans="1:11" x14ac:dyDescent="0.25">
      <c r="A115" t="s">
        <v>147</v>
      </c>
      <c r="B115">
        <v>21</v>
      </c>
      <c r="C115" t="s">
        <v>7</v>
      </c>
      <c r="D115">
        <v>35.72</v>
      </c>
      <c r="E115">
        <v>0</v>
      </c>
      <c r="F115" t="s">
        <v>11</v>
      </c>
      <c r="G115" t="s">
        <v>13</v>
      </c>
      <c r="H115" s="1">
        <v>2404.7338</v>
      </c>
      <c r="I115" t="s">
        <v>24</v>
      </c>
      <c r="J115" t="e">
        <f>VLOOKUP(#REF!, Levels!B$2:C$14,2,0)</f>
        <v>#REF!</v>
      </c>
      <c r="K115" t="str">
        <f t="shared" si="1"/>
        <v>Obese</v>
      </c>
    </row>
    <row r="116" spans="1:11" x14ac:dyDescent="0.25">
      <c r="A116" t="s">
        <v>148</v>
      </c>
      <c r="B116">
        <v>52</v>
      </c>
      <c r="C116" t="s">
        <v>10</v>
      </c>
      <c r="D116">
        <v>32.204999999999998</v>
      </c>
      <c r="E116">
        <v>3</v>
      </c>
      <c r="F116" t="s">
        <v>11</v>
      </c>
      <c r="G116" t="s">
        <v>14</v>
      </c>
      <c r="H116" s="1">
        <v>11488.31695</v>
      </c>
      <c r="I116" t="s">
        <v>23</v>
      </c>
      <c r="J116" t="e">
        <f>VLOOKUP(#REF!, Levels!B$2:C$14,2,0)</f>
        <v>#REF!</v>
      </c>
      <c r="K116" t="str">
        <f t="shared" si="1"/>
        <v>Obese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4"/>
  <sheetViews>
    <sheetView showGridLines="0" workbookViewId="0">
      <selection activeCell="J7" sqref="J7"/>
    </sheetView>
  </sheetViews>
  <sheetFormatPr defaultRowHeight="15" x14ac:dyDescent="0.25"/>
  <cols>
    <col min="2" max="2" width="46.85546875" bestFit="1" customWidth="1"/>
    <col min="3" max="3" width="25.140625" bestFit="1" customWidth="1"/>
    <col min="5" max="5" width="14.85546875" bestFit="1" customWidth="1"/>
    <col min="6" max="6" width="13.42578125" bestFit="1" customWidth="1"/>
  </cols>
  <sheetData>
    <row r="2" spans="2:6" x14ac:dyDescent="0.25">
      <c r="B2" s="3" t="s">
        <v>15</v>
      </c>
      <c r="C2" s="3" t="s">
        <v>20</v>
      </c>
      <c r="E2" s="3" t="s">
        <v>149</v>
      </c>
      <c r="F2" s="3" t="s">
        <v>150</v>
      </c>
    </row>
    <row r="3" spans="2:6" x14ac:dyDescent="0.25">
      <c r="B3" s="2" t="s">
        <v>21</v>
      </c>
      <c r="C3" s="2" t="s">
        <v>16</v>
      </c>
      <c r="E3" s="2" t="s">
        <v>151</v>
      </c>
      <c r="F3" s="2" t="s">
        <v>152</v>
      </c>
    </row>
    <row r="4" spans="2:6" x14ac:dyDescent="0.25">
      <c r="B4" s="2" t="s">
        <v>23</v>
      </c>
      <c r="C4" s="2" t="s">
        <v>16</v>
      </c>
      <c r="E4" s="2" t="s">
        <v>156</v>
      </c>
      <c r="F4" s="2" t="s">
        <v>153</v>
      </c>
    </row>
    <row r="5" spans="2:6" x14ac:dyDescent="0.25">
      <c r="B5" s="2" t="s">
        <v>22</v>
      </c>
      <c r="C5" s="2" t="s">
        <v>16</v>
      </c>
      <c r="E5" s="2" t="s">
        <v>157</v>
      </c>
      <c r="F5" s="2" t="s">
        <v>154</v>
      </c>
    </row>
    <row r="6" spans="2:6" x14ac:dyDescent="0.25">
      <c r="B6" s="2" t="s">
        <v>24</v>
      </c>
      <c r="C6" s="2" t="s">
        <v>17</v>
      </c>
      <c r="E6" s="2" t="s">
        <v>158</v>
      </c>
      <c r="F6" s="2" t="s">
        <v>155</v>
      </c>
    </row>
    <row r="7" spans="2:6" x14ac:dyDescent="0.25">
      <c r="B7" s="2" t="s">
        <v>25</v>
      </c>
      <c r="C7" s="2" t="s">
        <v>17</v>
      </c>
    </row>
    <row r="8" spans="2:6" x14ac:dyDescent="0.25">
      <c r="B8" s="2" t="s">
        <v>26</v>
      </c>
      <c r="C8" s="2" t="s">
        <v>17</v>
      </c>
    </row>
    <row r="9" spans="2:6" x14ac:dyDescent="0.25">
      <c r="B9" s="2" t="s">
        <v>27</v>
      </c>
      <c r="C9" s="2" t="s">
        <v>18</v>
      </c>
    </row>
    <row r="10" spans="2:6" x14ac:dyDescent="0.25">
      <c r="B10" s="2" t="s">
        <v>28</v>
      </c>
      <c r="C10" s="2" t="s">
        <v>18</v>
      </c>
    </row>
    <row r="11" spans="2:6" x14ac:dyDescent="0.25">
      <c r="B11" s="2" t="s">
        <v>29</v>
      </c>
      <c r="C11" s="2" t="s">
        <v>18</v>
      </c>
    </row>
    <row r="12" spans="2:6" x14ac:dyDescent="0.25">
      <c r="B12" s="2" t="s">
        <v>30</v>
      </c>
      <c r="C12" s="2" t="s">
        <v>19</v>
      </c>
    </row>
    <row r="13" spans="2:6" x14ac:dyDescent="0.25">
      <c r="B13" s="2" t="s">
        <v>31</v>
      </c>
      <c r="C13" s="2" t="s">
        <v>19</v>
      </c>
    </row>
    <row r="14" spans="2:6" x14ac:dyDescent="0.25">
      <c r="B14" s="2" t="s">
        <v>32</v>
      </c>
      <c r="C14" s="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9E864-BC30-4423-A2FD-28A9E9A0CF5A}">
  <dimension ref="A1:C32"/>
  <sheetViews>
    <sheetView topLeftCell="A12" workbookViewId="0">
      <selection activeCell="J7" sqref="J7"/>
    </sheetView>
  </sheetViews>
  <sheetFormatPr defaultRowHeight="15" x14ac:dyDescent="0.25"/>
  <cols>
    <col min="1" max="1" width="45.7109375" customWidth="1"/>
    <col min="2" max="2" width="18.28515625" customWidth="1"/>
  </cols>
  <sheetData>
    <row r="1" spans="1:3" x14ac:dyDescent="0.25">
      <c r="A1" s="22" t="s">
        <v>159</v>
      </c>
      <c r="B1" s="22"/>
      <c r="C1" s="6"/>
    </row>
    <row r="2" spans="1:3" x14ac:dyDescent="0.25">
      <c r="A2" t="s">
        <v>160</v>
      </c>
      <c r="B2" t="e">
        <f>COUNTIF(#REF!, "yes")</f>
        <v>#REF!</v>
      </c>
    </row>
    <row r="3" spans="1:3" x14ac:dyDescent="0.25">
      <c r="A3" t="s">
        <v>161</v>
      </c>
      <c r="B3" t="e">
        <f>COUNTIF(#REF!, "no")</f>
        <v>#REF!</v>
      </c>
    </row>
    <row r="6" spans="1:3" x14ac:dyDescent="0.25">
      <c r="A6" s="22" t="s">
        <v>162</v>
      </c>
      <c r="B6" s="22"/>
    </row>
    <row r="7" spans="1:3" x14ac:dyDescent="0.25">
      <c r="A7" t="s">
        <v>163</v>
      </c>
      <c r="B7" t="e">
        <f>AVERAGEIF(#REF!, "northeast",#REF!)</f>
        <v>#REF!</v>
      </c>
    </row>
    <row r="8" spans="1:3" x14ac:dyDescent="0.25">
      <c r="A8" t="s">
        <v>164</v>
      </c>
      <c r="B8" t="e">
        <f>AVERAGEIF(#REF!, "northwest",#REF!)</f>
        <v>#REF!</v>
      </c>
    </row>
    <row r="9" spans="1:3" x14ac:dyDescent="0.25">
      <c r="A9" t="s">
        <v>165</v>
      </c>
      <c r="B9" t="e">
        <f>AVERAGEIF(#REF!, "southeast",#REF!)</f>
        <v>#REF!</v>
      </c>
    </row>
    <row r="10" spans="1:3" x14ac:dyDescent="0.25">
      <c r="A10" t="s">
        <v>166</v>
      </c>
      <c r="B10" t="e">
        <f>AVERAGEIF(#REF!, "southwest",#REF!)</f>
        <v>#REF!</v>
      </c>
    </row>
    <row r="13" spans="1:3" x14ac:dyDescent="0.25">
      <c r="A13" s="22" t="s">
        <v>167</v>
      </c>
      <c r="B13" s="22"/>
    </row>
    <row r="14" spans="1:3" x14ac:dyDescent="0.25">
      <c r="A14" s="2" t="s">
        <v>152</v>
      </c>
      <c r="B14" t="e">
        <f>COUNTIF(#REF!, "Underweight")</f>
        <v>#REF!</v>
      </c>
    </row>
    <row r="15" spans="1:3" x14ac:dyDescent="0.25">
      <c r="A15" s="2" t="s">
        <v>153</v>
      </c>
      <c r="B15" t="e">
        <f>COUNTIF(#REF!, "Healthy")</f>
        <v>#REF!</v>
      </c>
    </row>
    <row r="16" spans="1:3" x14ac:dyDescent="0.25">
      <c r="A16" s="2" t="s">
        <v>154</v>
      </c>
      <c r="B16" t="e">
        <f>COUNTIF(#REF!, "Overweight")</f>
        <v>#REF!</v>
      </c>
    </row>
    <row r="17" spans="1:2" x14ac:dyDescent="0.25">
      <c r="A17" s="2" t="s">
        <v>155</v>
      </c>
      <c r="B17" t="e">
        <f>COUNTIF(#REF!, "Obese")</f>
        <v>#REF!</v>
      </c>
    </row>
    <row r="20" spans="1:2" x14ac:dyDescent="0.25">
      <c r="A20" s="22" t="s">
        <v>168</v>
      </c>
      <c r="B20" s="22"/>
    </row>
    <row r="21" spans="1:2" x14ac:dyDescent="0.25">
      <c r="A21" s="2" t="s">
        <v>21</v>
      </c>
      <c r="B21" t="e">
        <f xml:space="preserve"> SUMIF(#REF!, "Kenyatta National Hospital",#REF!)</f>
        <v>#REF!</v>
      </c>
    </row>
    <row r="22" spans="1:2" x14ac:dyDescent="0.25">
      <c r="A22" s="2" t="s">
        <v>23</v>
      </c>
      <c r="B22" t="e">
        <f xml:space="preserve"> SUMIF(#REF!, "Kenyatta University Teaching and Referral Hospital",#REF!)</f>
        <v>#REF!</v>
      </c>
    </row>
    <row r="23" spans="1:2" x14ac:dyDescent="0.25">
      <c r="A23" s="2" t="s">
        <v>22</v>
      </c>
      <c r="B23" t="e">
        <f xml:space="preserve"> SUMIF(#REF!, "Moi Teaching and Referral Hospital",#REF!)</f>
        <v>#REF!</v>
      </c>
    </row>
    <row r="24" spans="1:2" x14ac:dyDescent="0.25">
      <c r="A24" s="2" t="s">
        <v>24</v>
      </c>
      <c r="B24" t="e">
        <f xml:space="preserve"> SUMIF(#REF!, "Kiambu county referral hospital",#REF!)</f>
        <v>#REF!</v>
      </c>
    </row>
    <row r="25" spans="1:2" x14ac:dyDescent="0.25">
      <c r="A25" s="2" t="s">
        <v>25</v>
      </c>
      <c r="B25" t="e">
        <f xml:space="preserve"> SUMIF(#REF!, "Kajiado county referral hospital",#REF!)</f>
        <v>#REF!</v>
      </c>
    </row>
    <row r="26" spans="1:2" x14ac:dyDescent="0.25">
      <c r="A26" s="2" t="s">
        <v>26</v>
      </c>
      <c r="B26" t="e">
        <f xml:space="preserve"> SUMIF(#REF!, "Kakamega county referral hospital",#REF!)</f>
        <v>#REF!</v>
      </c>
    </row>
    <row r="27" spans="1:2" x14ac:dyDescent="0.25">
      <c r="A27" s="2" t="s">
        <v>27</v>
      </c>
      <c r="B27" t="e">
        <f xml:space="preserve"> SUMIF(#REF!, "Wangige sub county hospital",#REF!)</f>
        <v>#REF!</v>
      </c>
    </row>
    <row r="28" spans="1:2" x14ac:dyDescent="0.25">
      <c r="A28" s="2" t="s">
        <v>28</v>
      </c>
      <c r="B28" t="e">
        <f xml:space="preserve"> SUMIF(#REF!, "Westlands sub county hospital",#REF!)</f>
        <v>#REF!</v>
      </c>
    </row>
    <row r="29" spans="1:2" x14ac:dyDescent="0.25">
      <c r="A29" s="2" t="s">
        <v>29</v>
      </c>
      <c r="B29" t="e">
        <f xml:space="preserve"> SUMIF(#REF!, "Kibra sub county hospital",#REF!)</f>
        <v>#REF!</v>
      </c>
    </row>
    <row r="30" spans="1:2" x14ac:dyDescent="0.25">
      <c r="A30" s="2" t="s">
        <v>30</v>
      </c>
      <c r="B30" t="e">
        <f xml:space="preserve"> SUMIF(#REF!, "Ngara Healthcentre",#REF!)</f>
        <v>#REF!</v>
      </c>
    </row>
    <row r="31" spans="1:2" x14ac:dyDescent="0.25">
      <c r="A31" s="2" t="s">
        <v>31</v>
      </c>
      <c r="B31" t="e">
        <f xml:space="preserve"> SUMIF(#REF!, "Kibuye Healthcentre",#REF!)</f>
        <v>#REF!</v>
      </c>
    </row>
    <row r="32" spans="1:2" x14ac:dyDescent="0.25">
      <c r="A32" s="2" t="s">
        <v>32</v>
      </c>
      <c r="B32" t="e">
        <f xml:space="preserve"> SUMIF(#REF!, "Kenyatta National Hospital",#REF!)</f>
        <v>#REF!</v>
      </c>
    </row>
  </sheetData>
  <mergeCells count="4">
    <mergeCell ref="A1:B1"/>
    <mergeCell ref="A6:B6"/>
    <mergeCell ref="A13:B13"/>
    <mergeCell ref="A20:B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8E97E-6EDF-4285-B9AD-197A4BE61B30}">
  <dimension ref="A1:T18"/>
  <sheetViews>
    <sheetView showGridLines="0" showRowColHeaders="0" tabSelected="1" topLeftCell="A3" zoomScale="70" zoomScaleNormal="70" workbookViewId="0">
      <selection activeCell="X34" sqref="X34"/>
    </sheetView>
  </sheetViews>
  <sheetFormatPr defaultRowHeight="15" x14ac:dyDescent="0.25"/>
  <cols>
    <col min="3" max="3" width="11" customWidth="1"/>
    <col min="4" max="4" width="16" customWidth="1"/>
    <col min="5" max="5" width="1.7109375" customWidth="1"/>
    <col min="6" max="6" width="16.7109375" customWidth="1"/>
    <col min="7" max="7" width="2" customWidth="1"/>
    <col min="8" max="8" width="22.42578125" customWidth="1"/>
    <col min="9" max="9" width="2.28515625" customWidth="1"/>
    <col min="10" max="10" width="22.140625" customWidth="1"/>
    <col min="11" max="11" width="3" customWidth="1"/>
    <col min="12" max="12" width="18" customWidth="1"/>
    <col min="13" max="13" width="32" customWidth="1"/>
    <col min="14" max="14" width="14.42578125" customWidth="1"/>
  </cols>
  <sheetData>
    <row r="1" spans="1:20" ht="15" customHeight="1" x14ac:dyDescent="0.25">
      <c r="A1" s="23" t="s">
        <v>179</v>
      </c>
      <c r="B1" s="24"/>
      <c r="C1" s="24"/>
      <c r="D1" s="24"/>
      <c r="E1" s="24"/>
      <c r="F1" s="24"/>
      <c r="G1" s="24"/>
      <c r="H1" s="24"/>
      <c r="I1" s="24"/>
      <c r="J1" s="24"/>
      <c r="K1" s="24"/>
      <c r="L1" s="24"/>
      <c r="M1" s="24"/>
      <c r="N1" s="24"/>
      <c r="O1" s="24"/>
      <c r="P1" s="24"/>
      <c r="Q1" s="24"/>
      <c r="R1" s="24"/>
      <c r="S1" s="24"/>
      <c r="T1" s="24"/>
    </row>
    <row r="2" spans="1:20" x14ac:dyDescent="0.25">
      <c r="A2" s="24"/>
      <c r="B2" s="24"/>
      <c r="C2" s="24"/>
      <c r="D2" s="24"/>
      <c r="E2" s="24"/>
      <c r="F2" s="24"/>
      <c r="G2" s="24"/>
      <c r="H2" s="24"/>
      <c r="I2" s="24"/>
      <c r="J2" s="24"/>
      <c r="K2" s="24"/>
      <c r="L2" s="24"/>
      <c r="M2" s="24"/>
      <c r="N2" s="24"/>
      <c r="O2" s="24"/>
      <c r="P2" s="24"/>
      <c r="Q2" s="24"/>
      <c r="R2" s="24"/>
      <c r="S2" s="24"/>
      <c r="T2" s="24"/>
    </row>
    <row r="3" spans="1:20" x14ac:dyDescent="0.25">
      <c r="A3" s="24"/>
      <c r="B3" s="24"/>
      <c r="C3" s="24"/>
      <c r="D3" s="24"/>
      <c r="E3" s="24"/>
      <c r="F3" s="24"/>
      <c r="G3" s="24"/>
      <c r="H3" s="24"/>
      <c r="I3" s="24"/>
      <c r="J3" s="24"/>
      <c r="K3" s="24"/>
      <c r="L3" s="24"/>
      <c r="M3" s="24"/>
      <c r="N3" s="24"/>
      <c r="O3" s="24"/>
      <c r="P3" s="24"/>
      <c r="Q3" s="24"/>
      <c r="R3" s="24"/>
      <c r="S3" s="24"/>
      <c r="T3" s="24"/>
    </row>
    <row r="4" spans="1:20" ht="15.75" x14ac:dyDescent="0.25">
      <c r="D4" s="18" t="s">
        <v>180</v>
      </c>
      <c r="F4" s="19" t="s">
        <v>181</v>
      </c>
      <c r="H4" s="20" t="s">
        <v>182</v>
      </c>
      <c r="J4" s="21" t="s">
        <v>183</v>
      </c>
      <c r="L4" s="16" t="s">
        <v>184</v>
      </c>
    </row>
    <row r="5" spans="1:20" ht="27.75" x14ac:dyDescent="0.4">
      <c r="D5" s="11">
        <f>HLOOKUP(D4,Sheet13!A3:A4,2,)</f>
        <v>38.643478260869564</v>
      </c>
      <c r="E5" s="12"/>
      <c r="F5" s="13">
        <f>HLOOKUP(F4,Sheet13!A8:A9,2,)</f>
        <v>30.797695652173921</v>
      </c>
      <c r="H5" s="14">
        <f>HLOOKUP(H4,Sheet13!A12:A13,2,)</f>
        <v>1.0521739130434782</v>
      </c>
      <c r="J5" s="15">
        <f>HLOOKUP(J4,Sheet13!A17:A18,2,)</f>
        <v>14268.283011304355</v>
      </c>
      <c r="L5" s="17">
        <f>HLOOKUP(L4,Sheet12!J6:J7,2,)</f>
        <v>115</v>
      </c>
    </row>
    <row r="6" spans="1:20" x14ac:dyDescent="0.25">
      <c r="M6" t="s">
        <v>15</v>
      </c>
      <c r="N6" t="s">
        <v>178</v>
      </c>
    </row>
    <row r="7" spans="1:20" x14ac:dyDescent="0.25">
      <c r="M7" s="8" t="s">
        <v>25</v>
      </c>
      <c r="N7">
        <f>VLOOKUP(M7,'Patients by region &amp; smoker '!A36:B47,2,)</f>
        <v>17</v>
      </c>
    </row>
    <row r="8" spans="1:20" x14ac:dyDescent="0.25">
      <c r="M8" s="8" t="s">
        <v>26</v>
      </c>
      <c r="N8">
        <f>VLOOKUP(M8,'Patients by region &amp; smoker '!A37:B48,2,)</f>
        <v>16</v>
      </c>
    </row>
    <row r="9" spans="1:20" x14ac:dyDescent="0.25">
      <c r="M9" s="8" t="s">
        <v>21</v>
      </c>
      <c r="N9">
        <f>VLOOKUP(M9,'Patients by region &amp; smoker '!A38:B49,2,)</f>
        <v>24</v>
      </c>
    </row>
    <row r="10" spans="1:20" x14ac:dyDescent="0.25">
      <c r="M10" s="8" t="s">
        <v>23</v>
      </c>
      <c r="N10">
        <f>VLOOKUP(M10,'Patients by region &amp; smoker '!A39:B50,2,)</f>
        <v>13</v>
      </c>
    </row>
    <row r="11" spans="1:20" x14ac:dyDescent="0.25">
      <c r="M11" s="8" t="s">
        <v>24</v>
      </c>
      <c r="N11">
        <f>VLOOKUP(M11,'Patients by region &amp; smoker '!A40:B51,2,)</f>
        <v>4</v>
      </c>
    </row>
    <row r="12" spans="1:20" x14ac:dyDescent="0.25">
      <c r="M12" s="8" t="s">
        <v>29</v>
      </c>
      <c r="N12">
        <f>VLOOKUP(M12,'Patients by region &amp; smoker '!A41:B52,2,)</f>
        <v>5</v>
      </c>
    </row>
    <row r="13" spans="1:20" x14ac:dyDescent="0.25">
      <c r="M13" s="8" t="s">
        <v>31</v>
      </c>
      <c r="N13">
        <f>VLOOKUP(M13,'Patients by region &amp; smoker '!A42:B53,2,)</f>
        <v>5</v>
      </c>
    </row>
    <row r="14" spans="1:20" x14ac:dyDescent="0.25">
      <c r="M14" s="8" t="s">
        <v>32</v>
      </c>
      <c r="N14">
        <f>VLOOKUP(M14,'Patients by region &amp; smoker '!A43:B54,2,)</f>
        <v>7</v>
      </c>
    </row>
    <row r="15" spans="1:20" x14ac:dyDescent="0.25">
      <c r="M15" s="8" t="s">
        <v>22</v>
      </c>
      <c r="N15">
        <f>VLOOKUP(M15,'Patients by region &amp; smoker '!A44:B55,2,)</f>
        <v>9</v>
      </c>
    </row>
    <row r="16" spans="1:20" x14ac:dyDescent="0.25">
      <c r="M16" s="8" t="s">
        <v>30</v>
      </c>
      <c r="N16">
        <f>VLOOKUP(M16,'Patients by region &amp; smoker '!A45:B56,2,)</f>
        <v>5</v>
      </c>
    </row>
    <row r="17" spans="13:14" x14ac:dyDescent="0.25">
      <c r="M17" s="8" t="s">
        <v>27</v>
      </c>
      <c r="N17">
        <f>VLOOKUP(M17,'Patients by region &amp; smoker '!A46:B57,2,)</f>
        <v>5</v>
      </c>
    </row>
    <row r="18" spans="13:14" x14ac:dyDescent="0.25">
      <c r="M18" s="8" t="s">
        <v>28</v>
      </c>
      <c r="N18">
        <f>VLOOKUP(M18,'Patients by region &amp; smoker '!A47:B58,2,)</f>
        <v>5</v>
      </c>
    </row>
  </sheetData>
  <mergeCells count="1">
    <mergeCell ref="A1:T3"/>
  </mergeCells>
  <printOptions gridLine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4202C97-666E-4392-BC4C-1CC0FB28D2BB}">
          <x14:formula1>
            <xm:f>'Patients by region &amp; smoker '!$A$36:$A$47</xm:f>
          </x14:formula1>
          <xm:sqref>M8</xm:sqref>
        </x14:dataValidation>
      </x14:dataValidation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Patients by region &amp; smoker </vt:lpstr>
      <vt:lpstr>Sheet13</vt:lpstr>
      <vt:lpstr>Sheet12</vt:lpstr>
      <vt:lpstr>Sheet3</vt:lpstr>
      <vt:lpstr>Levels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Maiyo</dc:creator>
  <cp:lastModifiedBy>Maureen Mwendwa</cp:lastModifiedBy>
  <dcterms:created xsi:type="dcterms:W3CDTF">2022-04-27T07:50:55Z</dcterms:created>
  <dcterms:modified xsi:type="dcterms:W3CDTF">2024-12-07T10:18:00Z</dcterms:modified>
</cp:coreProperties>
</file>