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Geodesix 4.2.2\Geodesix\help\"/>
    </mc:Choice>
  </mc:AlternateContent>
  <xr:revisionPtr revIDLastSave="0" documentId="13_ncr:1_{617DEB51-760B-43E8-B1AB-5C7F48D747AF}" xr6:coauthVersionLast="47" xr6:coauthVersionMax="47" xr10:uidLastSave="{00000000-0000-0000-0000-000000000000}"/>
  <bookViews>
    <workbookView xWindow="38280" yWindow="-120" windowWidth="25440" windowHeight="15540" tabRatio="817" xr2:uid="{5A3589A0-4BD9-4469-AACD-997B4939F59F}"/>
  </bookViews>
  <sheets>
    <sheet name="Home" sheetId="1" r:id="rId1"/>
    <sheet name="Colour" sheetId="5" r:id="rId2"/>
    <sheet name="Geocode" sheetId="6" r:id="rId3"/>
    <sheet name="Geodesix" sheetId="7" r:id="rId4"/>
    <sheet name="Heat" sheetId="10" r:id="rId5"/>
    <sheet name="Pluscode" sheetId="11" r:id="rId6"/>
    <sheet name="Regex" sheetId="4" r:id="rId7"/>
    <sheet name="$GeoCache$" sheetId="12" state="veryHidden" r:id="rId8"/>
    <sheet name="$LocationCache$" sheetId="13" state="veryHidden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0" l="1"/>
  <c r="D14" i="10"/>
  <c r="D17" i="10"/>
  <c r="D19" i="10"/>
  <c r="D9" i="10"/>
  <c r="D10" i="10"/>
  <c r="D11" i="10"/>
  <c r="D13" i="10"/>
  <c r="D15" i="10"/>
  <c r="D16" i="10"/>
  <c r="D18" i="10"/>
  <c r="D12" i="10"/>
  <c r="D7" i="10"/>
  <c r="C7" i="6"/>
  <c r="C8" i="5"/>
  <c r="B15" i="10"/>
  <c r="B7" i="10"/>
  <c r="E7" i="5"/>
  <c r="B13" i="10"/>
  <c r="B16" i="10"/>
  <c r="F7" i="5"/>
  <c r="D8" i="5"/>
  <c r="D6" i="5"/>
  <c r="B17" i="10"/>
  <c r="D7" i="5"/>
  <c r="E8" i="5"/>
  <c r="B9" i="10"/>
  <c r="B14" i="10"/>
  <c r="C7" i="5"/>
  <c r="B19" i="10"/>
  <c r="B8" i="10"/>
  <c r="B10" i="10"/>
  <c r="C6" i="5"/>
  <c r="B12" i="10"/>
  <c r="B18" i="10"/>
  <c r="F6" i="5"/>
  <c r="F8" i="5"/>
  <c r="B11" i="10"/>
  <c r="E6" i="5"/>
  <c r="B7" i="5"/>
  <c r="B8" i="5"/>
  <c r="B6" i="5"/>
  <c r="B4" i="11"/>
  <c r="B2" i="11"/>
  <c r="B3" i="11"/>
  <c r="C8" i="11"/>
  <c r="C9" i="11"/>
  <c r="C15" i="11"/>
  <c r="B10" i="11"/>
  <c r="F15" i="11"/>
  <c r="C10" i="11"/>
  <c r="D10" i="11" s="1"/>
  <c r="E10" i="11"/>
  <c r="D9" i="11"/>
  <c r="D15" i="11"/>
  <c r="B11" i="11"/>
  <c r="B14" i="11"/>
  <c r="C11" i="11"/>
  <c r="B12" i="11"/>
  <c r="F11" i="11"/>
  <c r="E9" i="11"/>
  <c r="C12" i="11"/>
  <c r="B9" i="11"/>
  <c r="B15" i="11"/>
  <c r="F10" i="11"/>
  <c r="C13" i="11"/>
  <c r="B13" i="11"/>
  <c r="F9" i="11"/>
  <c r="C14" i="11"/>
  <c r="D12" i="11"/>
  <c r="F12" i="11"/>
  <c r="F13" i="11"/>
  <c r="E12" i="11"/>
  <c r="E15" i="11"/>
  <c r="E8" i="11"/>
  <c r="F8" i="11"/>
  <c r="D8" i="11"/>
  <c r="B8" i="11"/>
  <c r="E11" i="11"/>
  <c r="D11" i="11"/>
  <c r="D13" i="11"/>
  <c r="E13" i="11"/>
  <c r="D14" i="11"/>
  <c r="E14" i="11"/>
  <c r="F14" i="11"/>
  <c r="C14" i="7"/>
  <c r="C9" i="7"/>
  <c r="B7" i="7"/>
  <c r="B14" i="7"/>
  <c r="B16" i="7"/>
  <c r="B18" i="7"/>
  <c r="B8" i="7"/>
  <c r="B13" i="7"/>
  <c r="B15" i="7"/>
  <c r="B17" i="7"/>
  <c r="B9" i="7"/>
  <c r="B10" i="7"/>
  <c r="B11" i="7"/>
  <c r="B12" i="7"/>
  <c r="B4" i="7"/>
  <c r="B5" i="7"/>
  <c r="C5" i="7"/>
  <c r="C10" i="7"/>
  <c r="C6" i="7"/>
  <c r="C16" i="7"/>
  <c r="C13" i="7"/>
  <c r="C12" i="7"/>
  <c r="C8" i="7"/>
  <c r="C11" i="7"/>
  <c r="B6" i="7"/>
  <c r="C4" i="7"/>
  <c r="C7" i="7"/>
  <c r="C18" i="7"/>
  <c r="C17" i="7"/>
  <c r="C15" i="7"/>
  <c r="D24" i="1"/>
  <c r="C24" i="1"/>
  <c r="D23" i="1"/>
  <c r="C23" i="1"/>
  <c r="C18" i="1"/>
  <c r="D18" i="1"/>
  <c r="D13" i="1"/>
  <c r="D12" i="1"/>
  <c r="D11" i="1"/>
  <c r="C12" i="1"/>
  <c r="C11" i="1"/>
  <c r="D10" i="1"/>
  <c r="C10" i="1"/>
  <c r="D9" i="1"/>
  <c r="C15" i="1"/>
  <c r="D25" i="1"/>
  <c r="C5" i="1"/>
  <c r="C29" i="1"/>
  <c r="C25" i="1"/>
  <c r="C22" i="1"/>
  <c r="B30" i="1"/>
  <c r="C2" i="1"/>
  <c r="D17" i="1"/>
  <c r="C17" i="1"/>
  <c r="C30" i="1"/>
  <c r="B29" i="1"/>
  <c r="C3" i="1"/>
  <c r="D5" i="1"/>
  <c r="D2" i="1"/>
  <c r="C14" i="1"/>
  <c r="D19" i="1"/>
  <c r="D21" i="1" s="1" a="1"/>
  <c r="C16" i="1"/>
  <c r="C4" i="1"/>
  <c r="C8" i="1"/>
  <c r="C9" i="1"/>
  <c r="D16" i="1"/>
  <c r="C19" i="1"/>
  <c r="C20" i="1"/>
  <c r="D20" i="1"/>
  <c r="D21" i="1" l="1"/>
  <c r="E21" i="1"/>
  <c r="D7" i="6"/>
  <c r="D3" i="1"/>
  <c r="D8" i="1"/>
  <c r="C21" i="1"/>
  <c r="D4" i="1" a="1"/>
  <c r="C6" i="1"/>
  <c r="C7" i="1"/>
  <c r="D4" i="1" l="1"/>
  <c r="E4" i="1"/>
  <c r="D13" i="4"/>
  <c r="E13" i="4"/>
  <c r="C14" i="4"/>
  <c r="C13" i="4"/>
  <c r="D17" i="4"/>
  <c r="E15" i="4"/>
  <c r="F13" i="4"/>
  <c r="E17" i="4"/>
  <c r="F16" i="4"/>
  <c r="C17" i="4"/>
  <c r="C15" i="4"/>
  <c r="F15" i="4"/>
  <c r="D14" i="4"/>
  <c r="F14" i="4"/>
  <c r="D15" i="4"/>
  <c r="D16" i="4"/>
  <c r="C16" i="4"/>
  <c r="E16" i="4"/>
  <c r="E14" i="4"/>
  <c r="F17" i="4"/>
  <c r="D14" i="1"/>
  <c r="C13" i="1" s="1"/>
  <c r="D7" i="1" a="1"/>
  <c r="D22" i="1"/>
  <c r="D6" i="1"/>
  <c r="D15" i="1"/>
  <c r="D7" i="1" l="1"/>
  <c r="E7" i="1"/>
  <c r="C6" i="6"/>
  <c r="D6" i="6"/>
</calcChain>
</file>

<file path=xl/sharedStrings.xml><?xml version="1.0" encoding="utf-8"?>
<sst xmlns="http://schemas.openxmlformats.org/spreadsheetml/2006/main" count="264" uniqueCount="193">
  <si>
    <t>Name</t>
  </si>
  <si>
    <t>Sample</t>
  </si>
  <si>
    <t>Result</t>
  </si>
  <si>
    <t>Description</t>
  </si>
  <si>
    <t>status</t>
  </si>
  <si>
    <t>latitude</t>
  </si>
  <si>
    <t>longitude</t>
  </si>
  <si>
    <t>formatted_address</t>
  </si>
  <si>
    <t>Berlin</t>
  </si>
  <si>
    <t>Group</t>
  </si>
  <si>
    <t>Item</t>
  </si>
  <si>
    <t>Three numbers, separated by commas and/or arbitrary spaces</t>
  </si>
  <si>
    <t>22   ,  +33.2 -44.7</t>
  </si>
  <si>
    <t>Group zero captures the first number</t>
  </si>
  <si>
    <t>Group one captures the comma, spaces and second number. Item 1 of group 1 is the number we want</t>
  </si>
  <si>
    <t>Group two captures the third number</t>
  </si>
  <si>
    <t>Group three captures whitespace</t>
  </si>
  <si>
    <t>Referring to group four is an error, it doesn't exist</t>
  </si>
  <si>
    <r>
      <rPr>
        <sz val="12"/>
        <color rgb="FFFF0000"/>
        <rFont val="Calibri"/>
        <family val="2"/>
        <scheme val="minor"/>
      </rPr>
      <t>(?:[ ,]*)</t>
    </r>
    <r>
      <rPr>
        <sz val="12"/>
        <color theme="1"/>
        <rFont val="Calibri"/>
        <family val="2"/>
        <scheme val="minor"/>
      </rPr>
      <t>(</t>
    </r>
    <r>
      <rPr>
        <sz val="12"/>
        <color rgb="FF00B050"/>
        <rFont val="Calibri"/>
        <family val="2"/>
        <scheme val="minor"/>
      </rPr>
      <t>[+-]?</t>
    </r>
    <r>
      <rPr>
        <sz val="12"/>
        <color rgb="FF0070C0"/>
        <rFont val="Calibri"/>
        <family val="2"/>
        <scheme val="minor"/>
      </rPr>
      <t>[0-9]*</t>
    </r>
    <r>
      <rPr>
        <sz val="12"/>
        <color rgb="FF7030A0"/>
        <rFont val="Calibri"/>
        <family val="2"/>
        <scheme val="minor"/>
      </rPr>
      <t>(\.[0-9]*)?</t>
    </r>
    <r>
      <rPr>
        <sz val="12"/>
        <color theme="1"/>
        <rFont val="Calibri"/>
        <family val="2"/>
        <scheme val="minor"/>
      </rPr>
      <t>)</t>
    </r>
  </si>
  <si>
    <t>Formula</t>
  </si>
  <si>
    <t>=Regex("22   ,  +33.2 -44.7", "(?:[ ,]*)([+-]?[0-9]*(\.[0-9]*)?)", group, item)</t>
  </si>
  <si>
    <t>The string to be parsed</t>
  </si>
  <si>
    <t>The regular expression</t>
  </si>
  <si>
    <r>
      <rPr>
        <sz val="11"/>
        <color rgb="FFFF0000"/>
        <rFont val="Calibri"/>
        <family val="2"/>
        <scheme val="minor"/>
      </rPr>
      <t>Discard spaces and commas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00B050"/>
        <rFont val="Calibri"/>
        <family val="2"/>
        <scheme val="minor"/>
      </rPr>
      <t>Optional sign</t>
    </r>
    <r>
      <rPr>
        <sz val="11"/>
        <color theme="1"/>
        <rFont val="Calibri"/>
        <family val="2"/>
        <scheme val="minor"/>
      </rPr>
      <t>.</t>
    </r>
    <r>
      <rPr>
        <sz val="11"/>
        <color rgb="FF0070C0"/>
        <rFont val="Calibri"/>
        <family val="2"/>
        <scheme val="minor"/>
      </rPr>
      <t xml:space="preserve"> Integer digits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7030A0"/>
        <rFont val="Calibri"/>
        <family val="2"/>
        <scheme val="minor"/>
      </rPr>
      <t xml:space="preserve">Optional point and fractional digits. </t>
    </r>
    <r>
      <rPr>
        <sz val="11"/>
        <color theme="1"/>
        <rFont val="Calibri"/>
        <family val="2"/>
        <scheme val="minor"/>
      </rPr>
      <t>The black parentheses enclose the number returned in item '1'</t>
    </r>
  </si>
  <si>
    <t>Regex expression</t>
  </si>
  <si>
    <t>Reference</t>
  </si>
  <si>
    <t>https://docs.microsoft.com/en-us/dotnet/standard/base-types/regular-expression-language-quick-reference</t>
  </si>
  <si>
    <r>
      <t xml:space="preserve">The </t>
    </r>
    <r>
      <rPr>
        <b/>
        <sz val="12"/>
        <color theme="1"/>
        <rFont val="Calibri"/>
        <family val="2"/>
        <scheme val="minor"/>
      </rPr>
      <t>group</t>
    </r>
    <r>
      <rPr>
        <sz val="11"/>
        <color theme="1"/>
        <rFont val="Calibri"/>
        <family val="2"/>
        <scheme val="minor"/>
      </rPr>
      <t xml:space="preserve"> number to extract, starting at zero</t>
    </r>
  </si>
  <si>
    <r>
      <t xml:space="preserve">The </t>
    </r>
    <r>
      <rPr>
        <b/>
        <sz val="12"/>
        <color theme="1"/>
        <rFont val="Calibri"/>
        <family val="2"/>
        <scheme val="minor"/>
      </rPr>
      <t>item</t>
    </r>
    <r>
      <rPr>
        <sz val="11"/>
        <color theme="1"/>
        <rFont val="Calibri"/>
        <family val="2"/>
        <scheme val="minor"/>
      </rPr>
      <t xml:space="preserve"> number to extract, starting at zero</t>
    </r>
  </si>
  <si>
    <t>Extracts strings using regular expressions. See the Regex tab for details</t>
  </si>
  <si>
    <t>Estimates distance or duration to travel from one place to another</t>
  </si>
  <si>
    <t>The desired format. The lowercase characters 'a', 'r', 'g' and 'b' are replaced by the opacity, red, green and blue components</t>
  </si>
  <si>
    <t>argb</t>
  </si>
  <si>
    <t>rgb</t>
  </si>
  <si>
    <t>bgr</t>
  </si>
  <si>
    <t>The request: 'field' or 'fields' or the name of a field</t>
  </si>
  <si>
    <t>Request</t>
  </si>
  <si>
    <t>Location</t>
  </si>
  <si>
    <t>Location: A field number (for 'field') or the name or coordinates of a place (for a field)</t>
  </si>
  <si>
    <t>46.947164,7.444192</t>
  </si>
  <si>
    <t>Examples</t>
  </si>
  <si>
    <t>String to parse</t>
  </si>
  <si>
    <t>Remarks</t>
  </si>
  <si>
    <t>clicked</t>
  </si>
  <si>
    <t>default</t>
  </si>
  <si>
    <t>language</t>
  </si>
  <si>
    <t>navigate</t>
  </si>
  <si>
    <t>position</t>
  </si>
  <si>
    <t>regextimeout</t>
  </si>
  <si>
    <t>showsheet</t>
  </si>
  <si>
    <t>url</t>
  </si>
  <si>
    <t>ZoomToContent</t>
  </si>
  <si>
    <t>Displays the default map in the window</t>
  </si>
  <si>
    <t>Displays theregion bias (if it has been over-ridden)</t>
  </si>
  <si>
    <t>Programtically display a map sheet</t>
  </si>
  <si>
    <t>Zooms the map to enclose things that have been drawn</t>
  </si>
  <si>
    <t>Latitude,longitude of where the user last clicked on the map</t>
  </si>
  <si>
    <t>Gets the URL of the map window</t>
  </si>
  <si>
    <t>A numeric value for which the heat is calculated</t>
  </si>
  <si>
    <t>The minimum value</t>
  </si>
  <si>
    <t>The maximum value</t>
  </si>
  <si>
    <t>Rank</t>
  </si>
  <si>
    <t>Heat</t>
  </si>
  <si>
    <r>
      <t xml:space="preserve">The </t>
    </r>
    <r>
      <rPr>
        <b/>
        <sz val="11"/>
        <color theme="1"/>
        <rFont val="Calibri"/>
        <family val="2"/>
        <scheme val="minor"/>
      </rPr>
      <t>Geocode</t>
    </r>
    <r>
      <rPr>
        <sz val="11"/>
        <color theme="1"/>
        <rFont val="Calibri"/>
        <family val="2"/>
        <scheme val="minor"/>
      </rPr>
      <t xml:space="preserve"> function takes 2 parameters</t>
    </r>
  </si>
  <si>
    <r>
      <t xml:space="preserve">The </t>
    </r>
    <r>
      <rPr>
        <b/>
        <sz val="11"/>
        <color theme="1"/>
        <rFont val="Calibri"/>
        <family val="2"/>
        <scheme val="minor"/>
      </rPr>
      <t>Geodesix</t>
    </r>
    <r>
      <rPr>
        <sz val="11"/>
        <color theme="1"/>
        <rFont val="Calibri"/>
        <family val="2"/>
        <scheme val="minor"/>
      </rPr>
      <t xml:space="preserve"> function takes a varying number of parameters</t>
    </r>
  </si>
  <si>
    <r>
      <t xml:space="preserve">The </t>
    </r>
    <r>
      <rPr>
        <b/>
        <sz val="11"/>
        <color theme="1"/>
        <rFont val="Calibri"/>
        <family val="2"/>
        <scheme val="minor"/>
      </rPr>
      <t>Regex</t>
    </r>
    <r>
      <rPr>
        <sz val="11"/>
        <color theme="1"/>
        <rFont val="Calibri"/>
        <family val="2"/>
        <scheme val="minor"/>
      </rPr>
      <t xml:space="preserve"> function takes 4 parameters</t>
    </r>
  </si>
  <si>
    <r>
      <t xml:space="preserve">The </t>
    </r>
    <r>
      <rPr>
        <b/>
        <sz val="11"/>
        <color theme="1"/>
        <rFont val="Calibri"/>
        <family val="2"/>
        <scheme val="minor"/>
      </rPr>
      <t>Heat</t>
    </r>
    <r>
      <rPr>
        <sz val="11"/>
        <color theme="1"/>
        <rFont val="Calibri"/>
        <family val="2"/>
        <scheme val="minor"/>
      </rPr>
      <t xml:space="preserve"> function takes 3 parameters</t>
    </r>
  </si>
  <si>
    <t>LatLon to PlusCode</t>
  </si>
  <si>
    <t>PlusCode to LatLon</t>
  </si>
  <si>
    <t>Length</t>
  </si>
  <si>
    <t>Tower Bridge London UK</t>
  </si>
  <si>
    <t>Place</t>
  </si>
  <si>
    <t>Longitude</t>
  </si>
  <si>
    <t>LightSteelBlue</t>
  </si>
  <si>
    <t>#rgb</t>
  </si>
  <si>
    <t>Transparent</t>
  </si>
  <si>
    <t>FF0000</t>
  </si>
  <si>
    <t>The 3 numbers are</t>
  </si>
  <si>
    <t>Value</t>
  </si>
  <si>
    <t>format</t>
  </si>
  <si>
    <t>Latitude</t>
  </si>
  <si>
    <t>Paris</t>
  </si>
  <si>
    <t>Marseilles</t>
  </si>
  <si>
    <t>Distance</t>
  </si>
  <si>
    <t>Geocode</t>
  </si>
  <si>
    <t>Geodesix</t>
  </si>
  <si>
    <t>Regex</t>
  </si>
  <si>
    <t>Travel</t>
  </si>
  <si>
    <t>Marseille</t>
  </si>
  <si>
    <t>administrative_area_level_1 political</t>
  </si>
  <si>
    <t>administrative_area_level_2 political</t>
  </si>
  <si>
    <t>country political</t>
  </si>
  <si>
    <t>locality political</t>
  </si>
  <si>
    <t>location_type</t>
  </si>
  <si>
    <t>postal_code</t>
  </si>
  <si>
    <t>postal_town</t>
  </si>
  <si>
    <t>OK</t>
  </si>
  <si>
    <t>Provence-Alpes-Côte d'Azur</t>
  </si>
  <si>
    <t>Bouches-du-Rhone</t>
  </si>
  <si>
    <t>France</t>
  </si>
  <si>
    <t>Marseille, France</t>
  </si>
  <si>
    <t>APPROXIMATE</t>
  </si>
  <si>
    <t>Île-de-France</t>
  </si>
  <si>
    <t>Paris, France</t>
  </si>
  <si>
    <t>Trafalgar square</t>
  </si>
  <si>
    <t>England</t>
  </si>
  <si>
    <t>Greater London</t>
  </si>
  <si>
    <t>United Kingdom</t>
  </si>
  <si>
    <t>Trafalgar Sq, London WC2N 5DS, UK</t>
  </si>
  <si>
    <t>GEOMETRIC_CENTER</t>
  </si>
  <si>
    <t>WC2N 5DS</t>
  </si>
  <si>
    <t>London</t>
  </si>
  <si>
    <t>london uk|oxford uk|driving</t>
  </si>
  <si>
    <t>Translate latitude &amp; longitude to a Pluscode</t>
  </si>
  <si>
    <t>paris|marseille|driving</t>
  </si>
  <si>
    <t>administrative_area_level_3 political</t>
  </si>
  <si>
    <t>establishment point_of_interest tourist_attraction</t>
  </si>
  <si>
    <t>Canton of Bern</t>
  </si>
  <si>
    <t>Switzerland</t>
  </si>
  <si>
    <t>Canton of Bern, Switzerland</t>
  </si>
  <si>
    <t>Kreisfreie Stadt Berlin</t>
  </si>
  <si>
    <t>Germany</t>
  </si>
  <si>
    <t>Berlin, Germany</t>
  </si>
  <si>
    <t>Tower Bridge</t>
  </si>
  <si>
    <t>Tower Bridge, Tower Bridge Rd, London SE1 2UP, UK</t>
  </si>
  <si>
    <t>SE1 2UP</t>
  </si>
  <si>
    <t>From Formula</t>
  </si>
  <si>
    <t>To Formula</t>
  </si>
  <si>
    <t>Pluscode</t>
  </si>
  <si>
    <r>
      <t xml:space="preserve">The 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 function takes 2 parameters</t>
    </r>
  </si>
  <si>
    <t>Color</t>
  </si>
  <si>
    <t>Formats a hexadecimal Color from the ARGB components</t>
  </si>
  <si>
    <t>Gets the 'temperature' of a value in the range 'min' to 'max'. The Color ranges from purple (cold) to red (hot)</t>
  </si>
  <si>
    <t>A Color, for example LightSteelBlue or in hexadecimal notation, either 6 or 8 characters</t>
  </si>
  <si>
    <t>draw circle</t>
  </si>
  <si>
    <t>draw line</t>
  </si>
  <si>
    <t>draw marker</t>
  </si>
  <si>
    <t>mode</t>
  </si>
  <si>
    <t>overlay</t>
  </si>
  <si>
    <t>Area</t>
  </si>
  <si>
    <t>Azimuth</t>
  </si>
  <si>
    <t>Displace</t>
  </si>
  <si>
    <t>Gets a point at a bearing and distance from another point. Returns a 2-cell array, Latitude, Longitude</t>
  </si>
  <si>
    <t>Gets a point at a bearing and distance from another point. Returns Latitude,Longitude coordinates. Here, halfway from Paris to Marseille</t>
  </si>
  <si>
    <t>Champ de Mars</t>
  </si>
  <si>
    <t>Rathaus Bern</t>
  </si>
  <si>
    <t>region</t>
  </si>
  <si>
    <t>These drawing functions can be used as formulas but they are intended only for use in VBA. Display the map and then press F2 and Enter on each of the 3 cells to observe the drawing</t>
  </si>
  <si>
    <t>place_id</t>
  </si>
  <si>
    <t>plus_code</t>
  </si>
  <si>
    <t>route</t>
  </si>
  <si>
    <t>Bern</t>
  </si>
  <si>
    <t>Bern-Mittelland District</t>
  </si>
  <si>
    <t>Rathauspl. 2, 3011 Bern, Switzerland</t>
  </si>
  <si>
    <t>ROOFTOP</t>
  </si>
  <si>
    <t>ChIJcdjKFMM5jkcRDrQNpHXL2r8</t>
  </si>
  <si>
    <t>8FR9WFX2+GW</t>
  </si>
  <si>
    <t>Rathausplatz</t>
  </si>
  <si>
    <t>A few sample numbers</t>
  </si>
  <si>
    <t>GeoReverse</t>
  </si>
  <si>
    <t>Performs a reverse geocode</t>
  </si>
  <si>
    <t>boundsne</t>
  </si>
  <si>
    <t>boundssw</t>
  </si>
  <si>
    <t>48.856614,2.3522219</t>
  </si>
  <si>
    <t>51.1241999,9.6624999</t>
  </si>
  <si>
    <t>10.2676819,-109.2967524</t>
  </si>
  <si>
    <t>ChIJMVd4MymgVA0R99lHx5Y__Ws</t>
  </si>
  <si>
    <t>Display/Hide an overlay</t>
  </si>
  <si>
    <t>Gets/Setsthe map language (if it has been over-ridden)</t>
  </si>
  <si>
    <t>Gets/Sets the Map Pane display: Map, Browser or Hidden</t>
  </si>
  <si>
    <t>Gets/Sets the position of the map window (left, right, top, bottom)</t>
  </si>
  <si>
    <t>Gets/Sets the Regex timeout in milliseconds, returns ticks</t>
  </si>
  <si>
    <t>DMS</t>
  </si>
  <si>
    <t>Convert Degrees-Minutes-Seconds to decimal degrees</t>
  </si>
  <si>
    <t>Draw</t>
  </si>
  <si>
    <t>Draw a circle on the map</t>
  </si>
  <si>
    <t>Draw a line on the map</t>
  </si>
  <si>
    <t>Draw a marker on the map</t>
  </si>
  <si>
    <t>Formulae</t>
  </si>
  <si>
    <t>JavaScript</t>
  </si>
  <si>
    <t>Execute a JavaScript function in the map pane. This is a 2-cell array formula returning the function and the result</t>
  </si>
  <si>
    <t>Get a latitude/longitude from a PlusCode. This is a 2-cell array formula returning the latitude and longitude</t>
  </si>
  <si>
    <t>TimeOffset</t>
  </si>
  <si>
    <t>Gets the time offset from UTC from a latitude/longitude</t>
  </si>
  <si>
    <t>TimeZone</t>
  </si>
  <si>
    <t>Gets the time zone from UTC from a latitude/longitude</t>
  </si>
  <si>
    <t>Calculate the area of a polygon</t>
  </si>
  <si>
    <t>Calculate the bearing from one point to another</t>
  </si>
  <si>
    <t>Calculate the initial and final bearing from one point to another. Returns a 2-cell array</t>
  </si>
  <si>
    <t>Calculate the distance in metres between 2 latitude/longitude pairs</t>
  </si>
  <si>
    <t>Get the formula of a cell, showing the values</t>
  </si>
  <si>
    <t>Get Geodesic information about a place</t>
  </si>
  <si>
    <t>User interface and VBA drawing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</si>
</sst>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900B2"/>
        <bgColor indexed="64"/>
      </patternFill>
    </fill>
    <fill>
      <patternFill patternType="solid">
        <fgColor rgb="FF5100C2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0039D0"/>
        <bgColor indexed="64"/>
      </patternFill>
    </fill>
    <fill>
      <patternFill patternType="solid">
        <fgColor rgb="FFE10000"/>
        <bgColor indexed="64"/>
      </patternFill>
    </fill>
    <fill>
      <patternFill patternType="solid">
        <fgColor rgb="FF00B9DD"/>
        <bgColor indexed="64"/>
      </patternFill>
    </fill>
    <fill>
      <patternFill patternType="solid">
        <fgColor rgb="FFD70000"/>
        <bgColor indexed="64"/>
      </patternFill>
    </fill>
    <fill>
      <patternFill patternType="solid">
        <fgColor rgb="FF00E7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79EE00"/>
        <bgColor indexed="64"/>
      </patternFill>
    </fill>
    <fill>
      <patternFill patternType="solid">
        <fgColor rgb="FFD6F200"/>
        <bgColor indexed="64"/>
      </patternFill>
    </fill>
    <fill>
      <patternFill patternType="solid">
        <fgColor rgb="FFF3B500"/>
        <bgColor indexed="64"/>
      </patternFill>
    </fill>
    <fill>
      <patternFill patternType="solid">
        <fgColor rgb="FFF04A00"/>
        <bgColor indexed="64"/>
      </patternFill>
    </fill>
    <fill>
      <patternFill patternType="solid">
        <fgColor rgb="FF99F000"/>
        <bgColor indexed="64"/>
      </patternFill>
    </fill>
    <fill>
      <patternFill patternType="solid">
        <fgColor rgb="FFB0C4D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13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4" fillId="0" borderId="0" xfId="0" quotePrefix="1" applyFont="1" applyAlignment="1">
      <alignment vertical="center" wrapText="1"/>
    </xf>
    <xf numFmtId="0" fontId="0" fillId="16" borderId="0" xfId="0" applyFill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1" fillId="0" borderId="0" xfId="1" applyAlignment="1">
      <alignment vertical="center" wrapText="1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1" fillId="0" borderId="0" xfId="1" applyAlignment="1">
      <alignment horizontal="left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1.bin"/><Relationship Id="rId4" Type="http://schemas.openxmlformats.org/officeDocument/2006/relationships/customProperty" Target="../customProperty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2.bin"/><Relationship Id="rId2" Type="http://schemas.openxmlformats.org/officeDocument/2006/relationships/customProperty" Target="../customProperty11.bin"/><Relationship Id="rId1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5.bin"/><Relationship Id="rId7" Type="http://schemas.openxmlformats.org/officeDocument/2006/relationships/customProperty" Target="../customProperty19.bin"/><Relationship Id="rId2" Type="http://schemas.openxmlformats.org/officeDocument/2006/relationships/customProperty" Target="../customProperty14.bin"/><Relationship Id="rId1" Type="http://schemas.openxmlformats.org/officeDocument/2006/relationships/customProperty" Target="../customProperty13.bin"/><Relationship Id="rId6" Type="http://schemas.openxmlformats.org/officeDocument/2006/relationships/customProperty" Target="../customProperty18.bin"/><Relationship Id="rId5" Type="http://schemas.openxmlformats.org/officeDocument/2006/relationships/customProperty" Target="../customProperty17.bin"/><Relationship Id="rId4" Type="http://schemas.openxmlformats.org/officeDocument/2006/relationships/customProperty" Target="../customProperty1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2.bin"/><Relationship Id="rId2" Type="http://schemas.openxmlformats.org/officeDocument/2006/relationships/customProperty" Target="../customProperty21.bin"/><Relationship Id="rId1" Type="http://schemas.openxmlformats.org/officeDocument/2006/relationships/customProperty" Target="../customProperty20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5.bin"/><Relationship Id="rId2" Type="http://schemas.openxmlformats.org/officeDocument/2006/relationships/customProperty" Target="../customProperty24.bin"/><Relationship Id="rId1" Type="http://schemas.openxmlformats.org/officeDocument/2006/relationships/customProperty" Target="../customProperty2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6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microsoft.com/en-us/dotnet/standard/base-types/regular-expression-language-quick-reference" TargetMode="External"/><Relationship Id="rId5" Type="http://schemas.openxmlformats.org/officeDocument/2006/relationships/customProperty" Target="../customProperty28.bin"/><Relationship Id="rId4" Type="http://schemas.openxmlformats.org/officeDocument/2006/relationships/customProperty" Target="../customProperty2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1.bin"/><Relationship Id="rId2" Type="http://schemas.openxmlformats.org/officeDocument/2006/relationships/customProperty" Target="../customProperty30.bin"/><Relationship Id="rId1" Type="http://schemas.openxmlformats.org/officeDocument/2006/relationships/customProperty" Target="../customProperty29.bin"/><Relationship Id="rId4" Type="http://schemas.openxmlformats.org/officeDocument/2006/relationships/customProperty" Target="../customProperty3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5.bin"/><Relationship Id="rId2" Type="http://schemas.openxmlformats.org/officeDocument/2006/relationships/customProperty" Target="../customProperty34.bin"/><Relationship Id="rId1" Type="http://schemas.openxmlformats.org/officeDocument/2006/relationships/customProperty" Target="../customProperty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BC9E-4DEE-4714-9222-2510211F2AFC}">
  <sheetPr codeName="Sheet1"/>
  <dimension ref="A1:E44"/>
  <sheetViews>
    <sheetView tabSelected="1" workbookViewId="0">
      <selection activeCell="B15" sqref="B15"/>
    </sheetView>
  </sheetViews>
  <sheetFormatPr defaultRowHeight="15" x14ac:dyDescent="0.25"/>
  <cols>
    <col min="1" max="1" width="15" style="1" customWidth="1"/>
    <col min="2" max="2" width="36.28515625" style="3" customWidth="1"/>
    <col min="3" max="3" width="47.7109375" style="3" customWidth="1"/>
    <col min="4" max="4" width="18" style="6" customWidth="1"/>
    <col min="5" max="5" width="16.42578125" style="3" customWidth="1"/>
    <col min="6" max="16384" width="9.140625" style="1"/>
  </cols>
  <sheetData>
    <row r="1" spans="1:5" s="13" customFormat="1" x14ac:dyDescent="0.25">
      <c r="A1" s="13" t="s">
        <v>0</v>
      </c>
      <c r="B1" s="14" t="s">
        <v>3</v>
      </c>
      <c r="C1" s="44" t="s">
        <v>19</v>
      </c>
      <c r="D1" s="45" t="s">
        <v>2</v>
      </c>
      <c r="E1" s="14"/>
    </row>
    <row r="2" spans="1:5" ht="45" x14ac:dyDescent="0.25">
      <c r="A2" s="1" t="s">
        <v>139</v>
      </c>
      <c r="B2" s="3" t="s">
        <v>186</v>
      </c>
      <c r="C2" s="33" t="str">
        <f>_xll.GeodesiX.UDF.Formulae(D2)</f>
        <v>Area({{48.8577953, 2.2919178}, {48.8601066, 2.2951631}, {48.8538506, 2.3047225}, {48.8516625, 2.3014853}})</v>
      </c>
      <c r="D2" s="6">
        <f>_xll.GeodesiX.UDF.Area(B32:C35)</f>
        <v>339422.50587318424</v>
      </c>
    </row>
    <row r="3" spans="1:5" ht="30" x14ac:dyDescent="0.25">
      <c r="A3" s="1" t="s">
        <v>140</v>
      </c>
      <c r="B3" s="3" t="s">
        <v>187</v>
      </c>
      <c r="C3" s="33" t="str">
        <f>_xll.GeodesiX.UDF.Formulae(D3)</f>
        <v>Azimuth(48.856614, 2.3522219, 43.296482, 5.36978)</v>
      </c>
      <c r="D3" s="6">
        <f>_xll.GeodesiX.UDF.Azimuth($B$29, $B$30, $C$29, $C$30)</f>
        <v>158.20877969769688</v>
      </c>
    </row>
    <row r="4" spans="1:5" ht="45" x14ac:dyDescent="0.25">
      <c r="A4" s="1" t="s">
        <v>140</v>
      </c>
      <c r="B4" s="3" t="s">
        <v>188</v>
      </c>
      <c r="C4" s="33" t="str">
        <f>_xll.GeodesiX.UDF.Formulae(D4)</f>
        <v>Azimuth(48.856614, 2.3522219, 43.296482, 5.36978)</v>
      </c>
      <c r="D4" s="6">
        <f t="array" ref="D4:E4">_xll.GeodesiX.UDF.Azimuth($B$29, $B$30, $C$29, $C$30)</f>
        <v>158.20877969769688</v>
      </c>
      <c r="E4" s="3">
        <v>160.38503663948543</v>
      </c>
    </row>
    <row r="5" spans="1:5" ht="30" x14ac:dyDescent="0.25">
      <c r="A5" s="1" t="s">
        <v>130</v>
      </c>
      <c r="B5" s="4" t="s">
        <v>131</v>
      </c>
      <c r="C5" s="33" t="str">
        <f>_xll.GeodesiX.UDF.Formulae(D5)</f>
        <v>Color("LightSteelBlue", "rgb")</v>
      </c>
      <c r="D5" s="34" t="str">
        <f>_xll.GeodesiX.UDF.Color("LightSteelBlue","rgb")</f>
        <v>B0C4DE</v>
      </c>
    </row>
    <row r="6" spans="1:5" ht="60" x14ac:dyDescent="0.25">
      <c r="A6" s="1" t="s">
        <v>141</v>
      </c>
      <c r="B6" s="4" t="s">
        <v>143</v>
      </c>
      <c r="C6" s="33" t="str">
        <f>_xll.GeodesiX.UDF.Formulae(D6)</f>
        <v>Displace(48.856614, 2.3522219, 158.208779697697, 660495.456719927/2)</v>
      </c>
      <c r="D6" s="1" t="str">
        <f>_xll.GeodesiX.UDF.Displace($B$29, $B$30, D$3, $D$8/2)</f>
        <v>46.0871604059791,3.93684564855557</v>
      </c>
    </row>
    <row r="7" spans="1:5" ht="45" x14ac:dyDescent="0.25">
      <c r="A7" s="1" t="s">
        <v>141</v>
      </c>
      <c r="B7" s="4" t="s">
        <v>142</v>
      </c>
      <c r="C7" s="33" t="str">
        <f>_xll.GeodesiX.UDF.Formulae(D7)</f>
        <v>Displace(48.856614, 2.3522219, 158.208779697697, 660495.456719927/2)</v>
      </c>
      <c r="D7" s="1">
        <f t="array" ref="D7:E7">_xll.GeodesiX.UDF.Displace($B$29, $B$30, D$3, $D$8/2)</f>
        <v>46.08716040597912</v>
      </c>
      <c r="E7" s="3">
        <v>3.9368456485555696</v>
      </c>
    </row>
    <row r="8" spans="1:5" ht="30" x14ac:dyDescent="0.25">
      <c r="A8" s="1" t="s">
        <v>83</v>
      </c>
      <c r="B8" s="3" t="s">
        <v>189</v>
      </c>
      <c r="C8" s="33" t="str">
        <f>_xll.GeodesiX.UDF.Formulae(D8)</f>
        <v>Distance(48.856614, 2.3522219, 43.296482, 5.36978)</v>
      </c>
      <c r="D8" s="35">
        <f>_xll.GeodesiX.UDF.distance($B$29, $B$30, $C$29, $C$30)</f>
        <v>660495.45671992667</v>
      </c>
    </row>
    <row r="9" spans="1:5" ht="30" x14ac:dyDescent="0.25">
      <c r="A9" s="1" t="s">
        <v>172</v>
      </c>
      <c r="B9" s="3" t="s">
        <v>173</v>
      </c>
      <c r="C9" s="33" t="str">
        <f>_xll.GeodesiX.UDF.Formulae(D9)</f>
        <v>DMS("137° 52"" 14'")</v>
      </c>
      <c r="D9" s="35">
        <f>_xll.GeodesiX.UDF.DMS("137° 52"" 14'")</f>
        <v>137.87055555555557</v>
      </c>
    </row>
    <row r="10" spans="1:5" x14ac:dyDescent="0.25">
      <c r="A10" s="1" t="s">
        <v>174</v>
      </c>
      <c r="B10" s="3" t="s">
        <v>175</v>
      </c>
      <c r="C10" s="33" t="str">
        <f>_xll.GeodesiX.UDF.Formulae(D10)</f>
        <v>Draw("Circle", 1, 48.868916, 2.37793, 100000, "Paris", "#ff0000", 1, 1, "LightBlue", 0.3)</v>
      </c>
      <c r="D10" s="35" t="str">
        <f>_xll.GeodesiX.UDF.Draw("Circle",1, 48.868916, 2.37793, 100000, "Paris", "#ff0000", 1, 1, "LightBlue", 0.3)</f>
        <v>Circle 1</v>
      </c>
    </row>
    <row r="11" spans="1:5" ht="30" x14ac:dyDescent="0.25">
      <c r="A11" s="1" t="s">
        <v>174</v>
      </c>
      <c r="B11" s="3" t="s">
        <v>176</v>
      </c>
      <c r="C11" s="33" t="str">
        <f>_xll.GeodesiX.UDF.Formulae(D11)</f>
        <v>Draw("Line", 12, 45.825284, 1.273252, 46.19155, 6.129209, "Dijon-Geneva", "Green", 1, 2)</v>
      </c>
      <c r="D11" s="35" t="str">
        <f>_xll.GeodesiX.UDF.Draw("Line",12, 45.825284, 1.273252, 46.19155, 6.129209, "Dijon-Geneva", "Green", 1, 2)</f>
        <v>Line 1</v>
      </c>
    </row>
    <row r="12" spans="1:5" ht="30" x14ac:dyDescent="0.25">
      <c r="A12" s="1" t="s">
        <v>174</v>
      </c>
      <c r="B12" s="3" t="s">
        <v>177</v>
      </c>
      <c r="C12" s="33" t="str">
        <f>_xll.GeodesiX.UDF.Formulae(D12)</f>
        <v>Draw("Marker", 16, 47.313063, 5.041563, "http://maps.google.com/mapfiles/kml/pal3/icon56.png", "Dijon Castle", 24)</v>
      </c>
      <c r="D12" s="35" t="str">
        <f>_xll.GeodesiX.UDF.Draw("Marker",16, 47.313063, 5.041563, "http://maps.google.com/mapfiles/kml/pal3/icon56.png", "Dijon Castle", 24)</f>
        <v>Marker 1</v>
      </c>
    </row>
    <row r="13" spans="1:5" ht="45" x14ac:dyDescent="0.25">
      <c r="A13" s="1" t="s">
        <v>178</v>
      </c>
      <c r="B13" s="3" t="s">
        <v>190</v>
      </c>
      <c r="C13" s="33" t="str">
        <f>_xll.GeodesiX.UDF.Formulae(D13)</f>
        <v>Formulae("WC2N 5DS")</v>
      </c>
      <c r="D13" s="6" t="str">
        <f>_xll.GeodesiX.UDF.Formulae(D14)</f>
        <v>Geocode("postal_code", "Trafalgar square")</v>
      </c>
    </row>
    <row r="14" spans="1:5" ht="30" x14ac:dyDescent="0.25">
      <c r="A14" s="1" t="s">
        <v>84</v>
      </c>
      <c r="B14" s="3" t="s">
        <v>191</v>
      </c>
      <c r="C14" s="33" t="str">
        <f>_xll.GeodesiX.UDF.Formulae(D14)</f>
        <v>Geocode("postal_code", "Trafalgar square")</v>
      </c>
      <c r="D14" s="6" t="str">
        <f>_xll.GeodesiX.UDF.Geocode("postal_code","Trafalgar square")</f>
        <v>WC2N 5DS</v>
      </c>
    </row>
    <row r="15" spans="1:5" ht="30" x14ac:dyDescent="0.25">
      <c r="A15" s="1" t="s">
        <v>85</v>
      </c>
      <c r="B15" s="3" t="s">
        <v>192</v>
      </c>
      <c r="C15" s="33" t="str">
        <f>_xll.GeodesiX.UDF.Formulae(D15)</f>
        <v>Geodesix("position")</v>
      </c>
      <c r="D15" s="6" t="str">
        <f>_xll.GeodesiX.UDF.Geodesix("position")</f>
        <v>right</v>
      </c>
    </row>
    <row r="16" spans="1:5" ht="30" x14ac:dyDescent="0.25">
      <c r="A16" s="1" t="s">
        <v>159</v>
      </c>
      <c r="B16" s="3" t="s">
        <v>160</v>
      </c>
      <c r="C16" s="33" t="str">
        <f>_xll.GeodesiX.UDF.Formulae(D16)</f>
        <v>GeoReverse("formatted_address", 48.856614, 2.3522219)</v>
      </c>
      <c r="D16" s="6" t="str">
        <f>_xll.GeodesiX.UDF.GeoReverse("formatted_address",B29,B30)</f>
        <v>France</v>
      </c>
    </row>
    <row r="17" spans="1:5" ht="45" x14ac:dyDescent="0.25">
      <c r="A17" s="1" t="s">
        <v>62</v>
      </c>
      <c r="B17" s="3" t="s">
        <v>132</v>
      </c>
      <c r="C17" s="33" t="str">
        <f>_xll.GeodesiX.UDF.Formulae(D17)</f>
        <v>Heat(5, 1, 10)</v>
      </c>
      <c r="D17" s="36" t="str">
        <f>_xll.GeodesiX.UDF.Heat(5,1,10)</f>
        <v>99F000</v>
      </c>
    </row>
    <row r="18" spans="1:5" ht="45" x14ac:dyDescent="0.25">
      <c r="A18" s="46" t="s">
        <v>179</v>
      </c>
      <c r="B18" s="47" t="s">
        <v>180</v>
      </c>
      <c r="C18" s="33" t="str">
        <f>_xll.GeodesiX.UDF.Formulae(D18)</f>
        <v>JavaScript("setZoom(2)")</v>
      </c>
      <c r="D18" t="str">
        <f>_xll.GeodesiX.UDF.JavaScript("setZoom(2)")</f>
        <v/>
      </c>
    </row>
    <row r="19" spans="1:5" ht="30" x14ac:dyDescent="0.25">
      <c r="A19" s="1" t="s">
        <v>128</v>
      </c>
      <c r="B19" s="3" t="s">
        <v>113</v>
      </c>
      <c r="C19" s="33" t="str">
        <f>_xll.GeodesiX.UDF.Formulae(D19)</f>
        <v>PlusCode(48.856614, 2.3522219)</v>
      </c>
      <c r="D19" s="6" t="str">
        <f>_xll.GeodesiX.UDF.PlusCode($B$29, $B$30)</f>
        <v>8FW4V942+JV</v>
      </c>
    </row>
    <row r="20" spans="1:5" ht="30" x14ac:dyDescent="0.25">
      <c r="A20" s="1" t="s">
        <v>128</v>
      </c>
      <c r="B20" s="3" t="s">
        <v>113</v>
      </c>
      <c r="C20" s="33" t="str">
        <f>_xll.GeodesiX.UDF.Formulae(D20)</f>
        <v>PlusCode(48.856614, 2.3522219)</v>
      </c>
      <c r="D20" s="6" t="str">
        <f>_xll.GeodesiX.UDF.PlusCode($B$29, $B$30)</f>
        <v>8FW4V942+JV</v>
      </c>
    </row>
    <row r="21" spans="1:5" ht="45" x14ac:dyDescent="0.25">
      <c r="A21" s="1" t="s">
        <v>128</v>
      </c>
      <c r="B21" s="3" t="s">
        <v>181</v>
      </c>
      <c r="C21" s="33" t="str">
        <f>_xll.GeodesiX.UDF.Formulae(D21)</f>
        <v>PlusCode("8FW4V942+JV")</v>
      </c>
      <c r="D21" s="6">
        <f t="array" ref="D21:E21">_xll.GeodesiX.UDF.PlusCode($D$19)</f>
        <v>48.856562499999995</v>
      </c>
      <c r="E21" s="3">
        <v>2.3521875000000003</v>
      </c>
    </row>
    <row r="22" spans="1:5" ht="45" x14ac:dyDescent="0.25">
      <c r="A22" s="1" t="s">
        <v>86</v>
      </c>
      <c r="B22" s="3" t="s">
        <v>29</v>
      </c>
      <c r="C22" s="33" t="str">
        <f>_xll.GeodesiX.UDF.Formulae(D22)</f>
        <v>Regex("22.7,33.2 44.7", "([+-]?[0-9]*(\.[0-9]*))", 1, 0)</v>
      </c>
      <c r="D22" s="6" t="str">
        <f>_xll.GeodesiX.UDF.Regex("22.7,33.2 44.7","([+-]?[0-9]*(\.[0-9]*))",1,0)</f>
        <v>33.2</v>
      </c>
    </row>
    <row r="23" spans="1:5" ht="30" x14ac:dyDescent="0.25">
      <c r="A23" s="1" t="s">
        <v>182</v>
      </c>
      <c r="B23" s="3" t="s">
        <v>183</v>
      </c>
      <c r="C23" s="33" t="str">
        <f>_xll.GeodesiX.UDF.Formulae(D23)</f>
        <v>TimeOffset(-35.2757878, 149.130732)</v>
      </c>
      <c r="D23" s="37">
        <f>_xll.GeodesiX.UDF.TimeOffset(-35.2757878, 149.130732)</f>
        <v>0.41666666666666663</v>
      </c>
    </row>
    <row r="24" spans="1:5" ht="30" x14ac:dyDescent="0.25">
      <c r="A24" s="1" t="s">
        <v>184</v>
      </c>
      <c r="B24" s="3" t="s">
        <v>185</v>
      </c>
      <c r="C24" s="33" t="str">
        <f>_xll.GeodesiX.UDF.Formulae(D24)</f>
        <v>TimeZone(-35.2757878, 149.130732)</v>
      </c>
      <c r="D24" s="37" t="str">
        <f>_xll.GeodesiX.UDF.TimeZone(-35.2757878, 149.130732)</f>
        <v>Australia/Sydney</v>
      </c>
    </row>
    <row r="25" spans="1:5" ht="30" x14ac:dyDescent="0.25">
      <c r="A25" s="1" t="s">
        <v>87</v>
      </c>
      <c r="B25" s="3" t="s">
        <v>30</v>
      </c>
      <c r="C25" s="33" t="str">
        <f>_xll.GeodesiX.UDF.Formulae(D25)</f>
        <v>Travel("Duration", "Paris", "Marseille", "DRIVING")</v>
      </c>
      <c r="D25" s="37" t="str">
        <f>_xll.GeodesiX.UDF.Travel("Duration", $B$28, $C$28, "DRIVING")</f>
        <v/>
      </c>
    </row>
    <row r="27" spans="1:5" x14ac:dyDescent="0.25">
      <c r="A27" s="48" t="s">
        <v>158</v>
      </c>
      <c r="B27" s="48"/>
      <c r="C27" s="48"/>
    </row>
    <row r="28" spans="1:5" x14ac:dyDescent="0.25">
      <c r="A28" s="1" t="s">
        <v>71</v>
      </c>
      <c r="B28" s="3" t="s">
        <v>81</v>
      </c>
      <c r="C28" s="3" t="s">
        <v>88</v>
      </c>
    </row>
    <row r="29" spans="1:5" x14ac:dyDescent="0.25">
      <c r="A29" s="1" t="s">
        <v>80</v>
      </c>
      <c r="B29" s="8">
        <f>_xll.GeodesiX.UDF.Geocode($A29, B$28)</f>
        <v>48.856614</v>
      </c>
      <c r="C29" s="32">
        <f>_xll.GeodesiX.UDF.Geocode($A29, C$28)</f>
        <v>43.296481999999997</v>
      </c>
    </row>
    <row r="30" spans="1:5" x14ac:dyDescent="0.25">
      <c r="A30" s="1" t="s">
        <v>72</v>
      </c>
      <c r="B30" s="8">
        <f>_xll.GeodesiX.UDF.Geocode($A30, B$28)</f>
        <v>2.3522219</v>
      </c>
      <c r="C30" s="32">
        <f>_xll.GeodesiX.UDF.Geocode($A30, C$28)</f>
        <v>5.3697800000000004</v>
      </c>
    </row>
    <row r="31" spans="1:5" x14ac:dyDescent="0.25">
      <c r="B31" s="8"/>
      <c r="C31" s="32"/>
    </row>
    <row r="32" spans="1:5" x14ac:dyDescent="0.25">
      <c r="A32" s="1" t="s">
        <v>144</v>
      </c>
      <c r="B32" s="32">
        <v>48.857795299999999</v>
      </c>
      <c r="C32" s="32">
        <v>2.2919177999999998</v>
      </c>
    </row>
    <row r="33" spans="2:3" x14ac:dyDescent="0.25">
      <c r="B33" s="32">
        <v>48.860106600000002</v>
      </c>
      <c r="C33" s="32">
        <v>2.2951630999999999</v>
      </c>
    </row>
    <row r="34" spans="2:3" x14ac:dyDescent="0.25">
      <c r="B34" s="32">
        <v>48.853850600000001</v>
      </c>
      <c r="C34" s="32">
        <v>2.3047225</v>
      </c>
    </row>
    <row r="35" spans="2:3" x14ac:dyDescent="0.25">
      <c r="B35" s="32">
        <v>48.851662500000003</v>
      </c>
      <c r="C35" s="32">
        <v>2.3014853</v>
      </c>
    </row>
    <row r="37" spans="2:3" x14ac:dyDescent="0.25">
      <c r="B37" s="32"/>
    </row>
    <row r="38" spans="2:3" x14ac:dyDescent="0.25">
      <c r="B38" s="32"/>
    </row>
    <row r="39" spans="2:3" x14ac:dyDescent="0.25">
      <c r="B39" s="32"/>
    </row>
    <row r="40" spans="2:3" x14ac:dyDescent="0.25">
      <c r="B40" s="32"/>
    </row>
    <row r="41" spans="2:3" x14ac:dyDescent="0.25">
      <c r="B41" s="32"/>
    </row>
    <row r="42" spans="2:3" x14ac:dyDescent="0.25">
      <c r="B42" s="32"/>
    </row>
    <row r="43" spans="2:3" x14ac:dyDescent="0.25">
      <c r="B43" s="32"/>
    </row>
    <row r="44" spans="2:3" x14ac:dyDescent="0.25">
      <c r="B44" s="32"/>
    </row>
  </sheetData>
  <mergeCells count="1">
    <mergeCell ref="A27:C27"/>
  </mergeCells>
  <pageMargins left="0.7" right="0.7" top="0.75" bottom="0.75" header="0.3" footer="0.3"/>
  <customProperties>
    <customPr name="display" r:id="rId1"/>
    <customPr name="Guid" r:id="rId2"/>
    <customPr name="ID" r:id="rId3"/>
    <customPr name="mapstyle" r:id="rId4"/>
    <customPr name="PaneHeight" r:id="rId5"/>
    <customPr name="PaneWidth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D298-AC6B-4AF4-9A9E-BADA5F16F334}">
  <sheetPr codeName="Sheet2"/>
  <dimension ref="A1:F8"/>
  <sheetViews>
    <sheetView workbookViewId="0">
      <selection activeCell="B6" sqref="B6:B8"/>
    </sheetView>
  </sheetViews>
  <sheetFormatPr defaultRowHeight="15" x14ac:dyDescent="0.25"/>
  <cols>
    <col min="1" max="1" width="15.42578125" style="1" customWidth="1"/>
    <col min="2" max="2" width="30" style="1" customWidth="1"/>
    <col min="3" max="6" width="10.28515625" style="1" customWidth="1"/>
    <col min="7" max="7" width="10.5703125" style="1" customWidth="1"/>
    <col min="8" max="8" width="7.5703125" style="1" bestFit="1" customWidth="1"/>
    <col min="9" max="16384" width="9.140625" style="1"/>
  </cols>
  <sheetData>
    <row r="1" spans="1:6" x14ac:dyDescent="0.25">
      <c r="A1" t="s">
        <v>129</v>
      </c>
    </row>
    <row r="2" spans="1:6" x14ac:dyDescent="0.25">
      <c r="B2" s="1" t="s">
        <v>130</v>
      </c>
      <c r="C2" s="1" t="s">
        <v>133</v>
      </c>
    </row>
    <row r="3" spans="1:6" ht="15" customHeight="1" x14ac:dyDescent="0.25">
      <c r="B3" s="1" t="s">
        <v>79</v>
      </c>
      <c r="C3" s="1" t="s">
        <v>31</v>
      </c>
    </row>
    <row r="4" spans="1:6" x14ac:dyDescent="0.25">
      <c r="A4"/>
      <c r="B4"/>
    </row>
    <row r="5" spans="1:6" x14ac:dyDescent="0.25">
      <c r="A5" s="1" t="s">
        <v>130</v>
      </c>
      <c r="B5" s="28" t="s">
        <v>19</v>
      </c>
      <c r="C5" s="2" t="s">
        <v>74</v>
      </c>
      <c r="D5" s="2" t="s">
        <v>33</v>
      </c>
      <c r="E5" s="2" t="s">
        <v>32</v>
      </c>
      <c r="F5" s="2" t="s">
        <v>34</v>
      </c>
    </row>
    <row r="6" spans="1:6" x14ac:dyDescent="0.25">
      <c r="A6" s="9" t="s">
        <v>73</v>
      </c>
      <c r="B6" s="29" t="str">
        <f>_xll.GeodesiX.UDF.Formulae(C6)</f>
        <v>Color("LightSteelBlue", "#rgb")</v>
      </c>
      <c r="C6" s="2" t="str">
        <f>_xll.GeodesiX.UDF.Color($A6,C$5)</f>
        <v>#B0C4DE</v>
      </c>
      <c r="D6" s="2" t="str">
        <f>_xll.GeodesiX.UDF.Color($A6,D$5)</f>
        <v>B0C4DE</v>
      </c>
      <c r="E6" s="2" t="str">
        <f>_xll.GeodesiX.UDF.Color($A6,E$5)</f>
        <v>FFB0C4DE</v>
      </c>
      <c r="F6" s="2" t="str">
        <f>_xll.GeodesiX.UDF.Color($A6,F$5)</f>
        <v>DEC4B0</v>
      </c>
    </row>
    <row r="7" spans="1:6" x14ac:dyDescent="0.25">
      <c r="A7" s="1" t="s">
        <v>75</v>
      </c>
      <c r="B7" s="29" t="str">
        <f>_xll.GeodesiX.UDF.Formulae(C7)</f>
        <v>Color("Transparent", "#rgb")</v>
      </c>
      <c r="C7" s="2" t="str">
        <f>_xll.GeodesiX.UDF.Color($A7,C$5)</f>
        <v>#FFFFFF</v>
      </c>
      <c r="D7" s="2" t="str">
        <f>_xll.GeodesiX.UDF.Color($A7,D$5)</f>
        <v>FFFFFF</v>
      </c>
      <c r="E7" s="2" t="str">
        <f>_xll.GeodesiX.UDF.Color($A7,E$5)</f>
        <v>00FFFFFF</v>
      </c>
      <c r="F7" s="2" t="str">
        <f>_xll.GeodesiX.UDF.Color($A7,F$5)</f>
        <v>FFFFFF</v>
      </c>
    </row>
    <row r="8" spans="1:6" x14ac:dyDescent="0.25">
      <c r="A8" s="1" t="s">
        <v>76</v>
      </c>
      <c r="B8" s="29" t="str">
        <f>_xll.GeodesiX.UDF.Formulae(C8)</f>
        <v>Color("FF0000", "#rgb")</v>
      </c>
      <c r="C8" s="2" t="str">
        <f>_xll.GeodesiX.UDF.Color($A8,C$5)</f>
        <v>#FF0000</v>
      </c>
      <c r="D8" s="2" t="str">
        <f>_xll.GeodesiX.UDF.Color($A8,D$5)</f>
        <v>FF0000</v>
      </c>
      <c r="E8" s="2" t="str">
        <f>_xll.GeodesiX.UDF.Color($A8,E$5)</f>
        <v>FFFF0000</v>
      </c>
      <c r="F8" s="2" t="str">
        <f>_xll.GeodesiX.UDF.Color($A8,F$5)</f>
        <v>0000FF</v>
      </c>
    </row>
  </sheetData>
  <pageMargins left="0.7" right="0.7" top="0.75" bottom="0.75" header="0.3" footer="0.3"/>
  <pageSetup paperSize="9" orientation="portrait" verticalDpi="0" r:id="rId1"/>
  <customProperties>
    <customPr name="display" r:id="rId2"/>
    <customPr name="Guid" r:id="rId3"/>
    <customPr name="id" r:id="rId4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78F1-B961-47F0-B727-6E172A51C0B5}">
  <sheetPr codeName="Sheet3"/>
  <dimension ref="A1:D7"/>
  <sheetViews>
    <sheetView workbookViewId="0">
      <selection activeCell="B8" sqref="B8"/>
    </sheetView>
  </sheetViews>
  <sheetFormatPr defaultRowHeight="15" x14ac:dyDescent="0.25"/>
  <cols>
    <col min="1" max="1" width="18.5703125" customWidth="1"/>
    <col min="2" max="2" width="19.28515625" customWidth="1"/>
    <col min="3" max="3" width="49.5703125" bestFit="1" customWidth="1"/>
    <col min="4" max="4" width="33.42578125" bestFit="1" customWidth="1"/>
  </cols>
  <sheetData>
    <row r="1" spans="1:4" x14ac:dyDescent="0.25">
      <c r="A1" t="s">
        <v>63</v>
      </c>
    </row>
    <row r="2" spans="1:4" s="1" customFormat="1" x14ac:dyDescent="0.25">
      <c r="B2" s="1" t="s">
        <v>35</v>
      </c>
    </row>
    <row r="3" spans="1:4" s="1" customFormat="1" x14ac:dyDescent="0.25">
      <c r="B3" s="1" t="s">
        <v>38</v>
      </c>
    </row>
    <row r="4" spans="1:4" x14ac:dyDescent="0.25">
      <c r="A4" t="s">
        <v>40</v>
      </c>
    </row>
    <row r="5" spans="1:4" x14ac:dyDescent="0.25">
      <c r="A5" s="11" t="s">
        <v>36</v>
      </c>
      <c r="B5" s="12" t="s">
        <v>37</v>
      </c>
      <c r="C5" s="30" t="s">
        <v>19</v>
      </c>
      <c r="D5" s="11" t="s">
        <v>2</v>
      </c>
    </row>
    <row r="6" spans="1:4" x14ac:dyDescent="0.25">
      <c r="A6" t="s">
        <v>91</v>
      </c>
      <c r="B6" s="5" t="s">
        <v>8</v>
      </c>
      <c r="C6" s="31" t="str">
        <f>_xll.GeodesiX.UDF.Formulae(D6)</f>
        <v>Geocode("country political", "Berlin")</v>
      </c>
      <c r="D6" s="10" t="str">
        <f>_xll.GeodesiX.UDF.Geocode(A6,B6)</f>
        <v>Germany</v>
      </c>
    </row>
    <row r="7" spans="1:4" x14ac:dyDescent="0.25">
      <c r="A7" t="s">
        <v>7</v>
      </c>
      <c r="B7" s="5" t="s">
        <v>145</v>
      </c>
      <c r="C7" s="31" t="str">
        <f>_xll.GeodesiX.UDF.Formulae(D7)</f>
        <v>Geocode("formatted_address", "Rathaus Bern")</v>
      </c>
      <c r="D7" s="10" t="str">
        <f>_xll.GeodesiX.UDF.Geocode(A7,B7)</f>
        <v>Rathauspl. 2, 3011 Bern, Switzerland</v>
      </c>
    </row>
  </sheetData>
  <pageMargins left="0.7" right="0.7" top="0.75" bottom="0.75" header="0.3" footer="0.3"/>
  <customProperties>
    <customPr name="display" r:id="rId1"/>
    <customPr name="Guid" r:id="rId2"/>
    <customPr name="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7209-0BAC-4243-9F60-9E3CD46ED7DF}">
  <sheetPr codeName="Sheet4"/>
  <dimension ref="A1:D19"/>
  <sheetViews>
    <sheetView workbookViewId="0">
      <selection activeCell="C15" sqref="C15"/>
    </sheetView>
  </sheetViews>
  <sheetFormatPr defaultRowHeight="15" x14ac:dyDescent="0.25"/>
  <cols>
    <col min="1" max="1" width="18.5703125" style="1" customWidth="1"/>
    <col min="2" max="2" width="37.140625" style="3" customWidth="1"/>
    <col min="3" max="3" width="37.42578125" style="3" customWidth="1"/>
    <col min="4" max="4" width="38.140625" style="3" customWidth="1"/>
    <col min="5" max="16384" width="9.140625" style="1"/>
  </cols>
  <sheetData>
    <row r="1" spans="1:4" x14ac:dyDescent="0.25">
      <c r="A1" s="1" t="s">
        <v>64</v>
      </c>
    </row>
    <row r="2" spans="1:4" x14ac:dyDescent="0.25">
      <c r="A2" s="1" t="s">
        <v>40</v>
      </c>
    </row>
    <row r="3" spans="1:4" x14ac:dyDescent="0.25">
      <c r="A3" s="13" t="s">
        <v>36</v>
      </c>
      <c r="B3" s="14" t="s">
        <v>1</v>
      </c>
      <c r="C3" s="14" t="s">
        <v>2</v>
      </c>
      <c r="D3" s="14" t="s">
        <v>42</v>
      </c>
    </row>
    <row r="4" spans="1:4" ht="30" x14ac:dyDescent="0.25">
      <c r="A4" s="1" t="s">
        <v>43</v>
      </c>
      <c r="B4" s="4" t="str">
        <f>_xll.GeodesiX.UDF.Formulae(C4)</f>
        <v>Geodesix("clicked")</v>
      </c>
      <c r="C4" s="3" t="str">
        <f>_xll.GeodesiX.UDF.Geodesix(A4)</f>
        <v/>
      </c>
      <c r="D4" s="3" t="s">
        <v>56</v>
      </c>
    </row>
    <row r="5" spans="1:4" x14ac:dyDescent="0.25">
      <c r="A5" s="1" t="s">
        <v>44</v>
      </c>
      <c r="B5" s="4" t="str">
        <f>_xll.GeodesiX.UDF.Formulae(C5)</f>
        <v>Geodesix("default")</v>
      </c>
      <c r="C5" s="3" t="str">
        <f>_xll.GeodesiX.UDF.Geodesix(A5)</f>
        <v/>
      </c>
      <c r="D5" s="3" t="s">
        <v>52</v>
      </c>
    </row>
    <row r="6" spans="1:4" ht="45" x14ac:dyDescent="0.25">
      <c r="A6" s="1" t="s">
        <v>134</v>
      </c>
      <c r="B6" s="4" t="str">
        <f>_xll.GeodesiX.UDF.Formulae(C6)</f>
        <v>Draw("Circle", 1, 48.868916, 2.37793, 100000, "Paris", "#ff0000", 1, 1, "LightBlue", 0.3)</v>
      </c>
      <c r="C6" s="38" t="str">
        <f>_xll.GeodesiX.UDF.Draw("Circle",1, 48.868916, 2.37793, 100000, "Paris", "#ff0000", 1, 1, "LightBlue", 0.3)</f>
        <v>Circle 1</v>
      </c>
      <c r="D6" s="49" t="s">
        <v>147</v>
      </c>
    </row>
    <row r="7" spans="1:4" ht="45" x14ac:dyDescent="0.25">
      <c r="A7" s="1" t="s">
        <v>135</v>
      </c>
      <c r="B7" s="4" t="str">
        <f>_xll.GeodesiX.UDF.Formulae(C7)</f>
        <v>Draw("Line", 12, 45.825284, 1.273252, 46.19155, 6.129209, "Dijon-Geneva", "Green", 1, 2)</v>
      </c>
      <c r="C7" s="39" t="str">
        <f>_xll.GeodesiX.UDF.Draw("Line",12, 45.825284, 1.273252, 46.19155, 6.129209, "Dijon-Geneva", "Green", 1, 2)</f>
        <v>Line 1</v>
      </c>
      <c r="D7" s="50"/>
    </row>
    <row r="8" spans="1:4" ht="45" x14ac:dyDescent="0.25">
      <c r="A8" s="1" t="s">
        <v>136</v>
      </c>
      <c r="B8" s="4" t="str">
        <f>_xll.GeodesiX.UDF.Formulae(C8)</f>
        <v>Draw("Marker", 16, 47.313063, 5.041563, "http://maps.google.com/mapfiles/kml/pal3/icon56.png", "Dijon Castle", 24)</v>
      </c>
      <c r="C8" s="40" t="str">
        <f>_xll.GeodesiX.UDF.Draw("Marker",16, 47.313063, 5.041563, "http://maps.google.com/mapfiles/kml/pal3/icon56.png", "Dijon Castle", 24)</f>
        <v>Marker 1</v>
      </c>
      <c r="D8" s="51"/>
    </row>
    <row r="9" spans="1:4" ht="30" x14ac:dyDescent="0.25">
      <c r="A9" s="1" t="s">
        <v>45</v>
      </c>
      <c r="B9" s="4" t="str">
        <f>_xll.GeodesiX.UDF.Formulae(C9)</f>
        <v>Geodesix("language", "")</v>
      </c>
      <c r="C9" s="3" t="str">
        <f>_xll.GeodesiX.UDF.Geodesix(A9,"")</f>
        <v>en</v>
      </c>
      <c r="D9" s="3" t="s">
        <v>168</v>
      </c>
    </row>
    <row r="10" spans="1:4" ht="30" x14ac:dyDescent="0.25">
      <c r="A10" s="1" t="s">
        <v>137</v>
      </c>
      <c r="B10" s="4" t="str">
        <f>_xll.GeodesiX.UDF.Formulae(C10)</f>
        <v>Geodesix("mode", "")</v>
      </c>
      <c r="C10" s="3" t="str">
        <f>_xll.GeodesiX.UDF.Geodesix(A10,"")</f>
        <v>Map</v>
      </c>
      <c r="D10" s="3" t="s">
        <v>169</v>
      </c>
    </row>
    <row r="11" spans="1:4" ht="30" x14ac:dyDescent="0.25">
      <c r="A11" s="1" t="s">
        <v>46</v>
      </c>
      <c r="B11" s="4" t="str">
        <f>_xll.GeodesiX.UDF.Formulae(C11)</f>
        <v>Geodesix("navigate", "http://www.google.com")</v>
      </c>
      <c r="C11" s="3" t="str">
        <f>_xll.GeodesiX.UDF.Geodesix(A11,"http://www.google.com")</f>
        <v>http://www.google.com</v>
      </c>
    </row>
    <row r="12" spans="1:4" x14ac:dyDescent="0.25">
      <c r="A12" s="1" t="s">
        <v>138</v>
      </c>
      <c r="B12" s="4" t="str">
        <f>_xll.GeodesiX.UDF.Formulae(C12)</f>
        <v>Geodesix("overlay", 1, "True")</v>
      </c>
      <c r="C12" s="3" t="str">
        <f>_xll.GeodesiX.UDF.Geodesix(A12,1,"True")</f>
        <v>! Invalid number 1</v>
      </c>
      <c r="D12" s="3" t="s">
        <v>167</v>
      </c>
    </row>
    <row r="13" spans="1:4" ht="30" x14ac:dyDescent="0.25">
      <c r="A13" s="1" t="s">
        <v>47</v>
      </c>
      <c r="B13" s="4" t="str">
        <f>_xll.GeodesiX.UDF.Formulae(C13)</f>
        <v>Geodesix("position", "left")</v>
      </c>
      <c r="C13" s="3" t="str">
        <f>_xll.GeodesiX.UDF.Geodesix(A13,"left")</f>
        <v>left</v>
      </c>
      <c r="D13" s="3" t="s">
        <v>170</v>
      </c>
    </row>
    <row r="14" spans="1:4" ht="30" x14ac:dyDescent="0.25">
      <c r="A14" s="1" t="s">
        <v>48</v>
      </c>
      <c r="B14" s="4" t="str">
        <f>_xll.GeodesiX.UDF.Formulae(C14)</f>
        <v>Geodesix("regextimeout", 15)</v>
      </c>
      <c r="C14" s="3" t="str">
        <f>_xll.GeodesiX.UDF.Geodesix(A14,15)</f>
        <v>! Invalid number 15</v>
      </c>
      <c r="D14" s="3" t="s">
        <v>171</v>
      </c>
    </row>
    <row r="15" spans="1:4" ht="30" x14ac:dyDescent="0.25">
      <c r="A15" s="1" t="s">
        <v>146</v>
      </c>
      <c r="B15" s="4" t="str">
        <f>_xll.GeodesiX.UDF.Formulae(C15)</f>
        <v>Geodesix("region", "")</v>
      </c>
      <c r="C15" s="3" t="str">
        <f>_xll.GeodesiX.UDF.Geodesix(A15,"")</f>
        <v>us</v>
      </c>
      <c r="D15" s="3" t="s">
        <v>53</v>
      </c>
    </row>
    <row r="16" spans="1:4" x14ac:dyDescent="0.25">
      <c r="A16" s="1" t="s">
        <v>49</v>
      </c>
      <c r="B16" s="4" t="str">
        <f>_xll.GeodesiX.UDF.Formulae(C16)</f>
        <v>Geodesix("showsheet", "")</v>
      </c>
      <c r="C16" s="3" t="str">
        <f>_xll.GeodesiX.UDF.Geodesix(A16,"")</f>
        <v/>
      </c>
      <c r="D16" s="3" t="s">
        <v>54</v>
      </c>
    </row>
    <row r="17" spans="1:4" x14ac:dyDescent="0.25">
      <c r="A17" s="1" t="s">
        <v>50</v>
      </c>
      <c r="B17" s="4" t="str">
        <f>_xll.GeodesiX.UDF.Formulae(C17)</f>
        <v>Geodesix("url", "")</v>
      </c>
      <c r="C17" s="3" t="str">
        <f>_xll.GeodesiX.UDF.Geodesix(A17,"")</f>
        <v>http://www.google.com</v>
      </c>
      <c r="D17" s="3" t="s">
        <v>57</v>
      </c>
    </row>
    <row r="18" spans="1:4" ht="30" x14ac:dyDescent="0.25">
      <c r="A18" s="1" t="s">
        <v>51</v>
      </c>
      <c r="B18" s="4" t="str">
        <f>_xll.GeodesiX.UDF.Formulae(C18)</f>
        <v>Geodesix("ZoomToContent", "")</v>
      </c>
      <c r="C18" s="3" t="str">
        <f>_xll.GeodesiX.UDF.Geodesix(A18,"")</f>
        <v/>
      </c>
      <c r="D18" s="3" t="s">
        <v>55</v>
      </c>
    </row>
    <row r="19" spans="1:4" x14ac:dyDescent="0.25">
      <c r="C19" s="41"/>
    </row>
  </sheetData>
  <mergeCells count="1">
    <mergeCell ref="D6:D8"/>
  </mergeCells>
  <pageMargins left="0.7" right="0.7" top="0.75" bottom="0.75" header="0.3" footer="0.3"/>
  <customProperties>
    <customPr name="display" r:id="rId1"/>
    <customPr name="Guid" r:id="rId2"/>
    <customPr name="ID" r:id="rId3"/>
    <customPr name="mapstyle" r:id="rId4"/>
    <customPr name="PaneHeight" r:id="rId5"/>
    <customPr name="PaneWidth" r:id="rId6"/>
    <customPr name="position" r:id="rId7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A2EC-A102-48EF-9633-8562CE5F2189}">
  <sheetPr codeName="Sheet10"/>
  <dimension ref="A1:G19"/>
  <sheetViews>
    <sheetView workbookViewId="0">
      <selection activeCell="A3" sqref="A3"/>
    </sheetView>
  </sheetViews>
  <sheetFormatPr defaultRowHeight="15" x14ac:dyDescent="0.25"/>
  <cols>
    <col min="2" max="2" width="10" customWidth="1"/>
    <col min="3" max="3" width="11.140625" customWidth="1"/>
    <col min="4" max="4" width="15.7109375" customWidth="1"/>
  </cols>
  <sheetData>
    <row r="1" spans="1:7" x14ac:dyDescent="0.25">
      <c r="A1" s="1" t="s">
        <v>66</v>
      </c>
      <c r="B1" s="1"/>
      <c r="C1" s="1"/>
      <c r="D1" s="1"/>
      <c r="E1" s="1"/>
      <c r="F1" s="1"/>
      <c r="G1" s="1"/>
    </row>
    <row r="2" spans="1:7" x14ac:dyDescent="0.25">
      <c r="A2" s="1"/>
      <c r="B2" s="1">
        <v>1</v>
      </c>
      <c r="C2" s="52" t="s">
        <v>58</v>
      </c>
      <c r="D2" s="52"/>
      <c r="E2" s="52"/>
      <c r="F2" s="52"/>
      <c r="G2" s="52"/>
    </row>
    <row r="3" spans="1:7" x14ac:dyDescent="0.25">
      <c r="A3" s="1"/>
      <c r="B3" s="1">
        <v>2</v>
      </c>
      <c r="C3" s="53" t="s">
        <v>59</v>
      </c>
      <c r="D3" s="53"/>
      <c r="E3" s="53"/>
      <c r="F3" s="53"/>
      <c r="G3" s="53"/>
    </row>
    <row r="4" spans="1:7" x14ac:dyDescent="0.25">
      <c r="A4" s="1"/>
      <c r="B4" s="1">
        <v>3</v>
      </c>
      <c r="C4" s="53" t="s">
        <v>60</v>
      </c>
      <c r="D4" s="53"/>
      <c r="E4" s="53"/>
      <c r="F4" s="53"/>
      <c r="G4" s="53"/>
    </row>
    <row r="5" spans="1:7" x14ac:dyDescent="0.25">
      <c r="A5" t="s">
        <v>40</v>
      </c>
      <c r="B5" s="1"/>
      <c r="C5" s="1"/>
      <c r="D5" s="1"/>
      <c r="E5" s="1"/>
      <c r="F5" s="1"/>
      <c r="G5" s="1"/>
    </row>
    <row r="6" spans="1:7" x14ac:dyDescent="0.25">
      <c r="A6" s="2" t="s">
        <v>61</v>
      </c>
      <c r="B6" s="2" t="s">
        <v>62</v>
      </c>
      <c r="C6" s="2" t="s">
        <v>130</v>
      </c>
      <c r="F6" s="1"/>
      <c r="G6" s="1"/>
    </row>
    <row r="7" spans="1:7" x14ac:dyDescent="0.25">
      <c r="A7" s="5">
        <v>1</v>
      </c>
      <c r="B7" s="5" t="str">
        <f>_xll.GeodesiX.UDF.Heat(A7,1,13)</f>
        <v>9900B2</v>
      </c>
      <c r="C7" s="15"/>
      <c r="D7" t="str">
        <f>_xll.GeodesiX.UDF.Formulae(B7)</f>
        <v>Heat(1, 1, 13)</v>
      </c>
    </row>
    <row r="8" spans="1:7" x14ac:dyDescent="0.25">
      <c r="A8" s="5">
        <v>2</v>
      </c>
      <c r="B8" s="5" t="str">
        <f>_xll.GeodesiX.UDF.Heat(A8,1,13)</f>
        <v>5100C2</v>
      </c>
      <c r="C8" s="16"/>
      <c r="D8" t="str">
        <f>_xll.GeodesiX.UDF.Formulae(B8)</f>
        <v>Heat(2, 1, 13)</v>
      </c>
    </row>
    <row r="9" spans="1:7" x14ac:dyDescent="0.25">
      <c r="A9" s="5">
        <v>3</v>
      </c>
      <c r="B9" s="5" t="str">
        <f>_xll.GeodesiX.UDF.Heat(A9,1,13)</f>
        <v>0039D0</v>
      </c>
      <c r="C9" s="17"/>
      <c r="D9" t="str">
        <f>_xll.GeodesiX.UDF.Formulae(B9)</f>
        <v>Heat(3, 1, 13)</v>
      </c>
    </row>
    <row r="10" spans="1:7" x14ac:dyDescent="0.25">
      <c r="A10" s="5">
        <v>4</v>
      </c>
      <c r="B10" s="5" t="str">
        <f>_xll.GeodesiX.UDF.Heat(A10,1,13)</f>
        <v>00B9DD</v>
      </c>
      <c r="C10" s="18"/>
      <c r="D10" t="str">
        <f>_xll.GeodesiX.UDF.Formulae(B10)</f>
        <v>Heat(4, 1, 13)</v>
      </c>
    </row>
    <row r="11" spans="1:7" x14ac:dyDescent="0.25">
      <c r="A11" s="5">
        <v>5</v>
      </c>
      <c r="B11" s="5" t="str">
        <f>_xll.GeodesiX.UDF.Heat(A11,1,13)</f>
        <v>00E700</v>
      </c>
      <c r="C11" s="19"/>
      <c r="D11" t="str">
        <f>_xll.GeodesiX.UDF.Formulae(B11)</f>
        <v>Heat(5, 1, 13)</v>
      </c>
    </row>
    <row r="12" spans="1:7" x14ac:dyDescent="0.25">
      <c r="A12" s="5">
        <v>6</v>
      </c>
      <c r="B12" s="5" t="str">
        <f>_xll.GeodesiX.UDF.Heat(A12,1,13)</f>
        <v>79EE00</v>
      </c>
      <c r="C12" s="20"/>
      <c r="D12" t="str">
        <f>_xll.GeodesiX.UDF.Formulae(B12)</f>
        <v>Heat(6, 1, 13)</v>
      </c>
    </row>
    <row r="13" spans="1:7" x14ac:dyDescent="0.25">
      <c r="A13" s="5">
        <v>7</v>
      </c>
      <c r="B13" s="5" t="str">
        <f>_xll.GeodesiX.UDF.Heat(A13,1,13)</f>
        <v>D6F200</v>
      </c>
      <c r="C13" s="21"/>
      <c r="D13" t="str">
        <f>_xll.GeodesiX.UDF.Formulae(B13)</f>
        <v>Heat(7, 1, 13)</v>
      </c>
    </row>
    <row r="14" spans="1:7" x14ac:dyDescent="0.25">
      <c r="A14" s="5">
        <v>8</v>
      </c>
      <c r="B14" s="5" t="str">
        <f>_xll.GeodesiX.UDF.Heat(A14,1,13)</f>
        <v>F3B500</v>
      </c>
      <c r="C14" s="22"/>
      <c r="D14" t="str">
        <f>_xll.GeodesiX.UDF.Formulae(B14)</f>
        <v>Heat(8, 1, 13)</v>
      </c>
    </row>
    <row r="15" spans="1:7" x14ac:dyDescent="0.25">
      <c r="A15" s="5">
        <v>9</v>
      </c>
      <c r="B15" s="5" t="str">
        <f>_xll.GeodesiX.UDF.Heat(A15,1,13)</f>
        <v>F04A00</v>
      </c>
      <c r="C15" s="23"/>
      <c r="D15" t="str">
        <f>_xll.GeodesiX.UDF.Formulae(B15)</f>
        <v>Heat(9, 1, 13)</v>
      </c>
    </row>
    <row r="16" spans="1:7" x14ac:dyDescent="0.25">
      <c r="A16" s="5">
        <v>10</v>
      </c>
      <c r="B16" s="5" t="str">
        <f>_xll.GeodesiX.UDF.Heat(A16,1,13)</f>
        <v>EA0000</v>
      </c>
      <c r="C16" s="24"/>
      <c r="D16" t="str">
        <f>_xll.GeodesiX.UDF.Formulae(B16)</f>
        <v>Heat(10, 1, 13)</v>
      </c>
    </row>
    <row r="17" spans="1:4" x14ac:dyDescent="0.25">
      <c r="A17" s="5">
        <v>11</v>
      </c>
      <c r="B17" s="5" t="str">
        <f>_xll.GeodesiX.UDF.Heat(A17,1,13)</f>
        <v>E10000</v>
      </c>
      <c r="C17" s="25"/>
      <c r="D17" t="str">
        <f>_xll.GeodesiX.UDF.Formulae(B17)</f>
        <v>Heat(11, 1, 13)</v>
      </c>
    </row>
    <row r="18" spans="1:4" x14ac:dyDescent="0.25">
      <c r="A18" s="5">
        <v>12</v>
      </c>
      <c r="B18" s="5" t="str">
        <f>_xll.GeodesiX.UDF.Heat(A18,1,13)</f>
        <v>D70000</v>
      </c>
      <c r="C18" s="26"/>
      <c r="D18" t="str">
        <f>_xll.GeodesiX.UDF.Formulae(B18)</f>
        <v>Heat(12, 1, 13)</v>
      </c>
    </row>
    <row r="19" spans="1:4" x14ac:dyDescent="0.25">
      <c r="A19" s="5">
        <v>13</v>
      </c>
      <c r="B19" s="5" t="str">
        <f>_xll.GeodesiX.UDF.Heat(A19,1,13)</f>
        <v>CC0000</v>
      </c>
      <c r="C19" s="27"/>
      <c r="D19" t="str">
        <f>_xll.GeodesiX.UDF.Formulae(B19)</f>
        <v>Heat(13, 1, 13)</v>
      </c>
    </row>
  </sheetData>
  <mergeCells count="3">
    <mergeCell ref="C2:G2"/>
    <mergeCell ref="C3:G3"/>
    <mergeCell ref="C4:G4"/>
  </mergeCells>
  <pageMargins left="0.7" right="0.7" top="0.75" bottom="0.75" header="0.3" footer="0.3"/>
  <customProperties>
    <customPr name="display" r:id="rId1"/>
    <customPr name="Guid" r:id="rId2"/>
    <customPr name="id" r:id="rId3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4CC4-6749-42B7-ABFB-2BECA816ED38}">
  <sheetPr codeName="Sheet5"/>
  <dimension ref="A1:F15"/>
  <sheetViews>
    <sheetView workbookViewId="0">
      <selection activeCell="A27" sqref="A27"/>
    </sheetView>
  </sheetViews>
  <sheetFormatPr defaultRowHeight="15" x14ac:dyDescent="0.25"/>
  <cols>
    <col min="1" max="1" width="10.28515625" style="2" customWidth="1"/>
    <col min="2" max="2" width="34.42578125" style="32" bestFit="1" customWidth="1"/>
    <col min="3" max="3" width="18.7109375" style="32" bestFit="1" customWidth="1"/>
    <col min="4" max="4" width="40.5703125" style="32" bestFit="1" customWidth="1"/>
    <col min="5" max="5" width="12" style="1" bestFit="1" customWidth="1"/>
    <col min="6" max="6" width="12.7109375" style="1" bestFit="1" customWidth="1"/>
    <col min="7" max="16384" width="9.140625" style="1"/>
  </cols>
  <sheetData>
    <row r="1" spans="1:6" x14ac:dyDescent="0.25">
      <c r="A1" s="1" t="s">
        <v>71</v>
      </c>
      <c r="B1" s="32" t="s">
        <v>70</v>
      </c>
    </row>
    <row r="2" spans="1:6" x14ac:dyDescent="0.25">
      <c r="A2" s="42" t="s">
        <v>4</v>
      </c>
      <c r="B2" s="32" t="str">
        <f>_xll.GeodesiX.UDF.Geocode(A2,$B1)</f>
        <v>OK</v>
      </c>
      <c r="F2" s="2"/>
    </row>
    <row r="3" spans="1:6" x14ac:dyDescent="0.25">
      <c r="A3" s="42" t="s">
        <v>5</v>
      </c>
      <c r="B3" s="32">
        <f>_xll.GeodesiX.UDF.Geocode(A3,$B1)</f>
        <v>51.5054564</v>
      </c>
    </row>
    <row r="4" spans="1:6" x14ac:dyDescent="0.25">
      <c r="A4" s="42" t="s">
        <v>72</v>
      </c>
      <c r="B4" s="32">
        <f>_xll.GeodesiX.UDF.Geocode(A4,$B1)</f>
        <v>-7.5356500000000007E-2</v>
      </c>
    </row>
    <row r="6" spans="1:6" x14ac:dyDescent="0.25">
      <c r="A6" s="54" t="s">
        <v>67</v>
      </c>
      <c r="B6" s="54"/>
      <c r="C6" s="54"/>
      <c r="D6" s="43"/>
      <c r="E6" s="54" t="s">
        <v>68</v>
      </c>
      <c r="F6" s="54"/>
    </row>
    <row r="7" spans="1:6" s="2" customFormat="1" x14ac:dyDescent="0.25">
      <c r="A7" s="2" t="s">
        <v>69</v>
      </c>
      <c r="B7" s="32" t="s">
        <v>126</v>
      </c>
      <c r="C7" s="32" t="s">
        <v>128</v>
      </c>
      <c r="D7" s="32" t="s">
        <v>127</v>
      </c>
      <c r="E7" s="2" t="s">
        <v>5</v>
      </c>
      <c r="F7" s="2" t="s">
        <v>6</v>
      </c>
    </row>
    <row r="8" spans="1:6" x14ac:dyDescent="0.25">
      <c r="A8" s="2">
        <v>2</v>
      </c>
      <c r="B8" s="32" t="str">
        <f>_xll.GeodesiX.UDF.Formulae(C8)</f>
        <v>PlusCode(51.5054564, -0.0753565, 2)</v>
      </c>
      <c r="C8" s="32" t="str">
        <f>_xll.GeodesiX.UDF.PlusCode(B$3,B$4,A8)</f>
        <v>9C000000+</v>
      </c>
      <c r="D8" s="32" t="str">
        <f>_xll.GeodesiX.UDF.Formulae(E8)</f>
        <v>PlusCode("9C000000+", "latitude")</v>
      </c>
      <c r="E8" s="1">
        <f>_xll.GeodesiX.UDF.PlusCode($C8,E$7)</f>
        <v>60</v>
      </c>
      <c r="F8" s="1">
        <f>_xll.GeodesiX.UDF.PlusCode($C8,F$7)</f>
        <v>-10</v>
      </c>
    </row>
    <row r="9" spans="1:6" x14ac:dyDescent="0.25">
      <c r="A9" s="2">
        <v>4</v>
      </c>
      <c r="B9" s="32" t="str">
        <f>_xll.GeodesiX.UDF.Formulae(C9)</f>
        <v>PlusCode(51.5054564, -0.0753565, 4)</v>
      </c>
      <c r="C9" s="32" t="str">
        <f>_xll.GeodesiX.UDF.PlusCode(B$3,B$4,A9)</f>
        <v>9C3X0000+</v>
      </c>
      <c r="D9" s="32" t="str">
        <f>_xll.GeodesiX.UDF.Formulae(E9)</f>
        <v>PlusCode("9C3X0000+", "latitude")</v>
      </c>
      <c r="E9" s="1">
        <f>_xll.GeodesiX.UDF.PlusCode($C9,E$7)</f>
        <v>51.5</v>
      </c>
      <c r="F9" s="1">
        <f>_xll.GeodesiX.UDF.PlusCode($C9,F$7)</f>
        <v>-0.5</v>
      </c>
    </row>
    <row r="10" spans="1:6" x14ac:dyDescent="0.25">
      <c r="A10" s="2">
        <v>6</v>
      </c>
      <c r="B10" s="32" t="str">
        <f>_xll.GeodesiX.UDF.Formulae(C10)</f>
        <v>PlusCode(51.5054564, -0.0753565, 6)</v>
      </c>
      <c r="C10" s="32" t="str">
        <f>_xll.GeodesiX.UDF.PlusCode(B$3,B$4,A10)</f>
        <v>9C3XGW00+</v>
      </c>
      <c r="D10" s="32" t="str">
        <f>_xll.GeodesiX.UDF.Formulae(E10)</f>
        <v>PlusCode("9C3XGW00+", "latitude")</v>
      </c>
      <c r="E10" s="1">
        <f>_xll.GeodesiX.UDF.PlusCode($C10,E$7)</f>
        <v>51.524999999999999</v>
      </c>
      <c r="F10" s="1">
        <f>_xll.GeodesiX.UDF.PlusCode($C10,F$7)</f>
        <v>-7.5000000000000011E-2</v>
      </c>
    </row>
    <row r="11" spans="1:6" x14ac:dyDescent="0.25">
      <c r="A11" s="2">
        <v>8</v>
      </c>
      <c r="B11" s="32" t="str">
        <f>_xll.GeodesiX.UDF.Formulae(C11)</f>
        <v>PlusCode(51.5054564, -0.0753565, 8)</v>
      </c>
      <c r="C11" s="32" t="str">
        <f>_xll.GeodesiX.UDF.PlusCode(B$3,B$4,A11)</f>
        <v>9C3XGW4F+</v>
      </c>
      <c r="D11" s="32" t="str">
        <f>_xll.GeodesiX.UDF.Formulae(E11)</f>
        <v>PlusCode("9C3XGW4F+", "latitude")</v>
      </c>
      <c r="E11" s="1">
        <f>_xll.GeodesiX.UDF.PlusCode($C11,E$7)</f>
        <v>51.506250000000001</v>
      </c>
      <c r="F11" s="1">
        <f>_xll.GeodesiX.UDF.PlusCode($C11,F$7)</f>
        <v>-7.6249999999999998E-2</v>
      </c>
    </row>
    <row r="12" spans="1:6" x14ac:dyDescent="0.25">
      <c r="A12" s="2">
        <v>10</v>
      </c>
      <c r="B12" s="32" t="str">
        <f>_xll.GeodesiX.UDF.Formulae(C12)</f>
        <v>PlusCode(51.5054564, -0.0753565, 10)</v>
      </c>
      <c r="C12" s="32" t="str">
        <f>_xll.GeodesiX.UDF.PlusCode(B$3,B$4,A12)</f>
        <v>9C3XGW4F+5V</v>
      </c>
      <c r="D12" s="32" t="str">
        <f>_xll.GeodesiX.UDF.Formulae(E12)</f>
        <v>PlusCode("9C3XGW4F+5V", "latitude")</v>
      </c>
      <c r="E12" s="1">
        <f>_xll.GeodesiX.UDF.PlusCode($C12,E$7)</f>
        <v>51.505437499999999</v>
      </c>
      <c r="F12" s="1">
        <f>_xll.GeodesiX.UDF.PlusCode($C12,F$7)</f>
        <v>-7.5312500000000004E-2</v>
      </c>
    </row>
    <row r="13" spans="1:6" x14ac:dyDescent="0.25">
      <c r="A13" s="2">
        <v>12</v>
      </c>
      <c r="B13" s="32" t="str">
        <f>_xll.GeodesiX.UDF.Formulae(C13)</f>
        <v>PlusCode(51.5054564, -0.0753565, 12)</v>
      </c>
      <c r="C13" s="32" t="str">
        <f>_xll.GeodesiX.UDF.PlusCode(B$3,B$4,A13)</f>
        <v>9C3XGW4F+5VJ8</v>
      </c>
      <c r="D13" s="32" t="str">
        <f>_xll.GeodesiX.UDF.Formulae(E13)</f>
        <v>PlusCode("9C3XGW4F+5VJ8", "latitude")</v>
      </c>
      <c r="E13" s="1">
        <f>_xll.GeodesiX.UDF.PlusCode($C13,E$7)</f>
        <v>51.505457499999999</v>
      </c>
      <c r="F13" s="1">
        <f>_xll.GeodesiX.UDF.PlusCode($C13,F$7)</f>
        <v>-7.5355468750000001E-2</v>
      </c>
    </row>
    <row r="14" spans="1:6" x14ac:dyDescent="0.25">
      <c r="A14" s="2">
        <v>14</v>
      </c>
      <c r="B14" s="32" t="str">
        <f>_xll.GeodesiX.UDF.Formulae(C14)</f>
        <v>PlusCode(51.5054564, -0.0753565, 14)</v>
      </c>
      <c r="C14" s="32" t="str">
        <f>_xll.GeodesiX.UDF.PlusCode(B$3,B$4,A14)</f>
        <v>9C3XGW4F+5VJ87F</v>
      </c>
      <c r="D14" s="32" t="str">
        <f>_xll.GeodesiX.UDF.Formulae(E14)</f>
        <v>PlusCode("9C3XGW4F+5VJ87F", "latitude")</v>
      </c>
      <c r="E14" s="1">
        <f>_xll.GeodesiX.UDF.PlusCode($C14,E$7)</f>
        <v>51.505456500000001</v>
      </c>
      <c r="F14" s="1">
        <f>_xll.GeodesiX.UDF.PlusCode($C14,F$7)</f>
        <v>-7.5356689453125E-2</v>
      </c>
    </row>
    <row r="15" spans="1:6" x14ac:dyDescent="0.25">
      <c r="A15" s="2">
        <v>16</v>
      </c>
      <c r="B15" s="32" t="str">
        <f>_xll.GeodesiX.UDF.Formulae(C15)</f>
        <v>PlusCode(51.5054564, -0.0753565, 16)</v>
      </c>
      <c r="C15" s="32" t="str">
        <f>_xll.GeodesiX.UDF.PlusCode(B$3,B$4,A15)</f>
        <v>9C3XGW4F+5VJ87F5</v>
      </c>
      <c r="D15" s="32" t="str">
        <f>_xll.GeodesiX.UDF.Formulae(E15)</f>
        <v>PlusCode("9C3XGW4F+5VJ87F5", "latitude")</v>
      </c>
      <c r="E15" s="1">
        <f>_xll.GeodesiX.UDF.PlusCode($C15,E$7)</f>
        <v>51.505456420000002</v>
      </c>
      <c r="F15" s="1">
        <f>_xll.GeodesiX.UDF.PlusCode($C15,F$7)</f>
        <v>-7.5356506347656255E-2</v>
      </c>
    </row>
  </sheetData>
  <mergeCells count="2">
    <mergeCell ref="A6:C6"/>
    <mergeCell ref="E6:F6"/>
  </mergeCells>
  <pageMargins left="0.7" right="0.7" top="0.75" bottom="0.75" header="0.3" footer="0.3"/>
  <customProperties>
    <customPr name="display" r:id="rId1"/>
    <customPr name="Guid" r:id="rId2"/>
    <customPr name="id" r:id="rId3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3660-53AA-4D59-AF59-BEBE130905D6}">
  <sheetPr codeName="Sheet7"/>
  <dimension ref="A1:I25"/>
  <sheetViews>
    <sheetView workbookViewId="0">
      <selection activeCell="C20" sqref="C20"/>
    </sheetView>
  </sheetViews>
  <sheetFormatPr defaultRowHeight="15" x14ac:dyDescent="0.25"/>
  <cols>
    <col min="1" max="1" width="14.140625" style="1" customWidth="1"/>
    <col min="2" max="2" width="4.7109375" style="1" customWidth="1"/>
    <col min="3" max="6" width="16.85546875" style="1" customWidth="1"/>
    <col min="7" max="7" width="41.42578125" style="3" customWidth="1"/>
    <col min="8" max="8" width="11.140625" style="1" customWidth="1"/>
    <col min="9" max="9" width="18.140625" style="1" customWidth="1"/>
    <col min="10" max="16384" width="9.140625" style="1"/>
  </cols>
  <sheetData>
    <row r="1" spans="1:9" x14ac:dyDescent="0.25">
      <c r="A1" s="1" t="s">
        <v>65</v>
      </c>
    </row>
    <row r="2" spans="1:9" x14ac:dyDescent="0.25">
      <c r="B2" s="1">
        <v>1</v>
      </c>
      <c r="C2" s="1" t="s">
        <v>21</v>
      </c>
    </row>
    <row r="3" spans="1:9" x14ac:dyDescent="0.25">
      <c r="B3" s="1">
        <v>2</v>
      </c>
      <c r="C3" s="1" t="s">
        <v>22</v>
      </c>
    </row>
    <row r="4" spans="1:9" ht="15.75" x14ac:dyDescent="0.25">
      <c r="B4" s="1">
        <v>3</v>
      </c>
      <c r="C4" s="1" t="s">
        <v>27</v>
      </c>
    </row>
    <row r="5" spans="1:9" ht="15.75" x14ac:dyDescent="0.25">
      <c r="B5" s="1">
        <v>4</v>
      </c>
      <c r="C5" s="1" t="s">
        <v>28</v>
      </c>
    </row>
    <row r="6" spans="1:9" x14ac:dyDescent="0.25">
      <c r="A6" t="s">
        <v>40</v>
      </c>
    </row>
    <row r="7" spans="1:9" ht="30" x14ac:dyDescent="0.25">
      <c r="A7" s="1" t="s">
        <v>41</v>
      </c>
      <c r="B7" s="56" t="s">
        <v>12</v>
      </c>
      <c r="C7" s="57"/>
      <c r="D7" s="57"/>
      <c r="E7" s="57"/>
      <c r="F7" s="57"/>
      <c r="G7" s="3" t="s">
        <v>11</v>
      </c>
    </row>
    <row r="8" spans="1:9" ht="60" x14ac:dyDescent="0.25">
      <c r="A8" s="3" t="s">
        <v>24</v>
      </c>
      <c r="B8" s="56" t="s">
        <v>18</v>
      </c>
      <c r="C8" s="57"/>
      <c r="D8" s="57"/>
      <c r="E8" s="57"/>
      <c r="F8" s="57"/>
      <c r="G8" s="3" t="s">
        <v>23</v>
      </c>
    </row>
    <row r="9" spans="1:9" ht="15.75" x14ac:dyDescent="0.25">
      <c r="A9" s="1" t="s">
        <v>19</v>
      </c>
      <c r="B9" s="56" t="s">
        <v>20</v>
      </c>
      <c r="C9" s="56"/>
      <c r="D9" s="56"/>
      <c r="E9" s="56"/>
      <c r="F9" s="56"/>
    </row>
    <row r="10" spans="1:9" ht="15.75" x14ac:dyDescent="0.25">
      <c r="B10" s="7"/>
      <c r="C10" s="7"/>
      <c r="D10" s="7"/>
      <c r="E10" s="7"/>
      <c r="F10" s="7"/>
    </row>
    <row r="11" spans="1:9" x14ac:dyDescent="0.25">
      <c r="C11" s="48" t="s">
        <v>10</v>
      </c>
      <c r="D11" s="48"/>
      <c r="E11" s="48"/>
      <c r="F11" s="48"/>
    </row>
    <row r="12" spans="1:9" x14ac:dyDescent="0.25">
      <c r="B12" s="6"/>
      <c r="C12" s="6">
        <v>0</v>
      </c>
      <c r="D12" s="6">
        <v>1</v>
      </c>
      <c r="E12" s="6">
        <v>2</v>
      </c>
      <c r="F12" s="6">
        <v>3</v>
      </c>
      <c r="G12" s="6"/>
      <c r="H12" s="6"/>
      <c r="I12" s="6"/>
    </row>
    <row r="13" spans="1:9" ht="30" x14ac:dyDescent="0.25">
      <c r="A13" s="48" t="s">
        <v>9</v>
      </c>
      <c r="B13" s="6">
        <v>0</v>
      </c>
      <c r="C13" s="6" t="str">
        <f>_xll.GeodesiX.UDF.Regex($B$7,$B$8,$B13,C$12)</f>
        <v>22</v>
      </c>
      <c r="D13" s="6" t="str">
        <f>_xll.GeodesiX.UDF.Regex($B$7,$B$8,$B13,D$12)</f>
        <v>22</v>
      </c>
      <c r="E13" s="6" t="str">
        <f>_xll.GeodesiX.UDF.Regex($B$7,$B$8,$B13,E$12)</f>
        <v/>
      </c>
      <c r="F13" s="6" t="str">
        <f>_xll.GeodesiX.UDF.Regex($B$7,$B$8,$B13,F$12)</f>
        <v>!Item 3 &gt;= Group(0).Items 3</v>
      </c>
      <c r="G13" s="8" t="s">
        <v>13</v>
      </c>
      <c r="H13" s="6"/>
      <c r="I13" s="6"/>
    </row>
    <row r="14" spans="1:9" ht="45" x14ac:dyDescent="0.25">
      <c r="A14" s="48"/>
      <c r="B14" s="6">
        <v>1</v>
      </c>
      <c r="C14" s="6" t="str">
        <f>_xll.GeodesiX.UDF.Regex($B$7,$B$8,$B14,C$12)</f>
        <v xml:space="preserve">   ,  +33.2</v>
      </c>
      <c r="D14" s="6" t="str">
        <f>_xll.GeodesiX.UDF.Regex($B$7,$B$8,$B14,D$12)</f>
        <v>+33.2</v>
      </c>
      <c r="E14" s="6" t="str">
        <f>_xll.GeodesiX.UDF.Regex($B$7,$B$8,$B14,E$12)</f>
        <v>.2</v>
      </c>
      <c r="F14" s="6" t="str">
        <f>_xll.GeodesiX.UDF.Regex($B$7,$B$8,$B14,F$12)</f>
        <v>!Item 3 &gt;= Group(1).Items 3</v>
      </c>
      <c r="G14" s="8" t="s">
        <v>14</v>
      </c>
      <c r="H14" s="6"/>
      <c r="I14" s="6"/>
    </row>
    <row r="15" spans="1:9" ht="30" x14ac:dyDescent="0.25">
      <c r="A15" s="48"/>
      <c r="B15" s="6">
        <v>2</v>
      </c>
      <c r="C15" s="6" t="str">
        <f>_xll.GeodesiX.UDF.Regex($B$7,$B$8,$B15,C$12)</f>
        <v xml:space="preserve"> -44.7</v>
      </c>
      <c r="D15" s="6" t="str">
        <f>_xll.GeodesiX.UDF.Regex($B$7,$B$8,$B15,D$12)</f>
        <v>-44.7</v>
      </c>
      <c r="E15" s="6" t="str">
        <f>_xll.GeodesiX.UDF.Regex($B$7,$B$8,$B15,E$12)</f>
        <v>.7</v>
      </c>
      <c r="F15" s="6" t="str">
        <f>_xll.GeodesiX.UDF.Regex($B$7,$B$8,$B15,F$12)</f>
        <v>!Item 3 &gt;= Group(2).Items 3</v>
      </c>
      <c r="G15" s="8" t="s">
        <v>15</v>
      </c>
      <c r="H15" s="6"/>
      <c r="I15" s="6"/>
    </row>
    <row r="16" spans="1:9" ht="30" x14ac:dyDescent="0.25">
      <c r="A16" s="48"/>
      <c r="B16" s="6">
        <v>3</v>
      </c>
      <c r="C16" s="6" t="str">
        <f>_xll.GeodesiX.UDF.Regex($B$7,$B$8,$B16,C$12)</f>
        <v/>
      </c>
      <c r="D16" s="6" t="str">
        <f>_xll.GeodesiX.UDF.Regex($B$7,$B$8,$B16,D$12)</f>
        <v/>
      </c>
      <c r="E16" s="6" t="str">
        <f>_xll.GeodesiX.UDF.Regex($B$7,$B$8,$B16,E$12)</f>
        <v/>
      </c>
      <c r="F16" s="6" t="str">
        <f>_xll.GeodesiX.UDF.Regex($B$7,$B$8,$B16,F$12)</f>
        <v>!Item 3 &gt;= Group(3).Items 3</v>
      </c>
      <c r="G16" s="8" t="s">
        <v>16</v>
      </c>
      <c r="H16" s="6"/>
      <c r="I16" s="6"/>
    </row>
    <row r="17" spans="1:9" ht="30" x14ac:dyDescent="0.25">
      <c r="B17" s="6">
        <v>4</v>
      </c>
      <c r="C17" s="6" t="str">
        <f>_xll.GeodesiX.UDF.Regex($B$7,$B$8,$B17,C$12)</f>
        <v>!Group 4 &gt;= matches 4</v>
      </c>
      <c r="D17" s="6" t="str">
        <f>_xll.GeodesiX.UDF.Regex($B$7,$B$8,$B17,D$12)</f>
        <v>!Group 4 &gt;= matches 4</v>
      </c>
      <c r="E17" s="6" t="str">
        <f>_xll.GeodesiX.UDF.Regex($B$7,$B$8,$B17,E$12)</f>
        <v>!Group 4 &gt;= matches 4</v>
      </c>
      <c r="F17" s="6" t="str">
        <f>_xll.GeodesiX.UDF.Regex($B$7,$B$8,$B17,F$12)</f>
        <v>!Group 4 &gt;= matches 4</v>
      </c>
      <c r="G17" s="8" t="s">
        <v>17</v>
      </c>
      <c r="H17" s="6"/>
      <c r="I17" s="6"/>
    </row>
    <row r="18" spans="1:9" x14ac:dyDescent="0.25">
      <c r="B18" s="3"/>
      <c r="C18" s="3"/>
      <c r="D18" s="3"/>
      <c r="E18" s="3"/>
      <c r="F18" s="3"/>
    </row>
    <row r="19" spans="1:9" x14ac:dyDescent="0.25">
      <c r="A19" s="1" t="s">
        <v>77</v>
      </c>
      <c r="C19" s="1" t="s">
        <v>19</v>
      </c>
      <c r="D19" s="1" t="s">
        <v>78</v>
      </c>
    </row>
    <row r="20" spans="1:9" x14ac:dyDescent="0.25">
      <c r="B20" s="1">
        <v>1</v>
      </c>
    </row>
    <row r="21" spans="1:9" x14ac:dyDescent="0.25">
      <c r="B21" s="1">
        <v>2</v>
      </c>
    </row>
    <row r="22" spans="1:9" x14ac:dyDescent="0.25">
      <c r="B22" s="1">
        <v>3</v>
      </c>
    </row>
    <row r="25" spans="1:9" ht="15" customHeight="1" x14ac:dyDescent="0.25">
      <c r="A25" s="1" t="s">
        <v>25</v>
      </c>
      <c r="B25" s="55" t="s">
        <v>26</v>
      </c>
      <c r="C25" s="55"/>
      <c r="D25" s="55"/>
      <c r="E25" s="55"/>
      <c r="F25" s="55"/>
      <c r="G25" s="55"/>
    </row>
  </sheetData>
  <mergeCells count="6">
    <mergeCell ref="B25:G25"/>
    <mergeCell ref="A13:A16"/>
    <mergeCell ref="C11:F11"/>
    <mergeCell ref="B7:F7"/>
    <mergeCell ref="B8:F8"/>
    <mergeCell ref="B9:F9"/>
  </mergeCells>
  <hyperlinks>
    <hyperlink ref="B25" r:id="rId1" xr:uid="{EDA92F56-76E6-49CA-8DE4-BE575C2804AE}"/>
  </hyperlinks>
  <pageMargins left="0.7" right="0.7" top="0.75" bottom="0.75" header="0.3" footer="0.3"/>
  <pageSetup paperSize="9" orientation="portrait" verticalDpi="0" r:id="rId2"/>
  <customProperties>
    <customPr name="display" r:id="rId3"/>
    <customPr name="Guid" r:id="rId4"/>
    <customPr name="id" r:id="rId5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B41D-1C3A-4225-9A30-CDC0735ECCAA}">
  <sheetPr codeName="Sheet6"/>
  <dimension ref="A1:T10"/>
  <sheetViews>
    <sheetView workbookViewId="0">
      <selection activeCell="H32" sqref="H32"/>
    </sheetView>
  </sheetViews>
  <sheetFormatPr defaultRowHeight="15" x14ac:dyDescent="0.25"/>
  <cols>
    <col min="1" max="1" width="23" bestFit="1" customWidth="1"/>
  </cols>
  <sheetData>
    <row r="1" spans="1:20" x14ac:dyDescent="0.25">
      <c r="A1">
        <v>11</v>
      </c>
      <c r="B1" t="s">
        <v>4</v>
      </c>
      <c r="C1" t="s">
        <v>89</v>
      </c>
      <c r="D1" t="s">
        <v>90</v>
      </c>
      <c r="E1" t="s">
        <v>115</v>
      </c>
      <c r="F1" t="s">
        <v>161</v>
      </c>
      <c r="G1" t="s">
        <v>162</v>
      </c>
      <c r="H1" t="s">
        <v>91</v>
      </c>
      <c r="I1" t="s">
        <v>116</v>
      </c>
      <c r="J1" t="s">
        <v>7</v>
      </c>
      <c r="K1" t="s">
        <v>5</v>
      </c>
      <c r="L1" t="s">
        <v>92</v>
      </c>
      <c r="M1" t="s">
        <v>93</v>
      </c>
      <c r="N1" t="s">
        <v>6</v>
      </c>
      <c r="O1" t="s">
        <v>148</v>
      </c>
      <c r="P1" t="s">
        <v>149</v>
      </c>
      <c r="Q1" t="s">
        <v>94</v>
      </c>
      <c r="R1" t="s">
        <v>95</v>
      </c>
      <c r="S1" t="s">
        <v>150</v>
      </c>
      <c r="T1" t="s">
        <v>4</v>
      </c>
    </row>
    <row r="2" spans="1:20" x14ac:dyDescent="0.25">
      <c r="A2" t="s">
        <v>39</v>
      </c>
      <c r="B2" t="s">
        <v>96</v>
      </c>
      <c r="C2" t="s">
        <v>117</v>
      </c>
      <c r="H2" t="s">
        <v>118</v>
      </c>
      <c r="J2" t="s">
        <v>119</v>
      </c>
      <c r="K2">
        <v>46.798862100000001</v>
      </c>
      <c r="M2" t="s">
        <v>101</v>
      </c>
      <c r="N2">
        <v>7.7080700999999996</v>
      </c>
    </row>
    <row r="3" spans="1:20" x14ac:dyDescent="0.25">
      <c r="A3" t="s">
        <v>163</v>
      </c>
      <c r="B3" t="s">
        <v>96</v>
      </c>
      <c r="F3" t="s">
        <v>164</v>
      </c>
      <c r="G3" t="s">
        <v>165</v>
      </c>
      <c r="H3" t="s">
        <v>99</v>
      </c>
      <c r="J3" t="s">
        <v>99</v>
      </c>
      <c r="K3">
        <v>46.227637999999999</v>
      </c>
      <c r="M3" t="s">
        <v>101</v>
      </c>
      <c r="N3">
        <v>2.213749</v>
      </c>
      <c r="O3" t="s">
        <v>166</v>
      </c>
    </row>
    <row r="4" spans="1:20" x14ac:dyDescent="0.25">
      <c r="A4" t="s">
        <v>8</v>
      </c>
      <c r="B4" t="s">
        <v>96</v>
      </c>
      <c r="C4" t="s">
        <v>8</v>
      </c>
      <c r="E4" t="s">
        <v>120</v>
      </c>
      <c r="H4" t="s">
        <v>121</v>
      </c>
      <c r="J4" t="s">
        <v>122</v>
      </c>
      <c r="K4">
        <v>52.520006600000002</v>
      </c>
      <c r="L4" t="s">
        <v>8</v>
      </c>
      <c r="M4" t="s">
        <v>101</v>
      </c>
      <c r="N4">
        <v>13.404954</v>
      </c>
    </row>
    <row r="5" spans="1:20" x14ac:dyDescent="0.25">
      <c r="A5" t="s">
        <v>88</v>
      </c>
      <c r="B5" t="s">
        <v>96</v>
      </c>
      <c r="C5" t="s">
        <v>97</v>
      </c>
      <c r="D5" t="s">
        <v>98</v>
      </c>
      <c r="H5" t="s">
        <v>99</v>
      </c>
      <c r="J5" t="s">
        <v>100</v>
      </c>
      <c r="K5">
        <v>43.296481999999997</v>
      </c>
      <c r="L5" t="s">
        <v>88</v>
      </c>
      <c r="M5" t="s">
        <v>101</v>
      </c>
      <c r="N5">
        <v>5.3697800000000004</v>
      </c>
    </row>
    <row r="6" spans="1:20" x14ac:dyDescent="0.25">
      <c r="A6" t="s">
        <v>82</v>
      </c>
      <c r="B6" t="s">
        <v>96</v>
      </c>
      <c r="C6" t="s">
        <v>97</v>
      </c>
      <c r="D6" t="s">
        <v>98</v>
      </c>
      <c r="H6" t="s">
        <v>99</v>
      </c>
      <c r="J6" t="s">
        <v>100</v>
      </c>
      <c r="K6">
        <v>43.296481999999997</v>
      </c>
      <c r="L6" t="s">
        <v>88</v>
      </c>
      <c r="M6" t="s">
        <v>101</v>
      </c>
      <c r="N6">
        <v>5.3697800000000004</v>
      </c>
    </row>
    <row r="7" spans="1:20" x14ac:dyDescent="0.25">
      <c r="A7" t="s">
        <v>81</v>
      </c>
      <c r="B7" t="s">
        <v>96</v>
      </c>
      <c r="C7" t="s">
        <v>102</v>
      </c>
      <c r="D7" t="s">
        <v>81</v>
      </c>
      <c r="H7" t="s">
        <v>99</v>
      </c>
      <c r="J7" t="s">
        <v>103</v>
      </c>
      <c r="K7">
        <v>48.856614</v>
      </c>
      <c r="L7" t="s">
        <v>81</v>
      </c>
      <c r="M7" t="s">
        <v>101</v>
      </c>
      <c r="N7">
        <v>2.3522219</v>
      </c>
    </row>
    <row r="8" spans="1:20" x14ac:dyDescent="0.25">
      <c r="A8" t="s">
        <v>145</v>
      </c>
      <c r="B8" t="s">
        <v>96</v>
      </c>
      <c r="C8" t="s">
        <v>151</v>
      </c>
      <c r="D8" t="s">
        <v>152</v>
      </c>
      <c r="H8" t="s">
        <v>118</v>
      </c>
      <c r="J8" t="s">
        <v>153</v>
      </c>
      <c r="K8">
        <v>46.9487624</v>
      </c>
      <c r="L8" t="s">
        <v>151</v>
      </c>
      <c r="M8" t="s">
        <v>154</v>
      </c>
      <c r="N8">
        <v>7.4523275</v>
      </c>
      <c r="O8" t="s">
        <v>155</v>
      </c>
      <c r="P8" t="s">
        <v>156</v>
      </c>
      <c r="Q8">
        <v>3011</v>
      </c>
      <c r="S8" t="s">
        <v>157</v>
      </c>
    </row>
    <row r="9" spans="1:20" x14ac:dyDescent="0.25">
      <c r="A9" t="s">
        <v>70</v>
      </c>
      <c r="B9" t="s">
        <v>96</v>
      </c>
      <c r="D9" t="s">
        <v>106</v>
      </c>
      <c r="H9" t="s">
        <v>107</v>
      </c>
      <c r="I9" t="s">
        <v>123</v>
      </c>
      <c r="J9" t="s">
        <v>124</v>
      </c>
      <c r="K9">
        <v>51.5054564</v>
      </c>
      <c r="M9" t="s">
        <v>109</v>
      </c>
      <c r="N9">
        <v>-7.5356500000000007E-2</v>
      </c>
      <c r="Q9" t="s">
        <v>125</v>
      </c>
      <c r="R9" t="s">
        <v>111</v>
      </c>
    </row>
    <row r="10" spans="1:20" x14ac:dyDescent="0.25">
      <c r="A10" t="s">
        <v>104</v>
      </c>
      <c r="B10" t="s">
        <v>96</v>
      </c>
      <c r="C10" t="s">
        <v>105</v>
      </c>
      <c r="D10" t="s">
        <v>106</v>
      </c>
      <c r="H10" t="s">
        <v>107</v>
      </c>
      <c r="J10" t="s">
        <v>108</v>
      </c>
      <c r="K10">
        <v>51.508038999999997</v>
      </c>
      <c r="M10" t="s">
        <v>109</v>
      </c>
      <c r="N10">
        <v>-0.12806899999999999</v>
      </c>
      <c r="Q10" t="s">
        <v>110</v>
      </c>
      <c r="R10" t="s">
        <v>111</v>
      </c>
    </row>
  </sheetData>
  <pageMargins left="0.7" right="0.7" top="0.75" bottom="0.75" header="0.3" footer="0.3"/>
  <customProperties>
    <customPr name="display" r:id="rId1"/>
    <customPr name="Guid" r:id="rId2"/>
    <customPr name="id" r:id="rId3"/>
    <customPr name="mapstyle" r:id="rId4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4662-57E1-4097-B1C3-C24AC7CBB4FC}">
  <sheetPr codeName="Sheet8"/>
  <dimension ref="A1:B3"/>
  <sheetViews>
    <sheetView workbookViewId="0"/>
  </sheetViews>
  <sheetFormatPr defaultRowHeight="15" x14ac:dyDescent="0.25"/>
  <cols>
    <col min="1" max="1" width="27" bestFit="1" customWidth="1"/>
  </cols>
  <sheetData>
    <row r="1" spans="1:2" x14ac:dyDescent="0.25">
      <c r="A1">
        <v>4</v>
      </c>
      <c r="B1" t="s">
        <v>4</v>
      </c>
    </row>
    <row r="2" spans="1:2" x14ac:dyDescent="0.25">
      <c r="A2" t="s">
        <v>112</v>
      </c>
      <c r="B2" t="s">
        <v>96</v>
      </c>
    </row>
    <row r="3" spans="1:2" x14ac:dyDescent="0.25">
      <c r="A3" t="s">
        <v>114</v>
      </c>
      <c r="B3" t="s">
        <v>96</v>
      </c>
    </row>
  </sheetData>
  <pageMargins left="0.7" right="0.7" top="0.75" bottom="0.75" header="0.3" footer="0.3"/>
  <customProperties>
    <customPr name="display" r:id="rId1"/>
    <customPr name="Guid" r:id="rId2"/>
    <customPr name="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Colour</vt:lpstr>
      <vt:lpstr>Geocode</vt:lpstr>
      <vt:lpstr>Geodesix</vt:lpstr>
      <vt:lpstr>Heat</vt:lpstr>
      <vt:lpstr>Pluscode</vt:lpstr>
      <vt:lpstr>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Calvert</dc:creator>
  <cp:lastModifiedBy>Maurice Calvert</cp:lastModifiedBy>
  <dcterms:created xsi:type="dcterms:W3CDTF">2019-06-06T09:30:46Z</dcterms:created>
  <dcterms:modified xsi:type="dcterms:W3CDTF">2024-05-30T07:45:44Z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ocodes">
    <vt:i4>1</vt:i4>
  </property>
  <property fmtid="{D5CDD505-2E9C-101B-9397-08002B2CF9AE}" pid="3" name="Geodesix">
    <vt:lpwstr>0fb70b77-8b3d-4533-995d-189b68693cff</vt:lpwstr>
  </property>
  <property fmtid="{D5CDD505-2E9C-101B-9397-08002B2CF9AE}" pid="4" name="Guid">
    <vt:lpwstr>ccb0f978-0d1d-45c5-9dbe-88bd6b5f5e32</vt:lpwstr>
  </property>
  <property fmtid="{D5CDD505-2E9C-101B-9397-08002B2CF9AE}" pid="5" name="align">
    <vt:lpwstr/>
  </property>
  <property fmtid="{D5CDD505-2E9C-101B-9397-08002B2CF9AE}" pid="6" name="arrow">
    <vt:lpwstr/>
  </property>
  <property fmtid="{D5CDD505-2E9C-101B-9397-08002B2CF9AE}" pid="7" name="arrowFillColor">
    <vt:lpwstr/>
  </property>
  <property fmtid="{D5CDD505-2E9C-101B-9397-08002B2CF9AE}" pid="8" name="arrowFillOpacity">
    <vt:lpwstr/>
  </property>
  <property fmtid="{D5CDD505-2E9C-101B-9397-08002B2CF9AE}" pid="9" name="arrowScale">
    <vt:lpwstr/>
  </property>
  <property fmtid="{D5CDD505-2E9C-101B-9397-08002B2CF9AE}" pid="10" name="arrowStrokeColor">
    <vt:lpwstr/>
  </property>
  <property fmtid="{D5CDD505-2E9C-101B-9397-08002B2CF9AE}" pid="11" name="arrowStrokeWeight">
    <vt:lpwstr/>
  </property>
  <property fmtid="{D5CDD505-2E9C-101B-9397-08002B2CF9AE}" pid="12" name="color">
    <vt:lpwstr/>
  </property>
  <property fmtid="{D5CDD505-2E9C-101B-9397-08002B2CF9AE}" pid="13" name="distanceColor">
    <vt:lpwstr/>
  </property>
  <property fmtid="{D5CDD505-2E9C-101B-9397-08002B2CF9AE}" pid="14" name="icon">
    <vt:lpwstr/>
  </property>
  <property fmtid="{D5CDD505-2E9C-101B-9397-08002B2CF9AE}" pid="15" name="label">
    <vt:lpwstr/>
  </property>
  <property fmtid="{D5CDD505-2E9C-101B-9397-08002B2CF9AE}" pid="16" name="lineTitle">
    <vt:lpwstr/>
  </property>
  <property fmtid="{D5CDD505-2E9C-101B-9397-08002B2CF9AE}" pid="17" name="size">
    <vt:lpwstr/>
  </property>
  <property fmtid="{D5CDD505-2E9C-101B-9397-08002B2CF9AE}" pid="18" name="strokeColor">
    <vt:lpwstr/>
  </property>
  <property fmtid="{D5CDD505-2E9C-101B-9397-08002B2CF9AE}" pid="19" name="strokeOpacity">
    <vt:lpwstr/>
  </property>
  <property fmtid="{D5CDD505-2E9C-101B-9397-08002B2CF9AE}" pid="20" name="strokeWeight">
    <vt:lpwstr/>
  </property>
  <property fmtid="{D5CDD505-2E9C-101B-9397-08002B2CF9AE}" pid="21" name="title">
    <vt:lpwstr/>
  </property>
  <property fmtid="{D5CDD505-2E9C-101B-9397-08002B2CF9AE}" pid="22" name="DrawingSettings">
    <vt:lpwstr>[_x000d_
  {_x000d_
    "Key": "align",_x000d_
    "Value": "Centre"_x000d_
  },_x000d_
  {_x000d_
    "Key": "arrow",_x000d_
    "Value": ""_x000d_
  },_x000d_
  {_x000d_
    "Key": "arrowColor",_x000d_
    "Value": "Blue"_x000d_
  },_x000d_
  {_x000d_
    "Key": "arrowSize",_x000d_
    "Value": "6"_x000d_
  },_x000d_
  {_x000d_
    "Key": "distanceColor",_x000d_
    "Value": "Green"_x000d_
  },_x000d_
  {_x000d_
    "Key": "icon",_x000d_
    "Value": "Push_Pin"_x000d_
  },_x000d_
  {_x000d_
    "Key": "iconColor",_x000d_
    "Value": "Red"_x000d_
  },_x000d_
  {_x000d_
    "Key": "iconSize",_x000d_
    "Value": "24"_x000d_
  },_x000d_
  {_x000d_
    "Key": "label",_x000d_
    "Value": ""_x000d_
  },_x000d_
  {_x000d_
    "Key": "lineTitle",_x000d_
    "Value": ""_x000d_
  },_x000d_
  {_x000d_
    "Key": "strokeColor",_x000d_
    "Value": "Red"_x000d_
  },_x000d_
  {_x000d_
    "Key": "strokeOpacity",_x000d_
    "Value": "1"_x000d_
  },_x000d_
  {_x000d_
    "Key": "strokeWeight",_x000d_
    "Value": "1"_x000d_
  },_x000d_
  {_x000d_
    "Key": "symbols",_x000d_
    "Value": "outlined"_x000d_
  },_x000d_
  {_x000d_
    "Key": "title",_x000d_
    "Value": ""_x000d_
  }_x000d_
]</vt:lpwstr>
  </property>
  <property fmtid="{D5CDD505-2E9C-101B-9397-08002B2CF9AE}" pid="23" name="arrowColor">
    <vt:lpwstr/>
  </property>
  <property fmtid="{D5CDD505-2E9C-101B-9397-08002B2CF9AE}" pid="24" name="arrowSize">
    <vt:lpwstr/>
  </property>
  <property fmtid="{D5CDD505-2E9C-101B-9397-08002B2CF9AE}" pid="25" name="iconColor">
    <vt:lpwstr/>
  </property>
  <property fmtid="{D5CDD505-2E9C-101B-9397-08002B2CF9AE}" pid="26" name="iconSize">
    <vt:lpwstr/>
  </property>
  <property fmtid="{D5CDD505-2E9C-101B-9397-08002B2CF9AE}" pid="27" name="symbols">
    <vt:lpwstr/>
  </property>
</Properties>
</file>