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Control Interno\Desktop\INFORMES PARA ING. RENATO\INFORMES PUBLICAR  PAGINA WEB INDER JULIO 2021\"/>
    </mc:Choice>
  </mc:AlternateContent>
  <bookViews>
    <workbookView xWindow="0" yWindow="0" windowWidth="24000" windowHeight="9735" tabRatio="882" firstSheet="8" activeTab="13"/>
  </bookViews>
  <sheets>
    <sheet name="Intructivo" sheetId="20" r:id="rId1"/>
    <sheet name="DIRECCIONAMIENTO ESTRATEGICO" sheetId="21" r:id="rId2"/>
    <sheet name="DEPORTE ESTUDIANTIL Y F " sheetId="22" r:id="rId3"/>
    <sheet name="DEPORTE ASOCIADO" sheetId="23" r:id="rId4"/>
    <sheet name="DEPORTE SOCIAL Y C" sheetId="24" r:id="rId5"/>
    <sheet name="DEPORTE DE ALTO REN" sheetId="25" r:id="rId6"/>
    <sheet name="GESTION DE TH" sheetId="26" r:id="rId7"/>
    <sheet name="ADMINISTRATIVO Y FINANCIERO" sheetId="27" r:id="rId8"/>
    <sheet name="ADQUISICION  B Y S" sheetId="28" r:id="rId9"/>
    <sheet name="GESTION JURIDICA" sheetId="29" r:id="rId10"/>
    <sheet name="COMUNICACIONES INSTITUCIONALES" sheetId="30" r:id="rId11"/>
    <sheet name="GESTION DOCUMENTAL" sheetId="31" r:id="rId12"/>
    <sheet name="GESTION INTEGRAL" sheetId="32" r:id="rId13"/>
    <sheet name="CONTROL INTERNO" sheetId="1" r:id="rId14"/>
    <sheet name="Matriz Calor Inherente" sheetId="18" r:id="rId15"/>
    <sheet name="Matriz Calor Residual" sheetId="19" r:id="rId16"/>
    <sheet name="Tabla probabilidad" sheetId="12" r:id="rId17"/>
    <sheet name="Tabla Impacto" sheetId="13" r:id="rId18"/>
    <sheet name="Tabla Valoración controles" sheetId="15" r:id="rId19"/>
    <sheet name="Opciones Tratamiento" sheetId="16" state="hidden" r:id="rId20"/>
    <sheet name="Hoja1" sheetId="11" state="hidden" r:id="rId21"/>
  </sheets>
  <definedNames>
    <definedName name="_xlnm.Print_Area" localSheetId="1">'DIRECCIONAMIENTO ESTRATEGICO'!$A$1:$AJ$72</definedName>
  </definedNames>
  <calcPr calcId="152511"/>
  <pivotCaches>
    <pivotCache cacheId="0" r:id="rId2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69" i="32" l="1"/>
  <c r="Q69" i="32"/>
  <c r="X68" i="32"/>
  <c r="Z68" i="32" s="1"/>
  <c r="T68" i="32"/>
  <c r="Q68" i="32"/>
  <c r="AB69" i="32" s="1"/>
  <c r="AA69" i="32" s="1"/>
  <c r="X67" i="32"/>
  <c r="Z67" i="32" s="1"/>
  <c r="T67" i="32"/>
  <c r="Q67" i="32"/>
  <c r="Z66" i="32"/>
  <c r="Y66" i="32"/>
  <c r="X66" i="32"/>
  <c r="T66" i="32"/>
  <c r="Q66" i="32"/>
  <c r="AB67" i="32" s="1"/>
  <c r="AA67" i="32" s="1"/>
  <c r="T65" i="32"/>
  <c r="Q65" i="32"/>
  <c r="AB66" i="32" s="1"/>
  <c r="AA66" i="32" s="1"/>
  <c r="AB64" i="32"/>
  <c r="AA64" i="32"/>
  <c r="Z64" i="32"/>
  <c r="X64" i="32"/>
  <c r="Y64" i="32" s="1"/>
  <c r="AC64" i="32" s="1"/>
  <c r="T64" i="32"/>
  <c r="Q64" i="32"/>
  <c r="X65" i="32" s="1"/>
  <c r="H64" i="32"/>
  <c r="I64" i="32" s="1"/>
  <c r="Z63" i="32"/>
  <c r="Y63" i="32"/>
  <c r="X63" i="32"/>
  <c r="T63" i="32"/>
  <c r="Q63" i="32"/>
  <c r="T62" i="32"/>
  <c r="Q62" i="32"/>
  <c r="AB63" i="32" s="1"/>
  <c r="AA63" i="32" s="1"/>
  <c r="AB61" i="32"/>
  <c r="AA61" i="32"/>
  <c r="X61" i="32"/>
  <c r="Z61" i="32" s="1"/>
  <c r="T61" i="32"/>
  <c r="Q61" i="32"/>
  <c r="X62" i="32" s="1"/>
  <c r="AB60" i="32"/>
  <c r="AA60" i="32" s="1"/>
  <c r="T60" i="32"/>
  <c r="Q60" i="32"/>
  <c r="T59" i="32"/>
  <c r="Q59" i="32"/>
  <c r="X60" i="32" s="1"/>
  <c r="T58" i="32"/>
  <c r="Q58" i="32"/>
  <c r="AB59" i="32" s="1"/>
  <c r="AA59" i="32" s="1"/>
  <c r="I58" i="32"/>
  <c r="H58" i="32"/>
  <c r="AB57" i="32"/>
  <c r="AA57" i="32" s="1"/>
  <c r="T57" i="32"/>
  <c r="Q57" i="32"/>
  <c r="T56" i="32"/>
  <c r="Q56" i="32"/>
  <c r="X57" i="32" s="1"/>
  <c r="T55" i="32"/>
  <c r="Q55" i="32"/>
  <c r="AB56" i="32" s="1"/>
  <c r="AA56" i="32" s="1"/>
  <c r="X54" i="32"/>
  <c r="Z54" i="32" s="1"/>
  <c r="T54" i="32"/>
  <c r="Q54" i="32"/>
  <c r="AB55" i="32" s="1"/>
  <c r="AA55" i="32" s="1"/>
  <c r="X53" i="32"/>
  <c r="Y53" i="32" s="1"/>
  <c r="AC53" i="32" s="1"/>
  <c r="T53" i="32"/>
  <c r="Q53" i="32"/>
  <c r="Z52" i="32"/>
  <c r="Y52" i="32"/>
  <c r="X52" i="32"/>
  <c r="T52" i="32"/>
  <c r="Q52" i="32"/>
  <c r="AB53" i="32" s="1"/>
  <c r="AA53" i="32" s="1"/>
  <c r="I52" i="32"/>
  <c r="H52" i="32"/>
  <c r="X51" i="32"/>
  <c r="Z51" i="32" s="1"/>
  <c r="T51" i="32"/>
  <c r="Q51" i="32"/>
  <c r="AB51" i="32" s="1"/>
  <c r="AA51" i="32" s="1"/>
  <c r="X50" i="32"/>
  <c r="Z50" i="32" s="1"/>
  <c r="T50" i="32"/>
  <c r="Q50" i="32"/>
  <c r="Z49" i="32"/>
  <c r="Y49" i="32"/>
  <c r="X49" i="32"/>
  <c r="T49" i="32"/>
  <c r="Q49" i="32"/>
  <c r="AB50" i="32" s="1"/>
  <c r="AA50" i="32" s="1"/>
  <c r="Z48" i="32"/>
  <c r="Y48" i="32"/>
  <c r="X48" i="32"/>
  <c r="T48" i="32"/>
  <c r="Q48" i="32"/>
  <c r="AB49" i="32" s="1"/>
  <c r="AA49" i="32" s="1"/>
  <c r="AB47" i="32"/>
  <c r="AA47" i="32"/>
  <c r="Z47" i="32"/>
  <c r="X47" i="32"/>
  <c r="Y47" i="32" s="1"/>
  <c r="AC47" i="32" s="1"/>
  <c r="T47" i="32"/>
  <c r="Q47" i="32"/>
  <c r="AB48" i="32" s="1"/>
  <c r="AA48" i="32" s="1"/>
  <c r="AB46" i="32"/>
  <c r="AA46" i="32" s="1"/>
  <c r="AC46" i="32" s="1"/>
  <c r="Y46" i="32"/>
  <c r="X46" i="32"/>
  <c r="Z46" i="32" s="1"/>
  <c r="T46" i="32"/>
  <c r="Q46" i="32"/>
  <c r="I46" i="32"/>
  <c r="H46" i="32"/>
  <c r="Z45" i="32"/>
  <c r="Y45" i="32"/>
  <c r="X45" i="32"/>
  <c r="T45" i="32"/>
  <c r="Q45" i="32"/>
  <c r="AB44" i="32"/>
  <c r="AA44" i="32"/>
  <c r="X44" i="32"/>
  <c r="Z44" i="32" s="1"/>
  <c r="T44" i="32"/>
  <c r="Q44" i="32"/>
  <c r="AB45" i="32" s="1"/>
  <c r="AA45" i="32" s="1"/>
  <c r="AB43" i="32"/>
  <c r="AA43" i="32" s="1"/>
  <c r="T43" i="32"/>
  <c r="Q43" i="32"/>
  <c r="T42" i="32"/>
  <c r="Q42" i="32"/>
  <c r="X43" i="32" s="1"/>
  <c r="T41" i="32"/>
  <c r="Q41" i="32"/>
  <c r="AB42" i="32" s="1"/>
  <c r="AA42" i="32" s="1"/>
  <c r="X40" i="32"/>
  <c r="Z40" i="32" s="1"/>
  <c r="T40" i="32"/>
  <c r="Q40" i="32"/>
  <c r="AB41" i="32" s="1"/>
  <c r="AA41" i="32" s="1"/>
  <c r="H40" i="32"/>
  <c r="T39" i="32"/>
  <c r="Q39" i="32"/>
  <c r="T38" i="32"/>
  <c r="Q38" i="32"/>
  <c r="AB39" i="32" s="1"/>
  <c r="AA39" i="32" s="1"/>
  <c r="X37" i="32"/>
  <c r="Z37" i="32" s="1"/>
  <c r="T37" i="32"/>
  <c r="Q37" i="32"/>
  <c r="AB38" i="32" s="1"/>
  <c r="AA38" i="32" s="1"/>
  <c r="X36" i="32"/>
  <c r="Y36" i="32" s="1"/>
  <c r="T36" i="32"/>
  <c r="Q36" i="32"/>
  <c r="Z35" i="32"/>
  <c r="Y35" i="32"/>
  <c r="X35" i="32"/>
  <c r="T35" i="32"/>
  <c r="Q35" i="32"/>
  <c r="AB36" i="32" s="1"/>
  <c r="AA36" i="32" s="1"/>
  <c r="AB34" i="32"/>
  <c r="AA34" i="32"/>
  <c r="Z34" i="32"/>
  <c r="Y34" i="32"/>
  <c r="AC34" i="32" s="1"/>
  <c r="X34" i="32"/>
  <c r="T34" i="32"/>
  <c r="Q34" i="32"/>
  <c r="AB35" i="32" s="1"/>
  <c r="AA35" i="32" s="1"/>
  <c r="I34" i="32"/>
  <c r="H34" i="32"/>
  <c r="X33" i="32"/>
  <c r="Y33" i="32" s="1"/>
  <c r="T33" i="32"/>
  <c r="Q33" i="32"/>
  <c r="X32" i="32"/>
  <c r="Z32" i="32" s="1"/>
  <c r="T32" i="32"/>
  <c r="Q32" i="32"/>
  <c r="AB33" i="32" s="1"/>
  <c r="AA33" i="32" s="1"/>
  <c r="AB31" i="32"/>
  <c r="AA31" i="32" s="1"/>
  <c r="Z31" i="32"/>
  <c r="X31" i="32"/>
  <c r="Y31" i="32" s="1"/>
  <c r="T31" i="32"/>
  <c r="Q31" i="32"/>
  <c r="AB32" i="32" s="1"/>
  <c r="AA32" i="32" s="1"/>
  <c r="AB30" i="32"/>
  <c r="AA30" i="32" s="1"/>
  <c r="X30" i="32"/>
  <c r="Y30" i="32" s="1"/>
  <c r="T30" i="32"/>
  <c r="Q30" i="32"/>
  <c r="T29" i="32"/>
  <c r="Q29" i="32"/>
  <c r="T28" i="32"/>
  <c r="Q28" i="32"/>
  <c r="AB29" i="32" s="1"/>
  <c r="AA29" i="32" s="1"/>
  <c r="H28" i="32"/>
  <c r="I28" i="32" s="1"/>
  <c r="AB27" i="32"/>
  <c r="AA27" i="32" s="1"/>
  <c r="X27" i="32"/>
  <c r="Z27" i="32" s="1"/>
  <c r="T27" i="32"/>
  <c r="Q27" i="32"/>
  <c r="AB26" i="32"/>
  <c r="AA26" i="32" s="1"/>
  <c r="T26" i="32"/>
  <c r="Q26" i="32"/>
  <c r="T25" i="32"/>
  <c r="Q25" i="32"/>
  <c r="X26" i="32" s="1"/>
  <c r="T24" i="32"/>
  <c r="Q24" i="32"/>
  <c r="AB25" i="32" s="1"/>
  <c r="AA25" i="32" s="1"/>
  <c r="T23" i="32"/>
  <c r="Q23" i="32"/>
  <c r="AB24" i="32" s="1"/>
  <c r="AA24" i="32" s="1"/>
  <c r="T22" i="32"/>
  <c r="Q22" i="32"/>
  <c r="X23" i="32" s="1"/>
  <c r="Z23" i="32" s="1"/>
  <c r="H22" i="32"/>
  <c r="T21" i="32"/>
  <c r="Q21" i="32"/>
  <c r="X20" i="32"/>
  <c r="Z20" i="32" s="1"/>
  <c r="T20" i="32"/>
  <c r="Q20" i="32"/>
  <c r="AB21" i="32" s="1"/>
  <c r="AA21" i="32" s="1"/>
  <c r="X19" i="32"/>
  <c r="Y19" i="32" s="1"/>
  <c r="T19" i="32"/>
  <c r="Q19" i="32"/>
  <c r="X18" i="32"/>
  <c r="Z18" i="32" s="1"/>
  <c r="T18" i="32"/>
  <c r="Q18" i="32"/>
  <c r="AB19" i="32" s="1"/>
  <c r="AA19" i="32" s="1"/>
  <c r="T17" i="32"/>
  <c r="Q17" i="32"/>
  <c r="T16" i="32"/>
  <c r="Q16" i="32"/>
  <c r="AB17" i="32" s="1"/>
  <c r="AA17" i="32" s="1"/>
  <c r="H16" i="32"/>
  <c r="I16" i="32" s="1"/>
  <c r="X15" i="32"/>
  <c r="Y15" i="32" s="1"/>
  <c r="T15" i="32"/>
  <c r="Q15" i="32"/>
  <c r="AB14" i="32"/>
  <c r="AA14" i="32" s="1"/>
  <c r="X14" i="32"/>
  <c r="Z14" i="32" s="1"/>
  <c r="T14" i="32"/>
  <c r="Q14" i="32"/>
  <c r="AB15" i="32" s="1"/>
  <c r="AA15" i="32" s="1"/>
  <c r="AB13" i="32"/>
  <c r="AA13" i="32" s="1"/>
  <c r="X13" i="32"/>
  <c r="Y13" i="32" s="1"/>
  <c r="T13" i="32"/>
  <c r="Q13" i="32"/>
  <c r="AB12" i="32"/>
  <c r="AA12" i="32" s="1"/>
  <c r="T12" i="32"/>
  <c r="Q12" i="32"/>
  <c r="T11" i="32"/>
  <c r="Q11" i="32"/>
  <c r="X12" i="32" s="1"/>
  <c r="T10" i="32"/>
  <c r="Q10" i="32"/>
  <c r="AB11" i="32" s="1"/>
  <c r="AA11" i="32" s="1"/>
  <c r="H10" i="32"/>
  <c r="I10" i="32" s="1"/>
  <c r="T69" i="31"/>
  <c r="Q69" i="31"/>
  <c r="X69" i="31" s="1"/>
  <c r="X68" i="31"/>
  <c r="Z68" i="31" s="1"/>
  <c r="T68" i="31"/>
  <c r="Q68" i="31"/>
  <c r="AB69" i="31" s="1"/>
  <c r="AA69" i="31" s="1"/>
  <c r="X67" i="31"/>
  <c r="Z67" i="31" s="1"/>
  <c r="T67" i="31"/>
  <c r="Q67" i="31"/>
  <c r="AB68" i="31" s="1"/>
  <c r="AA68" i="31" s="1"/>
  <c r="T66" i="31"/>
  <c r="Q66" i="31"/>
  <c r="AB67" i="31" s="1"/>
  <c r="AA67" i="31" s="1"/>
  <c r="AB65" i="31"/>
  <c r="AA65" i="31"/>
  <c r="T65" i="31"/>
  <c r="Q65" i="31"/>
  <c r="X66" i="31" s="1"/>
  <c r="AB64" i="31"/>
  <c r="AA64" i="31"/>
  <c r="X64" i="31"/>
  <c r="Z64" i="31" s="1"/>
  <c r="T64" i="31"/>
  <c r="Q64" i="31"/>
  <c r="X65" i="31" s="1"/>
  <c r="H64" i="31"/>
  <c r="I64" i="31" s="1"/>
  <c r="T63" i="31"/>
  <c r="Q63" i="31"/>
  <c r="AB62" i="31"/>
  <c r="AA62" i="31"/>
  <c r="T62" i="31"/>
  <c r="Q62" i="31"/>
  <c r="X63" i="31" s="1"/>
  <c r="AB61" i="31"/>
  <c r="AA61" i="31"/>
  <c r="T61" i="31"/>
  <c r="Q61" i="31"/>
  <c r="X62" i="31" s="1"/>
  <c r="AB60" i="31"/>
  <c r="AA60" i="31" s="1"/>
  <c r="T60" i="31"/>
  <c r="Q60" i="31"/>
  <c r="X61" i="31" s="1"/>
  <c r="T59" i="31"/>
  <c r="Q59" i="31"/>
  <c r="X60" i="31" s="1"/>
  <c r="T58" i="31"/>
  <c r="Q58" i="31"/>
  <c r="AB59" i="31" s="1"/>
  <c r="AA59" i="31" s="1"/>
  <c r="H58" i="31"/>
  <c r="AB57" i="31"/>
  <c r="AA57" i="31" s="1"/>
  <c r="T57" i="31"/>
  <c r="Q57" i="31"/>
  <c r="T56" i="31"/>
  <c r="Q56" i="31"/>
  <c r="X57" i="31" s="1"/>
  <c r="T55" i="31"/>
  <c r="Q55" i="31"/>
  <c r="AB56" i="31" s="1"/>
  <c r="AA56" i="31" s="1"/>
  <c r="AB54" i="31"/>
  <c r="AA54" i="31" s="1"/>
  <c r="X54" i="31"/>
  <c r="Z54" i="31" s="1"/>
  <c r="T54" i="31"/>
  <c r="Q54" i="31"/>
  <c r="AB55" i="31" s="1"/>
  <c r="AA55" i="31" s="1"/>
  <c r="X53" i="31"/>
  <c r="Y53" i="31" s="1"/>
  <c r="T53" i="31"/>
  <c r="Q53" i="31"/>
  <c r="T52" i="31"/>
  <c r="Q52" i="31"/>
  <c r="X52" i="31" s="1"/>
  <c r="I52" i="31"/>
  <c r="H52" i="31"/>
  <c r="AB51" i="31"/>
  <c r="AA51" i="31" s="1"/>
  <c r="X51" i="31"/>
  <c r="Z51" i="31" s="1"/>
  <c r="T51" i="31"/>
  <c r="Q51" i="31"/>
  <c r="X50" i="31"/>
  <c r="Y50" i="31" s="1"/>
  <c r="AC50" i="31" s="1"/>
  <c r="T50" i="31"/>
  <c r="Q50" i="31"/>
  <c r="T49" i="31"/>
  <c r="Q49" i="31"/>
  <c r="AB50" i="31" s="1"/>
  <c r="AA50" i="31" s="1"/>
  <c r="AB48" i="31"/>
  <c r="AA48" i="31"/>
  <c r="T48" i="31"/>
  <c r="Q48" i="31"/>
  <c r="X49" i="31" s="1"/>
  <c r="AB47" i="31"/>
  <c r="AA47" i="31"/>
  <c r="T47" i="31"/>
  <c r="Q47" i="31"/>
  <c r="AB46" i="31"/>
  <c r="AA46" i="31" s="1"/>
  <c r="T46" i="31"/>
  <c r="Q46" i="31"/>
  <c r="X47" i="31" s="1"/>
  <c r="I46" i="31"/>
  <c r="H46" i="31"/>
  <c r="AB45" i="31"/>
  <c r="AA45" i="31"/>
  <c r="T45" i="31"/>
  <c r="Q45" i="31"/>
  <c r="AB44" i="31"/>
  <c r="AA44" i="31"/>
  <c r="T44" i="31"/>
  <c r="Q44" i="31"/>
  <c r="X45" i="31" s="1"/>
  <c r="AB43" i="31"/>
  <c r="AA43" i="31" s="1"/>
  <c r="T43" i="31"/>
  <c r="Q43" i="31"/>
  <c r="X44" i="31" s="1"/>
  <c r="T42" i="31"/>
  <c r="Q42" i="31"/>
  <c r="X43" i="31" s="1"/>
  <c r="T41" i="31"/>
  <c r="Q41" i="31"/>
  <c r="AB42" i="31" s="1"/>
  <c r="AA42" i="31" s="1"/>
  <c r="AB40" i="31"/>
  <c r="AA40" i="31" s="1"/>
  <c r="X40" i="31"/>
  <c r="Z40" i="31" s="1"/>
  <c r="T40" i="31"/>
  <c r="Q40" i="31"/>
  <c r="AB41" i="31" s="1"/>
  <c r="AA41" i="31" s="1"/>
  <c r="H40" i="31"/>
  <c r="T39" i="31"/>
  <c r="Q39" i="31"/>
  <c r="T38" i="31"/>
  <c r="Q38" i="31"/>
  <c r="AB39" i="31" s="1"/>
  <c r="AA39" i="31" s="1"/>
  <c r="AB37" i="31"/>
  <c r="AA37" i="31" s="1"/>
  <c r="X37" i="31"/>
  <c r="Z37" i="31" s="1"/>
  <c r="T37" i="31"/>
  <c r="Q37" i="31"/>
  <c r="AB38" i="31" s="1"/>
  <c r="AA38" i="31" s="1"/>
  <c r="X36" i="31"/>
  <c r="Y36" i="31" s="1"/>
  <c r="T36" i="31"/>
  <c r="Q36" i="31"/>
  <c r="T35" i="31"/>
  <c r="Q35" i="31"/>
  <c r="AB36" i="31" s="1"/>
  <c r="AA36" i="31" s="1"/>
  <c r="AB34" i="31"/>
  <c r="AA34" i="31"/>
  <c r="T34" i="31"/>
  <c r="Q34" i="31"/>
  <c r="X35" i="31" s="1"/>
  <c r="I34" i="31"/>
  <c r="H34" i="31"/>
  <c r="X33" i="31"/>
  <c r="Y33" i="31" s="1"/>
  <c r="T33" i="31"/>
  <c r="Q33" i="31"/>
  <c r="T32" i="31"/>
  <c r="Q32" i="31"/>
  <c r="AB33" i="31" s="1"/>
  <c r="AA33" i="31" s="1"/>
  <c r="AB31" i="31"/>
  <c r="AA31" i="31" s="1"/>
  <c r="T31" i="31"/>
  <c r="Q31" i="31"/>
  <c r="X32" i="31" s="1"/>
  <c r="T30" i="31"/>
  <c r="Q30" i="31"/>
  <c r="T29" i="31"/>
  <c r="Q29" i="31"/>
  <c r="X30" i="31" s="1"/>
  <c r="T28" i="31"/>
  <c r="Q28" i="31"/>
  <c r="H28" i="31"/>
  <c r="I28" i="31" s="1"/>
  <c r="AB27" i="31"/>
  <c r="AA27" i="31" s="1"/>
  <c r="T27" i="31"/>
  <c r="Q27" i="31"/>
  <c r="AB26" i="31"/>
  <c r="AA26" i="31" s="1"/>
  <c r="T26" i="31"/>
  <c r="Q26" i="31"/>
  <c r="X27" i="31" s="1"/>
  <c r="T25" i="31"/>
  <c r="Q25" i="31"/>
  <c r="X26" i="31" s="1"/>
  <c r="T24" i="31"/>
  <c r="Q24" i="31"/>
  <c r="AB25" i="31" s="1"/>
  <c r="AA25" i="31" s="1"/>
  <c r="T23" i="31"/>
  <c r="Q23" i="31"/>
  <c r="T22" i="31"/>
  <c r="Q22" i="31"/>
  <c r="H22" i="31"/>
  <c r="T21" i="31"/>
  <c r="Q21" i="31"/>
  <c r="X21" i="31" s="1"/>
  <c r="AB20" i="31"/>
  <c r="AA20" i="31" s="1"/>
  <c r="X20" i="31"/>
  <c r="Z20" i="31" s="1"/>
  <c r="T20" i="31"/>
  <c r="Q20" i="31"/>
  <c r="AB21" i="31" s="1"/>
  <c r="AA21" i="31" s="1"/>
  <c r="X19" i="31"/>
  <c r="Z19" i="31" s="1"/>
  <c r="T19" i="31"/>
  <c r="Q19" i="31"/>
  <c r="T18" i="31"/>
  <c r="Q18" i="31"/>
  <c r="AB19" i="31" s="1"/>
  <c r="AA19" i="31" s="1"/>
  <c r="AB17" i="31"/>
  <c r="AA17" i="31" s="1"/>
  <c r="T17" i="31"/>
  <c r="Q17" i="31"/>
  <c r="X18" i="31" s="1"/>
  <c r="T16" i="31"/>
  <c r="Q16" i="31"/>
  <c r="X17" i="31" s="1"/>
  <c r="H16" i="31"/>
  <c r="I16" i="31" s="1"/>
  <c r="T15" i="31"/>
  <c r="Q15" i="31"/>
  <c r="AB14" i="31"/>
  <c r="AA14" i="31" s="1"/>
  <c r="T14" i="31"/>
  <c r="Q14" i="31"/>
  <c r="X15" i="31" s="1"/>
  <c r="AB13" i="31"/>
  <c r="AA13" i="31" s="1"/>
  <c r="T13" i="31"/>
  <c r="Q13" i="31"/>
  <c r="T12" i="31"/>
  <c r="Q12" i="31"/>
  <c r="X13" i="31" s="1"/>
  <c r="T11" i="31"/>
  <c r="Q11" i="31"/>
  <c r="X12" i="31" s="1"/>
  <c r="T10" i="31"/>
  <c r="Q10" i="31"/>
  <c r="H10" i="31"/>
  <c r="T69" i="30"/>
  <c r="Q69" i="30"/>
  <c r="X68" i="30"/>
  <c r="T68" i="30"/>
  <c r="Q68" i="30"/>
  <c r="X67" i="30"/>
  <c r="Z67" i="30" s="1"/>
  <c r="T67" i="30"/>
  <c r="Q67" i="30"/>
  <c r="AB68" i="30" s="1"/>
  <c r="AA68" i="30" s="1"/>
  <c r="AB66" i="30"/>
  <c r="AA66" i="30" s="1"/>
  <c r="Z66" i="30"/>
  <c r="Y66" i="30"/>
  <c r="AC66" i="30" s="1"/>
  <c r="X66" i="30"/>
  <c r="T66" i="30"/>
  <c r="Q66" i="30"/>
  <c r="AB67" i="30" s="1"/>
  <c r="AA67" i="30" s="1"/>
  <c r="T65" i="30"/>
  <c r="Q65" i="30"/>
  <c r="AB64" i="30"/>
  <c r="AA64" i="30" s="1"/>
  <c r="T64" i="30"/>
  <c r="Q64" i="30"/>
  <c r="X65" i="30" s="1"/>
  <c r="Y65" i="30" s="1"/>
  <c r="H64" i="30"/>
  <c r="I64" i="30" s="1"/>
  <c r="AB63" i="30"/>
  <c r="AA63" i="30" s="1"/>
  <c r="Z63" i="30"/>
  <c r="Y63" i="30"/>
  <c r="X63" i="30"/>
  <c r="T63" i="30"/>
  <c r="Q63" i="30"/>
  <c r="T62" i="30"/>
  <c r="Q62" i="30"/>
  <c r="AB61" i="30"/>
  <c r="AA61" i="30"/>
  <c r="T61" i="30"/>
  <c r="Q61" i="30"/>
  <c r="X62" i="30" s="1"/>
  <c r="T60" i="30"/>
  <c r="Q60" i="30"/>
  <c r="T59" i="30"/>
  <c r="Q59" i="30"/>
  <c r="T58" i="30"/>
  <c r="Q58" i="30"/>
  <c r="I58" i="30"/>
  <c r="H58" i="30"/>
  <c r="AB57" i="30"/>
  <c r="AA57" i="30" s="1"/>
  <c r="T57" i="30"/>
  <c r="Q57" i="30"/>
  <c r="T56" i="30"/>
  <c r="Q56" i="30"/>
  <c r="X57" i="30" s="1"/>
  <c r="T55" i="30"/>
  <c r="Q55" i="30"/>
  <c r="X54" i="30"/>
  <c r="T54" i="30"/>
  <c r="Q54" i="30"/>
  <c r="AB53" i="30"/>
  <c r="AA53" i="30"/>
  <c r="X53" i="30"/>
  <c r="Z53" i="30" s="1"/>
  <c r="T53" i="30"/>
  <c r="Q53" i="30"/>
  <c r="AB54" i="30" s="1"/>
  <c r="AA54" i="30" s="1"/>
  <c r="AB52" i="30"/>
  <c r="AA52" i="30" s="1"/>
  <c r="Z52" i="30"/>
  <c r="Y52" i="30"/>
  <c r="AC52" i="30" s="1"/>
  <c r="X52" i="30"/>
  <c r="T52" i="30"/>
  <c r="Q52" i="30"/>
  <c r="I52" i="30"/>
  <c r="H52" i="30"/>
  <c r="X51" i="30"/>
  <c r="T51" i="30"/>
  <c r="Q51" i="30"/>
  <c r="AB50" i="30"/>
  <c r="AA50" i="30"/>
  <c r="Y50" i="30"/>
  <c r="AC50" i="30" s="1"/>
  <c r="X50" i="30"/>
  <c r="Z50" i="30" s="1"/>
  <c r="T50" i="30"/>
  <c r="Q50" i="30"/>
  <c r="AB51" i="30" s="1"/>
  <c r="AA51" i="30" s="1"/>
  <c r="Z49" i="30"/>
  <c r="Y49" i="30"/>
  <c r="X49" i="30"/>
  <c r="T49" i="30"/>
  <c r="Q49" i="30"/>
  <c r="T48" i="30"/>
  <c r="Q48" i="30"/>
  <c r="AB49" i="30" s="1"/>
  <c r="AA49" i="30" s="1"/>
  <c r="AB47" i="30"/>
  <c r="AA47" i="30"/>
  <c r="T47" i="30"/>
  <c r="Q47" i="30"/>
  <c r="X48" i="30" s="1"/>
  <c r="AB46" i="30"/>
  <c r="AA46" i="30" s="1"/>
  <c r="X46" i="30"/>
  <c r="Z46" i="30" s="1"/>
  <c r="T46" i="30"/>
  <c r="Q46" i="30"/>
  <c r="H46" i="30"/>
  <c r="I46" i="30" s="1"/>
  <c r="T45" i="30"/>
  <c r="Q45" i="30"/>
  <c r="AB44" i="30"/>
  <c r="AA44" i="30"/>
  <c r="T44" i="30"/>
  <c r="Q44" i="30"/>
  <c r="X45" i="30" s="1"/>
  <c r="T43" i="30"/>
  <c r="Q43" i="30"/>
  <c r="T42" i="30"/>
  <c r="Q42" i="30"/>
  <c r="T41" i="30"/>
  <c r="Q41" i="30"/>
  <c r="X40" i="30"/>
  <c r="T40" i="30"/>
  <c r="Q40" i="30"/>
  <c r="AB41" i="30" s="1"/>
  <c r="AA41" i="30" s="1"/>
  <c r="H40" i="30"/>
  <c r="T39" i="30"/>
  <c r="Q39" i="30"/>
  <c r="T38" i="30"/>
  <c r="Q38" i="30"/>
  <c r="X37" i="30"/>
  <c r="T37" i="30"/>
  <c r="Q37" i="30"/>
  <c r="AB38" i="30" s="1"/>
  <c r="AA38" i="30" s="1"/>
  <c r="AB36" i="30"/>
  <c r="AA36" i="30" s="1"/>
  <c r="Y36" i="30"/>
  <c r="AC36" i="30" s="1"/>
  <c r="X36" i="30"/>
  <c r="Z36" i="30" s="1"/>
  <c r="T36" i="30"/>
  <c r="Q36" i="30"/>
  <c r="AB37" i="30" s="1"/>
  <c r="AA37" i="30" s="1"/>
  <c r="Z35" i="30"/>
  <c r="Y35" i="30"/>
  <c r="T35" i="30"/>
  <c r="Q35" i="30"/>
  <c r="T34" i="30"/>
  <c r="Q34" i="30"/>
  <c r="X35" i="30" s="1"/>
  <c r="I34" i="30"/>
  <c r="H34" i="30"/>
  <c r="AB33" i="30"/>
  <c r="AA33" i="30" s="1"/>
  <c r="X33" i="30"/>
  <c r="Z33" i="30" s="1"/>
  <c r="T33" i="30"/>
  <c r="Q33" i="30"/>
  <c r="T32" i="30"/>
  <c r="Q32" i="30"/>
  <c r="T31" i="30"/>
  <c r="Q31" i="30"/>
  <c r="X32" i="30" s="1"/>
  <c r="Y32" i="30" s="1"/>
  <c r="AB30" i="30"/>
  <c r="AA30" i="30" s="1"/>
  <c r="T30" i="30"/>
  <c r="Q30" i="30"/>
  <c r="X31" i="30" s="1"/>
  <c r="Y31" i="30" s="1"/>
  <c r="T29" i="30"/>
  <c r="Q29" i="30"/>
  <c r="T28" i="30"/>
  <c r="Q28" i="30"/>
  <c r="AB29" i="30" s="1"/>
  <c r="AA29" i="30" s="1"/>
  <c r="I28" i="30"/>
  <c r="H28" i="30"/>
  <c r="AB27" i="30"/>
  <c r="AA27" i="30" s="1"/>
  <c r="T27" i="30"/>
  <c r="Q27" i="30"/>
  <c r="X27" i="30" s="1"/>
  <c r="AB26" i="30"/>
  <c r="AA26" i="30" s="1"/>
  <c r="T26" i="30"/>
  <c r="Q26" i="30"/>
  <c r="T25" i="30"/>
  <c r="Q25" i="30"/>
  <c r="X26" i="30" s="1"/>
  <c r="T24" i="30"/>
  <c r="Q24" i="30"/>
  <c r="T23" i="30"/>
  <c r="Q23" i="30"/>
  <c r="AB24" i="30" s="1"/>
  <c r="AA24" i="30" s="1"/>
  <c r="T22" i="30"/>
  <c r="Q22" i="30"/>
  <c r="AB23" i="30" s="1"/>
  <c r="AA23" i="30" s="1"/>
  <c r="H22" i="30"/>
  <c r="I22" i="30" s="1"/>
  <c r="X22" i="30" s="1"/>
  <c r="T21" i="30"/>
  <c r="Q21" i="30"/>
  <c r="X20" i="30"/>
  <c r="T20" i="30"/>
  <c r="Q20" i="30"/>
  <c r="AB19" i="30"/>
  <c r="AA19" i="30" s="1"/>
  <c r="X19" i="30"/>
  <c r="Z19" i="30" s="1"/>
  <c r="T19" i="30"/>
  <c r="Q19" i="30"/>
  <c r="AB20" i="30" s="1"/>
  <c r="AA20" i="30" s="1"/>
  <c r="T18" i="30"/>
  <c r="Q18" i="30"/>
  <c r="T17" i="30"/>
  <c r="Q17" i="30"/>
  <c r="X18" i="30" s="1"/>
  <c r="Y18" i="30" s="1"/>
  <c r="T16" i="30"/>
  <c r="Q16" i="30"/>
  <c r="H16" i="30"/>
  <c r="I16" i="30" s="1"/>
  <c r="T15" i="30"/>
  <c r="Q15" i="30"/>
  <c r="T14" i="30"/>
  <c r="Q14" i="30"/>
  <c r="AB13" i="30"/>
  <c r="AA13" i="30" s="1"/>
  <c r="T13" i="30"/>
  <c r="Q13" i="30"/>
  <c r="X13" i="30" s="1"/>
  <c r="T12" i="30"/>
  <c r="Q12" i="30"/>
  <c r="T11" i="30"/>
  <c r="Q11" i="30"/>
  <c r="AB12" i="30" s="1"/>
  <c r="AA12" i="30" s="1"/>
  <c r="T10" i="30"/>
  <c r="Q10" i="30"/>
  <c r="H10" i="30"/>
  <c r="I10" i="30" s="1"/>
  <c r="T69" i="29"/>
  <c r="Q69" i="29"/>
  <c r="T68" i="29"/>
  <c r="Q68" i="29"/>
  <c r="X69" i="29" s="1"/>
  <c r="T67" i="29"/>
  <c r="Q67" i="29"/>
  <c r="X66" i="29"/>
  <c r="T66" i="29"/>
  <c r="Q66" i="29"/>
  <c r="AB67" i="29" s="1"/>
  <c r="AA67" i="29" s="1"/>
  <c r="AB65" i="29"/>
  <c r="AA65" i="29" s="1"/>
  <c r="Y65" i="29"/>
  <c r="AC65" i="29" s="1"/>
  <c r="X65" i="29"/>
  <c r="Z65" i="29" s="1"/>
  <c r="T65" i="29"/>
  <c r="Q65" i="29"/>
  <c r="AB66" i="29" s="1"/>
  <c r="AA66" i="29" s="1"/>
  <c r="AB64" i="29"/>
  <c r="AA64" i="29" s="1"/>
  <c r="AC64" i="29" s="1"/>
  <c r="Z64" i="29"/>
  <c r="Y64" i="29"/>
  <c r="X64" i="29"/>
  <c r="T64" i="29"/>
  <c r="Q64" i="29"/>
  <c r="I64" i="29"/>
  <c r="H64" i="29"/>
  <c r="X63" i="29"/>
  <c r="T63" i="29"/>
  <c r="Q63" i="29"/>
  <c r="AB62" i="29"/>
  <c r="AA62" i="29" s="1"/>
  <c r="X62" i="29"/>
  <c r="Z62" i="29" s="1"/>
  <c r="T62" i="29"/>
  <c r="Q62" i="29"/>
  <c r="AB63" i="29" s="1"/>
  <c r="AA63" i="29" s="1"/>
  <c r="T61" i="29"/>
  <c r="Q61" i="29"/>
  <c r="X60" i="29"/>
  <c r="Z60" i="29" s="1"/>
  <c r="T60" i="29"/>
  <c r="Q60" i="29"/>
  <c r="AB61" i="29" s="1"/>
  <c r="AA61" i="29" s="1"/>
  <c r="AB59" i="29"/>
  <c r="AA59" i="29"/>
  <c r="T59" i="29"/>
  <c r="Q59" i="29"/>
  <c r="X59" i="29" s="1"/>
  <c r="Z59" i="29" s="1"/>
  <c r="AB58" i="29"/>
  <c r="AA58" i="29"/>
  <c r="AC58" i="29" s="1"/>
  <c r="Z58" i="29"/>
  <c r="X58" i="29"/>
  <c r="Y58" i="29" s="1"/>
  <c r="T58" i="29"/>
  <c r="Q58" i="29"/>
  <c r="H58" i="29"/>
  <c r="T57" i="29"/>
  <c r="Q57" i="29"/>
  <c r="T56" i="29"/>
  <c r="Q56" i="29"/>
  <c r="AC55" i="29"/>
  <c r="AB55" i="29"/>
  <c r="AA55" i="29" s="1"/>
  <c r="Z55" i="29"/>
  <c r="X55" i="29"/>
  <c r="Y55" i="29" s="1"/>
  <c r="T55" i="29"/>
  <c r="Q55" i="29"/>
  <c r="AB54" i="29"/>
  <c r="AA54" i="29" s="1"/>
  <c r="T54" i="29"/>
  <c r="Q54" i="29"/>
  <c r="AB53" i="29"/>
  <c r="AA53" i="29" s="1"/>
  <c r="T53" i="29"/>
  <c r="Q53" i="29"/>
  <c r="X54" i="29" s="1"/>
  <c r="T52" i="29"/>
  <c r="Q52" i="29"/>
  <c r="H52" i="29"/>
  <c r="X51" i="29"/>
  <c r="Z51" i="29" s="1"/>
  <c r="T51" i="29"/>
  <c r="Q51" i="29"/>
  <c r="T50" i="29"/>
  <c r="Q50" i="29"/>
  <c r="AB51" i="29" s="1"/>
  <c r="AA51" i="29" s="1"/>
  <c r="T49" i="29"/>
  <c r="Q49" i="29"/>
  <c r="X50" i="29" s="1"/>
  <c r="Z50" i="29" s="1"/>
  <c r="AB48" i="29"/>
  <c r="AA48" i="29"/>
  <c r="T48" i="29"/>
  <c r="Q48" i="29"/>
  <c r="Y47" i="29"/>
  <c r="X47" i="29"/>
  <c r="Z47" i="29" s="1"/>
  <c r="T47" i="29"/>
  <c r="Q47" i="29"/>
  <c r="Y46" i="29"/>
  <c r="AC46" i="29" s="1"/>
  <c r="X46" i="29"/>
  <c r="Z46" i="29" s="1"/>
  <c r="T46" i="29"/>
  <c r="Q46" i="29"/>
  <c r="AB46" i="29" s="1"/>
  <c r="AA46" i="29" s="1"/>
  <c r="H46" i="29"/>
  <c r="AB45" i="29"/>
  <c r="AA45" i="29" s="1"/>
  <c r="Y45" i="29"/>
  <c r="X45" i="29"/>
  <c r="Z45" i="29" s="1"/>
  <c r="T45" i="29"/>
  <c r="Q45" i="29"/>
  <c r="AB44" i="29"/>
  <c r="AA44" i="29" s="1"/>
  <c r="Z44" i="29"/>
  <c r="T44" i="29"/>
  <c r="Q44" i="29"/>
  <c r="AA43" i="29"/>
  <c r="T43" i="29"/>
  <c r="Q43" i="29"/>
  <c r="X44" i="29" s="1"/>
  <c r="Y44" i="29" s="1"/>
  <c r="T42" i="29"/>
  <c r="Q42" i="29"/>
  <c r="AB43" i="29" s="1"/>
  <c r="AB41" i="29"/>
  <c r="AA41" i="29"/>
  <c r="Z41" i="29"/>
  <c r="X41" i="29"/>
  <c r="Y41" i="29" s="1"/>
  <c r="T41" i="29"/>
  <c r="Q41" i="29"/>
  <c r="AB40" i="29"/>
  <c r="AA40" i="29"/>
  <c r="Y40" i="29"/>
  <c r="AC40" i="29" s="1"/>
  <c r="X40" i="29"/>
  <c r="Z40" i="29" s="1"/>
  <c r="T40" i="29"/>
  <c r="Q40" i="29"/>
  <c r="I40" i="29"/>
  <c r="H40" i="29"/>
  <c r="AB39" i="29"/>
  <c r="AA39" i="29" s="1"/>
  <c r="X39" i="29"/>
  <c r="Z39" i="29" s="1"/>
  <c r="T39" i="29"/>
  <c r="Q39" i="29"/>
  <c r="AB38" i="29"/>
  <c r="AA38" i="29" s="1"/>
  <c r="X38" i="29"/>
  <c r="Z38" i="29" s="1"/>
  <c r="T38" i="29"/>
  <c r="Q38" i="29"/>
  <c r="Z37" i="29"/>
  <c r="T37" i="29"/>
  <c r="Q37" i="29"/>
  <c r="T36" i="29"/>
  <c r="Q36" i="29"/>
  <c r="X37" i="29" s="1"/>
  <c r="Y37" i="29" s="1"/>
  <c r="AB35" i="29"/>
  <c r="AA35" i="29" s="1"/>
  <c r="T35" i="29"/>
  <c r="Q35" i="29"/>
  <c r="AB34" i="29"/>
  <c r="AA34" i="29" s="1"/>
  <c r="X34" i="29"/>
  <c r="Z34" i="29" s="1"/>
  <c r="T34" i="29"/>
  <c r="Q34" i="29"/>
  <c r="X35" i="29" s="1"/>
  <c r="H34" i="29"/>
  <c r="I34" i="29" s="1"/>
  <c r="T33" i="29"/>
  <c r="Q33" i="29"/>
  <c r="X33" i="29" s="1"/>
  <c r="Y33" i="29" s="1"/>
  <c r="AB32" i="29"/>
  <c r="AA32" i="29" s="1"/>
  <c r="T32" i="29"/>
  <c r="Q32" i="29"/>
  <c r="AB31" i="29"/>
  <c r="AA31" i="29" s="1"/>
  <c r="T31" i="29"/>
  <c r="Q31" i="29"/>
  <c r="X32" i="29" s="1"/>
  <c r="T30" i="29"/>
  <c r="Q30" i="29"/>
  <c r="X31" i="29" s="1"/>
  <c r="T29" i="29"/>
  <c r="Q29" i="29"/>
  <c r="T28" i="29"/>
  <c r="Q28" i="29"/>
  <c r="H28" i="29"/>
  <c r="T27" i="29"/>
  <c r="Q27" i="29"/>
  <c r="T26" i="29"/>
  <c r="Q26" i="29"/>
  <c r="X25" i="29"/>
  <c r="T25" i="29"/>
  <c r="Q25" i="29"/>
  <c r="AB24" i="29"/>
  <c r="AA24" i="29" s="1"/>
  <c r="X24" i="29"/>
  <c r="Z24" i="29" s="1"/>
  <c r="T24" i="29"/>
  <c r="Q24" i="29"/>
  <c r="AB25" i="29" s="1"/>
  <c r="AA25" i="29" s="1"/>
  <c r="T23" i="29"/>
  <c r="Q23" i="29"/>
  <c r="T22" i="29"/>
  <c r="Q22" i="29"/>
  <c r="X23" i="29" s="1"/>
  <c r="Z23" i="29" s="1"/>
  <c r="H22" i="29"/>
  <c r="I22" i="29" s="1"/>
  <c r="AB21" i="29"/>
  <c r="AA21" i="29" s="1"/>
  <c r="X21" i="29"/>
  <c r="Z21" i="29" s="1"/>
  <c r="T21" i="29"/>
  <c r="Q21" i="29"/>
  <c r="T20" i="29"/>
  <c r="Q20" i="29"/>
  <c r="T19" i="29"/>
  <c r="Q19" i="29"/>
  <c r="X20" i="29" s="1"/>
  <c r="Z20" i="29" s="1"/>
  <c r="AB18" i="29"/>
  <c r="AA18" i="29" s="1"/>
  <c r="T18" i="29"/>
  <c r="Q18" i="29"/>
  <c r="T17" i="29"/>
  <c r="Q17" i="29"/>
  <c r="X18" i="29" s="1"/>
  <c r="T16" i="29"/>
  <c r="Q16" i="29"/>
  <c r="AB17" i="29" s="1"/>
  <c r="AA17" i="29" s="1"/>
  <c r="I16" i="29"/>
  <c r="H16" i="29"/>
  <c r="AB15" i="29"/>
  <c r="AA15" i="29" s="1"/>
  <c r="T15" i="29"/>
  <c r="Q15" i="29"/>
  <c r="AB14" i="29"/>
  <c r="AA14" i="29" s="1"/>
  <c r="T14" i="29"/>
  <c r="Q14" i="29"/>
  <c r="X15" i="29" s="1"/>
  <c r="T13" i="29"/>
  <c r="Q13" i="29"/>
  <c r="X14" i="29" s="1"/>
  <c r="T12" i="29"/>
  <c r="Q12" i="29"/>
  <c r="T11" i="29"/>
  <c r="Q11" i="29"/>
  <c r="T10" i="29"/>
  <c r="Q10" i="29"/>
  <c r="H10" i="29"/>
  <c r="I10" i="29" s="1"/>
  <c r="T69" i="28"/>
  <c r="Q69" i="28"/>
  <c r="T68" i="28"/>
  <c r="Q68" i="28"/>
  <c r="AB69" i="28" s="1"/>
  <c r="AA69" i="28" s="1"/>
  <c r="T67" i="28"/>
  <c r="Q67" i="28"/>
  <c r="AB68" i="28" s="1"/>
  <c r="AA68" i="28" s="1"/>
  <c r="T66" i="28"/>
  <c r="Q66" i="28"/>
  <c r="AB67" i="28" s="1"/>
  <c r="AA67" i="28" s="1"/>
  <c r="X65" i="28"/>
  <c r="Y65" i="28" s="1"/>
  <c r="AC65" i="28" s="1"/>
  <c r="T65" i="28"/>
  <c r="Q65" i="28"/>
  <c r="X66" i="28" s="1"/>
  <c r="AB64" i="28"/>
  <c r="AA64" i="28" s="1"/>
  <c r="Y64" i="28"/>
  <c r="X64" i="28"/>
  <c r="Z64" i="28" s="1"/>
  <c r="T64" i="28"/>
  <c r="Q64" i="28"/>
  <c r="AB65" i="28" s="1"/>
  <c r="AA65" i="28" s="1"/>
  <c r="I64" i="28"/>
  <c r="H64" i="28"/>
  <c r="T63" i="28"/>
  <c r="Q63" i="28"/>
  <c r="X62" i="28"/>
  <c r="Y62" i="28" s="1"/>
  <c r="T62" i="28"/>
  <c r="Q62" i="28"/>
  <c r="X63" i="28" s="1"/>
  <c r="AB61" i="28"/>
  <c r="AA61" i="28" s="1"/>
  <c r="Y61" i="28"/>
  <c r="AC61" i="28" s="1"/>
  <c r="X61" i="28"/>
  <c r="Z61" i="28" s="1"/>
  <c r="T61" i="28"/>
  <c r="Q61" i="28"/>
  <c r="AB62" i="28" s="1"/>
  <c r="AA62" i="28" s="1"/>
  <c r="Z60" i="28"/>
  <c r="X60" i="28"/>
  <c r="Y60" i="28" s="1"/>
  <c r="T60" i="28"/>
  <c r="Q60" i="28"/>
  <c r="T59" i="28"/>
  <c r="Q59" i="28"/>
  <c r="AB59" i="28" s="1"/>
  <c r="AA59" i="28" s="1"/>
  <c r="AB58" i="28"/>
  <c r="AA58" i="28" s="1"/>
  <c r="T58" i="28"/>
  <c r="Q58" i="28"/>
  <c r="X59" i="28" s="1"/>
  <c r="I58" i="28"/>
  <c r="H58" i="28"/>
  <c r="X57" i="28"/>
  <c r="Z57" i="28" s="1"/>
  <c r="T57" i="28"/>
  <c r="Q57" i="28"/>
  <c r="T56" i="28"/>
  <c r="Q56" i="28"/>
  <c r="AB56" i="28" s="1"/>
  <c r="AA56" i="28" s="1"/>
  <c r="AB55" i="28"/>
  <c r="AA55" i="28" s="1"/>
  <c r="T55" i="28"/>
  <c r="Q55" i="28"/>
  <c r="T54" i="28"/>
  <c r="Q54" i="28"/>
  <c r="X55" i="28" s="1"/>
  <c r="T53" i="28"/>
  <c r="Q53" i="28"/>
  <c r="AB54" i="28" s="1"/>
  <c r="AA54" i="28" s="1"/>
  <c r="T52" i="28"/>
  <c r="Q52" i="28"/>
  <c r="X52" i="28" s="1"/>
  <c r="H52" i="28"/>
  <c r="I52" i="28" s="1"/>
  <c r="T51" i="28"/>
  <c r="Q51" i="28"/>
  <c r="T50" i="28"/>
  <c r="Q50" i="28"/>
  <c r="AB51" i="28" s="1"/>
  <c r="AA51" i="28" s="1"/>
  <c r="T49" i="28"/>
  <c r="Q49" i="28"/>
  <c r="X50" i="28" s="1"/>
  <c r="X48" i="28"/>
  <c r="Y48" i="28" s="1"/>
  <c r="T48" i="28"/>
  <c r="Q48" i="28"/>
  <c r="X49" i="28" s="1"/>
  <c r="AB47" i="28"/>
  <c r="AA47" i="28" s="1"/>
  <c r="Y47" i="28"/>
  <c r="AC47" i="28" s="1"/>
  <c r="X47" i="28"/>
  <c r="Z47" i="28" s="1"/>
  <c r="T47" i="28"/>
  <c r="Q47" i="28"/>
  <c r="AB48" i="28" s="1"/>
  <c r="AA48" i="28" s="1"/>
  <c r="AB46" i="28"/>
  <c r="AA46" i="28"/>
  <c r="Z46" i="28"/>
  <c r="X46" i="28"/>
  <c r="Y46" i="28" s="1"/>
  <c r="AC46" i="28" s="1"/>
  <c r="T46" i="28"/>
  <c r="Q46" i="28"/>
  <c r="H46" i="28"/>
  <c r="I46" i="28" s="1"/>
  <c r="X45" i="28"/>
  <c r="Y45" i="28" s="1"/>
  <c r="AC45" i="28" s="1"/>
  <c r="T45" i="28"/>
  <c r="Q45" i="28"/>
  <c r="AB44" i="28"/>
  <c r="AA44" i="28" s="1"/>
  <c r="Y44" i="28"/>
  <c r="X44" i="28"/>
  <c r="Z44" i="28" s="1"/>
  <c r="T44" i="28"/>
  <c r="Q44" i="28"/>
  <c r="AB45" i="28" s="1"/>
  <c r="AA45" i="28" s="1"/>
  <c r="Z43" i="28"/>
  <c r="X43" i="28"/>
  <c r="Y43" i="28" s="1"/>
  <c r="T43" i="28"/>
  <c r="Q43" i="28"/>
  <c r="T42" i="28"/>
  <c r="Q42" i="28"/>
  <c r="AB42" i="28" s="1"/>
  <c r="AA42" i="28" s="1"/>
  <c r="AB41" i="28"/>
  <c r="AA41" i="28" s="1"/>
  <c r="T41" i="28"/>
  <c r="Q41" i="28"/>
  <c r="AB40" i="28"/>
  <c r="AA40" i="28"/>
  <c r="X40" i="28"/>
  <c r="Z40" i="28" s="1"/>
  <c r="T40" i="28"/>
  <c r="Q40" i="28"/>
  <c r="X41" i="28" s="1"/>
  <c r="H40" i="28"/>
  <c r="I40" i="28" s="1"/>
  <c r="T39" i="28"/>
  <c r="Q39" i="28"/>
  <c r="AB39" i="28" s="1"/>
  <c r="AA39" i="28" s="1"/>
  <c r="AB38" i="28"/>
  <c r="AA38" i="28" s="1"/>
  <c r="T38" i="28"/>
  <c r="Q38" i="28"/>
  <c r="T37" i="28"/>
  <c r="Q37" i="28"/>
  <c r="X38" i="28" s="1"/>
  <c r="T36" i="28"/>
  <c r="Q36" i="28"/>
  <c r="AB37" i="28" s="1"/>
  <c r="AA37" i="28" s="1"/>
  <c r="T35" i="28"/>
  <c r="Q35" i="28"/>
  <c r="X36" i="28" s="1"/>
  <c r="X34" i="28"/>
  <c r="Y34" i="28" s="1"/>
  <c r="T34" i="28"/>
  <c r="Q34" i="28"/>
  <c r="X35" i="28" s="1"/>
  <c r="H34" i="28"/>
  <c r="I34" i="28" s="1"/>
  <c r="T33" i="28"/>
  <c r="Q33" i="28"/>
  <c r="AB33" i="28" s="1"/>
  <c r="AA33" i="28" s="1"/>
  <c r="T32" i="28"/>
  <c r="Q32" i="28"/>
  <c r="X33" i="28" s="1"/>
  <c r="X31" i="28"/>
  <c r="Y31" i="28" s="1"/>
  <c r="T31" i="28"/>
  <c r="Q31" i="28"/>
  <c r="X32" i="28" s="1"/>
  <c r="AB30" i="28"/>
  <c r="AA30" i="28" s="1"/>
  <c r="Y30" i="28"/>
  <c r="X30" i="28"/>
  <c r="Z30" i="28" s="1"/>
  <c r="T30" i="28"/>
  <c r="Q30" i="28"/>
  <c r="AB31" i="28" s="1"/>
  <c r="AA31" i="28" s="1"/>
  <c r="T29" i="28"/>
  <c r="Q29" i="28"/>
  <c r="T28" i="28"/>
  <c r="Q28" i="28"/>
  <c r="X29" i="28" s="1"/>
  <c r="Y29" i="28" s="1"/>
  <c r="I28" i="28"/>
  <c r="H28" i="28"/>
  <c r="AB27" i="28"/>
  <c r="AA27" i="28" s="1"/>
  <c r="X27" i="28"/>
  <c r="Z27" i="28" s="1"/>
  <c r="T27" i="28"/>
  <c r="Q27" i="28"/>
  <c r="X26" i="28"/>
  <c r="Y26" i="28" s="1"/>
  <c r="T26" i="28"/>
  <c r="Q26" i="28"/>
  <c r="T25" i="28"/>
  <c r="Q25" i="28"/>
  <c r="AB25" i="28" s="1"/>
  <c r="AA25" i="28" s="1"/>
  <c r="AB24" i="28"/>
  <c r="AA24" i="28" s="1"/>
  <c r="T24" i="28"/>
  <c r="Q24" i="28"/>
  <c r="T23" i="28"/>
  <c r="Q23" i="28"/>
  <c r="X24" i="28" s="1"/>
  <c r="T22" i="28"/>
  <c r="Q22" i="28"/>
  <c r="AB23" i="28" s="1"/>
  <c r="AA23" i="28" s="1"/>
  <c r="H22" i="28"/>
  <c r="I22" i="28" s="1"/>
  <c r="AB21" i="28"/>
  <c r="AA21" i="28" s="1"/>
  <c r="T21" i="28"/>
  <c r="Q21" i="28"/>
  <c r="T20" i="28"/>
  <c r="Q20" i="28"/>
  <c r="X21" i="28" s="1"/>
  <c r="T19" i="28"/>
  <c r="Q19" i="28"/>
  <c r="AB20" i="28" s="1"/>
  <c r="AA20" i="28" s="1"/>
  <c r="T18" i="28"/>
  <c r="Q18" i="28"/>
  <c r="X19" i="28" s="1"/>
  <c r="T17" i="28"/>
  <c r="Q17" i="28"/>
  <c r="X18" i="28" s="1"/>
  <c r="T16" i="28"/>
  <c r="Q16" i="28"/>
  <c r="X17" i="28" s="1"/>
  <c r="Y17" i="28" s="1"/>
  <c r="H16" i="28"/>
  <c r="I16" i="28" s="1"/>
  <c r="T15" i="28"/>
  <c r="Q15" i="28"/>
  <c r="X14" i="28"/>
  <c r="Y14" i="28" s="1"/>
  <c r="T14" i="28"/>
  <c r="Q14" i="28"/>
  <c r="X15" i="28" s="1"/>
  <c r="AB13" i="28"/>
  <c r="AA13" i="28" s="1"/>
  <c r="X13" i="28"/>
  <c r="Z13" i="28" s="1"/>
  <c r="T13" i="28"/>
  <c r="Q13" i="28"/>
  <c r="X12" i="28"/>
  <c r="Y12" i="28" s="1"/>
  <c r="T12" i="28"/>
  <c r="Q12" i="28"/>
  <c r="T11" i="28"/>
  <c r="Q11" i="28"/>
  <c r="T10" i="28"/>
  <c r="Q10" i="28"/>
  <c r="H10" i="28"/>
  <c r="AB69" i="27"/>
  <c r="AA69" i="27" s="1"/>
  <c r="X69" i="27"/>
  <c r="Z69" i="27" s="1"/>
  <c r="T69" i="27"/>
  <c r="Q69" i="27"/>
  <c r="T68" i="27"/>
  <c r="Q68" i="27"/>
  <c r="T67" i="27"/>
  <c r="Q67" i="27"/>
  <c r="AB68" i="27" s="1"/>
  <c r="AA68" i="27" s="1"/>
  <c r="T66" i="27"/>
  <c r="Q66" i="27"/>
  <c r="X66" i="27" s="1"/>
  <c r="AB65" i="27"/>
  <c r="AA65" i="27" s="1"/>
  <c r="X65" i="27"/>
  <c r="Y65" i="27" s="1"/>
  <c r="T65" i="27"/>
  <c r="Q65" i="27"/>
  <c r="AB64" i="27"/>
  <c r="AA64" i="27" s="1"/>
  <c r="Y64" i="27"/>
  <c r="AC64" i="27" s="1"/>
  <c r="X64" i="27"/>
  <c r="Z64" i="27" s="1"/>
  <c r="T64" i="27"/>
  <c r="Q64" i="27"/>
  <c r="I64" i="27"/>
  <c r="H64" i="27"/>
  <c r="T63" i="27"/>
  <c r="Q63" i="27"/>
  <c r="X63" i="27" s="1"/>
  <c r="AB62" i="27"/>
  <c r="AA62" i="27" s="1"/>
  <c r="X62" i="27"/>
  <c r="Y62" i="27" s="1"/>
  <c r="AC62" i="27" s="1"/>
  <c r="T62" i="27"/>
  <c r="Q62" i="27"/>
  <c r="Y61" i="27"/>
  <c r="AC61" i="27" s="1"/>
  <c r="X61" i="27"/>
  <c r="Z61" i="27" s="1"/>
  <c r="T61" i="27"/>
  <c r="Q61" i="27"/>
  <c r="T60" i="27"/>
  <c r="Q60" i="27"/>
  <c r="AB61" i="27" s="1"/>
  <c r="AA61" i="27" s="1"/>
  <c r="T59" i="27"/>
  <c r="Q59" i="27"/>
  <c r="AB59" i="27" s="1"/>
  <c r="AA59" i="27" s="1"/>
  <c r="AB58" i="27"/>
  <c r="AA58" i="27" s="1"/>
  <c r="X58" i="27"/>
  <c r="Z58" i="27" s="1"/>
  <c r="T58" i="27"/>
  <c r="Q58" i="27"/>
  <c r="H58" i="27"/>
  <c r="T57" i="27"/>
  <c r="Q57" i="27"/>
  <c r="T56" i="27"/>
  <c r="Q56" i="27"/>
  <c r="AB56" i="27" s="1"/>
  <c r="AA56" i="27" s="1"/>
  <c r="AB55" i="27"/>
  <c r="AA55" i="27" s="1"/>
  <c r="X55" i="27"/>
  <c r="Z55" i="27" s="1"/>
  <c r="T55" i="27"/>
  <c r="Q55" i="27"/>
  <c r="T54" i="27"/>
  <c r="Q54" i="27"/>
  <c r="T53" i="27"/>
  <c r="Q53" i="27"/>
  <c r="AB54" i="27" s="1"/>
  <c r="AA54" i="27" s="1"/>
  <c r="T52" i="27"/>
  <c r="Q52" i="27"/>
  <c r="X52" i="27" s="1"/>
  <c r="H52" i="27"/>
  <c r="T51" i="27"/>
  <c r="Q51" i="27"/>
  <c r="T50" i="27"/>
  <c r="Q50" i="27"/>
  <c r="AB51" i="27" s="1"/>
  <c r="AA51" i="27" s="1"/>
  <c r="T49" i="27"/>
  <c r="Q49" i="27"/>
  <c r="X49" i="27" s="1"/>
  <c r="AB48" i="27"/>
  <c r="AA48" i="27" s="1"/>
  <c r="X48" i="27"/>
  <c r="T48" i="27"/>
  <c r="Q48" i="27"/>
  <c r="Y47" i="27"/>
  <c r="X47" i="27"/>
  <c r="Z47" i="27" s="1"/>
  <c r="T47" i="27"/>
  <c r="Q47" i="27"/>
  <c r="Z46" i="27"/>
  <c r="T46" i="27"/>
  <c r="Q46" i="27"/>
  <c r="X46" i="27" s="1"/>
  <c r="Y46" i="27" s="1"/>
  <c r="I46" i="27"/>
  <c r="H46" i="27"/>
  <c r="AB45" i="27"/>
  <c r="AA45" i="27" s="1"/>
  <c r="X45" i="27"/>
  <c r="T45" i="27"/>
  <c r="Q45" i="27"/>
  <c r="X44" i="27"/>
  <c r="Z44" i="27" s="1"/>
  <c r="T44" i="27"/>
  <c r="Q44" i="27"/>
  <c r="T43" i="27"/>
  <c r="Q43" i="27"/>
  <c r="AB44" i="27" s="1"/>
  <c r="AA44" i="27" s="1"/>
  <c r="AA42" i="27"/>
  <c r="T42" i="27"/>
  <c r="Q42" i="27"/>
  <c r="AB42" i="27" s="1"/>
  <c r="AB41" i="27"/>
  <c r="AA41" i="27" s="1"/>
  <c r="X41" i="27"/>
  <c r="T41" i="27"/>
  <c r="Q41" i="27"/>
  <c r="AB40" i="27"/>
  <c r="AA40" i="27" s="1"/>
  <c r="X40" i="27"/>
  <c r="Z40" i="27" s="1"/>
  <c r="T40" i="27"/>
  <c r="Q40" i="27"/>
  <c r="H40" i="27"/>
  <c r="T39" i="27"/>
  <c r="Q39" i="27"/>
  <c r="AB38" i="27"/>
  <c r="AA38" i="27" s="1"/>
  <c r="X38" i="27"/>
  <c r="T38" i="27"/>
  <c r="Q38" i="27"/>
  <c r="T37" i="27"/>
  <c r="Q37" i="27"/>
  <c r="T36" i="27"/>
  <c r="Q36" i="27"/>
  <c r="X37" i="27" s="1"/>
  <c r="T35" i="27"/>
  <c r="Q35" i="27"/>
  <c r="AB34" i="27"/>
  <c r="AA34" i="27"/>
  <c r="X34" i="27"/>
  <c r="T34" i="27"/>
  <c r="Q34" i="27"/>
  <c r="H34" i="27"/>
  <c r="T33" i="27"/>
  <c r="Q33" i="27"/>
  <c r="T32" i="27"/>
  <c r="Q32" i="27"/>
  <c r="AB31" i="27"/>
  <c r="AA31" i="27"/>
  <c r="X31" i="27"/>
  <c r="T31" i="27"/>
  <c r="Q31" i="27"/>
  <c r="T30" i="27"/>
  <c r="Q30" i="27"/>
  <c r="T29" i="27"/>
  <c r="Q29" i="27"/>
  <c r="X30" i="27" s="1"/>
  <c r="T28" i="27"/>
  <c r="Q28" i="27"/>
  <c r="H28" i="27"/>
  <c r="I28" i="27" s="1"/>
  <c r="AB27" i="27"/>
  <c r="AA27" i="27" s="1"/>
  <c r="T27" i="27"/>
  <c r="Q27" i="27"/>
  <c r="T26" i="27"/>
  <c r="Q26" i="27"/>
  <c r="X27" i="27" s="1"/>
  <c r="T25" i="27"/>
  <c r="Q25" i="27"/>
  <c r="AB24" i="27"/>
  <c r="AA24" i="27" s="1"/>
  <c r="X24" i="27"/>
  <c r="T24" i="27"/>
  <c r="Q24" i="27"/>
  <c r="T23" i="27"/>
  <c r="Q23" i="27"/>
  <c r="T22" i="27"/>
  <c r="Q22" i="27"/>
  <c r="I22" i="27"/>
  <c r="H22" i="27"/>
  <c r="AB21" i="27"/>
  <c r="AA21" i="27" s="1"/>
  <c r="X21" i="27"/>
  <c r="T21" i="27"/>
  <c r="Q21" i="27"/>
  <c r="AB20" i="27"/>
  <c r="AA20" i="27" s="1"/>
  <c r="T20" i="27"/>
  <c r="Q20" i="27"/>
  <c r="T19" i="27"/>
  <c r="Q19" i="27"/>
  <c r="X20" i="27" s="1"/>
  <c r="T18" i="27"/>
  <c r="Q18" i="27"/>
  <c r="T17" i="27"/>
  <c r="Q17" i="27"/>
  <c r="T16" i="27"/>
  <c r="Q16" i="27"/>
  <c r="AB17" i="27" s="1"/>
  <c r="AA17" i="27" s="1"/>
  <c r="H16" i="27"/>
  <c r="T15" i="27"/>
  <c r="Q15" i="27"/>
  <c r="AB14" i="27"/>
  <c r="AA14" i="27" s="1"/>
  <c r="X14" i="27"/>
  <c r="T14" i="27"/>
  <c r="Q14" i="27"/>
  <c r="T13" i="27"/>
  <c r="Q13" i="27"/>
  <c r="T12" i="27"/>
  <c r="Q12" i="27"/>
  <c r="X13" i="27" s="1"/>
  <c r="T11" i="27"/>
  <c r="Q11" i="27"/>
  <c r="T10" i="27"/>
  <c r="Q10" i="27"/>
  <c r="H10" i="27"/>
  <c r="T69" i="26"/>
  <c r="Q69" i="26"/>
  <c r="T68" i="26"/>
  <c r="Q68" i="26"/>
  <c r="X68" i="26" s="1"/>
  <c r="AB67" i="26"/>
  <c r="AA67" i="26" s="1"/>
  <c r="Y67" i="26"/>
  <c r="X67" i="26"/>
  <c r="Z67" i="26" s="1"/>
  <c r="T67" i="26"/>
  <c r="Q67" i="26"/>
  <c r="AB66" i="26"/>
  <c r="AA66" i="26" s="1"/>
  <c r="X66" i="26"/>
  <c r="Z66" i="26" s="1"/>
  <c r="T66" i="26"/>
  <c r="Q66" i="26"/>
  <c r="T65" i="26"/>
  <c r="Q65" i="26"/>
  <c r="T64" i="26"/>
  <c r="Q64" i="26"/>
  <c r="AB64" i="26" s="1"/>
  <c r="AA64" i="26" s="1"/>
  <c r="H64" i="26"/>
  <c r="T63" i="26"/>
  <c r="Q63" i="26"/>
  <c r="T62" i="26"/>
  <c r="Q62" i="26"/>
  <c r="AB63" i="26" s="1"/>
  <c r="AA63" i="26" s="1"/>
  <c r="X61" i="26"/>
  <c r="Y61" i="26" s="1"/>
  <c r="T61" i="26"/>
  <c r="Q61" i="26"/>
  <c r="AB61" i="26" s="1"/>
  <c r="AA61" i="26" s="1"/>
  <c r="T60" i="26"/>
  <c r="Q60" i="26"/>
  <c r="T59" i="26"/>
  <c r="Q59" i="26"/>
  <c r="X60" i="26" s="1"/>
  <c r="T58" i="26"/>
  <c r="Q58" i="26"/>
  <c r="AB59" i="26" s="1"/>
  <c r="AA59" i="26" s="1"/>
  <c r="I58" i="26"/>
  <c r="H58" i="26"/>
  <c r="AB57" i="26"/>
  <c r="AA57" i="26" s="1"/>
  <c r="Y57" i="26"/>
  <c r="AC57" i="26" s="1"/>
  <c r="X57" i="26"/>
  <c r="Z57" i="26" s="1"/>
  <c r="T57" i="26"/>
  <c r="Q57" i="26"/>
  <c r="T56" i="26"/>
  <c r="Q56" i="26"/>
  <c r="T55" i="26"/>
  <c r="Q55" i="26"/>
  <c r="AB56" i="26" s="1"/>
  <c r="AA56" i="26" s="1"/>
  <c r="X54" i="26"/>
  <c r="Y54" i="26" s="1"/>
  <c r="T54" i="26"/>
  <c r="Q54" i="26"/>
  <c r="AB54" i="26" s="1"/>
  <c r="AA54" i="26" s="1"/>
  <c r="T53" i="26"/>
  <c r="Q53" i="26"/>
  <c r="T52" i="26"/>
  <c r="Q52" i="26"/>
  <c r="X53" i="26" s="1"/>
  <c r="H52" i="26"/>
  <c r="AB51" i="26"/>
  <c r="AA51" i="26"/>
  <c r="Z51" i="26"/>
  <c r="X51" i="26"/>
  <c r="Y51" i="26" s="1"/>
  <c r="T51" i="26"/>
  <c r="Q51" i="26"/>
  <c r="X50" i="26"/>
  <c r="Z50" i="26" s="1"/>
  <c r="T50" i="26"/>
  <c r="Q50" i="26"/>
  <c r="X49" i="26"/>
  <c r="Z49" i="26" s="1"/>
  <c r="T49" i="26"/>
  <c r="Q49" i="26"/>
  <c r="AB49" i="26" s="1"/>
  <c r="AA49" i="26" s="1"/>
  <c r="T48" i="26"/>
  <c r="Q48" i="26"/>
  <c r="T47" i="26"/>
  <c r="Q47" i="26"/>
  <c r="AB46" i="26"/>
  <c r="AA46" i="26" s="1"/>
  <c r="X46" i="26"/>
  <c r="Z46" i="26" s="1"/>
  <c r="T46" i="26"/>
  <c r="Q46" i="26"/>
  <c r="H46" i="26"/>
  <c r="I46" i="26" s="1"/>
  <c r="T45" i="26"/>
  <c r="Q45" i="26"/>
  <c r="X44" i="26"/>
  <c r="Y44" i="26" s="1"/>
  <c r="T44" i="26"/>
  <c r="Q44" i="26"/>
  <c r="AB44" i="26" s="1"/>
  <c r="AA44" i="26" s="1"/>
  <c r="T43" i="26"/>
  <c r="Q43" i="26"/>
  <c r="T42" i="26"/>
  <c r="Q42" i="26"/>
  <c r="T41" i="26"/>
  <c r="Q41" i="26"/>
  <c r="X42" i="26" s="1"/>
  <c r="T40" i="26"/>
  <c r="Q40" i="26"/>
  <c r="AB40" i="26" s="1"/>
  <c r="AA40" i="26" s="1"/>
  <c r="H40" i="26"/>
  <c r="T39" i="26"/>
  <c r="Q39" i="26"/>
  <c r="X38" i="26"/>
  <c r="T38" i="26"/>
  <c r="Q38" i="26"/>
  <c r="X39" i="26" s="1"/>
  <c r="AB37" i="26"/>
  <c r="AA37" i="26" s="1"/>
  <c r="Z37" i="26"/>
  <c r="Y37" i="26"/>
  <c r="X37" i="26"/>
  <c r="T37" i="26"/>
  <c r="Q37" i="26"/>
  <c r="AB36" i="26"/>
  <c r="AA36" i="26" s="1"/>
  <c r="Z36" i="26"/>
  <c r="X36" i="26"/>
  <c r="Y36" i="26" s="1"/>
  <c r="T36" i="26"/>
  <c r="Q36" i="26"/>
  <c r="T35" i="26"/>
  <c r="Q35" i="26"/>
  <c r="AB34" i="26"/>
  <c r="AA34" i="26" s="1"/>
  <c r="T34" i="26"/>
  <c r="Q34" i="26"/>
  <c r="AB35" i="26" s="1"/>
  <c r="AA35" i="26" s="1"/>
  <c r="H34" i="26"/>
  <c r="I34" i="26" s="1"/>
  <c r="AB33" i="26"/>
  <c r="AA33" i="26" s="1"/>
  <c r="X33" i="26"/>
  <c r="Y33" i="26" s="1"/>
  <c r="T33" i="26"/>
  <c r="Q33" i="26"/>
  <c r="T32" i="26"/>
  <c r="Q32" i="26"/>
  <c r="AB31" i="26"/>
  <c r="AA31" i="26" s="1"/>
  <c r="T31" i="26"/>
  <c r="Q31" i="26"/>
  <c r="AB32" i="26" s="1"/>
  <c r="AA32" i="26" s="1"/>
  <c r="T30" i="26"/>
  <c r="Q30" i="26"/>
  <c r="X31" i="26" s="1"/>
  <c r="T29" i="26"/>
  <c r="Q29" i="26"/>
  <c r="T28" i="26"/>
  <c r="Q28" i="26"/>
  <c r="H28" i="26"/>
  <c r="I28" i="26" s="1"/>
  <c r="T27" i="26"/>
  <c r="Q27" i="26"/>
  <c r="T26" i="26"/>
  <c r="Q26" i="26"/>
  <c r="Y25" i="26"/>
  <c r="X25" i="26"/>
  <c r="Z25" i="26" s="1"/>
  <c r="T25" i="26"/>
  <c r="Q25" i="26"/>
  <c r="X24" i="26"/>
  <c r="T24" i="26"/>
  <c r="Q24" i="26"/>
  <c r="AB25" i="26" s="1"/>
  <c r="AA25" i="26" s="1"/>
  <c r="AB23" i="26"/>
  <c r="AA23" i="26"/>
  <c r="Z23" i="26"/>
  <c r="Y23" i="26"/>
  <c r="AC23" i="26" s="1"/>
  <c r="X23" i="26"/>
  <c r="T23" i="26"/>
  <c r="Q23" i="26"/>
  <c r="Z22" i="26"/>
  <c r="T22" i="26"/>
  <c r="Q22" i="26"/>
  <c r="H22" i="26"/>
  <c r="I22" i="26" s="1"/>
  <c r="X22" i="26" s="1"/>
  <c r="Y22" i="26" s="1"/>
  <c r="X21" i="26"/>
  <c r="Y21" i="26" s="1"/>
  <c r="AC21" i="26" s="1"/>
  <c r="T21" i="26"/>
  <c r="Q21" i="26"/>
  <c r="AB21" i="26" s="1"/>
  <c r="AA21" i="26" s="1"/>
  <c r="AB20" i="26"/>
  <c r="AA20" i="26" s="1"/>
  <c r="X20" i="26"/>
  <c r="Y20" i="26" s="1"/>
  <c r="T20" i="26"/>
  <c r="Q20" i="26"/>
  <c r="AB19" i="26"/>
  <c r="AA19" i="26" s="1"/>
  <c r="X19" i="26"/>
  <c r="Y19" i="26" s="1"/>
  <c r="T19" i="26"/>
  <c r="Q19" i="26"/>
  <c r="T18" i="26"/>
  <c r="Q18" i="26"/>
  <c r="T17" i="26"/>
  <c r="Q17" i="26"/>
  <c r="T16" i="26"/>
  <c r="Q16" i="26"/>
  <c r="H16" i="26"/>
  <c r="I16" i="26" s="1"/>
  <c r="T15" i="26"/>
  <c r="Q15" i="26"/>
  <c r="T14" i="26"/>
  <c r="Q14" i="26"/>
  <c r="X15" i="26" s="1"/>
  <c r="Z15" i="26" s="1"/>
  <c r="T13" i="26"/>
  <c r="Q13" i="26"/>
  <c r="X14" i="26" s="1"/>
  <c r="Y14" i="26" s="1"/>
  <c r="T12" i="26"/>
  <c r="Q12" i="26"/>
  <c r="T11" i="26"/>
  <c r="Q11" i="26"/>
  <c r="AB12" i="26" s="1"/>
  <c r="AA12" i="26" s="1"/>
  <c r="T10" i="26"/>
  <c r="Q10" i="26"/>
  <c r="H10" i="26"/>
  <c r="T69" i="25"/>
  <c r="Q69" i="25"/>
  <c r="T68" i="25"/>
  <c r="Q68" i="25"/>
  <c r="AB69" i="25" s="1"/>
  <c r="AA69" i="25" s="1"/>
  <c r="X67" i="25"/>
  <c r="Z67" i="25" s="1"/>
  <c r="T67" i="25"/>
  <c r="Q67" i="25"/>
  <c r="AB68" i="25" s="1"/>
  <c r="AA68" i="25" s="1"/>
  <c r="Y66" i="25"/>
  <c r="X66" i="25"/>
  <c r="Z66" i="25" s="1"/>
  <c r="T66" i="25"/>
  <c r="Q66" i="25"/>
  <c r="Z65" i="25"/>
  <c r="X65" i="25"/>
  <c r="Y65" i="25" s="1"/>
  <c r="T65" i="25"/>
  <c r="Q65" i="25"/>
  <c r="AB66" i="25" s="1"/>
  <c r="AA66" i="25" s="1"/>
  <c r="AB64" i="25"/>
  <c r="AA64" i="25"/>
  <c r="Z64" i="25"/>
  <c r="Y64" i="25"/>
  <c r="AC64" i="25" s="1"/>
  <c r="X64" i="25"/>
  <c r="T64" i="25"/>
  <c r="Q64" i="25"/>
  <c r="I64" i="25"/>
  <c r="H64" i="25"/>
  <c r="Y63" i="25"/>
  <c r="AC63" i="25" s="1"/>
  <c r="X63" i="25"/>
  <c r="Z63" i="25" s="1"/>
  <c r="T63" i="25"/>
  <c r="Q63" i="25"/>
  <c r="Z62" i="25"/>
  <c r="X62" i="25"/>
  <c r="Y62" i="25" s="1"/>
  <c r="T62" i="25"/>
  <c r="Q62" i="25"/>
  <c r="AB63" i="25" s="1"/>
  <c r="AA63" i="25" s="1"/>
  <c r="T61" i="25"/>
  <c r="Q61" i="25"/>
  <c r="AB60" i="25"/>
  <c r="AA60" i="25" s="1"/>
  <c r="Z60" i="25"/>
  <c r="X60" i="25"/>
  <c r="Y60" i="25" s="1"/>
  <c r="T60" i="25"/>
  <c r="Q60" i="25"/>
  <c r="X61" i="25" s="1"/>
  <c r="T59" i="25"/>
  <c r="Q59" i="25"/>
  <c r="T58" i="25"/>
  <c r="Q58" i="25"/>
  <c r="AB59" i="25" s="1"/>
  <c r="AA59" i="25" s="1"/>
  <c r="H58" i="25"/>
  <c r="I58" i="25" s="1"/>
  <c r="AB57" i="25"/>
  <c r="AA57" i="25" s="1"/>
  <c r="X57" i="25"/>
  <c r="Z57" i="25" s="1"/>
  <c r="T57" i="25"/>
  <c r="Q57" i="25"/>
  <c r="T56" i="25"/>
  <c r="Q56" i="25"/>
  <c r="T55" i="25"/>
  <c r="Q55" i="25"/>
  <c r="AB56" i="25" s="1"/>
  <c r="AA56" i="25" s="1"/>
  <c r="T54" i="25"/>
  <c r="Q54" i="25"/>
  <c r="AB55" i="25" s="1"/>
  <c r="AA55" i="25" s="1"/>
  <c r="AB53" i="25"/>
  <c r="AA53" i="25" s="1"/>
  <c r="X53" i="25"/>
  <c r="Z53" i="25" s="1"/>
  <c r="T53" i="25"/>
  <c r="Q53" i="25"/>
  <c r="AB54" i="25" s="1"/>
  <c r="AA54" i="25" s="1"/>
  <c r="AB52" i="25"/>
  <c r="AA52" i="25"/>
  <c r="Y52" i="25"/>
  <c r="AC52" i="25" s="1"/>
  <c r="X52" i="25"/>
  <c r="Z52" i="25" s="1"/>
  <c r="T52" i="25"/>
  <c r="Q52" i="25"/>
  <c r="I52" i="25"/>
  <c r="H52" i="25"/>
  <c r="T51" i="25"/>
  <c r="Q51" i="25"/>
  <c r="X50" i="25"/>
  <c r="Z50" i="25" s="1"/>
  <c r="T50" i="25"/>
  <c r="Q50" i="25"/>
  <c r="AB51" i="25" s="1"/>
  <c r="AA51" i="25" s="1"/>
  <c r="Y49" i="25"/>
  <c r="X49" i="25"/>
  <c r="Z49" i="25" s="1"/>
  <c r="T49" i="25"/>
  <c r="Q49" i="25"/>
  <c r="Z48" i="25"/>
  <c r="X48" i="25"/>
  <c r="Y48" i="25" s="1"/>
  <c r="T48" i="25"/>
  <c r="Q48" i="25"/>
  <c r="AB49" i="25" s="1"/>
  <c r="AA49" i="25" s="1"/>
  <c r="T47" i="25"/>
  <c r="Q47" i="25"/>
  <c r="AB46" i="25"/>
  <c r="AA46" i="25" s="1"/>
  <c r="Z46" i="25"/>
  <c r="X46" i="25"/>
  <c r="Y46" i="25" s="1"/>
  <c r="AC46" i="25" s="1"/>
  <c r="T46" i="25"/>
  <c r="Q46" i="25"/>
  <c r="X47" i="25" s="1"/>
  <c r="H46" i="25"/>
  <c r="I46" i="25" s="1"/>
  <c r="Z45" i="25"/>
  <c r="X45" i="25"/>
  <c r="Y45" i="25" s="1"/>
  <c r="AC45" i="25" s="1"/>
  <c r="T45" i="25"/>
  <c r="Q45" i="25"/>
  <c r="AB45" i="25" s="1"/>
  <c r="AA45" i="25" s="1"/>
  <c r="T44" i="25"/>
  <c r="Q44" i="25"/>
  <c r="AB43" i="25"/>
  <c r="AA43" i="25" s="1"/>
  <c r="X43" i="25"/>
  <c r="Z43" i="25" s="1"/>
  <c r="T43" i="25"/>
  <c r="Q43" i="25"/>
  <c r="X44" i="25" s="1"/>
  <c r="T42" i="25"/>
  <c r="Q42" i="25"/>
  <c r="T41" i="25"/>
  <c r="Q41" i="25"/>
  <c r="AB42" i="25" s="1"/>
  <c r="AA42" i="25" s="1"/>
  <c r="T40" i="25"/>
  <c r="Q40" i="25"/>
  <c r="AB40" i="25" s="1"/>
  <c r="AA40" i="25" s="1"/>
  <c r="I40" i="25"/>
  <c r="H40" i="25"/>
  <c r="T39" i="25"/>
  <c r="Q39" i="25"/>
  <c r="T38" i="25"/>
  <c r="Q38" i="25"/>
  <c r="AB39" i="25" s="1"/>
  <c r="AA39" i="25" s="1"/>
  <c r="T37" i="25"/>
  <c r="Q37" i="25"/>
  <c r="X38" i="25" s="1"/>
  <c r="X36" i="25"/>
  <c r="Z36" i="25" s="1"/>
  <c r="T36" i="25"/>
  <c r="Q36" i="25"/>
  <c r="AB37" i="25" s="1"/>
  <c r="AA37" i="25" s="1"/>
  <c r="T35" i="25"/>
  <c r="Q35" i="25"/>
  <c r="Z34" i="25"/>
  <c r="X34" i="25"/>
  <c r="Y34" i="25" s="1"/>
  <c r="T34" i="25"/>
  <c r="Q34" i="25"/>
  <c r="X35" i="25" s="1"/>
  <c r="H34" i="25"/>
  <c r="I34" i="25" s="1"/>
  <c r="X33" i="25"/>
  <c r="Z33" i="25" s="1"/>
  <c r="T33" i="25"/>
  <c r="Q33" i="25"/>
  <c r="AB33" i="25" s="1"/>
  <c r="AA33" i="25" s="1"/>
  <c r="X32" i="25"/>
  <c r="Z32" i="25" s="1"/>
  <c r="T32" i="25"/>
  <c r="Q32" i="25"/>
  <c r="X31" i="25"/>
  <c r="Y31" i="25" s="1"/>
  <c r="T31" i="25"/>
  <c r="Q31" i="25"/>
  <c r="AB32" i="25" s="1"/>
  <c r="AA32" i="25" s="1"/>
  <c r="T30" i="25"/>
  <c r="Q30" i="25"/>
  <c r="T29" i="25"/>
  <c r="Q29" i="25"/>
  <c r="X30" i="25" s="1"/>
  <c r="T28" i="25"/>
  <c r="Q28" i="25"/>
  <c r="AB29" i="25" s="1"/>
  <c r="AA29" i="25" s="1"/>
  <c r="H28" i="25"/>
  <c r="I28" i="25" s="1"/>
  <c r="X28" i="25" s="1"/>
  <c r="T27" i="25"/>
  <c r="Q27" i="25"/>
  <c r="AB26" i="25"/>
  <c r="AA26" i="25" s="1"/>
  <c r="X26" i="25"/>
  <c r="Y26" i="25" s="1"/>
  <c r="T26" i="25"/>
  <c r="Q26" i="25"/>
  <c r="X27" i="25" s="1"/>
  <c r="T25" i="25"/>
  <c r="Q25" i="25"/>
  <c r="T24" i="25"/>
  <c r="Q24" i="25"/>
  <c r="AB25" i="25" s="1"/>
  <c r="AA25" i="25" s="1"/>
  <c r="T23" i="25"/>
  <c r="Q23" i="25"/>
  <c r="X24" i="25" s="1"/>
  <c r="T22" i="25"/>
  <c r="Q22" i="25"/>
  <c r="AB23" i="25" s="1"/>
  <c r="AA23" i="25" s="1"/>
  <c r="H22" i="25"/>
  <c r="T21" i="25"/>
  <c r="Q21" i="25"/>
  <c r="AB21" i="25" s="1"/>
  <c r="AA21" i="25" s="1"/>
  <c r="T20" i="25"/>
  <c r="Q20" i="25"/>
  <c r="X21" i="25" s="1"/>
  <c r="X19" i="25"/>
  <c r="Z19" i="25" s="1"/>
  <c r="T19" i="25"/>
  <c r="Q19" i="25"/>
  <c r="AB20" i="25" s="1"/>
  <c r="AA20" i="25" s="1"/>
  <c r="X18" i="25"/>
  <c r="Z18" i="25" s="1"/>
  <c r="T18" i="25"/>
  <c r="Q18" i="25"/>
  <c r="T17" i="25"/>
  <c r="Q17" i="25"/>
  <c r="AB18" i="25" s="1"/>
  <c r="AA18" i="25" s="1"/>
  <c r="T16" i="25"/>
  <c r="Q16" i="25"/>
  <c r="X17" i="25" s="1"/>
  <c r="Y17" i="25" s="1"/>
  <c r="H16" i="25"/>
  <c r="I16" i="25" s="1"/>
  <c r="X15" i="25"/>
  <c r="Z15" i="25" s="1"/>
  <c r="T15" i="25"/>
  <c r="Q15" i="25"/>
  <c r="X14" i="25"/>
  <c r="Y14" i="25" s="1"/>
  <c r="T14" i="25"/>
  <c r="Q14" i="25"/>
  <c r="AB15" i="25" s="1"/>
  <c r="AA15" i="25" s="1"/>
  <c r="T13" i="25"/>
  <c r="Q13" i="25"/>
  <c r="X12" i="25"/>
  <c r="Y12" i="25" s="1"/>
  <c r="T12" i="25"/>
  <c r="Q12" i="25"/>
  <c r="X13" i="25" s="1"/>
  <c r="T11" i="25"/>
  <c r="Q11" i="25"/>
  <c r="AB12" i="25" s="1"/>
  <c r="AA12" i="25" s="1"/>
  <c r="T10" i="25"/>
  <c r="Q10" i="25"/>
  <c r="H10" i="25"/>
  <c r="I10" i="25" s="1"/>
  <c r="AB69" i="24"/>
  <c r="AA69" i="24" s="1"/>
  <c r="X69" i="24"/>
  <c r="Z69" i="24" s="1"/>
  <c r="T69" i="24"/>
  <c r="Q69" i="24"/>
  <c r="T68" i="24"/>
  <c r="Q68" i="24"/>
  <c r="T67" i="24"/>
  <c r="Q67" i="24"/>
  <c r="AB68" i="24" s="1"/>
  <c r="AA68" i="24" s="1"/>
  <c r="T66" i="24"/>
  <c r="Q66" i="24"/>
  <c r="X66" i="24" s="1"/>
  <c r="AB65" i="24"/>
  <c r="AA65" i="24" s="1"/>
  <c r="X65" i="24"/>
  <c r="Y65" i="24" s="1"/>
  <c r="T65" i="24"/>
  <c r="Q65" i="24"/>
  <c r="Y64" i="24"/>
  <c r="X64" i="24"/>
  <c r="Z64" i="24" s="1"/>
  <c r="T64" i="24"/>
  <c r="Q64" i="24"/>
  <c r="AB64" i="24" s="1"/>
  <c r="AA64" i="24" s="1"/>
  <c r="I64" i="24"/>
  <c r="H64" i="24"/>
  <c r="T63" i="24"/>
  <c r="Q63" i="24"/>
  <c r="X63" i="24" s="1"/>
  <c r="AB62" i="24"/>
  <c r="AA62" i="24" s="1"/>
  <c r="X62" i="24"/>
  <c r="Y62" i="24" s="1"/>
  <c r="T62" i="24"/>
  <c r="Q62" i="24"/>
  <c r="T61" i="24"/>
  <c r="Q61" i="24"/>
  <c r="T60" i="24"/>
  <c r="Q60" i="24"/>
  <c r="X61" i="24" s="1"/>
  <c r="AB59" i="24"/>
  <c r="AA59" i="24"/>
  <c r="Z59" i="24"/>
  <c r="X59" i="24"/>
  <c r="Y59" i="24" s="1"/>
  <c r="AC59" i="24" s="1"/>
  <c r="T59" i="24"/>
  <c r="Q59" i="24"/>
  <c r="AB60" i="24" s="1"/>
  <c r="AA60" i="24" s="1"/>
  <c r="AB58" i="24"/>
  <c r="AA58" i="24" s="1"/>
  <c r="X58" i="24"/>
  <c r="Z58" i="24" s="1"/>
  <c r="T58" i="24"/>
  <c r="Q58" i="24"/>
  <c r="H58" i="24"/>
  <c r="T57" i="24"/>
  <c r="Q57" i="24"/>
  <c r="X57" i="24" s="1"/>
  <c r="AB56" i="24"/>
  <c r="AA56" i="24"/>
  <c r="X56" i="24"/>
  <c r="Z56" i="24" s="1"/>
  <c r="T56" i="24"/>
  <c r="Q56" i="24"/>
  <c r="AB57" i="24" s="1"/>
  <c r="AA57" i="24" s="1"/>
  <c r="AB55" i="24"/>
  <c r="AA55" i="24" s="1"/>
  <c r="X55" i="24"/>
  <c r="Z55" i="24" s="1"/>
  <c r="T55" i="24"/>
  <c r="Q55" i="24"/>
  <c r="T54" i="24"/>
  <c r="Q54" i="24"/>
  <c r="T53" i="24"/>
  <c r="Q53" i="24"/>
  <c r="AB54" i="24" s="1"/>
  <c r="AA54" i="24" s="1"/>
  <c r="AB52" i="24"/>
  <c r="AA52" i="24"/>
  <c r="T52" i="24"/>
  <c r="Q52" i="24"/>
  <c r="X52" i="24" s="1"/>
  <c r="H52" i="24"/>
  <c r="T51" i="24"/>
  <c r="Q51" i="24"/>
  <c r="T50" i="24"/>
  <c r="Q50" i="24"/>
  <c r="AB51" i="24" s="1"/>
  <c r="AA51" i="24" s="1"/>
  <c r="AB49" i="24"/>
  <c r="AA49" i="24"/>
  <c r="T49" i="24"/>
  <c r="Q49" i="24"/>
  <c r="X49" i="24" s="1"/>
  <c r="AB48" i="24"/>
  <c r="AA48" i="24" s="1"/>
  <c r="X48" i="24"/>
  <c r="Y48" i="24" s="1"/>
  <c r="T48" i="24"/>
  <c r="Q48" i="24"/>
  <c r="Y47" i="24"/>
  <c r="T47" i="24"/>
  <c r="Q47" i="24"/>
  <c r="T46" i="24"/>
  <c r="Q46" i="24"/>
  <c r="X47" i="24" s="1"/>
  <c r="Z47" i="24" s="1"/>
  <c r="I46" i="24"/>
  <c r="H46" i="24"/>
  <c r="AB45" i="24"/>
  <c r="AA45" i="24" s="1"/>
  <c r="X45" i="24"/>
  <c r="T45" i="24"/>
  <c r="Q45" i="24"/>
  <c r="Y44" i="24"/>
  <c r="T44" i="24"/>
  <c r="Q44" i="24"/>
  <c r="T43" i="24"/>
  <c r="Q43" i="24"/>
  <c r="X44" i="24" s="1"/>
  <c r="Z44" i="24" s="1"/>
  <c r="AB42" i="24"/>
  <c r="AA42" i="24"/>
  <c r="X42" i="24"/>
  <c r="Z42" i="24" s="1"/>
  <c r="T42" i="24"/>
  <c r="Q42" i="24"/>
  <c r="AB43" i="24" s="1"/>
  <c r="AA43" i="24" s="1"/>
  <c r="AB41" i="24"/>
  <c r="AA41" i="24" s="1"/>
  <c r="X41" i="24"/>
  <c r="T41" i="24"/>
  <c r="Q41" i="24"/>
  <c r="AB40" i="24"/>
  <c r="AA40" i="24" s="1"/>
  <c r="T40" i="24"/>
  <c r="Q40" i="24"/>
  <c r="X40" i="24" s="1"/>
  <c r="Z40" i="24" s="1"/>
  <c r="I40" i="24"/>
  <c r="H40" i="24"/>
  <c r="AB39" i="24"/>
  <c r="AA39" i="24" s="1"/>
  <c r="X39" i="24"/>
  <c r="Z39" i="24" s="1"/>
  <c r="T39" i="24"/>
  <c r="Q39" i="24"/>
  <c r="AB38" i="24"/>
  <c r="AA38" i="24" s="1"/>
  <c r="X38" i="24"/>
  <c r="T38" i="24"/>
  <c r="Q38" i="24"/>
  <c r="T37" i="24"/>
  <c r="Q37" i="24"/>
  <c r="T36" i="24"/>
  <c r="Q36" i="24"/>
  <c r="AB35" i="24"/>
  <c r="AA35" i="24" s="1"/>
  <c r="T35" i="24"/>
  <c r="Q35" i="24"/>
  <c r="X35" i="24" s="1"/>
  <c r="AB34" i="24"/>
  <c r="AA34" i="24" s="1"/>
  <c r="X34" i="24"/>
  <c r="T34" i="24"/>
  <c r="Q34" i="24"/>
  <c r="H34" i="24"/>
  <c r="I34" i="24" s="1"/>
  <c r="T33" i="24"/>
  <c r="Q33" i="24"/>
  <c r="AB32" i="24"/>
  <c r="AA32" i="24" s="1"/>
  <c r="T32" i="24"/>
  <c r="Q32" i="24"/>
  <c r="X32" i="24" s="1"/>
  <c r="X31" i="24"/>
  <c r="T31" i="24"/>
  <c r="Q31" i="24"/>
  <c r="T30" i="24"/>
  <c r="Q30" i="24"/>
  <c r="AB31" i="24" s="1"/>
  <c r="AA31" i="24" s="1"/>
  <c r="T29" i="24"/>
  <c r="Q29" i="24"/>
  <c r="T28" i="24"/>
  <c r="Q28" i="24"/>
  <c r="H28" i="24"/>
  <c r="X27" i="24"/>
  <c r="Z27" i="24" s="1"/>
  <c r="T27" i="24"/>
  <c r="Q27" i="24"/>
  <c r="T26" i="24"/>
  <c r="Q26" i="24"/>
  <c r="AB25" i="24"/>
  <c r="AA25" i="24" s="1"/>
  <c r="X25" i="24"/>
  <c r="Y25" i="24" s="1"/>
  <c r="T25" i="24"/>
  <c r="Q25" i="24"/>
  <c r="AB24" i="24"/>
  <c r="AA24" i="24" s="1"/>
  <c r="X24" i="24"/>
  <c r="Z24" i="24" s="1"/>
  <c r="T24" i="24"/>
  <c r="Q24" i="24"/>
  <c r="T23" i="24"/>
  <c r="Q23" i="24"/>
  <c r="T22" i="24"/>
  <c r="Q22" i="24"/>
  <c r="AB23" i="24" s="1"/>
  <c r="AA23" i="24" s="1"/>
  <c r="H22" i="24"/>
  <c r="I22" i="24" s="1"/>
  <c r="AB21" i="24"/>
  <c r="AA21" i="24" s="1"/>
  <c r="X21" i="24"/>
  <c r="Z21" i="24" s="1"/>
  <c r="T21" i="24"/>
  <c r="Q21" i="24"/>
  <c r="T20" i="24"/>
  <c r="Q20" i="24"/>
  <c r="T19" i="24"/>
  <c r="Q19" i="24"/>
  <c r="X20" i="24" s="1"/>
  <c r="Z20" i="24" s="1"/>
  <c r="AB18" i="24"/>
  <c r="AA18" i="24" s="1"/>
  <c r="X18" i="24"/>
  <c r="T18" i="24"/>
  <c r="Q18" i="24"/>
  <c r="T17" i="24"/>
  <c r="Q17" i="24"/>
  <c r="T16" i="24"/>
  <c r="Q16" i="24"/>
  <c r="H16" i="24"/>
  <c r="AB15" i="24"/>
  <c r="AA15" i="24" s="1"/>
  <c r="X15" i="24"/>
  <c r="T15" i="24"/>
  <c r="Q15" i="24"/>
  <c r="AB14" i="24"/>
  <c r="AA14" i="24" s="1"/>
  <c r="X14" i="24"/>
  <c r="Z14" i="24" s="1"/>
  <c r="T14" i="24"/>
  <c r="Q14" i="24"/>
  <c r="T13" i="24"/>
  <c r="Q13" i="24"/>
  <c r="T12" i="24"/>
  <c r="Q12" i="24"/>
  <c r="T11" i="24"/>
  <c r="Q11" i="24"/>
  <c r="T10" i="24"/>
  <c r="Q10" i="24"/>
  <c r="I10" i="24"/>
  <c r="H10" i="24"/>
  <c r="X69" i="23"/>
  <c r="Z69" i="23" s="1"/>
  <c r="T69" i="23"/>
  <c r="Q69" i="23"/>
  <c r="AB68" i="23"/>
  <c r="AA68" i="23" s="1"/>
  <c r="X68" i="23"/>
  <c r="Z68" i="23" s="1"/>
  <c r="T68" i="23"/>
  <c r="Q68" i="23"/>
  <c r="AB67" i="23"/>
  <c r="AA67" i="23" s="1"/>
  <c r="X67" i="23"/>
  <c r="Z67" i="23" s="1"/>
  <c r="T67" i="23"/>
  <c r="Q67" i="23"/>
  <c r="T66" i="23"/>
  <c r="Q66" i="23"/>
  <c r="T65" i="23"/>
  <c r="Q65" i="23"/>
  <c r="T64" i="23"/>
  <c r="Q64" i="23"/>
  <c r="AB64" i="23" s="1"/>
  <c r="AA64" i="23" s="1"/>
  <c r="H64" i="23"/>
  <c r="I64" i="23" s="1"/>
  <c r="T63" i="23"/>
  <c r="Q63" i="23"/>
  <c r="T62" i="23"/>
  <c r="Q62" i="23"/>
  <c r="T61" i="23"/>
  <c r="Q61" i="23"/>
  <c r="T60" i="23"/>
  <c r="Q60" i="23"/>
  <c r="AB60" i="23" s="1"/>
  <c r="AA60" i="23" s="1"/>
  <c r="Z59" i="23"/>
  <c r="Y59" i="23"/>
  <c r="X59" i="23"/>
  <c r="T59" i="23"/>
  <c r="Q59" i="23"/>
  <c r="X58" i="23"/>
  <c r="T58" i="23"/>
  <c r="Q58" i="23"/>
  <c r="I58" i="23"/>
  <c r="H58" i="23"/>
  <c r="T57" i="23"/>
  <c r="Q57" i="23"/>
  <c r="AB57" i="23" s="1"/>
  <c r="AA57" i="23" s="1"/>
  <c r="Y56" i="23"/>
  <c r="X56" i="23"/>
  <c r="Z56" i="23" s="1"/>
  <c r="T56" i="23"/>
  <c r="Q56" i="23"/>
  <c r="AA55" i="23"/>
  <c r="X55" i="23"/>
  <c r="T55" i="23"/>
  <c r="Q55" i="23"/>
  <c r="AB54" i="23"/>
  <c r="AA54" i="23"/>
  <c r="Z54" i="23"/>
  <c r="X54" i="23"/>
  <c r="Y54" i="23" s="1"/>
  <c r="AC54" i="23" s="1"/>
  <c r="T54" i="23"/>
  <c r="Q54" i="23"/>
  <c r="AB55" i="23" s="1"/>
  <c r="T53" i="23"/>
  <c r="Q53" i="23"/>
  <c r="T52" i="23"/>
  <c r="Q52" i="23"/>
  <c r="AB52" i="23" s="1"/>
  <c r="AA52" i="23" s="1"/>
  <c r="I52" i="23"/>
  <c r="H52" i="23"/>
  <c r="AB51" i="23"/>
  <c r="AA51" i="23" s="1"/>
  <c r="X51" i="23"/>
  <c r="T51" i="23"/>
  <c r="Q51" i="23"/>
  <c r="AB50" i="23"/>
  <c r="AA50" i="23" s="1"/>
  <c r="X50" i="23"/>
  <c r="T50" i="23"/>
  <c r="Q50" i="23"/>
  <c r="T49" i="23"/>
  <c r="Q49" i="23"/>
  <c r="T48" i="23"/>
  <c r="Q48" i="23"/>
  <c r="X49" i="23" s="1"/>
  <c r="Z49" i="23" s="1"/>
  <c r="AB47" i="23"/>
  <c r="AA47" i="23" s="1"/>
  <c r="T47" i="23"/>
  <c r="Q47" i="23"/>
  <c r="AB46" i="23"/>
  <c r="AA46" i="23" s="1"/>
  <c r="X46" i="23"/>
  <c r="Z46" i="23" s="1"/>
  <c r="T46" i="23"/>
  <c r="Q46" i="23"/>
  <c r="X47" i="23" s="1"/>
  <c r="H46" i="23"/>
  <c r="I46" i="23" s="1"/>
  <c r="T45" i="23"/>
  <c r="Q45" i="23"/>
  <c r="T44" i="23"/>
  <c r="Q44" i="23"/>
  <c r="AB43" i="23"/>
  <c r="AA43" i="23" s="1"/>
  <c r="Y43" i="23"/>
  <c r="X43" i="23"/>
  <c r="Z43" i="23" s="1"/>
  <c r="T43" i="23"/>
  <c r="Q43" i="23"/>
  <c r="X42" i="23"/>
  <c r="Z42" i="23" s="1"/>
  <c r="T42" i="23"/>
  <c r="Q42" i="23"/>
  <c r="T41" i="23"/>
  <c r="Q41" i="23"/>
  <c r="AB42" i="23" s="1"/>
  <c r="AA42" i="23" s="1"/>
  <c r="AB40" i="23"/>
  <c r="AA40" i="23"/>
  <c r="Z40" i="23"/>
  <c r="Y40" i="23"/>
  <c r="AC40" i="23" s="1"/>
  <c r="X40" i="23"/>
  <c r="T40" i="23"/>
  <c r="Q40" i="23"/>
  <c r="AB41" i="23" s="1"/>
  <c r="AA41" i="23" s="1"/>
  <c r="H40" i="23"/>
  <c r="AB39" i="23"/>
  <c r="AA39" i="23" s="1"/>
  <c r="T39" i="23"/>
  <c r="Q39" i="23"/>
  <c r="AB38" i="23"/>
  <c r="AA38" i="23" s="1"/>
  <c r="T38" i="23"/>
  <c r="Q38" i="23"/>
  <c r="T37" i="23"/>
  <c r="Q37" i="23"/>
  <c r="T36" i="23"/>
  <c r="Q36" i="23"/>
  <c r="X37" i="23" s="1"/>
  <c r="T35" i="23"/>
  <c r="Q35" i="23"/>
  <c r="X36" i="23" s="1"/>
  <c r="Z34" i="23"/>
  <c r="X34" i="23"/>
  <c r="Y34" i="23" s="1"/>
  <c r="T34" i="23"/>
  <c r="Q34" i="23"/>
  <c r="H34" i="23"/>
  <c r="AB33" i="23"/>
  <c r="AA33" i="23" s="1"/>
  <c r="T33" i="23"/>
  <c r="Q33" i="23"/>
  <c r="T32" i="23"/>
  <c r="Q32" i="23"/>
  <c r="X33" i="23" s="1"/>
  <c r="AB31" i="23"/>
  <c r="AA31" i="23" s="1"/>
  <c r="X31" i="23"/>
  <c r="Y31" i="23" s="1"/>
  <c r="T31" i="23"/>
  <c r="Q31" i="23"/>
  <c r="X30" i="23"/>
  <c r="Z30" i="23" s="1"/>
  <c r="T30" i="23"/>
  <c r="Q30" i="23"/>
  <c r="T29" i="23"/>
  <c r="Q29" i="23"/>
  <c r="AB30" i="23" s="1"/>
  <c r="AA30" i="23" s="1"/>
  <c r="T28" i="23"/>
  <c r="Q28" i="23"/>
  <c r="X29" i="23" s="1"/>
  <c r="H28" i="23"/>
  <c r="I28" i="23" s="1"/>
  <c r="AB27" i="23"/>
  <c r="AA27" i="23" s="1"/>
  <c r="T27" i="23"/>
  <c r="Q27" i="23"/>
  <c r="AB26" i="23"/>
  <c r="AA26" i="23" s="1"/>
  <c r="T26" i="23"/>
  <c r="Q26" i="23"/>
  <c r="X27" i="23" s="1"/>
  <c r="T25" i="23"/>
  <c r="Q25" i="23"/>
  <c r="X26" i="23" s="1"/>
  <c r="AB24" i="23"/>
  <c r="AA24" i="23" s="1"/>
  <c r="X24" i="23"/>
  <c r="Y24" i="23" s="1"/>
  <c r="T24" i="23"/>
  <c r="Q24" i="23"/>
  <c r="T23" i="23"/>
  <c r="Q23" i="23"/>
  <c r="T22" i="23"/>
  <c r="Q22" i="23"/>
  <c r="AB23" i="23" s="1"/>
  <c r="AA23" i="23" s="1"/>
  <c r="H22" i="23"/>
  <c r="I22" i="23" s="1"/>
  <c r="X22" i="23" s="1"/>
  <c r="AB21" i="23"/>
  <c r="AA21" i="23" s="1"/>
  <c r="T21" i="23"/>
  <c r="Q21" i="23"/>
  <c r="X21" i="23" s="1"/>
  <c r="AB20" i="23"/>
  <c r="AA20" i="23" s="1"/>
  <c r="X20" i="23"/>
  <c r="Z20" i="23" s="1"/>
  <c r="T20" i="23"/>
  <c r="Q20" i="23"/>
  <c r="AB19" i="23"/>
  <c r="AA19" i="23" s="1"/>
  <c r="X19" i="23"/>
  <c r="Y19" i="23" s="1"/>
  <c r="AC19" i="23" s="1"/>
  <c r="T19" i="23"/>
  <c r="Q19" i="23"/>
  <c r="T18" i="23"/>
  <c r="Q18" i="23"/>
  <c r="T17" i="23"/>
  <c r="Q17" i="23"/>
  <c r="T16" i="23"/>
  <c r="Q16" i="23"/>
  <c r="X17" i="23" s="1"/>
  <c r="Y17" i="23" s="1"/>
  <c r="H16" i="23"/>
  <c r="I16" i="23" s="1"/>
  <c r="T15" i="23"/>
  <c r="Q15" i="23"/>
  <c r="AB14" i="23"/>
  <c r="AA14" i="23" s="1"/>
  <c r="X14" i="23"/>
  <c r="Y14" i="23" s="1"/>
  <c r="T14" i="23"/>
  <c r="Q14" i="23"/>
  <c r="X13" i="23"/>
  <c r="Z13" i="23" s="1"/>
  <c r="T13" i="23"/>
  <c r="Q13" i="23"/>
  <c r="T12" i="23"/>
  <c r="Q12" i="23"/>
  <c r="AB13" i="23" s="1"/>
  <c r="AA13" i="23" s="1"/>
  <c r="T11" i="23"/>
  <c r="Q11" i="23"/>
  <c r="X12" i="23" s="1"/>
  <c r="T10" i="23"/>
  <c r="Q10" i="23"/>
  <c r="H10" i="23"/>
  <c r="T69" i="22"/>
  <c r="Q69" i="22"/>
  <c r="T68" i="22"/>
  <c r="Q68" i="22"/>
  <c r="AB69" i="22" s="1"/>
  <c r="AA69" i="22" s="1"/>
  <c r="X67" i="22"/>
  <c r="Z67" i="22" s="1"/>
  <c r="T67" i="22"/>
  <c r="Q67" i="22"/>
  <c r="AB68" i="22" s="1"/>
  <c r="AA68" i="22" s="1"/>
  <c r="AB66" i="22"/>
  <c r="AA66" i="22" s="1"/>
  <c r="Y66" i="22"/>
  <c r="AC66" i="22" s="1"/>
  <c r="X66" i="22"/>
  <c r="Z66" i="22" s="1"/>
  <c r="T66" i="22"/>
  <c r="Q66" i="22"/>
  <c r="AB67" i="22" s="1"/>
  <c r="AA67" i="22" s="1"/>
  <c r="Z65" i="22"/>
  <c r="Y65" i="22"/>
  <c r="X65" i="22"/>
  <c r="T65" i="22"/>
  <c r="Q65" i="22"/>
  <c r="T64" i="22"/>
  <c r="Q64" i="22"/>
  <c r="X64" i="22" s="1"/>
  <c r="I64" i="22"/>
  <c r="H64" i="22"/>
  <c r="AB63" i="22"/>
  <c r="AA63" i="22" s="1"/>
  <c r="Y63" i="22"/>
  <c r="AC63" i="22" s="1"/>
  <c r="X63" i="22"/>
  <c r="Z63" i="22" s="1"/>
  <c r="T63" i="22"/>
  <c r="Q63" i="22"/>
  <c r="Z62" i="22"/>
  <c r="Y62" i="22"/>
  <c r="X62" i="22"/>
  <c r="T62" i="22"/>
  <c r="Q62" i="22"/>
  <c r="T61" i="22"/>
  <c r="Q61" i="22"/>
  <c r="AB62" i="22" s="1"/>
  <c r="AA62" i="22" s="1"/>
  <c r="AB60" i="22"/>
  <c r="AA60" i="22" s="1"/>
  <c r="T60" i="22"/>
  <c r="Q60" i="22"/>
  <c r="X61" i="22" s="1"/>
  <c r="T59" i="22"/>
  <c r="Q59" i="22"/>
  <c r="T58" i="22"/>
  <c r="Q58" i="22"/>
  <c r="AB59" i="22" s="1"/>
  <c r="AA59" i="22" s="1"/>
  <c r="I58" i="22"/>
  <c r="H58" i="22"/>
  <c r="AB57" i="22"/>
  <c r="AA57" i="22" s="1"/>
  <c r="T57" i="22"/>
  <c r="Q57" i="22"/>
  <c r="X57" i="22" s="1"/>
  <c r="T56" i="22"/>
  <c r="Q56" i="22"/>
  <c r="T55" i="22"/>
  <c r="Q55" i="22"/>
  <c r="AB56" i="22" s="1"/>
  <c r="AA56" i="22" s="1"/>
  <c r="T54" i="22"/>
  <c r="Q54" i="22"/>
  <c r="AB55" i="22" s="1"/>
  <c r="AA55" i="22" s="1"/>
  <c r="X53" i="22"/>
  <c r="Z53" i="22" s="1"/>
  <c r="T53" i="22"/>
  <c r="Q53" i="22"/>
  <c r="AB54" i="22" s="1"/>
  <c r="AA54" i="22" s="1"/>
  <c r="AB52" i="22"/>
  <c r="AA52" i="22" s="1"/>
  <c r="Y52" i="22"/>
  <c r="X52" i="22"/>
  <c r="Z52" i="22" s="1"/>
  <c r="T52" i="22"/>
  <c r="Q52" i="22"/>
  <c r="I52" i="22"/>
  <c r="H52" i="22"/>
  <c r="T51" i="22"/>
  <c r="Q51" i="22"/>
  <c r="X50" i="22"/>
  <c r="Z50" i="22" s="1"/>
  <c r="T50" i="22"/>
  <c r="Q50" i="22"/>
  <c r="AB51" i="22" s="1"/>
  <c r="AA51" i="22" s="1"/>
  <c r="AB49" i="22"/>
  <c r="AA49" i="22" s="1"/>
  <c r="Y49" i="22"/>
  <c r="X49" i="22"/>
  <c r="Z49" i="22" s="1"/>
  <c r="T49" i="22"/>
  <c r="Q49" i="22"/>
  <c r="T48" i="22"/>
  <c r="Q48" i="22"/>
  <c r="T47" i="22"/>
  <c r="Q47" i="22"/>
  <c r="X48" i="22" s="1"/>
  <c r="AB46" i="22"/>
  <c r="AA46" i="22" s="1"/>
  <c r="T46" i="22"/>
  <c r="Q46" i="22"/>
  <c r="X47" i="22" s="1"/>
  <c r="H46" i="22"/>
  <c r="I46" i="22" s="1"/>
  <c r="T45" i="22"/>
  <c r="Q45" i="22"/>
  <c r="T44" i="22"/>
  <c r="Q44" i="22"/>
  <c r="X45" i="22" s="1"/>
  <c r="AB43" i="22"/>
  <c r="AA43" i="22" s="1"/>
  <c r="T43" i="22"/>
  <c r="Q43" i="22"/>
  <c r="X44" i="22" s="1"/>
  <c r="T42" i="22"/>
  <c r="Q42" i="22"/>
  <c r="T41" i="22"/>
  <c r="Q41" i="22"/>
  <c r="AB42" i="22" s="1"/>
  <c r="AA42" i="22" s="1"/>
  <c r="T40" i="22"/>
  <c r="Q40" i="22"/>
  <c r="AB41" i="22" s="1"/>
  <c r="AA41" i="22" s="1"/>
  <c r="I40" i="22"/>
  <c r="H40" i="22"/>
  <c r="T39" i="22"/>
  <c r="Q39" i="22"/>
  <c r="T38" i="22"/>
  <c r="Q38" i="22"/>
  <c r="AB39" i="22" s="1"/>
  <c r="AA39" i="22" s="1"/>
  <c r="T37" i="22"/>
  <c r="Q37" i="22"/>
  <c r="AB38" i="22" s="1"/>
  <c r="AA38" i="22" s="1"/>
  <c r="X36" i="22"/>
  <c r="Z36" i="22" s="1"/>
  <c r="T36" i="22"/>
  <c r="Q36" i="22"/>
  <c r="AB37" i="22" s="1"/>
  <c r="AA37" i="22" s="1"/>
  <c r="AB35" i="22"/>
  <c r="AA35" i="22" s="1"/>
  <c r="Y35" i="22"/>
  <c r="X35" i="22"/>
  <c r="Z35" i="22" s="1"/>
  <c r="T35" i="22"/>
  <c r="Q35" i="22"/>
  <c r="AB34" i="22"/>
  <c r="AA34" i="22" s="1"/>
  <c r="Z34" i="22"/>
  <c r="Y34" i="22"/>
  <c r="AC34" i="22" s="1"/>
  <c r="X34" i="22"/>
  <c r="T34" i="22"/>
  <c r="Q34" i="22"/>
  <c r="I34" i="22"/>
  <c r="H34" i="22"/>
  <c r="X33" i="22"/>
  <c r="Z33" i="22" s="1"/>
  <c r="T33" i="22"/>
  <c r="Q33" i="22"/>
  <c r="AB33" i="22" s="1"/>
  <c r="AA33" i="22" s="1"/>
  <c r="AB32" i="22"/>
  <c r="AA32" i="22" s="1"/>
  <c r="X32" i="22"/>
  <c r="Z32" i="22" s="1"/>
  <c r="T32" i="22"/>
  <c r="Q32" i="22"/>
  <c r="X31" i="22"/>
  <c r="Y31" i="22" s="1"/>
  <c r="T31" i="22"/>
  <c r="Q31" i="22"/>
  <c r="T30" i="22"/>
  <c r="Q30" i="22"/>
  <c r="AB31" i="22" s="1"/>
  <c r="AA31" i="22" s="1"/>
  <c r="T29" i="22"/>
  <c r="Q29" i="22"/>
  <c r="X30" i="22" s="1"/>
  <c r="T28" i="22"/>
  <c r="Q28" i="22"/>
  <c r="AB29" i="22" s="1"/>
  <c r="AA29" i="22" s="1"/>
  <c r="H28" i="22"/>
  <c r="I28" i="22" s="1"/>
  <c r="X28" i="22" s="1"/>
  <c r="T27" i="22"/>
  <c r="Q27" i="22"/>
  <c r="AB26" i="22"/>
  <c r="AA26" i="22" s="1"/>
  <c r="T26" i="22"/>
  <c r="Q26" i="22"/>
  <c r="X27" i="22" s="1"/>
  <c r="T25" i="22"/>
  <c r="Q25" i="22"/>
  <c r="T24" i="22"/>
  <c r="Q24" i="22"/>
  <c r="AB25" i="22" s="1"/>
  <c r="AA25" i="22" s="1"/>
  <c r="T23" i="22"/>
  <c r="Q23" i="22"/>
  <c r="AB24" i="22" s="1"/>
  <c r="AA24" i="22" s="1"/>
  <c r="T22" i="22"/>
  <c r="Q22" i="22"/>
  <c r="AB23" i="22" s="1"/>
  <c r="AA23" i="22" s="1"/>
  <c r="H22" i="22"/>
  <c r="T21" i="22"/>
  <c r="Q21" i="22"/>
  <c r="T20" i="22"/>
  <c r="Q20" i="22"/>
  <c r="AB21" i="22" s="1"/>
  <c r="AA21" i="22" s="1"/>
  <c r="X19" i="22"/>
  <c r="Z19" i="22" s="1"/>
  <c r="T19" i="22"/>
  <c r="Q19" i="22"/>
  <c r="AB20" i="22" s="1"/>
  <c r="AA20" i="22" s="1"/>
  <c r="AB18" i="22"/>
  <c r="AA18" i="22" s="1"/>
  <c r="X18" i="22"/>
  <c r="Y18" i="22" s="1"/>
  <c r="T18" i="22"/>
  <c r="Q18" i="22"/>
  <c r="X17" i="22"/>
  <c r="Z17" i="22" s="1"/>
  <c r="T17" i="22"/>
  <c r="Q17" i="22"/>
  <c r="T16" i="22"/>
  <c r="Q16" i="22"/>
  <c r="X16" i="22" s="1"/>
  <c r="I16" i="22"/>
  <c r="H16" i="22"/>
  <c r="AB15" i="22"/>
  <c r="AA15" i="22" s="1"/>
  <c r="X15" i="22"/>
  <c r="Y15" i="22" s="1"/>
  <c r="T15" i="22"/>
  <c r="Q15" i="22"/>
  <c r="X14" i="22"/>
  <c r="Z14" i="22" s="1"/>
  <c r="T14" i="22"/>
  <c r="Q14" i="22"/>
  <c r="T13" i="22"/>
  <c r="Q13" i="22"/>
  <c r="AB14" i="22" s="1"/>
  <c r="AA14" i="22" s="1"/>
  <c r="AB12" i="22"/>
  <c r="AA12" i="22" s="1"/>
  <c r="T12" i="22"/>
  <c r="Q12" i="22"/>
  <c r="X13" i="22" s="1"/>
  <c r="T11" i="22"/>
  <c r="Q11" i="22"/>
  <c r="T10" i="22"/>
  <c r="Q10" i="22"/>
  <c r="H10" i="22"/>
  <c r="I10" i="22" s="1"/>
  <c r="X17" i="30" l="1"/>
  <c r="Y17" i="30" s="1"/>
  <c r="X12" i="30"/>
  <c r="Z12" i="30" s="1"/>
  <c r="X10" i="29"/>
  <c r="Z10" i="29" s="1"/>
  <c r="X11" i="29" s="1"/>
  <c r="AC36" i="26"/>
  <c r="AC37" i="26"/>
  <c r="Z33" i="26"/>
  <c r="AC15" i="32"/>
  <c r="Y14" i="32"/>
  <c r="AC14" i="32" s="1"/>
  <c r="AC13" i="32"/>
  <c r="Z15" i="32"/>
  <c r="Z12" i="28"/>
  <c r="AB30" i="31"/>
  <c r="AA30" i="31" s="1"/>
  <c r="X16" i="31"/>
  <c r="Y16" i="31" s="1"/>
  <c r="AB12" i="31"/>
  <c r="AA12" i="31" s="1"/>
  <c r="Z13" i="32"/>
  <c r="Y13" i="28"/>
  <c r="AC13" i="28" s="1"/>
  <c r="AC19" i="26"/>
  <c r="Z20" i="26"/>
  <c r="X12" i="26"/>
  <c r="Z12" i="26" s="1"/>
  <c r="X11" i="26"/>
  <c r="Z11" i="26" s="1"/>
  <c r="Y15" i="25"/>
  <c r="AC15" i="25" s="1"/>
  <c r="AC12" i="25"/>
  <c r="Z14" i="25"/>
  <c r="Z12" i="25"/>
  <c r="X11" i="24"/>
  <c r="Z11" i="24" s="1"/>
  <c r="X10" i="24"/>
  <c r="Z10" i="24" s="1"/>
  <c r="AC14" i="23"/>
  <c r="X16" i="32"/>
  <c r="Z16" i="32" s="1"/>
  <c r="X17" i="32"/>
  <c r="Z17" i="32" s="1"/>
  <c r="Y18" i="32"/>
  <c r="Z30" i="32"/>
  <c r="Y32" i="32"/>
  <c r="AC32" i="32" s="1"/>
  <c r="AC31" i="32"/>
  <c r="AC30" i="32"/>
  <c r="AC33" i="32"/>
  <c r="Z32" i="30"/>
  <c r="X23" i="30"/>
  <c r="Z23" i="30" s="1"/>
  <c r="Z22" i="30"/>
  <c r="Y22" i="30"/>
  <c r="Z31" i="30"/>
  <c r="Z18" i="30"/>
  <c r="Y19" i="30"/>
  <c r="AC19" i="30" s="1"/>
  <c r="Z29" i="28"/>
  <c r="Y27" i="28"/>
  <c r="AC27" i="28" s="1"/>
  <c r="Z26" i="28"/>
  <c r="X16" i="28"/>
  <c r="Y16" i="28" s="1"/>
  <c r="X17" i="27"/>
  <c r="Y17" i="27" s="1"/>
  <c r="AC17" i="27" s="1"/>
  <c r="AC26" i="25"/>
  <c r="Z17" i="25"/>
  <c r="X16" i="25"/>
  <c r="Y16" i="25" s="1"/>
  <c r="Y18" i="25"/>
  <c r="AC18" i="25" s="1"/>
  <c r="Y32" i="25"/>
  <c r="AC32" i="25" s="1"/>
  <c r="X29" i="25"/>
  <c r="Z31" i="25"/>
  <c r="Z26" i="25"/>
  <c r="Y24" i="24"/>
  <c r="AC24" i="24" s="1"/>
  <c r="Z31" i="23"/>
  <c r="AC31" i="23"/>
  <c r="X23" i="23"/>
  <c r="Z23" i="23" s="1"/>
  <c r="AC24" i="23"/>
  <c r="X16" i="23"/>
  <c r="Z16" i="23" s="1"/>
  <c r="AB17" i="23"/>
  <c r="AA17" i="23" s="1"/>
  <c r="Z19" i="23"/>
  <c r="Y20" i="23"/>
  <c r="AC20" i="23" s="1"/>
  <c r="AC35" i="22"/>
  <c r="Z31" i="22"/>
  <c r="Y32" i="22"/>
  <c r="AC32" i="22" s="1"/>
  <c r="Y17" i="22"/>
  <c r="Y14" i="22"/>
  <c r="AC14" i="22" s="1"/>
  <c r="Z57" i="32"/>
  <c r="Y57" i="32"/>
  <c r="AC57" i="32" s="1"/>
  <c r="AC63" i="32"/>
  <c r="Z26" i="32"/>
  <c r="Y26" i="32"/>
  <c r="AC26" i="32" s="1"/>
  <c r="AC45" i="32"/>
  <c r="AC35" i="32"/>
  <c r="Y65" i="32"/>
  <c r="Z65" i="32"/>
  <c r="Z12" i="32"/>
  <c r="Y12" i="32"/>
  <c r="AC12" i="32" s="1"/>
  <c r="AC19" i="32"/>
  <c r="AC48" i="32"/>
  <c r="Z43" i="32"/>
  <c r="Y43" i="32"/>
  <c r="AC43" i="32" s="1"/>
  <c r="AC49" i="32"/>
  <c r="AC52" i="32"/>
  <c r="Y62" i="32"/>
  <c r="Z62" i="32"/>
  <c r="AC66" i="32"/>
  <c r="Z60" i="32"/>
  <c r="Y60" i="32"/>
  <c r="AC60" i="32" s="1"/>
  <c r="AC36" i="32"/>
  <c r="Y50" i="32"/>
  <c r="AC50" i="32" s="1"/>
  <c r="Y67" i="32"/>
  <c r="AC67" i="32" s="1"/>
  <c r="X10" i="32"/>
  <c r="Z19" i="32"/>
  <c r="Y20" i="32"/>
  <c r="X21" i="32"/>
  <c r="Y23" i="32"/>
  <c r="X24" i="32"/>
  <c r="Z33" i="32"/>
  <c r="Z36" i="32"/>
  <c r="Y37" i="32"/>
  <c r="X38" i="32"/>
  <c r="I40" i="32"/>
  <c r="Y40" i="32"/>
  <c r="X41" i="32"/>
  <c r="Y51" i="32"/>
  <c r="AC51" i="32" s="1"/>
  <c r="Z53" i="32"/>
  <c r="Y54" i="32"/>
  <c r="X55" i="32"/>
  <c r="X58" i="32"/>
  <c r="AB62" i="32"/>
  <c r="AA62" i="32" s="1"/>
  <c r="AB65" i="32"/>
  <c r="AA65" i="32" s="1"/>
  <c r="Y68" i="32"/>
  <c r="AC68" i="32" s="1"/>
  <c r="X69" i="32"/>
  <c r="X11" i="32"/>
  <c r="AB18" i="32"/>
  <c r="AA18" i="32" s="1"/>
  <c r="X25" i="32"/>
  <c r="X28" i="32"/>
  <c r="X39" i="32"/>
  <c r="X42" i="32"/>
  <c r="AB52" i="32"/>
  <c r="AA52" i="32" s="1"/>
  <c r="X56" i="32"/>
  <c r="X59" i="32"/>
  <c r="X29" i="32"/>
  <c r="I22" i="32"/>
  <c r="X22" i="32" s="1"/>
  <c r="AB20" i="32"/>
  <c r="AA20" i="32" s="1"/>
  <c r="AB23" i="32"/>
  <c r="AA23" i="32" s="1"/>
  <c r="AB37" i="32"/>
  <c r="AA37" i="32" s="1"/>
  <c r="AB40" i="32"/>
  <c r="AA40" i="32" s="1"/>
  <c r="AB54" i="32"/>
  <c r="AA54" i="32" s="1"/>
  <c r="AB68" i="32"/>
  <c r="AA68" i="32" s="1"/>
  <c r="Y27" i="32"/>
  <c r="AC27" i="32" s="1"/>
  <c r="Y44" i="32"/>
  <c r="AC44" i="32" s="1"/>
  <c r="AB58" i="32"/>
  <c r="AA58" i="32" s="1"/>
  <c r="Y61" i="32"/>
  <c r="AC61" i="32" s="1"/>
  <c r="Z32" i="31"/>
  <c r="Y32" i="31"/>
  <c r="AC33" i="31"/>
  <c r="Y45" i="31"/>
  <c r="AC45" i="31" s="1"/>
  <c r="Z45" i="31"/>
  <c r="Z52" i="31"/>
  <c r="Y52" i="31"/>
  <c r="Y62" i="31"/>
  <c r="AC62" i="31" s="1"/>
  <c r="Z62" i="31"/>
  <c r="Z66" i="31"/>
  <c r="Y66" i="31"/>
  <c r="Z27" i="31"/>
  <c r="Y27" i="31"/>
  <c r="AC27" i="31" s="1"/>
  <c r="Y49" i="31"/>
  <c r="Z49" i="31"/>
  <c r="Z12" i="31"/>
  <c r="Y12" i="31"/>
  <c r="Y17" i="31"/>
  <c r="AC17" i="31" s="1"/>
  <c r="Z17" i="31"/>
  <c r="Z47" i="31"/>
  <c r="Y47" i="31"/>
  <c r="AC47" i="31" s="1"/>
  <c r="Z21" i="31"/>
  <c r="Y21" i="31"/>
  <c r="AC21" i="31" s="1"/>
  <c r="Z15" i="31"/>
  <c r="Y15" i="31"/>
  <c r="Z35" i="31"/>
  <c r="Y35" i="31"/>
  <c r="AC36" i="31"/>
  <c r="Z43" i="31"/>
  <c r="Y43" i="31"/>
  <c r="AC43" i="31" s="1"/>
  <c r="Z57" i="31"/>
  <c r="Y57" i="31"/>
  <c r="AC57" i="31" s="1"/>
  <c r="Z60" i="31"/>
  <c r="Y60" i="31"/>
  <c r="AC60" i="31" s="1"/>
  <c r="Y65" i="31"/>
  <c r="AC65" i="31" s="1"/>
  <c r="Z65" i="31"/>
  <c r="Z16" i="31"/>
  <c r="Z30" i="31"/>
  <c r="Y30" i="31"/>
  <c r="Z13" i="31"/>
  <c r="Y13" i="31"/>
  <c r="AC13" i="31" s="1"/>
  <c r="Z18" i="31"/>
  <c r="Y18" i="31"/>
  <c r="Z26" i="31"/>
  <c r="Y26" i="31"/>
  <c r="AC26" i="31" s="1"/>
  <c r="AC53" i="31"/>
  <c r="Z63" i="31"/>
  <c r="Y63" i="31"/>
  <c r="AC63" i="31" s="1"/>
  <c r="Z69" i="31"/>
  <c r="Y69" i="31"/>
  <c r="AC69" i="31" s="1"/>
  <c r="Z44" i="31"/>
  <c r="Y44" i="31"/>
  <c r="AC44" i="31" s="1"/>
  <c r="Z61" i="31"/>
  <c r="Y61" i="31"/>
  <c r="AC61" i="31" s="1"/>
  <c r="Y19" i="31"/>
  <c r="AC19" i="31" s="1"/>
  <c r="I22" i="31"/>
  <c r="X22" i="31" s="1"/>
  <c r="Y67" i="31"/>
  <c r="AC67" i="31" s="1"/>
  <c r="Y20" i="31"/>
  <c r="AC20" i="31" s="1"/>
  <c r="Z33" i="31"/>
  <c r="Z36" i="31"/>
  <c r="Y37" i="31"/>
  <c r="AC37" i="31" s="1"/>
  <c r="X38" i="31"/>
  <c r="I40" i="31"/>
  <c r="Y40" i="31"/>
  <c r="AC40" i="31" s="1"/>
  <c r="X41" i="31"/>
  <c r="Z50" i="31"/>
  <c r="Y51" i="31"/>
  <c r="AC51" i="31" s="1"/>
  <c r="Z53" i="31"/>
  <c r="Y54" i="31"/>
  <c r="AC54" i="31" s="1"/>
  <c r="X55" i="31"/>
  <c r="X58" i="31"/>
  <c r="Y68" i="31"/>
  <c r="AC68" i="31" s="1"/>
  <c r="I10" i="31"/>
  <c r="X10" i="31" s="1"/>
  <c r="AB15" i="31"/>
  <c r="AA15" i="31" s="1"/>
  <c r="AB18" i="31"/>
  <c r="AA18" i="31" s="1"/>
  <c r="X25" i="31"/>
  <c r="X28" i="31"/>
  <c r="AB32" i="31"/>
  <c r="AA32" i="31" s="1"/>
  <c r="AB35" i="31"/>
  <c r="AA35" i="31" s="1"/>
  <c r="X39" i="31"/>
  <c r="X42" i="31"/>
  <c r="AB49" i="31"/>
  <c r="AA49" i="31" s="1"/>
  <c r="AB52" i="31"/>
  <c r="AA52" i="31" s="1"/>
  <c r="X56" i="31"/>
  <c r="I58" i="31"/>
  <c r="X59" i="31"/>
  <c r="AB63" i="31"/>
  <c r="AA63" i="31" s="1"/>
  <c r="AB66" i="31"/>
  <c r="AA66" i="31" s="1"/>
  <c r="X29" i="31"/>
  <c r="X46" i="31"/>
  <c r="AB53" i="31"/>
  <c r="AA53" i="31" s="1"/>
  <c r="X14" i="31"/>
  <c r="X31" i="31"/>
  <c r="X34" i="31"/>
  <c r="X48" i="31"/>
  <c r="AB58" i="31"/>
  <c r="AA58" i="31" s="1"/>
  <c r="Y64" i="31"/>
  <c r="AC64" i="31" s="1"/>
  <c r="Y20" i="29"/>
  <c r="Y23" i="29"/>
  <c r="I28" i="29"/>
  <c r="X28" i="29" s="1"/>
  <c r="I52" i="29"/>
  <c r="I58" i="29"/>
  <c r="Z25" i="29"/>
  <c r="Y25" i="29"/>
  <c r="AC25" i="29" s="1"/>
  <c r="AC41" i="29"/>
  <c r="AC44" i="29"/>
  <c r="Z35" i="29"/>
  <c r="Y35" i="29"/>
  <c r="AC35" i="29" s="1"/>
  <c r="Y48" i="30"/>
  <c r="AC48" i="30" s="1"/>
  <c r="Z48" i="30"/>
  <c r="X60" i="30"/>
  <c r="AB60" i="30"/>
  <c r="AA60" i="30" s="1"/>
  <c r="Z18" i="29"/>
  <c r="Y18" i="29"/>
  <c r="AC18" i="29" s="1"/>
  <c r="Z15" i="29"/>
  <c r="Y15" i="29"/>
  <c r="AC15" i="29" s="1"/>
  <c r="Z32" i="29"/>
  <c r="Y32" i="29"/>
  <c r="AC32" i="29" s="1"/>
  <c r="Y39" i="29"/>
  <c r="AC39" i="29" s="1"/>
  <c r="Z69" i="29"/>
  <c r="Y69" i="29"/>
  <c r="Z20" i="30"/>
  <c r="Y20" i="30"/>
  <c r="AC20" i="30" s="1"/>
  <c r="X43" i="30"/>
  <c r="AB43" i="30"/>
  <c r="AA43" i="30" s="1"/>
  <c r="AB27" i="29"/>
  <c r="AA27" i="29" s="1"/>
  <c r="AB26" i="29"/>
  <c r="AA26" i="29" s="1"/>
  <c r="X27" i="29"/>
  <c r="X26" i="29"/>
  <c r="AB30" i="29"/>
  <c r="AA30" i="29" s="1"/>
  <c r="AB29" i="29"/>
  <c r="AA29" i="29" s="1"/>
  <c r="X30" i="29"/>
  <c r="X29" i="29"/>
  <c r="AB13" i="29"/>
  <c r="AA13" i="29" s="1"/>
  <c r="AB12" i="29"/>
  <c r="AA12" i="29" s="1"/>
  <c r="X13" i="29"/>
  <c r="X12" i="29"/>
  <c r="Y21" i="29"/>
  <c r="AC21" i="29" s="1"/>
  <c r="Y24" i="29"/>
  <c r="AC24" i="29" s="1"/>
  <c r="Z33" i="29"/>
  <c r="Z54" i="29"/>
  <c r="Y54" i="29"/>
  <c r="AC54" i="29" s="1"/>
  <c r="Z14" i="29"/>
  <c r="Y14" i="29"/>
  <c r="AC14" i="29" s="1"/>
  <c r="X17" i="29"/>
  <c r="X16" i="29"/>
  <c r="Y38" i="29"/>
  <c r="AC38" i="29" s="1"/>
  <c r="I46" i="29"/>
  <c r="Y62" i="30"/>
  <c r="Z62" i="30"/>
  <c r="Z31" i="29"/>
  <c r="Y31" i="29"/>
  <c r="AC31" i="29" s="1"/>
  <c r="AB69" i="29"/>
  <c r="AA69" i="29" s="1"/>
  <c r="Y45" i="30"/>
  <c r="Z45" i="30"/>
  <c r="AB56" i="30"/>
  <c r="AA56" i="30" s="1"/>
  <c r="X56" i="30"/>
  <c r="I40" i="30"/>
  <c r="AB19" i="29"/>
  <c r="AA19" i="29" s="1"/>
  <c r="AB33" i="29"/>
  <c r="AA33" i="29" s="1"/>
  <c r="AC33" i="29" s="1"/>
  <c r="X56" i="29"/>
  <c r="AB57" i="29"/>
  <c r="AA57" i="29" s="1"/>
  <c r="Y62" i="29"/>
  <c r="AC62" i="29" s="1"/>
  <c r="Z66" i="29"/>
  <c r="Y66" i="29"/>
  <c r="AC66" i="29" s="1"/>
  <c r="Z37" i="30"/>
  <c r="Y37" i="30"/>
  <c r="AC37" i="30" s="1"/>
  <c r="Y53" i="30"/>
  <c r="AC53" i="30" s="1"/>
  <c r="Y67" i="30"/>
  <c r="AC67" i="30" s="1"/>
  <c r="AB36" i="29"/>
  <c r="AA36" i="29" s="1"/>
  <c r="AB42" i="29"/>
  <c r="AA42" i="29" s="1"/>
  <c r="AB20" i="29"/>
  <c r="AA20" i="29" s="1"/>
  <c r="AB23" i="29"/>
  <c r="AA23" i="29" s="1"/>
  <c r="AB37" i="29"/>
  <c r="AA37" i="29" s="1"/>
  <c r="AC37" i="29" s="1"/>
  <c r="AB47" i="29"/>
  <c r="AA47" i="29" s="1"/>
  <c r="AC47" i="29" s="1"/>
  <c r="X57" i="29"/>
  <c r="X61" i="29"/>
  <c r="Z13" i="30"/>
  <c r="Y13" i="30"/>
  <c r="AC13" i="30" s="1"/>
  <c r="AB39" i="30"/>
  <c r="AA39" i="30" s="1"/>
  <c r="X39" i="30"/>
  <c r="AC49" i="30"/>
  <c r="Z57" i="30"/>
  <c r="Y57" i="30"/>
  <c r="AC57" i="30" s="1"/>
  <c r="AC63" i="30"/>
  <c r="AB69" i="30"/>
  <c r="AA69" i="30" s="1"/>
  <c r="AB68" i="29"/>
  <c r="AA68" i="29" s="1"/>
  <c r="X68" i="29"/>
  <c r="AB25" i="30"/>
  <c r="AA25" i="30" s="1"/>
  <c r="X25" i="30"/>
  <c r="Z40" i="30"/>
  <c r="Y40" i="30"/>
  <c r="Y34" i="29"/>
  <c r="AC34" i="29" s="1"/>
  <c r="AB49" i="29"/>
  <c r="AA49" i="29" s="1"/>
  <c r="Y50" i="29"/>
  <c r="AC50" i="29" s="1"/>
  <c r="Y51" i="29"/>
  <c r="AC51" i="29" s="1"/>
  <c r="AB52" i="29"/>
  <c r="AA52" i="29" s="1"/>
  <c r="X53" i="29"/>
  <c r="Y60" i="29"/>
  <c r="X11" i="30"/>
  <c r="X10" i="30"/>
  <c r="Y33" i="30"/>
  <c r="AC33" i="30" s="1"/>
  <c r="AB42" i="30"/>
  <c r="AA42" i="30" s="1"/>
  <c r="X42" i="30"/>
  <c r="Z51" i="30"/>
  <c r="Y51" i="30"/>
  <c r="AC51" i="30" s="1"/>
  <c r="AB55" i="30"/>
  <c r="AA55" i="30" s="1"/>
  <c r="AB59" i="30"/>
  <c r="AA59" i="30" s="1"/>
  <c r="AB58" i="30"/>
  <c r="AA58" i="30" s="1"/>
  <c r="X59" i="30"/>
  <c r="X58" i="30"/>
  <c r="Z68" i="30"/>
  <c r="Y68" i="30"/>
  <c r="AC68" i="30" s="1"/>
  <c r="X19" i="29"/>
  <c r="X22" i="29"/>
  <c r="X43" i="29"/>
  <c r="X49" i="29"/>
  <c r="AB21" i="30"/>
  <c r="AA21" i="30" s="1"/>
  <c r="X29" i="30"/>
  <c r="X28" i="30"/>
  <c r="X36" i="29"/>
  <c r="X42" i="29"/>
  <c r="AC45" i="29"/>
  <c r="Y59" i="29"/>
  <c r="AC59" i="29" s="1"/>
  <c r="Z63" i="29"/>
  <c r="Y63" i="29"/>
  <c r="AC63" i="29" s="1"/>
  <c r="X48" i="29"/>
  <c r="AB50" i="29"/>
  <c r="AA50" i="29" s="1"/>
  <c r="X52" i="29"/>
  <c r="AB56" i="29"/>
  <c r="AA56" i="29" s="1"/>
  <c r="X15" i="30"/>
  <c r="X14" i="30"/>
  <c r="AB15" i="30"/>
  <c r="AA15" i="30" s="1"/>
  <c r="Z26" i="30"/>
  <c r="Y26" i="30"/>
  <c r="AC26" i="30" s="1"/>
  <c r="Z27" i="30"/>
  <c r="Y27" i="30"/>
  <c r="AC27" i="30" s="1"/>
  <c r="Z54" i="30"/>
  <c r="Y54" i="30"/>
  <c r="AC54" i="30" s="1"/>
  <c r="Z65" i="30"/>
  <c r="AB60" i="29"/>
  <c r="AA60" i="29" s="1"/>
  <c r="X67" i="29"/>
  <c r="AB14" i="30"/>
  <c r="AA14" i="30" s="1"/>
  <c r="X21" i="30"/>
  <c r="X24" i="30"/>
  <c r="AB31" i="30"/>
  <c r="AA31" i="30" s="1"/>
  <c r="AC31" i="30" s="1"/>
  <c r="AB34" i="30"/>
  <c r="AA34" i="30" s="1"/>
  <c r="X38" i="30"/>
  <c r="X41" i="30"/>
  <c r="AB45" i="30"/>
  <c r="AA45" i="30" s="1"/>
  <c r="AB48" i="30"/>
  <c r="AA48" i="30" s="1"/>
  <c r="X55" i="30"/>
  <c r="AB62" i="30"/>
  <c r="AA62" i="30" s="1"/>
  <c r="AB65" i="30"/>
  <c r="AA65" i="30" s="1"/>
  <c r="AC65" i="30" s="1"/>
  <c r="X69" i="30"/>
  <c r="AB18" i="30"/>
  <c r="AA18" i="30" s="1"/>
  <c r="AC18" i="30" s="1"/>
  <c r="AB32" i="30"/>
  <c r="AA32" i="30" s="1"/>
  <c r="AC32" i="30" s="1"/>
  <c r="AB35" i="30"/>
  <c r="AA35" i="30" s="1"/>
  <c r="AC35" i="30" s="1"/>
  <c r="X16" i="30"/>
  <c r="X30" i="30"/>
  <c r="AB40" i="30"/>
  <c r="AA40" i="30" s="1"/>
  <c r="X44" i="30"/>
  <c r="Y46" i="30"/>
  <c r="AC46" i="30" s="1"/>
  <c r="X47" i="30"/>
  <c r="X61" i="30"/>
  <c r="X64" i="30"/>
  <c r="X34" i="30"/>
  <c r="Z16" i="28"/>
  <c r="Z32" i="28"/>
  <c r="Y32" i="28"/>
  <c r="Z35" i="28"/>
  <c r="Y35" i="28"/>
  <c r="AC44" i="28"/>
  <c r="Z49" i="28"/>
  <c r="Y49" i="28"/>
  <c r="Z63" i="28"/>
  <c r="Y63" i="28"/>
  <c r="Z15" i="28"/>
  <c r="Y15" i="28"/>
  <c r="Z21" i="28"/>
  <c r="Y21" i="28"/>
  <c r="AC21" i="28" s="1"/>
  <c r="AC31" i="28"/>
  <c r="Z18" i="28"/>
  <c r="Y18" i="28"/>
  <c r="Z24" i="28"/>
  <c r="Y24" i="28"/>
  <c r="AC24" i="28" s="1"/>
  <c r="Z33" i="28"/>
  <c r="Y33" i="28"/>
  <c r="AC33" i="28" s="1"/>
  <c r="Z36" i="28"/>
  <c r="Y36" i="28"/>
  <c r="AC48" i="28"/>
  <c r="Z52" i="28"/>
  <c r="Y52" i="28"/>
  <c r="Z59" i="28"/>
  <c r="Y59" i="28"/>
  <c r="AC59" i="28" s="1"/>
  <c r="AC62" i="28"/>
  <c r="AC64" i="28"/>
  <c r="Z50" i="28"/>
  <c r="Y50" i="28"/>
  <c r="Z66" i="28"/>
  <c r="Y66" i="28"/>
  <c r="Z19" i="28"/>
  <c r="Y19" i="28"/>
  <c r="AC30" i="28"/>
  <c r="Z38" i="28"/>
  <c r="Y38" i="28"/>
  <c r="AC38" i="28" s="1"/>
  <c r="Z41" i="28"/>
  <c r="Y41" i="28"/>
  <c r="AC41" i="28" s="1"/>
  <c r="Z55" i="28"/>
  <c r="Y55" i="28"/>
  <c r="AC55" i="28" s="1"/>
  <c r="AB12" i="28"/>
  <c r="AA12" i="28" s="1"/>
  <c r="AC12" i="28" s="1"/>
  <c r="Z14" i="28"/>
  <c r="Z17" i="28"/>
  <c r="X22" i="28"/>
  <c r="AB26" i="28"/>
  <c r="AA26" i="28" s="1"/>
  <c r="AC26" i="28" s="1"/>
  <c r="AB29" i="28"/>
  <c r="AA29" i="28" s="1"/>
  <c r="AC29" i="28" s="1"/>
  <c r="Z31" i="28"/>
  <c r="Z34" i="28"/>
  <c r="AB43" i="28"/>
  <c r="AA43" i="28" s="1"/>
  <c r="AC43" i="28" s="1"/>
  <c r="Z45" i="28"/>
  <c r="Z48" i="28"/>
  <c r="X53" i="28"/>
  <c r="AB57" i="28"/>
  <c r="AA57" i="28" s="1"/>
  <c r="AB60" i="28"/>
  <c r="AA60" i="28" s="1"/>
  <c r="AC60" i="28" s="1"/>
  <c r="Z62" i="28"/>
  <c r="Z65" i="28"/>
  <c r="X67" i="28"/>
  <c r="X20" i="28"/>
  <c r="X23" i="28"/>
  <c r="X37" i="28"/>
  <c r="X51" i="28"/>
  <c r="X54" i="28"/>
  <c r="X68" i="28"/>
  <c r="AB14" i="28"/>
  <c r="AA14" i="28" s="1"/>
  <c r="AC14" i="28" s="1"/>
  <c r="AB17" i="28"/>
  <c r="AA17" i="28" s="1"/>
  <c r="AC17" i="28" s="1"/>
  <c r="AB34" i="28"/>
  <c r="AA34" i="28" s="1"/>
  <c r="AC34" i="28" s="1"/>
  <c r="Y40" i="28"/>
  <c r="AC40" i="28" s="1"/>
  <c r="X58" i="28"/>
  <c r="X69" i="28"/>
  <c r="I10" i="28"/>
  <c r="X10" i="28" s="1"/>
  <c r="X11" i="28"/>
  <c r="AB15" i="28"/>
  <c r="AA15" i="28" s="1"/>
  <c r="AB18" i="28"/>
  <c r="AA18" i="28" s="1"/>
  <c r="X25" i="28"/>
  <c r="X28" i="28"/>
  <c r="AB32" i="28"/>
  <c r="AA32" i="28" s="1"/>
  <c r="AB35" i="28"/>
  <c r="AA35" i="28" s="1"/>
  <c r="X39" i="28"/>
  <c r="X42" i="28"/>
  <c r="AB49" i="28"/>
  <c r="AA49" i="28" s="1"/>
  <c r="AB52" i="28"/>
  <c r="AA52" i="28" s="1"/>
  <c r="X56" i="28"/>
  <c r="AB63" i="28"/>
  <c r="AA63" i="28" s="1"/>
  <c r="AB66" i="28"/>
  <c r="AA66" i="28" s="1"/>
  <c r="AB19" i="28"/>
  <c r="AA19" i="28" s="1"/>
  <c r="AB36" i="28"/>
  <c r="AA36" i="28" s="1"/>
  <c r="AB50" i="28"/>
  <c r="AA50" i="28" s="1"/>
  <c r="AB53" i="28"/>
  <c r="AA53" i="28" s="1"/>
  <c r="Y57" i="28"/>
  <c r="AC57" i="28" s="1"/>
  <c r="Z13" i="27"/>
  <c r="Y13" i="27"/>
  <c r="AC20" i="26"/>
  <c r="Y24" i="26"/>
  <c r="Z24" i="26"/>
  <c r="X43" i="26"/>
  <c r="AB43" i="26"/>
  <c r="AA43" i="26" s="1"/>
  <c r="AB48" i="26"/>
  <c r="AA48" i="26" s="1"/>
  <c r="X48" i="26"/>
  <c r="X47" i="26"/>
  <c r="AB47" i="26"/>
  <c r="AA47" i="26" s="1"/>
  <c r="Z21" i="26"/>
  <c r="AB30" i="26"/>
  <c r="AA30" i="26" s="1"/>
  <c r="AB29" i="26"/>
  <c r="AA29" i="26" s="1"/>
  <c r="X29" i="26"/>
  <c r="X30" i="26"/>
  <c r="AB13" i="26"/>
  <c r="AA13" i="26" s="1"/>
  <c r="X13" i="26"/>
  <c r="Z53" i="26"/>
  <c r="Y53" i="26"/>
  <c r="Z27" i="27"/>
  <c r="Y27" i="27"/>
  <c r="AC27" i="27" s="1"/>
  <c r="Z30" i="27"/>
  <c r="Y30" i="27"/>
  <c r="Z31" i="26"/>
  <c r="Y31" i="26"/>
  <c r="AC31" i="26" s="1"/>
  <c r="Z20" i="27"/>
  <c r="Y20" i="27"/>
  <c r="AC20" i="27" s="1"/>
  <c r="Y15" i="26"/>
  <c r="Z19" i="26"/>
  <c r="Y12" i="26"/>
  <c r="AC12" i="26" s="1"/>
  <c r="I10" i="26"/>
  <c r="X10" i="26" s="1"/>
  <c r="AC25" i="26"/>
  <c r="X28" i="26"/>
  <c r="Y39" i="26"/>
  <c r="Z39" i="26"/>
  <c r="Z14" i="26"/>
  <c r="AB15" i="26"/>
  <c r="AA15" i="26" s="1"/>
  <c r="X27" i="26"/>
  <c r="AB27" i="26"/>
  <c r="AA27" i="26" s="1"/>
  <c r="AB26" i="26"/>
  <c r="AA26" i="26" s="1"/>
  <c r="X26" i="26"/>
  <c r="AC33" i="26"/>
  <c r="Z60" i="26"/>
  <c r="Y60" i="26"/>
  <c r="AC60" i="26" s="1"/>
  <c r="AB14" i="26"/>
  <c r="AA14" i="26" s="1"/>
  <c r="AC14" i="26" s="1"/>
  <c r="Z38" i="26"/>
  <c r="Y38" i="26"/>
  <c r="Y42" i="26"/>
  <c r="AC42" i="26" s="1"/>
  <c r="Z42" i="26"/>
  <c r="Y68" i="26"/>
  <c r="Z68" i="26"/>
  <c r="Z37" i="27"/>
  <c r="Y37" i="27"/>
  <c r="X16" i="26"/>
  <c r="AB50" i="26"/>
  <c r="AA50" i="26" s="1"/>
  <c r="X17" i="26"/>
  <c r="AB24" i="26"/>
  <c r="AA24" i="26" s="1"/>
  <c r="X34" i="26"/>
  <c r="AB38" i="26"/>
  <c r="AA38" i="26" s="1"/>
  <c r="AB39" i="26"/>
  <c r="AA39" i="26" s="1"/>
  <c r="X40" i="26"/>
  <c r="Y46" i="26"/>
  <c r="AC46" i="26" s="1"/>
  <c r="I52" i="26"/>
  <c r="I64" i="26"/>
  <c r="X15" i="27"/>
  <c r="AB15" i="27"/>
  <c r="AA15" i="27" s="1"/>
  <c r="X32" i="27"/>
  <c r="AB33" i="27"/>
  <c r="AA33" i="27" s="1"/>
  <c r="AB32" i="27"/>
  <c r="AA32" i="27" s="1"/>
  <c r="X33" i="27"/>
  <c r="AB39" i="27"/>
  <c r="AA39" i="27" s="1"/>
  <c r="X39" i="27"/>
  <c r="Z41" i="27"/>
  <c r="Y41" i="27"/>
  <c r="AC41" i="27" s="1"/>
  <c r="X32" i="26"/>
  <c r="X35" i="26"/>
  <c r="AB42" i="26"/>
  <c r="AA42" i="26" s="1"/>
  <c r="AB52" i="26"/>
  <c r="AA52" i="26" s="1"/>
  <c r="AB53" i="26"/>
  <c r="AA53" i="26" s="1"/>
  <c r="AB60" i="26"/>
  <c r="AA60" i="26" s="1"/>
  <c r="AB13" i="27"/>
  <c r="AA13" i="27" s="1"/>
  <c r="AB30" i="27"/>
  <c r="AA30" i="27" s="1"/>
  <c r="AB37" i="27"/>
  <c r="AA37" i="27" s="1"/>
  <c r="Y48" i="27"/>
  <c r="AC48" i="27" s="1"/>
  <c r="Z48" i="27"/>
  <c r="Z63" i="27"/>
  <c r="Y63" i="27"/>
  <c r="I40" i="26"/>
  <c r="I10" i="27"/>
  <c r="X10" i="27" s="1"/>
  <c r="AB11" i="27"/>
  <c r="AA11" i="27" s="1"/>
  <c r="X12" i="27"/>
  <c r="X11" i="27"/>
  <c r="AB12" i="27"/>
  <c r="AA12" i="27" s="1"/>
  <c r="X29" i="27"/>
  <c r="X28" i="27"/>
  <c r="AB29" i="27"/>
  <c r="AA29" i="27" s="1"/>
  <c r="I34" i="27"/>
  <c r="X35" i="27"/>
  <c r="AB36" i="27"/>
  <c r="AA36" i="27" s="1"/>
  <c r="AB35" i="27"/>
  <c r="AA35" i="27" s="1"/>
  <c r="X36" i="27"/>
  <c r="Y45" i="27"/>
  <c r="AC45" i="27" s="1"/>
  <c r="Z45" i="27"/>
  <c r="Z52" i="27"/>
  <c r="Y52" i="27"/>
  <c r="AB45" i="26"/>
  <c r="AA45" i="26" s="1"/>
  <c r="X45" i="26"/>
  <c r="AC51" i="26"/>
  <c r="X55" i="26"/>
  <c r="AB55" i="26"/>
  <c r="AA55" i="26" s="1"/>
  <c r="X56" i="26"/>
  <c r="AB62" i="26"/>
  <c r="AA62" i="26" s="1"/>
  <c r="X62" i="26"/>
  <c r="X63" i="26"/>
  <c r="X18" i="27"/>
  <c r="AB19" i="27"/>
  <c r="AA19" i="27" s="1"/>
  <c r="AB18" i="27"/>
  <c r="AA18" i="27" s="1"/>
  <c r="X19" i="27"/>
  <c r="Z24" i="27"/>
  <c r="Y24" i="27"/>
  <c r="AC24" i="27" s="1"/>
  <c r="Y40" i="27"/>
  <c r="AC40" i="27" s="1"/>
  <c r="Z49" i="27"/>
  <c r="Y49" i="27"/>
  <c r="AB65" i="26"/>
  <c r="AA65" i="26" s="1"/>
  <c r="X65" i="26"/>
  <c r="AC67" i="26"/>
  <c r="AC65" i="27"/>
  <c r="AC44" i="26"/>
  <c r="Y49" i="26"/>
  <c r="AC49" i="26" s="1"/>
  <c r="Y50" i="26"/>
  <c r="AC54" i="26"/>
  <c r="X58" i="26"/>
  <c r="AB58" i="26"/>
  <c r="AA58" i="26" s="1"/>
  <c r="AC61" i="26"/>
  <c r="Y66" i="26"/>
  <c r="AC66" i="26" s="1"/>
  <c r="Y14" i="27"/>
  <c r="AC14" i="27" s="1"/>
  <c r="Z14" i="27"/>
  <c r="I16" i="27"/>
  <c r="X16" i="27" s="1"/>
  <c r="X22" i="27"/>
  <c r="X23" i="27"/>
  <c r="Y31" i="27"/>
  <c r="AC31" i="27" s="1"/>
  <c r="Z31" i="27"/>
  <c r="Z38" i="27"/>
  <c r="Y38" i="27"/>
  <c r="AC38" i="27" s="1"/>
  <c r="I40" i="27"/>
  <c r="X41" i="26"/>
  <c r="AB41" i="26"/>
  <c r="AA41" i="26" s="1"/>
  <c r="Z44" i="26"/>
  <c r="X52" i="26"/>
  <c r="Z54" i="26"/>
  <c r="X59" i="26"/>
  <c r="Z61" i="26"/>
  <c r="X64" i="26"/>
  <c r="Z21" i="27"/>
  <c r="Y21" i="27"/>
  <c r="AC21" i="27" s="1"/>
  <c r="AB25" i="27"/>
  <c r="AA25" i="27" s="1"/>
  <c r="X26" i="27"/>
  <c r="X25" i="27"/>
  <c r="AB26" i="27"/>
  <c r="AA26" i="27" s="1"/>
  <c r="Z66" i="27"/>
  <c r="Y66" i="27"/>
  <c r="AB68" i="26"/>
  <c r="AA68" i="26" s="1"/>
  <c r="X69" i="26"/>
  <c r="AB69" i="26"/>
  <c r="AA69" i="26" s="1"/>
  <c r="AB23" i="27"/>
  <c r="AA23" i="27" s="1"/>
  <c r="Y34" i="27"/>
  <c r="AC34" i="27" s="1"/>
  <c r="Z34" i="27"/>
  <c r="Y44" i="27"/>
  <c r="AC44" i="27" s="1"/>
  <c r="AB43" i="27"/>
  <c r="AA43" i="27" s="1"/>
  <c r="AB46" i="27"/>
  <c r="AA46" i="27" s="1"/>
  <c r="AC46" i="27" s="1"/>
  <c r="X50" i="27"/>
  <c r="I52" i="27"/>
  <c r="X53" i="27"/>
  <c r="AB57" i="27"/>
  <c r="AA57" i="27" s="1"/>
  <c r="AB60" i="27"/>
  <c r="AA60" i="27" s="1"/>
  <c r="Z62" i="27"/>
  <c r="Z65" i="27"/>
  <c r="X67" i="27"/>
  <c r="AB47" i="27"/>
  <c r="AA47" i="27" s="1"/>
  <c r="AC47" i="27" s="1"/>
  <c r="X51" i="27"/>
  <c r="X54" i="27"/>
  <c r="X68" i="27"/>
  <c r="X42" i="27"/>
  <c r="AB49" i="27"/>
  <c r="AA49" i="27" s="1"/>
  <c r="AB52" i="27"/>
  <c r="AA52" i="27" s="1"/>
  <c r="Y55" i="27"/>
  <c r="AC55" i="27" s="1"/>
  <c r="X56" i="27"/>
  <c r="I58" i="27"/>
  <c r="Y58" i="27"/>
  <c r="AC58" i="27" s="1"/>
  <c r="X59" i="27"/>
  <c r="AB63" i="27"/>
  <c r="AA63" i="27" s="1"/>
  <c r="AB66" i="27"/>
  <c r="AA66" i="27" s="1"/>
  <c r="Y69" i="27"/>
  <c r="AC69" i="27" s="1"/>
  <c r="X43" i="27"/>
  <c r="AB50" i="27"/>
  <c r="AA50" i="27" s="1"/>
  <c r="AB53" i="27"/>
  <c r="AA53" i="27" s="1"/>
  <c r="X57" i="27"/>
  <c r="X60" i="27"/>
  <c r="AB67" i="27"/>
  <c r="AA67" i="27" s="1"/>
  <c r="Z44" i="25"/>
  <c r="Y44" i="25"/>
  <c r="AC44" i="25" s="1"/>
  <c r="Y35" i="25"/>
  <c r="Z35" i="25"/>
  <c r="AC49" i="25"/>
  <c r="AC66" i="25"/>
  <c r="Z61" i="25"/>
  <c r="Y61" i="25"/>
  <c r="AC61" i="25" s="1"/>
  <c r="Z27" i="25"/>
  <c r="Y27" i="25"/>
  <c r="Z28" i="25"/>
  <c r="Y28" i="25"/>
  <c r="Z47" i="25"/>
  <c r="Y47" i="25"/>
  <c r="AC48" i="25"/>
  <c r="AC60" i="25"/>
  <c r="Z24" i="25"/>
  <c r="Y24" i="25"/>
  <c r="Z38" i="25"/>
  <c r="Y38" i="25"/>
  <c r="Z21" i="25"/>
  <c r="Y21" i="25"/>
  <c r="AC21" i="25" s="1"/>
  <c r="Z30" i="25"/>
  <c r="Y30" i="25"/>
  <c r="Z13" i="25"/>
  <c r="Y13" i="25"/>
  <c r="AB13" i="25"/>
  <c r="AA13" i="25" s="1"/>
  <c r="Y19" i="25"/>
  <c r="X20" i="25"/>
  <c r="I22" i="25"/>
  <c r="X22" i="25" s="1"/>
  <c r="X23" i="25"/>
  <c r="AB27" i="25"/>
  <c r="AA27" i="25" s="1"/>
  <c r="AB30" i="25"/>
  <c r="AA30" i="25" s="1"/>
  <c r="Y33" i="25"/>
  <c r="AC33" i="25" s="1"/>
  <c r="Y36" i="25"/>
  <c r="AC36" i="25" s="1"/>
  <c r="X37" i="25"/>
  <c r="X40" i="25"/>
  <c r="AB44" i="25"/>
  <c r="AA44" i="25" s="1"/>
  <c r="AB47" i="25"/>
  <c r="AA47" i="25" s="1"/>
  <c r="Y50" i="25"/>
  <c r="AC50" i="25" s="1"/>
  <c r="X51" i="25"/>
  <c r="Y53" i="25"/>
  <c r="AC53" i="25" s="1"/>
  <c r="X54" i="25"/>
  <c r="AB61" i="25"/>
  <c r="AA61" i="25" s="1"/>
  <c r="Y67" i="25"/>
  <c r="X68" i="25"/>
  <c r="X10" i="25"/>
  <c r="AB17" i="25"/>
  <c r="AA17" i="25" s="1"/>
  <c r="AC17" i="25" s="1"/>
  <c r="AB31" i="25"/>
  <c r="AA31" i="25" s="1"/>
  <c r="AC31" i="25" s="1"/>
  <c r="AB34" i="25"/>
  <c r="AA34" i="25" s="1"/>
  <c r="AC34" i="25" s="1"/>
  <c r="X41" i="25"/>
  <c r="AB48" i="25"/>
  <c r="AA48" i="25" s="1"/>
  <c r="X55" i="25"/>
  <c r="X58" i="25"/>
  <c r="AB62" i="25"/>
  <c r="AA62" i="25" s="1"/>
  <c r="AC62" i="25" s="1"/>
  <c r="AB65" i="25"/>
  <c r="AA65" i="25" s="1"/>
  <c r="AC65" i="25" s="1"/>
  <c r="X69" i="25"/>
  <c r="AB14" i="25"/>
  <c r="AA14" i="25" s="1"/>
  <c r="AC14" i="25" s="1"/>
  <c r="X25" i="25"/>
  <c r="AB35" i="25"/>
  <c r="AA35" i="25" s="1"/>
  <c r="X39" i="25"/>
  <c r="X42" i="25"/>
  <c r="X56" i="25"/>
  <c r="X59" i="25"/>
  <c r="AB36" i="25"/>
  <c r="AA36" i="25" s="1"/>
  <c r="AB50" i="25"/>
  <c r="AA50" i="25" s="1"/>
  <c r="AB67" i="25"/>
  <c r="AA67" i="25" s="1"/>
  <c r="AB19" i="25"/>
  <c r="AA19" i="25" s="1"/>
  <c r="Y43" i="25"/>
  <c r="AC43" i="25" s="1"/>
  <c r="Y57" i="25"/>
  <c r="AC57" i="25" s="1"/>
  <c r="AB24" i="25"/>
  <c r="AA24" i="25" s="1"/>
  <c r="AB38" i="25"/>
  <c r="AA38" i="25" s="1"/>
  <c r="AB41" i="25"/>
  <c r="AA41" i="25" s="1"/>
  <c r="AB58" i="25"/>
  <c r="AA58" i="25" s="1"/>
  <c r="Z37" i="23"/>
  <c r="Y37" i="23"/>
  <c r="Z29" i="23"/>
  <c r="Y29" i="23"/>
  <c r="Z12" i="23"/>
  <c r="Y12" i="23"/>
  <c r="Z26" i="23"/>
  <c r="Y26" i="23"/>
  <c r="AC26" i="23" s="1"/>
  <c r="Z33" i="23"/>
  <c r="Y33" i="23"/>
  <c r="AC33" i="23" s="1"/>
  <c r="Y21" i="23"/>
  <c r="AC21" i="23" s="1"/>
  <c r="Z21" i="23"/>
  <c r="Z27" i="23"/>
  <c r="Y27" i="23"/>
  <c r="AC27" i="23" s="1"/>
  <c r="Z36" i="23"/>
  <c r="Y36" i="23"/>
  <c r="Z22" i="23"/>
  <c r="Y22" i="23"/>
  <c r="Z17" i="23"/>
  <c r="AB29" i="23"/>
  <c r="AA29" i="23" s="1"/>
  <c r="AB37" i="23"/>
  <c r="AA37" i="23" s="1"/>
  <c r="I10" i="23"/>
  <c r="X10" i="23" s="1"/>
  <c r="AB35" i="23"/>
  <c r="AA35" i="23" s="1"/>
  <c r="AB34" i="23"/>
  <c r="AA34" i="23" s="1"/>
  <c r="X35" i="23"/>
  <c r="AB36" i="23"/>
  <c r="AA36" i="23" s="1"/>
  <c r="X41" i="23"/>
  <c r="Z50" i="23"/>
  <c r="Y50" i="23"/>
  <c r="AC50" i="23" s="1"/>
  <c r="X62" i="23"/>
  <c r="AB62" i="23"/>
  <c r="AA62" i="23" s="1"/>
  <c r="X66" i="23"/>
  <c r="AB66" i="23"/>
  <c r="AA66" i="23" s="1"/>
  <c r="AC17" i="23"/>
  <c r="AB12" i="23"/>
  <c r="AA12" i="23" s="1"/>
  <c r="X45" i="23"/>
  <c r="AB48" i="23"/>
  <c r="AA48" i="23" s="1"/>
  <c r="X57" i="23"/>
  <c r="X60" i="23"/>
  <c r="AB15" i="23"/>
  <c r="AA15" i="23" s="1"/>
  <c r="X15" i="23"/>
  <c r="X25" i="23"/>
  <c r="AB25" i="23"/>
  <c r="AA25" i="23" s="1"/>
  <c r="AB32" i="23"/>
  <c r="AA32" i="23" s="1"/>
  <c r="X32" i="23"/>
  <c r="X39" i="23"/>
  <c r="X38" i="23"/>
  <c r="X44" i="23"/>
  <c r="X48" i="23"/>
  <c r="AB18" i="23"/>
  <c r="AA18" i="23" s="1"/>
  <c r="X18" i="23"/>
  <c r="AC34" i="23"/>
  <c r="AB44" i="23"/>
  <c r="AA44" i="23" s="1"/>
  <c r="Z47" i="23"/>
  <c r="Y47" i="23"/>
  <c r="AC47" i="23" s="1"/>
  <c r="Y49" i="23"/>
  <c r="AB17" i="24"/>
  <c r="AA17" i="24" s="1"/>
  <c r="X17" i="24"/>
  <c r="AC43" i="23"/>
  <c r="AB49" i="23"/>
  <c r="AA49" i="23" s="1"/>
  <c r="X52" i="23"/>
  <c r="AB53" i="23"/>
  <c r="AA53" i="23" s="1"/>
  <c r="X53" i="23"/>
  <c r="Z55" i="23"/>
  <c r="Y55" i="23"/>
  <c r="AC55" i="23" s="1"/>
  <c r="Y58" i="23"/>
  <c r="Z58" i="23"/>
  <c r="Z14" i="23"/>
  <c r="Y30" i="23"/>
  <c r="AC30" i="23" s="1"/>
  <c r="I40" i="23"/>
  <c r="Z51" i="23"/>
  <c r="Y51" i="23"/>
  <c r="AC51" i="23" s="1"/>
  <c r="AB61" i="23"/>
  <c r="AA61" i="23" s="1"/>
  <c r="X61" i="23"/>
  <c r="X65" i="23"/>
  <c r="AB65" i="23"/>
  <c r="AA65" i="23" s="1"/>
  <c r="X64" i="23"/>
  <c r="X28" i="23"/>
  <c r="X11" i="23"/>
  <c r="Y42" i="23"/>
  <c r="AC42" i="23" s="1"/>
  <c r="AB45" i="23"/>
  <c r="AA45" i="23" s="1"/>
  <c r="Y46" i="23"/>
  <c r="AC46" i="23" s="1"/>
  <c r="Z24" i="23"/>
  <c r="Y13" i="23"/>
  <c r="AC13" i="23" s="1"/>
  <c r="I34" i="23"/>
  <c r="Z15" i="24"/>
  <c r="Y15" i="24"/>
  <c r="AC15" i="24" s="1"/>
  <c r="Y27" i="24"/>
  <c r="AC27" i="24" s="1"/>
  <c r="X63" i="23"/>
  <c r="AB69" i="23"/>
  <c r="AA69" i="23" s="1"/>
  <c r="Y21" i="24"/>
  <c r="AC21" i="24" s="1"/>
  <c r="X30" i="24"/>
  <c r="X29" i="24"/>
  <c r="AB30" i="24"/>
  <c r="AA30" i="24" s="1"/>
  <c r="Y40" i="24"/>
  <c r="AC40" i="24" s="1"/>
  <c r="AC62" i="24"/>
  <c r="Y20" i="24"/>
  <c r="AB26" i="24"/>
  <c r="AA26" i="24" s="1"/>
  <c r="I28" i="24"/>
  <c r="X28" i="24" s="1"/>
  <c r="AC48" i="24"/>
  <c r="AC64" i="24"/>
  <c r="Y69" i="23"/>
  <c r="X12" i="24"/>
  <c r="AB13" i="24"/>
  <c r="AA13" i="24" s="1"/>
  <c r="X13" i="24"/>
  <c r="Y14" i="24"/>
  <c r="AC14" i="24" s="1"/>
  <c r="AB37" i="24"/>
  <c r="AA37" i="24" s="1"/>
  <c r="X37" i="24"/>
  <c r="Z61" i="24"/>
  <c r="Y61" i="24"/>
  <c r="Z63" i="24"/>
  <c r="Y63" i="24"/>
  <c r="Y67" i="23"/>
  <c r="AC67" i="23" s="1"/>
  <c r="AB12" i="24"/>
  <c r="AA12" i="24" s="1"/>
  <c r="I16" i="24"/>
  <c r="X16" i="24" s="1"/>
  <c r="AB19" i="24"/>
  <c r="AA19" i="24" s="1"/>
  <c r="X19" i="24"/>
  <c r="AB20" i="24"/>
  <c r="AA20" i="24" s="1"/>
  <c r="AC25" i="24"/>
  <c r="Y31" i="24"/>
  <c r="AC31" i="24" s="1"/>
  <c r="Z31" i="24"/>
  <c r="Y34" i="24"/>
  <c r="AC34" i="24" s="1"/>
  <c r="Z34" i="24"/>
  <c r="Z49" i="24"/>
  <c r="Y49" i="24"/>
  <c r="AC49" i="24" s="1"/>
  <c r="Y68" i="23"/>
  <c r="AC68" i="23" s="1"/>
  <c r="AB56" i="23"/>
  <c r="AA56" i="23" s="1"/>
  <c r="AC56" i="23" s="1"/>
  <c r="AB59" i="23"/>
  <c r="AA59" i="23" s="1"/>
  <c r="AC59" i="23" s="1"/>
  <c r="AB58" i="23"/>
  <c r="AA58" i="23" s="1"/>
  <c r="AB63" i="23"/>
  <c r="AA63" i="23" s="1"/>
  <c r="Z25" i="24"/>
  <c r="AB29" i="24"/>
  <c r="AA29" i="24" s="1"/>
  <c r="Z38" i="24"/>
  <c r="Y38" i="24"/>
  <c r="AC38" i="24" s="1"/>
  <c r="Y45" i="24"/>
  <c r="AC45" i="24" s="1"/>
  <c r="Z45" i="24"/>
  <c r="Z52" i="24"/>
  <c r="Y52" i="24"/>
  <c r="AC52" i="24" s="1"/>
  <c r="AC65" i="24"/>
  <c r="Z18" i="24"/>
  <c r="Y18" i="24"/>
  <c r="AC18" i="24" s="1"/>
  <c r="Z41" i="24"/>
  <c r="Y41" i="24"/>
  <c r="AC41" i="24" s="1"/>
  <c r="Z57" i="24"/>
  <c r="Y57" i="24"/>
  <c r="AC57" i="24" s="1"/>
  <c r="Z32" i="24"/>
  <c r="Y32" i="24"/>
  <c r="AC32" i="24" s="1"/>
  <c r="Z35" i="24"/>
  <c r="Y35" i="24"/>
  <c r="AC35" i="24" s="1"/>
  <c r="Z66" i="24"/>
  <c r="Y66" i="24"/>
  <c r="AC66" i="24" s="1"/>
  <c r="X23" i="24"/>
  <c r="X22" i="24"/>
  <c r="X26" i="24"/>
  <c r="AB27" i="24"/>
  <c r="AA27" i="24" s="1"/>
  <c r="X33" i="24"/>
  <c r="X36" i="24"/>
  <c r="AB46" i="24"/>
  <c r="AA46" i="24" s="1"/>
  <c r="Z48" i="24"/>
  <c r="X50" i="24"/>
  <c r="I52" i="24"/>
  <c r="X53" i="24"/>
  <c r="Z62" i="24"/>
  <c r="Z65" i="24"/>
  <c r="X67" i="24"/>
  <c r="AB44" i="24"/>
  <c r="AA44" i="24" s="1"/>
  <c r="AC44" i="24" s="1"/>
  <c r="AB47" i="24"/>
  <c r="AA47" i="24" s="1"/>
  <c r="AC47" i="24" s="1"/>
  <c r="X51" i="24"/>
  <c r="X54" i="24"/>
  <c r="AB61" i="24"/>
  <c r="AA61" i="24" s="1"/>
  <c r="X68" i="24"/>
  <c r="Y55" i="24"/>
  <c r="AC55" i="24" s="1"/>
  <c r="I58" i="24"/>
  <c r="Y58" i="24"/>
  <c r="AC58" i="24" s="1"/>
  <c r="AB63" i="24"/>
  <c r="AA63" i="24" s="1"/>
  <c r="AB66" i="24"/>
  <c r="AA66" i="24" s="1"/>
  <c r="Y69" i="24"/>
  <c r="AC69" i="24" s="1"/>
  <c r="AB33" i="24"/>
  <c r="AA33" i="24" s="1"/>
  <c r="AB36" i="24"/>
  <c r="AA36" i="24" s="1"/>
  <c r="Y39" i="24"/>
  <c r="AC39" i="24" s="1"/>
  <c r="Y42" i="24"/>
  <c r="AC42" i="24" s="1"/>
  <c r="X43" i="24"/>
  <c r="X46" i="24"/>
  <c r="AB50" i="24"/>
  <c r="AA50" i="24" s="1"/>
  <c r="AB53" i="24"/>
  <c r="AA53" i="24" s="1"/>
  <c r="Y56" i="24"/>
  <c r="AC56" i="24" s="1"/>
  <c r="X60" i="24"/>
  <c r="AB67" i="24"/>
  <c r="AA67" i="24" s="1"/>
  <c r="Y16" i="22"/>
  <c r="Z16" i="22"/>
  <c r="AC18" i="22"/>
  <c r="AC52" i="22"/>
  <c r="Z27" i="22"/>
  <c r="Y27" i="22"/>
  <c r="Z30" i="22"/>
  <c r="Y30" i="22"/>
  <c r="AC31" i="22"/>
  <c r="Z44" i="22"/>
  <c r="Y44" i="22"/>
  <c r="Z47" i="22"/>
  <c r="Y47" i="22"/>
  <c r="AC15" i="22"/>
  <c r="Z57" i="22"/>
  <c r="Y57" i="22"/>
  <c r="AC57" i="22" s="1"/>
  <c r="Y13" i="22"/>
  <c r="Z13" i="22"/>
  <c r="Z28" i="22"/>
  <c r="Y28" i="22"/>
  <c r="AC49" i="22"/>
  <c r="Z61" i="22"/>
  <c r="Y61" i="22"/>
  <c r="AC62" i="22"/>
  <c r="Y48" i="22"/>
  <c r="Z48" i="22"/>
  <c r="Z64" i="22"/>
  <c r="Y64" i="22"/>
  <c r="AC64" i="22" s="1"/>
  <c r="Y45" i="22"/>
  <c r="Z45" i="22"/>
  <c r="AB13" i="22"/>
  <c r="AA13" i="22" s="1"/>
  <c r="Z15" i="22"/>
  <c r="Z18" i="22"/>
  <c r="Y19" i="22"/>
  <c r="X20" i="22"/>
  <c r="I22" i="22"/>
  <c r="X22" i="22" s="1"/>
  <c r="X23" i="22"/>
  <c r="AB27" i="22"/>
  <c r="AA27" i="22" s="1"/>
  <c r="AB30" i="22"/>
  <c r="AA30" i="22" s="1"/>
  <c r="Y33" i="22"/>
  <c r="AC33" i="22" s="1"/>
  <c r="Y36" i="22"/>
  <c r="X37" i="22"/>
  <c r="X40" i="22"/>
  <c r="AB44" i="22"/>
  <c r="AA44" i="22" s="1"/>
  <c r="AB47" i="22"/>
  <c r="AA47" i="22" s="1"/>
  <c r="Y50" i="22"/>
  <c r="AC50" i="22" s="1"/>
  <c r="X51" i="22"/>
  <c r="Y53" i="22"/>
  <c r="X54" i="22"/>
  <c r="AB61" i="22"/>
  <c r="AA61" i="22" s="1"/>
  <c r="AB64" i="22"/>
  <c r="AA64" i="22" s="1"/>
  <c r="Y67" i="22"/>
  <c r="AC67" i="22" s="1"/>
  <c r="X68" i="22"/>
  <c r="X10" i="22"/>
  <c r="AB17" i="22"/>
  <c r="AA17" i="22" s="1"/>
  <c r="X21" i="22"/>
  <c r="X24" i="22"/>
  <c r="X38" i="22"/>
  <c r="X41" i="22"/>
  <c r="AB45" i="22"/>
  <c r="AA45" i="22" s="1"/>
  <c r="AB48" i="22"/>
  <c r="AA48" i="22" s="1"/>
  <c r="X55" i="22"/>
  <c r="X58" i="22"/>
  <c r="AB65" i="22"/>
  <c r="AA65" i="22" s="1"/>
  <c r="AC65" i="22" s="1"/>
  <c r="X69" i="22"/>
  <c r="X56" i="22"/>
  <c r="X59" i="22"/>
  <c r="X25" i="22"/>
  <c r="X39" i="22"/>
  <c r="X42" i="22"/>
  <c r="X12" i="22"/>
  <c r="AB19" i="22"/>
  <c r="AA19" i="22" s="1"/>
  <c r="X26" i="22"/>
  <c r="X29" i="22"/>
  <c r="AB36" i="22"/>
  <c r="AA36" i="22" s="1"/>
  <c r="X43" i="22"/>
  <c r="X46" i="22"/>
  <c r="AB50" i="22"/>
  <c r="AA50" i="22" s="1"/>
  <c r="AB53" i="22"/>
  <c r="AA53" i="22" s="1"/>
  <c r="X60" i="22"/>
  <c r="X11" i="22"/>
  <c r="AB40" i="22"/>
  <c r="AA40" i="22" s="1"/>
  <c r="AB58" i="22"/>
  <c r="AA58" i="22" s="1"/>
  <c r="AB69" i="21"/>
  <c r="AA69" i="21" s="1"/>
  <c r="T69" i="21"/>
  <c r="Q69" i="21"/>
  <c r="X68" i="21"/>
  <c r="Z68" i="21" s="1"/>
  <c r="T68" i="21"/>
  <c r="Q68" i="21"/>
  <c r="X69" i="21" s="1"/>
  <c r="T67" i="21"/>
  <c r="Q67" i="21"/>
  <c r="AB68" i="21" s="1"/>
  <c r="AA68" i="21" s="1"/>
  <c r="Z66" i="21"/>
  <c r="X66" i="21"/>
  <c r="Y66" i="21" s="1"/>
  <c r="T66" i="21"/>
  <c r="Q66" i="21"/>
  <c r="AB67" i="21" s="1"/>
  <c r="AA67" i="21" s="1"/>
  <c r="X65" i="21"/>
  <c r="Y65" i="21" s="1"/>
  <c r="T65" i="21"/>
  <c r="Q65" i="21"/>
  <c r="AB66" i="21" s="1"/>
  <c r="AA66" i="21" s="1"/>
  <c r="AB64" i="21"/>
  <c r="AA64" i="21" s="1"/>
  <c r="Z64" i="21"/>
  <c r="Y64" i="21"/>
  <c r="X64" i="21"/>
  <c r="T64" i="21"/>
  <c r="Q64" i="21"/>
  <c r="AB65" i="21" s="1"/>
  <c r="AA65" i="21" s="1"/>
  <c r="I64" i="21"/>
  <c r="H64" i="21"/>
  <c r="Z63" i="21"/>
  <c r="X63" i="21"/>
  <c r="Y63" i="21" s="1"/>
  <c r="T63" i="21"/>
  <c r="Q63" i="21"/>
  <c r="X62" i="21"/>
  <c r="Y62" i="21" s="1"/>
  <c r="T62" i="21"/>
  <c r="Q62" i="21"/>
  <c r="AB63" i="21" s="1"/>
  <c r="AA63" i="21" s="1"/>
  <c r="AB61" i="21"/>
  <c r="AA61" i="21" s="1"/>
  <c r="Z61" i="21"/>
  <c r="Y61" i="21"/>
  <c r="X61" i="21"/>
  <c r="T61" i="21"/>
  <c r="Q61" i="21"/>
  <c r="AB62" i="21" s="1"/>
  <c r="AA62" i="21" s="1"/>
  <c r="T60" i="21"/>
  <c r="Q60" i="21"/>
  <c r="T59" i="21"/>
  <c r="Q59" i="21"/>
  <c r="AB59" i="21" s="1"/>
  <c r="AA59" i="21" s="1"/>
  <c r="AB58" i="21"/>
  <c r="AA58" i="21" s="1"/>
  <c r="T58" i="21"/>
  <c r="Q58" i="21"/>
  <c r="X59" i="21" s="1"/>
  <c r="I58" i="21"/>
  <c r="H58" i="21"/>
  <c r="T57" i="21"/>
  <c r="Q57" i="21"/>
  <c r="T56" i="21"/>
  <c r="Q56" i="21"/>
  <c r="AB56" i="21" s="1"/>
  <c r="AA56" i="21" s="1"/>
  <c r="AB55" i="21"/>
  <c r="AA55" i="21" s="1"/>
  <c r="T55" i="21"/>
  <c r="Q55" i="21"/>
  <c r="X54" i="21"/>
  <c r="Z54" i="21" s="1"/>
  <c r="T54" i="21"/>
  <c r="Q54" i="21"/>
  <c r="X55" i="21" s="1"/>
  <c r="T53" i="21"/>
  <c r="Q53" i="21"/>
  <c r="AB54" i="21" s="1"/>
  <c r="AA54" i="21" s="1"/>
  <c r="Z52" i="21"/>
  <c r="X52" i="21"/>
  <c r="Y52" i="21" s="1"/>
  <c r="T52" i="21"/>
  <c r="Q52" i="21"/>
  <c r="AB52" i="21" s="1"/>
  <c r="AA52" i="21" s="1"/>
  <c r="H52" i="21"/>
  <c r="X51" i="21"/>
  <c r="Z51" i="21" s="1"/>
  <c r="T51" i="21"/>
  <c r="Q51" i="21"/>
  <c r="T50" i="21"/>
  <c r="Q50" i="21"/>
  <c r="AB51" i="21" s="1"/>
  <c r="AA51" i="21" s="1"/>
  <c r="Z49" i="21"/>
  <c r="X49" i="21"/>
  <c r="Y49" i="21" s="1"/>
  <c r="AC49" i="21" s="1"/>
  <c r="T49" i="21"/>
  <c r="Q49" i="21"/>
  <c r="X50" i="21" s="1"/>
  <c r="X48" i="21"/>
  <c r="Y48" i="21" s="1"/>
  <c r="T48" i="21"/>
  <c r="Q48" i="21"/>
  <c r="AB49" i="21" s="1"/>
  <c r="AA49" i="21" s="1"/>
  <c r="AB47" i="21"/>
  <c r="AA47" i="21" s="1"/>
  <c r="Z47" i="21"/>
  <c r="Y47" i="21"/>
  <c r="AC47" i="21" s="1"/>
  <c r="X47" i="21"/>
  <c r="T47" i="21"/>
  <c r="Q47" i="21"/>
  <c r="AB48" i="21" s="1"/>
  <c r="AA48" i="21" s="1"/>
  <c r="AB46" i="21"/>
  <c r="AA46" i="21"/>
  <c r="Z46" i="21"/>
  <c r="X46" i="21"/>
  <c r="Y46" i="21" s="1"/>
  <c r="AC46" i="21" s="1"/>
  <c r="T46" i="21"/>
  <c r="Q46" i="21"/>
  <c r="H46" i="21"/>
  <c r="I46" i="21" s="1"/>
  <c r="X45" i="21"/>
  <c r="Y45" i="21" s="1"/>
  <c r="T45" i="21"/>
  <c r="Q45" i="21"/>
  <c r="AB44" i="21"/>
  <c r="AA44" i="21" s="1"/>
  <c r="Z44" i="21"/>
  <c r="Y44" i="21"/>
  <c r="AC44" i="21" s="1"/>
  <c r="X44" i="21"/>
  <c r="T44" i="21"/>
  <c r="Q44" i="21"/>
  <c r="AB45" i="21" s="1"/>
  <c r="AA45" i="21" s="1"/>
  <c r="T43" i="21"/>
  <c r="Q43" i="21"/>
  <c r="T42" i="21"/>
  <c r="Q42" i="21"/>
  <c r="AB42" i="21" s="1"/>
  <c r="AA42" i="21" s="1"/>
  <c r="AB41" i="21"/>
  <c r="AA41" i="21" s="1"/>
  <c r="T41" i="21"/>
  <c r="Q41" i="21"/>
  <c r="X40" i="21"/>
  <c r="Z40" i="21" s="1"/>
  <c r="T40" i="21"/>
  <c r="Q40" i="21"/>
  <c r="AB40" i="21" s="1"/>
  <c r="AA40" i="21" s="1"/>
  <c r="H40" i="21"/>
  <c r="T39" i="21"/>
  <c r="Q39" i="21"/>
  <c r="AB39" i="21" s="1"/>
  <c r="AA39" i="21" s="1"/>
  <c r="AB38" i="21"/>
  <c r="AA38" i="21" s="1"/>
  <c r="T38" i="21"/>
  <c r="Q38" i="21"/>
  <c r="X39" i="21" s="1"/>
  <c r="X37" i="21"/>
  <c r="Z37" i="21" s="1"/>
  <c r="T37" i="21"/>
  <c r="Q37" i="21"/>
  <c r="X38" i="21" s="1"/>
  <c r="T36" i="21"/>
  <c r="Q36" i="21"/>
  <c r="AB37" i="21" s="1"/>
  <c r="AA37" i="21" s="1"/>
  <c r="Z35" i="21"/>
  <c r="X35" i="21"/>
  <c r="Y35" i="21" s="1"/>
  <c r="T35" i="21"/>
  <c r="Q35" i="21"/>
  <c r="X34" i="21"/>
  <c r="Y34" i="21" s="1"/>
  <c r="T34" i="21"/>
  <c r="Q34" i="21"/>
  <c r="AB35" i="21" s="1"/>
  <c r="AA35" i="21" s="1"/>
  <c r="H34" i="21"/>
  <c r="I34" i="21" s="1"/>
  <c r="T33" i="21"/>
  <c r="Q33" i="21"/>
  <c r="AB33" i="21" s="1"/>
  <c r="AA33" i="21" s="1"/>
  <c r="X32" i="21"/>
  <c r="Y32" i="21" s="1"/>
  <c r="T32" i="21"/>
  <c r="Q32" i="21"/>
  <c r="X33" i="21" s="1"/>
  <c r="X31" i="21"/>
  <c r="Y31" i="21" s="1"/>
  <c r="T31" i="21"/>
  <c r="Q31" i="21"/>
  <c r="AB32" i="21" s="1"/>
  <c r="AA32" i="21" s="1"/>
  <c r="AB30" i="21"/>
  <c r="AA30" i="21" s="1"/>
  <c r="X30" i="21"/>
  <c r="Y30" i="21" s="1"/>
  <c r="T30" i="21"/>
  <c r="Q30" i="21"/>
  <c r="AB31" i="21" s="1"/>
  <c r="AA31" i="21" s="1"/>
  <c r="T29" i="21"/>
  <c r="Q29" i="21"/>
  <c r="T28" i="21"/>
  <c r="Q28" i="21"/>
  <c r="H28" i="21"/>
  <c r="I28" i="21" s="1"/>
  <c r="AB27" i="21"/>
  <c r="AA27" i="21" s="1"/>
  <c r="X27" i="21"/>
  <c r="Y27" i="21" s="1"/>
  <c r="T27" i="21"/>
  <c r="Q27" i="21"/>
  <c r="T26" i="21"/>
  <c r="Q26" i="21"/>
  <c r="T25" i="21"/>
  <c r="Q25" i="21"/>
  <c r="AB25" i="21" s="1"/>
  <c r="AA25" i="21" s="1"/>
  <c r="AB24" i="21"/>
  <c r="AA24" i="21" s="1"/>
  <c r="T24" i="21"/>
  <c r="Q24" i="21"/>
  <c r="T23" i="21"/>
  <c r="Q23" i="21"/>
  <c r="X24" i="21" s="1"/>
  <c r="T22" i="21"/>
  <c r="Q22" i="21"/>
  <c r="AB23" i="21" s="1"/>
  <c r="AA23" i="21" s="1"/>
  <c r="H22" i="21"/>
  <c r="I22" i="21" s="1"/>
  <c r="AB21" i="21"/>
  <c r="AA21" i="21" s="1"/>
  <c r="T21" i="21"/>
  <c r="Q21" i="21"/>
  <c r="T20" i="21"/>
  <c r="Q20" i="21"/>
  <c r="X21" i="21" s="1"/>
  <c r="T19" i="21"/>
  <c r="Q19" i="21"/>
  <c r="AB20" i="21" s="1"/>
  <c r="AA20" i="21" s="1"/>
  <c r="T18" i="21"/>
  <c r="Q18" i="21"/>
  <c r="T17" i="21"/>
  <c r="Q17" i="21"/>
  <c r="T16" i="21"/>
  <c r="Q16" i="21"/>
  <c r="H16" i="21"/>
  <c r="I16" i="21" s="1"/>
  <c r="X15" i="21"/>
  <c r="Y15" i="21" s="1"/>
  <c r="T15" i="21"/>
  <c r="Q15" i="21"/>
  <c r="T14" i="21"/>
  <c r="Q14" i="21"/>
  <c r="AB15" i="21" s="1"/>
  <c r="AA15" i="21" s="1"/>
  <c r="T13" i="21"/>
  <c r="Q13" i="21"/>
  <c r="AB14" i="21" s="1"/>
  <c r="AA14" i="21" s="1"/>
  <c r="T12" i="21"/>
  <c r="Q12" i="21"/>
  <c r="T11" i="21"/>
  <c r="Q11" i="21"/>
  <c r="T10" i="21"/>
  <c r="Q10" i="21"/>
  <c r="H10" i="21"/>
  <c r="I10" i="21" s="1"/>
  <c r="X10" i="21" l="1"/>
  <c r="Y10" i="21" s="1"/>
  <c r="Z17" i="30"/>
  <c r="Y12" i="30"/>
  <c r="AC12" i="30" s="1"/>
  <c r="Z11" i="29"/>
  <c r="Y11" i="29"/>
  <c r="Y10" i="29"/>
  <c r="AC39" i="26"/>
  <c r="AC38" i="26"/>
  <c r="AC30" i="31"/>
  <c r="AC12" i="31"/>
  <c r="Y11" i="26"/>
  <c r="Z16" i="25"/>
  <c r="AC13" i="25"/>
  <c r="Y10" i="24"/>
  <c r="Y11" i="24"/>
  <c r="Y17" i="32"/>
  <c r="AC17" i="32" s="1"/>
  <c r="Y16" i="32"/>
  <c r="AC18" i="32"/>
  <c r="AC23" i="32"/>
  <c r="AC35" i="31"/>
  <c r="Y23" i="30"/>
  <c r="AC23" i="30" s="1"/>
  <c r="Z17" i="27"/>
  <c r="AC19" i="25"/>
  <c r="AC38" i="25"/>
  <c r="Y29" i="25"/>
  <c r="AC29" i="25" s="1"/>
  <c r="Z29" i="25"/>
  <c r="AC20" i="24"/>
  <c r="AC37" i="23"/>
  <c r="AC36" i="23"/>
  <c r="AC29" i="23"/>
  <c r="Y23" i="23"/>
  <c r="AC23" i="23" s="1"/>
  <c r="Y16" i="23"/>
  <c r="AC36" i="22"/>
  <c r="AC27" i="22"/>
  <c r="AC17" i="22"/>
  <c r="AC27" i="21"/>
  <c r="X16" i="21"/>
  <c r="Y16" i="21" s="1"/>
  <c r="Z30" i="21"/>
  <c r="Z32" i="21"/>
  <c r="AC35" i="21"/>
  <c r="Z27" i="21"/>
  <c r="X14" i="21"/>
  <c r="Z14" i="21" s="1"/>
  <c r="Z39" i="32"/>
  <c r="Y39" i="32"/>
  <c r="AC39" i="32" s="1"/>
  <c r="AC40" i="32"/>
  <c r="Z21" i="32"/>
  <c r="Y21" i="32"/>
  <c r="AC21" i="32" s="1"/>
  <c r="Z41" i="32"/>
  <c r="Y41" i="32"/>
  <c r="AC41" i="32" s="1"/>
  <c r="Z28" i="32"/>
  <c r="Y28" i="32"/>
  <c r="AC20" i="32"/>
  <c r="Y22" i="32"/>
  <c r="Z22" i="32"/>
  <c r="Z25" i="32"/>
  <c r="Y25" i="32"/>
  <c r="AC25" i="32" s="1"/>
  <c r="Z58" i="32"/>
  <c r="Y58" i="32"/>
  <c r="AC58" i="32" s="1"/>
  <c r="Z38" i="32"/>
  <c r="Y38" i="32"/>
  <c r="AC38" i="32" s="1"/>
  <c r="AC65" i="32"/>
  <c r="Z29" i="32"/>
  <c r="Y29" i="32"/>
  <c r="AC29" i="32" s="1"/>
  <c r="Z55" i="32"/>
  <c r="Y55" i="32"/>
  <c r="AC55" i="32" s="1"/>
  <c r="AC37" i="32"/>
  <c r="Z42" i="32"/>
  <c r="Y42" i="32"/>
  <c r="AC42" i="32" s="1"/>
  <c r="Z59" i="32"/>
  <c r="Y59" i="32"/>
  <c r="AC59" i="32" s="1"/>
  <c r="Z11" i="32"/>
  <c r="Y11" i="32"/>
  <c r="AC11" i="32" s="1"/>
  <c r="AC54" i="32"/>
  <c r="Z10" i="32"/>
  <c r="Y10" i="32"/>
  <c r="Z56" i="32"/>
  <c r="Y56" i="32"/>
  <c r="AC56" i="32" s="1"/>
  <c r="Z69" i="32"/>
  <c r="Y69" i="32"/>
  <c r="AC69" i="32" s="1"/>
  <c r="Z24" i="32"/>
  <c r="Y24" i="32"/>
  <c r="AC24" i="32" s="1"/>
  <c r="AC62" i="32"/>
  <c r="Z10" i="31"/>
  <c r="X11" i="31" s="1"/>
  <c r="Z11" i="31" s="1"/>
  <c r="Y10" i="31"/>
  <c r="AC66" i="31"/>
  <c r="Z46" i="31"/>
  <c r="Y46" i="31"/>
  <c r="AC46" i="31" s="1"/>
  <c r="Z55" i="31"/>
  <c r="Y55" i="31"/>
  <c r="AC55" i="31" s="1"/>
  <c r="Z56" i="31"/>
  <c r="Y56" i="31"/>
  <c r="AC56" i="31" s="1"/>
  <c r="Y22" i="31"/>
  <c r="Z22" i="31"/>
  <c r="X23" i="31" s="1"/>
  <c r="Z29" i="31"/>
  <c r="Y29" i="31"/>
  <c r="Z42" i="31"/>
  <c r="Y42" i="31"/>
  <c r="AC42" i="31" s="1"/>
  <c r="AC15" i="31"/>
  <c r="AC32" i="31"/>
  <c r="Z28" i="31"/>
  <c r="Y28" i="31"/>
  <c r="Z25" i="31"/>
  <c r="Y25" i="31"/>
  <c r="AC25" i="31" s="1"/>
  <c r="Y48" i="31"/>
  <c r="AC48" i="31" s="1"/>
  <c r="Z48" i="31"/>
  <c r="Y14" i="31"/>
  <c r="AC14" i="31" s="1"/>
  <c r="Z14" i="31"/>
  <c r="Y34" i="31"/>
  <c r="AC34" i="31" s="1"/>
  <c r="Z34" i="31"/>
  <c r="Z38" i="31"/>
  <c r="Y38" i="31"/>
  <c r="AC38" i="31" s="1"/>
  <c r="Z39" i="31"/>
  <c r="Y39" i="31"/>
  <c r="AC39" i="31" s="1"/>
  <c r="Z41" i="31"/>
  <c r="Y41" i="31"/>
  <c r="AC41" i="31" s="1"/>
  <c r="Y31" i="31"/>
  <c r="AC31" i="31" s="1"/>
  <c r="Z31" i="31"/>
  <c r="Z59" i="31"/>
  <c r="Y59" i="31"/>
  <c r="AC59" i="31" s="1"/>
  <c r="Z58" i="31"/>
  <c r="Y58" i="31"/>
  <c r="AC58" i="31" s="1"/>
  <c r="AC18" i="31"/>
  <c r="AC49" i="31"/>
  <c r="AC52" i="31"/>
  <c r="Z44" i="30"/>
  <c r="Y44" i="30"/>
  <c r="AC44" i="30" s="1"/>
  <c r="Y14" i="30"/>
  <c r="AC14" i="30" s="1"/>
  <c r="Z14" i="30"/>
  <c r="Z58" i="30"/>
  <c r="Y58" i="30"/>
  <c r="AC58" i="30" s="1"/>
  <c r="Z53" i="29"/>
  <c r="Y53" i="29"/>
  <c r="AC53" i="29" s="1"/>
  <c r="Z25" i="30"/>
  <c r="Y25" i="30"/>
  <c r="AC25" i="30" s="1"/>
  <c r="Z60" i="30"/>
  <c r="Y60" i="30"/>
  <c r="AC60" i="30" s="1"/>
  <c r="Z29" i="29"/>
  <c r="Y29" i="29"/>
  <c r="AC29" i="29" s="1"/>
  <c r="Z28" i="29"/>
  <c r="Y28" i="29"/>
  <c r="Z68" i="29"/>
  <c r="Y68" i="29"/>
  <c r="AC68" i="29" s="1"/>
  <c r="Z57" i="29"/>
  <c r="Y57" i="29"/>
  <c r="AC57" i="29" s="1"/>
  <c r="Z56" i="29"/>
  <c r="Y56" i="29"/>
  <c r="AC56" i="29" s="1"/>
  <c r="Z16" i="30"/>
  <c r="Y16" i="30"/>
  <c r="Y36" i="29"/>
  <c r="AC36" i="29" s="1"/>
  <c r="Z36" i="29"/>
  <c r="Y43" i="29"/>
  <c r="AC43" i="29" s="1"/>
  <c r="Z43" i="29"/>
  <c r="Y10" i="30"/>
  <c r="Z10" i="30"/>
  <c r="Z56" i="30"/>
  <c r="Y56" i="30"/>
  <c r="AC56" i="30" s="1"/>
  <c r="AC23" i="29"/>
  <c r="Z15" i="30"/>
  <c r="Y15" i="30"/>
  <c r="AC15" i="30" s="1"/>
  <c r="Z59" i="30"/>
  <c r="Y59" i="30"/>
  <c r="AC59" i="30" s="1"/>
  <c r="Z39" i="30"/>
  <c r="Y39" i="30"/>
  <c r="AC39" i="30" s="1"/>
  <c r="Z24" i="30"/>
  <c r="Y24" i="30"/>
  <c r="AC24" i="30" s="1"/>
  <c r="Z17" i="29"/>
  <c r="Y17" i="29"/>
  <c r="AC17" i="29" s="1"/>
  <c r="Z30" i="29"/>
  <c r="Y30" i="29"/>
  <c r="AC30" i="29" s="1"/>
  <c r="Z43" i="30"/>
  <c r="Y43" i="30"/>
  <c r="AC43" i="30" s="1"/>
  <c r="Y34" i="30"/>
  <c r="AC34" i="30" s="1"/>
  <c r="Z34" i="30"/>
  <c r="Z55" i="30"/>
  <c r="Y55" i="30"/>
  <c r="AC55" i="30" s="1"/>
  <c r="Z21" i="30"/>
  <c r="Y21" i="30"/>
  <c r="AC21" i="30" s="1"/>
  <c r="Y52" i="29"/>
  <c r="AC52" i="29" s="1"/>
  <c r="Z52" i="29"/>
  <c r="Z64" i="30"/>
  <c r="Y64" i="30"/>
  <c r="AC64" i="30" s="1"/>
  <c r="Y22" i="29"/>
  <c r="Z22" i="29"/>
  <c r="Z11" i="30"/>
  <c r="Y11" i="30"/>
  <c r="AC62" i="30"/>
  <c r="AC20" i="29"/>
  <c r="Z30" i="30"/>
  <c r="Y30" i="30"/>
  <c r="AC30" i="30" s="1"/>
  <c r="Y42" i="29"/>
  <c r="AC42" i="29" s="1"/>
  <c r="Z42" i="29"/>
  <c r="Y49" i="29"/>
  <c r="AC49" i="29" s="1"/>
  <c r="Z49" i="29"/>
  <c r="Z48" i="29"/>
  <c r="Y48" i="29"/>
  <c r="AC48" i="29" s="1"/>
  <c r="Y19" i="29"/>
  <c r="AC19" i="29" s="1"/>
  <c r="Z19" i="29"/>
  <c r="Y12" i="29"/>
  <c r="AC12" i="29" s="1"/>
  <c r="Z12" i="29"/>
  <c r="Z26" i="29"/>
  <c r="Y26" i="29"/>
  <c r="AC26" i="29" s="1"/>
  <c r="AC69" i="29"/>
  <c r="Z61" i="29"/>
  <c r="Y61" i="29"/>
  <c r="AC61" i="29" s="1"/>
  <c r="Z16" i="29"/>
  <c r="Y16" i="29"/>
  <c r="Z61" i="30"/>
  <c r="Y61" i="30"/>
  <c r="AC61" i="30" s="1"/>
  <c r="Z47" i="30"/>
  <c r="Y47" i="30"/>
  <c r="AC47" i="30" s="1"/>
  <c r="Z41" i="30"/>
  <c r="Y41" i="30"/>
  <c r="AC41" i="30" s="1"/>
  <c r="Y67" i="29"/>
  <c r="AC67" i="29" s="1"/>
  <c r="Z67" i="29"/>
  <c r="Z28" i="30"/>
  <c r="Y28" i="30"/>
  <c r="AC40" i="30"/>
  <c r="AC45" i="30"/>
  <c r="Z13" i="29"/>
  <c r="Y13" i="29"/>
  <c r="AC13" i="29" s="1"/>
  <c r="Z27" i="29"/>
  <c r="Y27" i="29"/>
  <c r="AC27" i="29" s="1"/>
  <c r="Z69" i="30"/>
  <c r="Y69" i="30"/>
  <c r="AC69" i="30" s="1"/>
  <c r="Z38" i="30"/>
  <c r="Y38" i="30"/>
  <c r="AC38" i="30" s="1"/>
  <c r="Z29" i="30"/>
  <c r="Y29" i="30"/>
  <c r="AC29" i="30" s="1"/>
  <c r="Z42" i="30"/>
  <c r="Y42" i="30"/>
  <c r="AC42" i="30" s="1"/>
  <c r="AC60" i="29"/>
  <c r="Z10" i="28"/>
  <c r="Y10" i="28"/>
  <c r="Z54" i="28"/>
  <c r="Y54" i="28"/>
  <c r="AC54" i="28" s="1"/>
  <c r="AC19" i="28"/>
  <c r="Z58" i="28"/>
  <c r="Y58" i="28"/>
  <c r="AC58" i="28" s="1"/>
  <c r="AC66" i="28"/>
  <c r="AC18" i="28"/>
  <c r="AC15" i="28"/>
  <c r="AC35" i="28"/>
  <c r="Z69" i="28"/>
  <c r="Y69" i="28"/>
  <c r="AC69" i="28" s="1"/>
  <c r="Z56" i="28"/>
  <c r="Y56" i="28"/>
  <c r="AC56" i="28" s="1"/>
  <c r="Z28" i="28"/>
  <c r="Y28" i="28"/>
  <c r="Z37" i="28"/>
  <c r="Y37" i="28"/>
  <c r="AC37" i="28" s="1"/>
  <c r="Z53" i="28"/>
  <c r="Y53" i="28"/>
  <c r="AC53" i="28" s="1"/>
  <c r="Z22" i="28"/>
  <c r="Y22" i="28"/>
  <c r="AC36" i="28"/>
  <c r="Z25" i="28"/>
  <c r="Y25" i="28"/>
  <c r="AC25" i="28" s="1"/>
  <c r="Z23" i="28"/>
  <c r="Y23" i="28"/>
  <c r="AC23" i="28" s="1"/>
  <c r="AC63" i="28"/>
  <c r="AC32" i="28"/>
  <c r="Z20" i="28"/>
  <c r="Y20" i="28"/>
  <c r="AC20" i="28" s="1"/>
  <c r="Z51" i="28"/>
  <c r="Y51" i="28"/>
  <c r="AC51" i="28" s="1"/>
  <c r="Z42" i="28"/>
  <c r="Y42" i="28"/>
  <c r="AC42" i="28" s="1"/>
  <c r="Z67" i="28"/>
  <c r="Y67" i="28"/>
  <c r="AC67" i="28" s="1"/>
  <c r="AC50" i="28"/>
  <c r="AC49" i="28"/>
  <c r="Z39" i="28"/>
  <c r="Y39" i="28"/>
  <c r="AC39" i="28" s="1"/>
  <c r="Z11" i="28"/>
  <c r="Y11" i="28"/>
  <c r="Z68" i="28"/>
  <c r="Y68" i="28"/>
  <c r="AC68" i="28" s="1"/>
  <c r="AC52" i="28"/>
  <c r="Z10" i="26"/>
  <c r="Y10" i="26"/>
  <c r="Y22" i="27"/>
  <c r="Z22" i="27"/>
  <c r="Z36" i="27"/>
  <c r="Y36" i="27"/>
  <c r="AC36" i="27" s="1"/>
  <c r="AC66" i="27"/>
  <c r="Y41" i="26"/>
  <c r="AC41" i="26" s="1"/>
  <c r="Z41" i="26"/>
  <c r="Y42" i="27"/>
  <c r="AC42" i="27" s="1"/>
  <c r="Z42" i="27"/>
  <c r="Y64" i="26"/>
  <c r="AC64" i="26" s="1"/>
  <c r="Z64" i="26"/>
  <c r="Z16" i="27"/>
  <c r="Y16" i="27"/>
  <c r="AC50" i="26"/>
  <c r="AC49" i="27"/>
  <c r="Y18" i="27"/>
  <c r="AC18" i="27" s="1"/>
  <c r="Z18" i="27"/>
  <c r="Z45" i="26"/>
  <c r="Y45" i="26"/>
  <c r="AC45" i="26" s="1"/>
  <c r="AC63" i="27"/>
  <c r="Y26" i="26"/>
  <c r="AC26" i="26" s="1"/>
  <c r="Z26" i="26"/>
  <c r="Z28" i="26"/>
  <c r="Y28" i="26"/>
  <c r="Z30" i="26"/>
  <c r="Y30" i="26"/>
  <c r="AC30" i="26" s="1"/>
  <c r="AC24" i="26"/>
  <c r="Y58" i="26"/>
  <c r="AC58" i="26" s="1"/>
  <c r="Z58" i="26"/>
  <c r="Z55" i="26"/>
  <c r="Y55" i="26"/>
  <c r="AC55" i="26" s="1"/>
  <c r="Z60" i="27"/>
  <c r="Y60" i="27"/>
  <c r="AC60" i="27" s="1"/>
  <c r="Z59" i="27"/>
  <c r="Y59" i="27"/>
  <c r="AC59" i="27" s="1"/>
  <c r="Z68" i="27"/>
  <c r="Y68" i="27"/>
  <c r="AC68" i="27" s="1"/>
  <c r="Z63" i="26"/>
  <c r="Y63" i="26"/>
  <c r="AC63" i="26" s="1"/>
  <c r="Y35" i="27"/>
  <c r="AC35" i="27" s="1"/>
  <c r="Z35" i="27"/>
  <c r="Y11" i="27"/>
  <c r="AC11" i="27" s="1"/>
  <c r="Z11" i="27"/>
  <c r="Y39" i="27"/>
  <c r="AC39" i="27" s="1"/>
  <c r="Z39" i="27"/>
  <c r="AC37" i="27"/>
  <c r="Z29" i="26"/>
  <c r="Y29" i="26"/>
  <c r="AC29" i="26" s="1"/>
  <c r="Z54" i="27"/>
  <c r="Y54" i="27"/>
  <c r="AC54" i="27" s="1"/>
  <c r="Z53" i="27"/>
  <c r="Y53" i="27"/>
  <c r="AC53" i="27" s="1"/>
  <c r="Y59" i="26"/>
  <c r="AC59" i="26" s="1"/>
  <c r="Z59" i="26"/>
  <c r="Z62" i="26"/>
  <c r="Y62" i="26"/>
  <c r="AC62" i="26" s="1"/>
  <c r="AC52" i="27"/>
  <c r="Z12" i="27"/>
  <c r="Y12" i="27"/>
  <c r="AC12" i="27" s="1"/>
  <c r="Y15" i="27"/>
  <c r="AC15" i="27" s="1"/>
  <c r="Z15" i="27"/>
  <c r="Z34" i="26"/>
  <c r="Y34" i="26"/>
  <c r="AC34" i="26" s="1"/>
  <c r="Y47" i="26"/>
  <c r="AC47" i="26" s="1"/>
  <c r="Z47" i="26"/>
  <c r="Z51" i="27"/>
  <c r="Y51" i="27"/>
  <c r="AC51" i="27" s="1"/>
  <c r="Y25" i="27"/>
  <c r="AC25" i="27" s="1"/>
  <c r="Z25" i="27"/>
  <c r="Y33" i="27"/>
  <c r="AC33" i="27" s="1"/>
  <c r="Z33" i="27"/>
  <c r="Z27" i="26"/>
  <c r="Y27" i="26"/>
  <c r="AC27" i="26" s="1"/>
  <c r="AC53" i="26"/>
  <c r="Z48" i="26"/>
  <c r="Y48" i="26"/>
  <c r="AC48" i="26" s="1"/>
  <c r="AC13" i="27"/>
  <c r="Z56" i="27"/>
  <c r="Y56" i="27"/>
  <c r="AC56" i="27" s="1"/>
  <c r="Z50" i="27"/>
  <c r="Y50" i="27"/>
  <c r="AC50" i="27" s="1"/>
  <c r="Z26" i="27"/>
  <c r="Y26" i="27"/>
  <c r="AC26" i="27" s="1"/>
  <c r="Z56" i="26"/>
  <c r="Y56" i="26"/>
  <c r="AC56" i="26" s="1"/>
  <c r="Z10" i="27"/>
  <c r="Y10" i="27"/>
  <c r="Z35" i="26"/>
  <c r="Y35" i="26"/>
  <c r="AC35" i="26" s="1"/>
  <c r="Y17" i="26"/>
  <c r="Z17" i="26"/>
  <c r="X18" i="26" s="1"/>
  <c r="Z18" i="26" s="1"/>
  <c r="AC68" i="26"/>
  <c r="Z57" i="27"/>
  <c r="Y57" i="27"/>
  <c r="AC57" i="27" s="1"/>
  <c r="Z43" i="27"/>
  <c r="Y43" i="27"/>
  <c r="AC43" i="27" s="1"/>
  <c r="Z67" i="27"/>
  <c r="Y67" i="27"/>
  <c r="AC67" i="27" s="1"/>
  <c r="Y69" i="26"/>
  <c r="AC69" i="26" s="1"/>
  <c r="Z69" i="26"/>
  <c r="Z23" i="27"/>
  <c r="Y23" i="27"/>
  <c r="AC23" i="27" s="1"/>
  <c r="Z65" i="26"/>
  <c r="Y65" i="26"/>
  <c r="AC65" i="26" s="1"/>
  <c r="Z19" i="27"/>
  <c r="Y19" i="27"/>
  <c r="AC19" i="27" s="1"/>
  <c r="Y28" i="27"/>
  <c r="Z28" i="27"/>
  <c r="Z32" i="26"/>
  <c r="Y32" i="26"/>
  <c r="AC32" i="26" s="1"/>
  <c r="Z29" i="27"/>
  <c r="Y29" i="27"/>
  <c r="AC29" i="27" s="1"/>
  <c r="Y32" i="27"/>
  <c r="AC32" i="27" s="1"/>
  <c r="Z32" i="27"/>
  <c r="AC30" i="27"/>
  <c r="Z13" i="26"/>
  <c r="Y13" i="26"/>
  <c r="AC13" i="26" s="1"/>
  <c r="Z43" i="26"/>
  <c r="Y43" i="26"/>
  <c r="AC43" i="26" s="1"/>
  <c r="Y52" i="26"/>
  <c r="AC52" i="26" s="1"/>
  <c r="Z52" i="26"/>
  <c r="Y40" i="26"/>
  <c r="AC40" i="26" s="1"/>
  <c r="Z40" i="26"/>
  <c r="Z16" i="26"/>
  <c r="Y16" i="26"/>
  <c r="AC15" i="26"/>
  <c r="Z41" i="25"/>
  <c r="Y41" i="25"/>
  <c r="AC41" i="25" s="1"/>
  <c r="Z54" i="25"/>
  <c r="Y54" i="25"/>
  <c r="AC54" i="25" s="1"/>
  <c r="Z37" i="25"/>
  <c r="Y37" i="25"/>
  <c r="AC37" i="25" s="1"/>
  <c r="Z59" i="25"/>
  <c r="Y59" i="25"/>
  <c r="AC59" i="25" s="1"/>
  <c r="AC35" i="25"/>
  <c r="AC30" i="25"/>
  <c r="Z56" i="25"/>
  <c r="Y56" i="25"/>
  <c r="AC56" i="25" s="1"/>
  <c r="Z69" i="25"/>
  <c r="Y69" i="25"/>
  <c r="AC69" i="25" s="1"/>
  <c r="Z51" i="25"/>
  <c r="Y51" i="25"/>
  <c r="AC51" i="25" s="1"/>
  <c r="AC27" i="25"/>
  <c r="Z39" i="25"/>
  <c r="Y39" i="25"/>
  <c r="AC39" i="25" s="1"/>
  <c r="Z42" i="25"/>
  <c r="Y42" i="25"/>
  <c r="AC42" i="25" s="1"/>
  <c r="Z10" i="25"/>
  <c r="X11" i="25" s="1"/>
  <c r="Z11" i="25" s="1"/>
  <c r="Y10" i="25"/>
  <c r="Z58" i="25"/>
  <c r="Y58" i="25"/>
  <c r="AC58" i="25" s="1"/>
  <c r="Z68" i="25"/>
  <c r="Y68" i="25"/>
  <c r="AC68" i="25" s="1"/>
  <c r="Z23" i="25"/>
  <c r="Y23" i="25"/>
  <c r="AC23" i="25" s="1"/>
  <c r="AC47" i="25"/>
  <c r="Z55" i="25"/>
  <c r="Y55" i="25"/>
  <c r="AC55" i="25" s="1"/>
  <c r="AC67" i="25"/>
  <c r="Z22" i="25"/>
  <c r="Y22" i="25"/>
  <c r="AC24" i="25"/>
  <c r="Z25" i="25"/>
  <c r="Y25" i="25"/>
  <c r="AC25" i="25" s="1"/>
  <c r="Z40" i="25"/>
  <c r="Y40" i="25"/>
  <c r="AC40" i="25" s="1"/>
  <c r="Z20" i="25"/>
  <c r="Y20" i="25"/>
  <c r="AC20" i="25" s="1"/>
  <c r="Z16" i="24"/>
  <c r="Y16" i="24"/>
  <c r="Z60" i="24"/>
  <c r="Y60" i="24"/>
  <c r="AC60" i="24" s="1"/>
  <c r="Z53" i="24"/>
  <c r="Y53" i="24"/>
  <c r="AC53" i="24" s="1"/>
  <c r="AC63" i="24"/>
  <c r="Y11" i="23"/>
  <c r="Z11" i="23"/>
  <c r="AC58" i="23"/>
  <c r="Y48" i="23"/>
  <c r="AC48" i="23" s="1"/>
  <c r="Z48" i="23"/>
  <c r="Y41" i="23"/>
  <c r="AC41" i="23" s="1"/>
  <c r="Z41" i="23"/>
  <c r="AC12" i="23"/>
  <c r="Z17" i="24"/>
  <c r="Y17" i="24"/>
  <c r="AC17" i="24" s="1"/>
  <c r="Z44" i="23"/>
  <c r="Y44" i="23"/>
  <c r="AC44" i="23" s="1"/>
  <c r="Z15" i="23"/>
  <c r="Y15" i="23"/>
  <c r="AC15" i="23" s="1"/>
  <c r="Z54" i="24"/>
  <c r="Y54" i="24"/>
  <c r="AC54" i="24" s="1"/>
  <c r="Z26" i="24"/>
  <c r="Y26" i="24"/>
  <c r="AC26" i="24" s="1"/>
  <c r="Z51" i="24"/>
  <c r="Y51" i="24"/>
  <c r="AC51" i="24" s="1"/>
  <c r="Z50" i="24"/>
  <c r="Y50" i="24"/>
  <c r="AC50" i="24" s="1"/>
  <c r="Y22" i="24"/>
  <c r="Z22" i="24"/>
  <c r="AC61" i="24"/>
  <c r="AC69" i="23"/>
  <c r="Z63" i="23"/>
  <c r="Y63" i="23"/>
  <c r="AC63" i="23" s="1"/>
  <c r="Z28" i="23"/>
  <c r="Y28" i="23"/>
  <c r="Y38" i="23"/>
  <c r="AC38" i="23" s="1"/>
  <c r="Z38" i="23"/>
  <c r="Z35" i="23"/>
  <c r="Y35" i="23"/>
  <c r="AC35" i="23" s="1"/>
  <c r="Z12" i="24"/>
  <c r="Y12" i="24"/>
  <c r="AC12" i="24" s="1"/>
  <c r="Y46" i="24"/>
  <c r="AC46" i="24" s="1"/>
  <c r="Z46" i="24"/>
  <c r="Y23" i="24"/>
  <c r="AC23" i="24" s="1"/>
  <c r="Z23" i="24"/>
  <c r="Y19" i="24"/>
  <c r="AC19" i="24" s="1"/>
  <c r="Z19" i="24"/>
  <c r="Y53" i="23"/>
  <c r="AC53" i="23" s="1"/>
  <c r="Z53" i="23"/>
  <c r="Z39" i="23"/>
  <c r="Y39" i="23"/>
  <c r="AC39" i="23" s="1"/>
  <c r="Z60" i="23"/>
  <c r="Y60" i="23"/>
  <c r="AC60" i="23" s="1"/>
  <c r="Z66" i="23"/>
  <c r="Y66" i="23"/>
  <c r="AC66" i="23" s="1"/>
  <c r="Z37" i="24"/>
  <c r="Y37" i="24"/>
  <c r="AC37" i="24" s="1"/>
  <c r="Z64" i="23"/>
  <c r="Y64" i="23"/>
  <c r="AC64" i="23" s="1"/>
  <c r="Z32" i="23"/>
  <c r="Y32" i="23"/>
  <c r="AC32" i="23" s="1"/>
  <c r="Z57" i="23"/>
  <c r="Y57" i="23"/>
  <c r="AC57" i="23" s="1"/>
  <c r="Z52" i="23"/>
  <c r="Y52" i="23"/>
  <c r="AC52" i="23" s="1"/>
  <c r="AC49" i="23"/>
  <c r="Y18" i="23"/>
  <c r="AC18" i="23" s="1"/>
  <c r="Z18" i="23"/>
  <c r="Y62" i="23"/>
  <c r="AC62" i="23" s="1"/>
  <c r="Z62" i="23"/>
  <c r="Y43" i="24"/>
  <c r="AC43" i="24" s="1"/>
  <c r="Z43" i="24"/>
  <c r="Y36" i="24"/>
  <c r="AC36" i="24" s="1"/>
  <c r="Z36" i="24"/>
  <c r="Y45" i="23"/>
  <c r="AC45" i="23" s="1"/>
  <c r="Z45" i="23"/>
  <c r="Z67" i="24"/>
  <c r="Y67" i="24"/>
  <c r="AC67" i="24" s="1"/>
  <c r="Y33" i="24"/>
  <c r="AC33" i="24" s="1"/>
  <c r="Z33" i="24"/>
  <c r="Y29" i="24"/>
  <c r="AC29" i="24" s="1"/>
  <c r="Z29" i="24"/>
  <c r="Y10" i="23"/>
  <c r="Z10" i="23"/>
  <c r="Y65" i="23"/>
  <c r="AC65" i="23" s="1"/>
  <c r="Z65" i="23"/>
  <c r="Z68" i="24"/>
  <c r="Y68" i="24"/>
  <c r="AC68" i="24" s="1"/>
  <c r="Z13" i="24"/>
  <c r="Y13" i="24"/>
  <c r="AC13" i="24" s="1"/>
  <c r="Z28" i="24"/>
  <c r="Y28" i="24"/>
  <c r="Z30" i="24"/>
  <c r="Y30" i="24"/>
  <c r="AC30" i="24" s="1"/>
  <c r="Z61" i="23"/>
  <c r="Y61" i="23"/>
  <c r="AC61" i="23" s="1"/>
  <c r="Z25" i="23"/>
  <c r="Y25" i="23"/>
  <c r="AC25" i="23" s="1"/>
  <c r="Z56" i="22"/>
  <c r="Y56" i="22"/>
  <c r="AC56" i="22" s="1"/>
  <c r="Z21" i="22"/>
  <c r="Y21" i="22"/>
  <c r="AC21" i="22" s="1"/>
  <c r="AC53" i="22"/>
  <c r="AC30" i="22"/>
  <c r="Z12" i="22"/>
  <c r="Y12" i="22"/>
  <c r="AC12" i="22" s="1"/>
  <c r="Z58" i="22"/>
  <c r="Y58" i="22"/>
  <c r="AC58" i="22" s="1"/>
  <c r="Z51" i="22"/>
  <c r="Y51" i="22"/>
  <c r="AC51" i="22" s="1"/>
  <c r="AC48" i="22"/>
  <c r="Z40" i="22"/>
  <c r="Y40" i="22"/>
  <c r="AC40" i="22" s="1"/>
  <c r="Z42" i="22"/>
  <c r="Y42" i="22"/>
  <c r="AC42" i="22" s="1"/>
  <c r="Z39" i="22"/>
  <c r="Y39" i="22"/>
  <c r="AC39" i="22" s="1"/>
  <c r="AC61" i="22"/>
  <c r="AC47" i="22"/>
  <c r="Z26" i="22"/>
  <c r="Y26" i="22"/>
  <c r="AC26" i="22" s="1"/>
  <c r="Z25" i="22"/>
  <c r="Y25" i="22"/>
  <c r="AC25" i="22" s="1"/>
  <c r="Z23" i="22"/>
  <c r="Y23" i="22"/>
  <c r="AC23" i="22" s="1"/>
  <c r="Z38" i="22"/>
  <c r="Y38" i="22"/>
  <c r="AC38" i="22" s="1"/>
  <c r="Z60" i="22"/>
  <c r="Y60" i="22"/>
  <c r="AC60" i="22" s="1"/>
  <c r="Z46" i="22"/>
  <c r="Y46" i="22"/>
  <c r="AC46" i="22" s="1"/>
  <c r="Z55" i="22"/>
  <c r="Y55" i="22"/>
  <c r="AC55" i="22" s="1"/>
  <c r="Y10" i="22"/>
  <c r="Z10" i="22"/>
  <c r="Z43" i="22"/>
  <c r="Y43" i="22"/>
  <c r="AC43" i="22" s="1"/>
  <c r="Z68" i="22"/>
  <c r="Y68" i="22"/>
  <c r="AC68" i="22" s="1"/>
  <c r="Z29" i="22"/>
  <c r="Y29" i="22"/>
  <c r="AC29" i="22" s="1"/>
  <c r="Z59" i="22"/>
  <c r="Y59" i="22"/>
  <c r="AC59" i="22" s="1"/>
  <c r="Y41" i="22"/>
  <c r="AC41" i="22" s="1"/>
  <c r="Z41" i="22"/>
  <c r="Z22" i="22"/>
  <c r="Y22" i="22"/>
  <c r="AC45" i="22"/>
  <c r="AC13" i="22"/>
  <c r="AC44" i="22"/>
  <c r="Z11" i="22"/>
  <c r="Y11" i="22"/>
  <c r="Z20" i="22"/>
  <c r="Y20" i="22"/>
  <c r="AC20" i="22" s="1"/>
  <c r="Z69" i="22"/>
  <c r="Y69" i="22"/>
  <c r="AC69" i="22" s="1"/>
  <c r="Z24" i="22"/>
  <c r="Y24" i="22"/>
  <c r="AC24" i="22" s="1"/>
  <c r="Z54" i="22"/>
  <c r="Y54" i="22"/>
  <c r="AC54" i="22" s="1"/>
  <c r="Z37" i="22"/>
  <c r="Y37" i="22"/>
  <c r="AC37" i="22" s="1"/>
  <c r="AC19" i="22"/>
  <c r="Z15" i="21"/>
  <c r="Z69" i="21"/>
  <c r="Y69" i="21"/>
  <c r="AC69" i="21" s="1"/>
  <c r="AC48" i="21"/>
  <c r="Y50" i="21"/>
  <c r="AC50" i="21" s="1"/>
  <c r="Z50" i="21"/>
  <c r="AC65" i="21"/>
  <c r="Z55" i="21"/>
  <c r="Y55" i="21"/>
  <c r="AC55" i="21" s="1"/>
  <c r="AC62" i="21"/>
  <c r="Y33" i="21"/>
  <c r="AC33" i="21" s="1"/>
  <c r="Z33" i="21"/>
  <c r="Z38" i="21"/>
  <c r="Y38" i="21"/>
  <c r="AC38" i="21" s="1"/>
  <c r="AC52" i="21"/>
  <c r="Z59" i="21"/>
  <c r="Y59" i="21"/>
  <c r="AC59" i="21" s="1"/>
  <c r="AC31" i="21"/>
  <c r="Z21" i="21"/>
  <c r="Y21" i="21"/>
  <c r="AC21" i="21" s="1"/>
  <c r="AC34" i="21"/>
  <c r="AC64" i="21"/>
  <c r="AC66" i="21"/>
  <c r="Z39" i="21"/>
  <c r="Y39" i="21"/>
  <c r="AC39" i="21" s="1"/>
  <c r="AC45" i="21"/>
  <c r="AC15" i="21"/>
  <c r="Z24" i="21"/>
  <c r="Y24" i="21"/>
  <c r="AC24" i="21" s="1"/>
  <c r="AC30" i="21"/>
  <c r="AC32" i="21"/>
  <c r="AC61" i="21"/>
  <c r="AC63" i="21"/>
  <c r="X19" i="21"/>
  <c r="X22" i="21"/>
  <c r="AB26" i="21"/>
  <c r="AA26" i="21" s="1"/>
  <c r="AB29" i="21"/>
  <c r="AA29" i="21" s="1"/>
  <c r="Z31" i="21"/>
  <c r="Z34" i="21"/>
  <c r="X36" i="21"/>
  <c r="AB43" i="21"/>
  <c r="AA43" i="21" s="1"/>
  <c r="Z45" i="21"/>
  <c r="Z48" i="21"/>
  <c r="I52" i="21"/>
  <c r="X53" i="21"/>
  <c r="AB57" i="21"/>
  <c r="AA57" i="21" s="1"/>
  <c r="AB60" i="21"/>
  <c r="AA60" i="21" s="1"/>
  <c r="Z62" i="21"/>
  <c r="Z65" i="21"/>
  <c r="X67" i="21"/>
  <c r="AB34" i="21"/>
  <c r="AA34" i="21" s="1"/>
  <c r="Y37" i="21"/>
  <c r="AC37" i="21" s="1"/>
  <c r="I40" i="21"/>
  <c r="Y40" i="21"/>
  <c r="AC40" i="21" s="1"/>
  <c r="X41" i="21"/>
  <c r="Y51" i="21"/>
  <c r="AC51" i="21" s="1"/>
  <c r="Y54" i="21"/>
  <c r="AC54" i="21" s="1"/>
  <c r="X58" i="21"/>
  <c r="Y68" i="21"/>
  <c r="AC68" i="21" s="1"/>
  <c r="X23" i="21"/>
  <c r="X25" i="21"/>
  <c r="X28" i="21"/>
  <c r="X42" i="21"/>
  <c r="X56" i="21"/>
  <c r="X20" i="21"/>
  <c r="AB19" i="21"/>
  <c r="AA19" i="21" s="1"/>
  <c r="X26" i="21"/>
  <c r="X29" i="21"/>
  <c r="AB36" i="21"/>
  <c r="AA36" i="21" s="1"/>
  <c r="X43" i="21"/>
  <c r="AB50" i="21"/>
  <c r="AA50" i="21" s="1"/>
  <c r="AB53" i="21"/>
  <c r="AA53" i="21" s="1"/>
  <c r="X57" i="21"/>
  <c r="X60" i="21"/>
  <c r="T10" i="1"/>
  <c r="Q10" i="1"/>
  <c r="H10" i="1"/>
  <c r="I10" i="1" s="1"/>
  <c r="K68" i="30"/>
  <c r="K65" i="23"/>
  <c r="K51" i="25"/>
  <c r="K18" i="24"/>
  <c r="K42" i="29"/>
  <c r="K29" i="31"/>
  <c r="K41" i="22"/>
  <c r="K24" i="23"/>
  <c r="K45" i="22"/>
  <c r="K45" i="32"/>
  <c r="K50" i="29"/>
  <c r="K42" i="21"/>
  <c r="K67" i="24"/>
  <c r="K50" i="30"/>
  <c r="K68" i="31"/>
  <c r="K55" i="27"/>
  <c r="K23" i="22"/>
  <c r="K32" i="31"/>
  <c r="K12" i="28"/>
  <c r="K45" i="23"/>
  <c r="K47" i="28"/>
  <c r="K25" i="29"/>
  <c r="K36" i="28"/>
  <c r="K20" i="27"/>
  <c r="K50" i="23"/>
  <c r="K24" i="26"/>
  <c r="K41" i="29"/>
  <c r="K13" i="23"/>
  <c r="K33" i="31"/>
  <c r="K43" i="32"/>
  <c r="K54" i="31"/>
  <c r="K14" i="25"/>
  <c r="K66" i="30"/>
  <c r="K41" i="27"/>
  <c r="K61" i="24"/>
  <c r="K32" i="26"/>
  <c r="K60" i="26"/>
  <c r="K17" i="22"/>
  <c r="K15" i="30"/>
  <c r="K32" i="21"/>
  <c r="K20" i="24"/>
  <c r="K53" i="23"/>
  <c r="K39" i="24"/>
  <c r="K65" i="27"/>
  <c r="K21" i="29"/>
  <c r="K50" i="28"/>
  <c r="K57" i="24"/>
  <c r="K30" i="31"/>
  <c r="K53" i="29"/>
  <c r="K35" i="30"/>
  <c r="K32" i="32"/>
  <c r="K44" i="32"/>
  <c r="K38" i="26"/>
  <c r="K27" i="32"/>
  <c r="K38" i="25"/>
  <c r="K54" i="28"/>
  <c r="K29" i="23"/>
  <c r="K29" i="32"/>
  <c r="K49" i="29"/>
  <c r="K38" i="28"/>
  <c r="K66" i="29"/>
  <c r="K38" i="21"/>
  <c r="K60" i="30"/>
  <c r="K56" i="27"/>
  <c r="K13" i="22"/>
  <c r="K66" i="22"/>
  <c r="K35" i="28"/>
  <c r="K48" i="23"/>
  <c r="K61" i="21"/>
  <c r="K30" i="23"/>
  <c r="K60" i="32"/>
  <c r="K53" i="21"/>
  <c r="K27" i="25"/>
  <c r="K19" i="24"/>
  <c r="K51" i="26"/>
  <c r="K35" i="23"/>
  <c r="K26" i="32"/>
  <c r="K54" i="21"/>
  <c r="K33" i="27"/>
  <c r="K33" i="28"/>
  <c r="K32" i="29"/>
  <c r="K66" i="28"/>
  <c r="K15" i="25"/>
  <c r="K42" i="32"/>
  <c r="K20" i="30"/>
  <c r="K20" i="32"/>
  <c r="K66" i="21"/>
  <c r="K47" i="21"/>
  <c r="K15" i="31"/>
  <c r="K69" i="21"/>
  <c r="K56" i="32"/>
  <c r="K35" i="29"/>
  <c r="K20" i="29"/>
  <c r="K13" i="25"/>
  <c r="K32" i="30"/>
  <c r="K19" i="32"/>
  <c r="K47" i="31"/>
  <c r="K21" i="25"/>
  <c r="K35" i="31"/>
  <c r="K59" i="22"/>
  <c r="K69" i="30"/>
  <c r="K59" i="27"/>
  <c r="K63" i="21"/>
  <c r="K15" i="22"/>
  <c r="K12" i="22"/>
  <c r="K24" i="25"/>
  <c r="K60" i="27"/>
  <c r="K17" i="32"/>
  <c r="K24" i="27"/>
  <c r="K13" i="32"/>
  <c r="K53" i="26"/>
  <c r="K53" i="31"/>
  <c r="K56" i="22"/>
  <c r="K54" i="25"/>
  <c r="K29" i="26"/>
  <c r="K37" i="30"/>
  <c r="K47" i="32"/>
  <c r="K39" i="22"/>
  <c r="K41" i="30"/>
  <c r="K60" i="24"/>
  <c r="K25" i="26"/>
  <c r="K36" i="30"/>
  <c r="K23" i="28"/>
  <c r="K62" i="30"/>
  <c r="K62" i="22"/>
  <c r="K50" i="24"/>
  <c r="K18" i="22"/>
  <c r="K54" i="27"/>
  <c r="K21" i="22"/>
  <c r="K20" i="26"/>
  <c r="K32" i="28"/>
  <c r="K32" i="27"/>
  <c r="K49" i="30"/>
  <c r="K45" i="30"/>
  <c r="K11" i="22"/>
  <c r="K35" i="24"/>
  <c r="K44" i="27"/>
  <c r="K36" i="21"/>
  <c r="K33" i="26"/>
  <c r="K44" i="25"/>
  <c r="K25" i="23"/>
  <c r="K35" i="22"/>
  <c r="K18" i="30"/>
  <c r="K56" i="25"/>
  <c r="K67" i="25"/>
  <c r="K23" i="30"/>
  <c r="K39" i="30"/>
  <c r="K56" i="30"/>
  <c r="K31" i="24"/>
  <c r="K19" i="27"/>
  <c r="K56" i="23"/>
  <c r="K51" i="22"/>
  <c r="K29" i="30"/>
  <c r="K54" i="26"/>
  <c r="K57" i="26"/>
  <c r="K61" i="29"/>
  <c r="K39" i="32"/>
  <c r="K19" i="30"/>
  <c r="K29" i="28"/>
  <c r="K60" i="25"/>
  <c r="K17" i="21"/>
  <c r="K11" i="23"/>
  <c r="K13" i="27"/>
  <c r="K37" i="26"/>
  <c r="K69" i="23"/>
  <c r="K24" i="22"/>
  <c r="K65" i="25"/>
  <c r="K57" i="32"/>
  <c r="K13" i="28"/>
  <c r="K39" i="29"/>
  <c r="K37" i="24"/>
  <c r="K38" i="22"/>
  <c r="K68" i="25"/>
  <c r="K31" i="32"/>
  <c r="K59" i="29"/>
  <c r="K63" i="28"/>
  <c r="K51" i="24"/>
  <c r="K43" i="29"/>
  <c r="K37" i="29"/>
  <c r="K68" i="32"/>
  <c r="K30" i="24"/>
  <c r="K33" i="32"/>
  <c r="K12" i="26"/>
  <c r="K21" i="27"/>
  <c r="K62" i="29"/>
  <c r="K51" i="21"/>
  <c r="K33" i="23"/>
  <c r="K63" i="31"/>
  <c r="K48" i="27"/>
  <c r="K37" i="21"/>
  <c r="K26" i="25"/>
  <c r="K17" i="24"/>
  <c r="K44" i="26"/>
  <c r="K14" i="30"/>
  <c r="K11" i="26"/>
  <c r="K21" i="32"/>
  <c r="K18" i="31"/>
  <c r="K63" i="30"/>
  <c r="K38" i="24"/>
  <c r="K59" i="28"/>
  <c r="K15" i="23"/>
  <c r="K20" i="31"/>
  <c r="K56" i="24"/>
  <c r="K62" i="31"/>
  <c r="K49" i="22"/>
  <c r="K43" i="31"/>
  <c r="K48" i="21"/>
  <c r="K21" i="26"/>
  <c r="K17" i="26"/>
  <c r="K47" i="30"/>
  <c r="K30" i="29"/>
  <c r="K33" i="24"/>
  <c r="K24" i="31"/>
  <c r="K57" i="25"/>
  <c r="K17" i="30"/>
  <c r="K62" i="24"/>
  <c r="K12" i="30"/>
  <c r="K50" i="22"/>
  <c r="K24" i="21"/>
  <c r="K59" i="21"/>
  <c r="K65" i="29"/>
  <c r="K37" i="28"/>
  <c r="K51" i="23"/>
  <c r="K26" i="22"/>
  <c r="K51" i="28"/>
  <c r="K18" i="29"/>
  <c r="K20" i="25"/>
  <c r="K66" i="27"/>
  <c r="K23" i="26"/>
  <c r="K56" i="31"/>
  <c r="K41" i="28"/>
  <c r="K50" i="21"/>
  <c r="K61" i="27"/>
  <c r="K45" i="27"/>
  <c r="K59" i="25"/>
  <c r="K11" i="31"/>
  <c r="K67" i="26"/>
  <c r="K43" i="28"/>
  <c r="K53" i="25"/>
  <c r="K67" i="30"/>
  <c r="K30" i="32"/>
  <c r="K29" i="24"/>
  <c r="K15" i="28"/>
  <c r="K53" i="32"/>
  <c r="K55" i="30"/>
  <c r="K15" i="26"/>
  <c r="K12" i="32"/>
  <c r="K47" i="24"/>
  <c r="K26" i="24"/>
  <c r="K67" i="27"/>
  <c r="K65" i="30"/>
  <c r="K69" i="26"/>
  <c r="K55" i="25"/>
  <c r="K57" i="31"/>
  <c r="K43" i="25"/>
  <c r="K45" i="26"/>
  <c r="K63" i="22"/>
  <c r="K65" i="28"/>
  <c r="K63" i="25"/>
  <c r="K49" i="31"/>
  <c r="K35" i="25"/>
  <c r="K44" i="22"/>
  <c r="K31" i="29"/>
  <c r="K66" i="24"/>
  <c r="K51" i="30"/>
  <c r="K17" i="29"/>
  <c r="K26" i="31"/>
  <c r="K55" i="22"/>
  <c r="K50" i="26"/>
  <c r="K35" i="27"/>
  <c r="K44" i="21"/>
  <c r="K21" i="24"/>
  <c r="K60" i="31"/>
  <c r="K25" i="25"/>
  <c r="K18" i="21"/>
  <c r="K65" i="24"/>
  <c r="K69" i="22"/>
  <c r="K49" i="26"/>
  <c r="K21" i="30"/>
  <c r="K39" i="26"/>
  <c r="K41" i="23"/>
  <c r="K66" i="23"/>
  <c r="K48" i="32"/>
  <c r="K29" i="22"/>
  <c r="K36" i="25"/>
  <c r="K59" i="30"/>
  <c r="K25" i="22"/>
  <c r="K42" i="28"/>
  <c r="K53" i="28"/>
  <c r="K23" i="24"/>
  <c r="K41" i="24"/>
  <c r="K47" i="22"/>
  <c r="K18" i="32"/>
  <c r="K50" i="27"/>
  <c r="K45" i="29"/>
  <c r="K61" i="25"/>
  <c r="K63" i="29"/>
  <c r="K42" i="24"/>
  <c r="K55" i="26"/>
  <c r="K27" i="27"/>
  <c r="K59" i="32"/>
  <c r="K33" i="29"/>
  <c r="K23" i="25"/>
  <c r="K47" i="29"/>
  <c r="K44" i="29"/>
  <c r="K30" i="26"/>
  <c r="K27" i="28"/>
  <c r="K42" i="25"/>
  <c r="K23" i="31"/>
  <c r="K17" i="31"/>
  <c r="K31" i="30"/>
  <c r="K19" i="25"/>
  <c r="K55" i="21"/>
  <c r="K14" i="26"/>
  <c r="K51" i="32"/>
  <c r="K54" i="23"/>
  <c r="K67" i="28"/>
  <c r="K51" i="27"/>
  <c r="K43" i="23"/>
  <c r="K44" i="28"/>
  <c r="K31" i="21"/>
  <c r="K60" i="21"/>
  <c r="K19" i="28"/>
  <c r="K24" i="29"/>
  <c r="K29" i="25"/>
  <c r="K44" i="31"/>
  <c r="K11" i="32"/>
  <c r="K59" i="23"/>
  <c r="K12" i="31"/>
  <c r="K68" i="23"/>
  <c r="K11" i="28"/>
  <c r="K49" i="27"/>
  <c r="K66" i="32"/>
  <c r="K48" i="22"/>
  <c r="K23" i="32"/>
  <c r="K62" i="25"/>
  <c r="K18" i="28"/>
  <c r="K55" i="29"/>
  <c r="K25" i="30"/>
  <c r="K61" i="31"/>
  <c r="K11" i="27"/>
  <c r="K19" i="23"/>
  <c r="K67" i="29"/>
  <c r="K37" i="32"/>
  <c r="K36" i="31"/>
  <c r="K19" i="21"/>
  <c r="K17" i="27"/>
  <c r="K35" i="26"/>
  <c r="K56" i="21"/>
  <c r="K29" i="27"/>
  <c r="K27" i="24"/>
  <c r="K50" i="32"/>
  <c r="K32" i="22"/>
  <c r="K25" i="24"/>
  <c r="K57" i="27"/>
  <c r="K29" i="21"/>
  <c r="K42" i="22"/>
  <c r="K32" i="23"/>
  <c r="K61" i="23"/>
  <c r="K21" i="28"/>
  <c r="K42" i="31"/>
  <c r="K23" i="21"/>
  <c r="K68" i="27"/>
  <c r="K12" i="23"/>
  <c r="K26" i="30"/>
  <c r="K67" i="32"/>
  <c r="K43" i="30"/>
  <c r="K69" i="29"/>
  <c r="K25" i="27"/>
  <c r="K37" i="22"/>
  <c r="K45" i="28"/>
  <c r="K38" i="31"/>
  <c r="K67" i="23"/>
  <c r="K49" i="24"/>
  <c r="K38" i="27"/>
  <c r="K53" i="24"/>
  <c r="K68" i="21"/>
  <c r="K39" i="31"/>
  <c r="K67" i="21"/>
  <c r="K31" i="25"/>
  <c r="K65" i="32"/>
  <c r="K51" i="29"/>
  <c r="K43" i="21"/>
  <c r="K45" i="31"/>
  <c r="K27" i="30"/>
  <c r="K69" i="31"/>
  <c r="K30" i="21"/>
  <c r="K60" i="28"/>
  <c r="K13" i="30"/>
  <c r="K51" i="31"/>
  <c r="K31" i="27"/>
  <c r="K13" i="21"/>
  <c r="K36" i="26"/>
  <c r="K44" i="30"/>
  <c r="K12" i="25"/>
  <c r="K55" i="31"/>
  <c r="K57" i="29"/>
  <c r="K21" i="21"/>
  <c r="K65" i="26"/>
  <c r="K50" i="25"/>
  <c r="K14" i="28"/>
  <c r="K20" i="23"/>
  <c r="K53" i="27"/>
  <c r="K48" i="25"/>
  <c r="K69" i="32"/>
  <c r="K27" i="21"/>
  <c r="K49" i="32"/>
  <c r="K30" i="22"/>
  <c r="K19" i="31"/>
  <c r="K69" i="28"/>
  <c r="K36" i="23"/>
  <c r="K12" i="29"/>
  <c r="K67" i="31"/>
  <c r="K62" i="28"/>
  <c r="K39" i="28"/>
  <c r="K30" i="25"/>
  <c r="K23" i="23"/>
  <c r="K12" i="24"/>
  <c r="K11" i="21"/>
  <c r="K23" i="27"/>
  <c r="K38" i="23"/>
  <c r="K37" i="31"/>
  <c r="K43" i="24"/>
  <c r="K63" i="32"/>
  <c r="K32" i="24"/>
  <c r="K26" i="23"/>
  <c r="K17" i="28"/>
  <c r="K65" i="31"/>
  <c r="K18" i="25"/>
  <c r="K15" i="32"/>
  <c r="K47" i="25"/>
  <c r="K25" i="31"/>
  <c r="K49" i="28"/>
  <c r="K55" i="32"/>
  <c r="K59" i="26"/>
  <c r="K17" i="23"/>
  <c r="K48" i="31"/>
  <c r="K14" i="21"/>
  <c r="K68" i="26"/>
  <c r="K21" i="31"/>
  <c r="K32" i="25"/>
  <c r="K59" i="31"/>
  <c r="K19" i="26"/>
  <c r="K30" i="30"/>
  <c r="K36" i="27"/>
  <c r="K35" i="32"/>
  <c r="K53" i="30"/>
  <c r="K44" i="24"/>
  <c r="K14" i="24"/>
  <c r="K27" i="23"/>
  <c r="K14" i="32"/>
  <c r="K13" i="24"/>
  <c r="K36" i="24"/>
  <c r="K43" i="22"/>
  <c r="K69" i="27"/>
  <c r="K14" i="23"/>
  <c r="K66" i="26"/>
  <c r="K12" i="21"/>
  <c r="K30" i="27"/>
  <c r="K56" i="28"/>
  <c r="K11" i="30"/>
  <c r="K27" i="26"/>
  <c r="K42" i="30"/>
  <c r="K37" i="25"/>
  <c r="K49" i="21"/>
  <c r="K59" i="24"/>
  <c r="K33" i="30"/>
  <c r="K14" i="29"/>
  <c r="K45" i="24"/>
  <c r="K25" i="21"/>
  <c r="K47" i="26"/>
  <c r="K13" i="31"/>
  <c r="K41" i="21"/>
  <c r="K57" i="30"/>
  <c r="K25" i="32"/>
  <c r="K26" i="28"/>
  <c r="K54" i="22"/>
  <c r="K39" i="21"/>
  <c r="K49" i="23"/>
  <c r="K19" i="29"/>
  <c r="K41" i="32"/>
  <c r="K48" i="26"/>
  <c r="K14" i="27"/>
  <c r="K69" i="25"/>
  <c r="K11" i="25"/>
  <c r="K20" i="28"/>
  <c r="K38" i="32"/>
  <c r="K53" i="22"/>
  <c r="K62" i="26"/>
  <c r="K68" i="28"/>
  <c r="K68" i="29"/>
  <c r="K39" i="23"/>
  <c r="K27" i="29"/>
  <c r="K31" i="28"/>
  <c r="K54" i="30"/>
  <c r="K14" i="31"/>
  <c r="K57" i="23"/>
  <c r="K36" i="29"/>
  <c r="K24" i="28"/>
  <c r="K57" i="21"/>
  <c r="K54" i="29"/>
  <c r="K67" i="22"/>
  <c r="K36" i="22"/>
  <c r="K18" i="26"/>
  <c r="K50" i="31"/>
  <c r="K45" i="21"/>
  <c r="K47" i="23"/>
  <c r="K14" i="22"/>
  <c r="K31" i="23"/>
  <c r="K69" i="24"/>
  <c r="K39" i="25"/>
  <c r="K61" i="32"/>
  <c r="K42" i="26"/>
  <c r="K56" i="29"/>
  <c r="K24" i="30"/>
  <c r="K33" i="25"/>
  <c r="K31" i="31"/>
  <c r="K62" i="21"/>
  <c r="K36" i="32"/>
  <c r="K15" i="27"/>
  <c r="K60" i="23"/>
  <c r="K15" i="21"/>
  <c r="K26" i="27"/>
  <c r="K48" i="24"/>
  <c r="K24" i="32"/>
  <c r="K68" i="24"/>
  <c r="K18" i="23"/>
  <c r="K60" i="22"/>
  <c r="K18" i="27"/>
  <c r="K27" i="31"/>
  <c r="K63" i="23"/>
  <c r="K39" i="27"/>
  <c r="K63" i="27"/>
  <c r="K17" i="25"/>
  <c r="K66" i="25"/>
  <c r="K62" i="27"/>
  <c r="K60" i="29"/>
  <c r="K19" i="22"/>
  <c r="K30" i="28"/>
  <c r="K25" i="28"/>
  <c r="K11" i="24"/>
  <c r="K62" i="32"/>
  <c r="K33" i="22"/>
  <c r="K45" i="25"/>
  <c r="K31" i="22"/>
  <c r="K65" i="22"/>
  <c r="K38" i="29"/>
  <c r="K37" i="27"/>
  <c r="K54" i="24"/>
  <c r="K24" i="24"/>
  <c r="K12" i="27"/>
  <c r="K41" i="31"/>
  <c r="K63" i="24"/>
  <c r="K55" i="24"/>
  <c r="K21" i="23"/>
  <c r="K62" i="23"/>
  <c r="K54" i="32"/>
  <c r="K55" i="28"/>
  <c r="K55" i="23"/>
  <c r="K41" i="26"/>
  <c r="K47" i="27"/>
  <c r="K42" i="27"/>
  <c r="K26" i="26"/>
  <c r="K37" i="23"/>
  <c r="K44" i="23"/>
  <c r="K42" i="23"/>
  <c r="K26" i="21"/>
  <c r="K20" i="21"/>
  <c r="K63" i="26"/>
  <c r="K15" i="29"/>
  <c r="K27" i="22"/>
  <c r="K13" i="26"/>
  <c r="K23" i="29"/>
  <c r="K61" i="22"/>
  <c r="K61" i="26"/>
  <c r="K20" i="22"/>
  <c r="K61" i="28"/>
  <c r="K57" i="22"/>
  <c r="K56" i="26"/>
  <c r="K48" i="29"/>
  <c r="K38" i="30"/>
  <c r="K48" i="30"/>
  <c r="K61" i="30"/>
  <c r="K48" i="28"/>
  <c r="K13" i="29"/>
  <c r="K43" i="26"/>
  <c r="K35" i="21"/>
  <c r="K11" i="29"/>
  <c r="K33" i="21"/>
  <c r="K43" i="27"/>
  <c r="K41" i="25"/>
  <c r="K26" i="29"/>
  <c r="K31" i="26"/>
  <c r="K29" i="29"/>
  <c r="K57" i="28"/>
  <c r="K66" i="31"/>
  <c r="K65" i="21"/>
  <c r="K68" i="22"/>
  <c r="K15" i="24"/>
  <c r="K49" i="25"/>
  <c r="K23" i="1"/>
  <c r="K44" i="1"/>
  <c r="K33" i="1"/>
  <c r="K20" i="1"/>
  <c r="K65" i="1"/>
  <c r="K57" i="1"/>
  <c r="K39" i="1"/>
  <c r="K25" i="1"/>
  <c r="K63" i="1"/>
  <c r="K55" i="1"/>
  <c r="K21" i="1"/>
  <c r="K30" i="1"/>
  <c r="K68" i="1"/>
  <c r="K43" i="1"/>
  <c r="K42" i="1"/>
  <c r="K32" i="1"/>
  <c r="K29" i="1"/>
  <c r="K38" i="1"/>
  <c r="K61" i="1"/>
  <c r="K53" i="1"/>
  <c r="K27" i="1"/>
  <c r="K24" i="1"/>
  <c r="K51" i="1"/>
  <c r="K59" i="1"/>
  <c r="K54" i="1"/>
  <c r="K56" i="1"/>
  <c r="K18" i="1"/>
  <c r="K66" i="1"/>
  <c r="K60" i="1"/>
  <c r="K26" i="1"/>
  <c r="K35" i="1"/>
  <c r="K69" i="1"/>
  <c r="K49" i="1"/>
  <c r="K48" i="1"/>
  <c r="K50" i="1"/>
  <c r="K37" i="1"/>
  <c r="K41" i="1"/>
  <c r="K67" i="1"/>
  <c r="K45" i="1"/>
  <c r="K17" i="1"/>
  <c r="K19" i="1"/>
  <c r="K62" i="1"/>
  <c r="K36" i="1"/>
  <c r="K47" i="1"/>
  <c r="K31" i="1"/>
  <c r="Z10" i="21" l="1"/>
  <c r="X11" i="21" s="1"/>
  <c r="Z11" i="21" s="1"/>
  <c r="X12" i="21" s="1"/>
  <c r="Y12" i="21" s="1"/>
  <c r="Z23" i="31"/>
  <c r="X24" i="31" s="1"/>
  <c r="Y23" i="31"/>
  <c r="Y11" i="31"/>
  <c r="Y18" i="26"/>
  <c r="Y11" i="25"/>
  <c r="Z16" i="21"/>
  <c r="X17" i="21" s="1"/>
  <c r="Y14" i="21"/>
  <c r="AC14" i="21" s="1"/>
  <c r="Y36" i="21"/>
  <c r="AC36" i="21" s="1"/>
  <c r="Z36" i="21"/>
  <c r="Y29" i="21"/>
  <c r="AC29" i="21" s="1"/>
  <c r="Z29" i="21"/>
  <c r="Y26" i="21"/>
  <c r="AC26" i="21" s="1"/>
  <c r="Z26" i="21"/>
  <c r="Z28" i="21"/>
  <c r="Y28" i="21"/>
  <c r="Z41" i="21"/>
  <c r="Y41" i="21"/>
  <c r="AC41" i="21" s="1"/>
  <c r="Z23" i="21"/>
  <c r="Y23" i="21"/>
  <c r="AC23" i="21" s="1"/>
  <c r="Z57" i="21"/>
  <c r="Y57" i="21"/>
  <c r="AC57" i="21" s="1"/>
  <c r="Y53" i="21"/>
  <c r="AC53" i="21" s="1"/>
  <c r="Z53" i="21"/>
  <c r="Y22" i="21"/>
  <c r="Z22" i="21"/>
  <c r="Z42" i="21"/>
  <c r="Y42" i="21"/>
  <c r="AC42" i="21" s="1"/>
  <c r="Z60" i="21"/>
  <c r="Y60" i="21"/>
  <c r="AC60" i="21" s="1"/>
  <c r="Z25" i="21"/>
  <c r="Y25" i="21"/>
  <c r="AC25" i="21" s="1"/>
  <c r="Z20" i="21"/>
  <c r="Y20" i="21"/>
  <c r="AC20" i="21" s="1"/>
  <c r="Y43" i="21"/>
  <c r="AC43" i="21" s="1"/>
  <c r="Z43" i="21"/>
  <c r="Z56" i="21"/>
  <c r="Y56" i="21"/>
  <c r="AC56" i="21" s="1"/>
  <c r="Z58" i="21"/>
  <c r="Y58" i="21"/>
  <c r="AC58" i="21" s="1"/>
  <c r="Y67" i="21"/>
  <c r="AC67" i="21" s="1"/>
  <c r="Z67" i="21"/>
  <c r="Y19" i="21"/>
  <c r="AC19" i="21" s="1"/>
  <c r="Z19" i="21"/>
  <c r="F221" i="13"/>
  <c r="F211" i="13"/>
  <c r="F212" i="13"/>
  <c r="F213" i="13"/>
  <c r="F214" i="13"/>
  <c r="F215" i="13"/>
  <c r="F216" i="13"/>
  <c r="F217" i="13"/>
  <c r="F218" i="13"/>
  <c r="F219" i="13"/>
  <c r="F220" i="13"/>
  <c r="F210" i="13"/>
  <c r="K12" i="1"/>
  <c r="K11" i="1"/>
  <c r="B221" i="13" a="1"/>
  <c r="K13" i="1"/>
  <c r="K15" i="1"/>
  <c r="K14" i="1"/>
  <c r="Z17" i="21" l="1"/>
  <c r="X18" i="21" s="1"/>
  <c r="Y17" i="21"/>
  <c r="Y11" i="21"/>
  <c r="Z24" i="31"/>
  <c r="Y24" i="31"/>
  <c r="Z12" i="21"/>
  <c r="X13" i="21" s="1"/>
  <c r="B221" i="13"/>
  <c r="Q52" i="1"/>
  <c r="Q47" i="1"/>
  <c r="Q41" i="1"/>
  <c r="Y18" i="21" l="1"/>
  <c r="Z18" i="21"/>
  <c r="Z13" i="21"/>
  <c r="Y13" i="21"/>
  <c r="AL44" i="18"/>
  <c r="AJ44" i="18"/>
  <c r="AF44" i="18"/>
  <c r="AD44" i="18"/>
  <c r="Z44" i="18"/>
  <c r="X44" i="18"/>
  <c r="T44" i="18"/>
  <c r="R44" i="18"/>
  <c r="N44" i="18"/>
  <c r="L44" i="18"/>
  <c r="AL36" i="18"/>
  <c r="AJ36" i="18"/>
  <c r="AF36" i="18"/>
  <c r="AD36" i="18"/>
  <c r="Z36" i="18"/>
  <c r="X36" i="18"/>
  <c r="T36" i="18"/>
  <c r="R36" i="18"/>
  <c r="N36" i="18"/>
  <c r="L36" i="18"/>
  <c r="AL28" i="18"/>
  <c r="AJ28" i="18"/>
  <c r="AF28" i="18"/>
  <c r="AD28" i="18"/>
  <c r="Z28" i="18"/>
  <c r="X28" i="18"/>
  <c r="T28" i="18"/>
  <c r="R28" i="18"/>
  <c r="N28" i="18"/>
  <c r="L28" i="18"/>
  <c r="AL20" i="18"/>
  <c r="AJ20" i="18"/>
  <c r="AF20" i="18"/>
  <c r="AD20" i="18"/>
  <c r="Z20" i="18"/>
  <c r="X20" i="18"/>
  <c r="T20" i="18"/>
  <c r="R20" i="18"/>
  <c r="N20" i="18"/>
  <c r="L20" i="18"/>
  <c r="AL12" i="18"/>
  <c r="AJ12" i="18"/>
  <c r="AF12" i="18"/>
  <c r="AD12" i="18"/>
  <c r="Z12" i="18"/>
  <c r="X12" i="18"/>
  <c r="T12" i="18"/>
  <c r="R12" i="18"/>
  <c r="N12" i="18"/>
  <c r="L12" i="18"/>
  <c r="H210" i="13"/>
  <c r="T69" i="1" l="1"/>
  <c r="Q69" i="1"/>
  <c r="T68" i="1"/>
  <c r="Q68" i="1"/>
  <c r="T67" i="1"/>
  <c r="Q67" i="1"/>
  <c r="T66" i="1"/>
  <c r="Q66" i="1"/>
  <c r="T65" i="1"/>
  <c r="Q65" i="1"/>
  <c r="T64" i="1"/>
  <c r="Q64" i="1"/>
  <c r="H64" i="1"/>
  <c r="I64" i="1" s="1"/>
  <c r="T63" i="1"/>
  <c r="Q63" i="1"/>
  <c r="T62" i="1"/>
  <c r="Q62" i="1"/>
  <c r="T61" i="1"/>
  <c r="Q61" i="1"/>
  <c r="T60" i="1"/>
  <c r="Q60" i="1"/>
  <c r="T59" i="1"/>
  <c r="Q59" i="1"/>
  <c r="T58" i="1"/>
  <c r="Q58" i="1"/>
  <c r="H58" i="1"/>
  <c r="I58" i="1" s="1"/>
  <c r="T57" i="1"/>
  <c r="Q57" i="1"/>
  <c r="T56" i="1"/>
  <c r="Q56" i="1"/>
  <c r="T55" i="1"/>
  <c r="Q55" i="1"/>
  <c r="T54" i="1"/>
  <c r="Q54" i="1"/>
  <c r="T53" i="1"/>
  <c r="Q53" i="1"/>
  <c r="T52" i="1"/>
  <c r="H52" i="1"/>
  <c r="I52" i="1" s="1"/>
  <c r="T51" i="1"/>
  <c r="Q51" i="1"/>
  <c r="T50" i="1"/>
  <c r="Q50" i="1"/>
  <c r="T49" i="1"/>
  <c r="Q49" i="1"/>
  <c r="T48" i="1"/>
  <c r="Q48" i="1"/>
  <c r="T47" i="1"/>
  <c r="T46" i="1"/>
  <c r="Q46" i="1"/>
  <c r="H46" i="1"/>
  <c r="I46" i="1" s="1"/>
  <c r="T45" i="1"/>
  <c r="Q45" i="1"/>
  <c r="T44" i="1"/>
  <c r="Q44" i="1"/>
  <c r="T43" i="1"/>
  <c r="Q43" i="1"/>
  <c r="T42" i="1"/>
  <c r="Q42" i="1"/>
  <c r="T41" i="1"/>
  <c r="T40" i="1"/>
  <c r="Q40" i="1"/>
  <c r="H40" i="1"/>
  <c r="I40" i="1" s="1"/>
  <c r="T39" i="1"/>
  <c r="Q39" i="1"/>
  <c r="T38" i="1"/>
  <c r="Q38" i="1"/>
  <c r="T37" i="1"/>
  <c r="Q37" i="1"/>
  <c r="T36" i="1"/>
  <c r="Q36" i="1"/>
  <c r="T35" i="1"/>
  <c r="Q35" i="1"/>
  <c r="T34" i="1"/>
  <c r="Q34" i="1"/>
  <c r="H34" i="1"/>
  <c r="I34" i="1" s="1"/>
  <c r="T33" i="1"/>
  <c r="Q33" i="1"/>
  <c r="T32" i="1"/>
  <c r="Q32" i="1"/>
  <c r="T31" i="1"/>
  <c r="Q31" i="1"/>
  <c r="T30" i="1"/>
  <c r="Q30" i="1"/>
  <c r="T29" i="1"/>
  <c r="Q29" i="1"/>
  <c r="T28" i="1"/>
  <c r="Q28" i="1"/>
  <c r="H28" i="1"/>
  <c r="I28" i="1" s="1"/>
  <c r="T27" i="1"/>
  <c r="Q27" i="1"/>
  <c r="T26" i="1"/>
  <c r="Q26" i="1"/>
  <c r="T25" i="1"/>
  <c r="Q25" i="1"/>
  <c r="T24" i="1"/>
  <c r="Q24" i="1"/>
  <c r="T23" i="1"/>
  <c r="Q23" i="1"/>
  <c r="T22" i="1"/>
  <c r="Q22" i="1"/>
  <c r="H22" i="1"/>
  <c r="I22" i="1" s="1"/>
  <c r="H16" i="1"/>
  <c r="Q15" i="1"/>
  <c r="Q14" i="1"/>
  <c r="Q13" i="1"/>
  <c r="T21" i="1"/>
  <c r="Q21" i="1"/>
  <c r="T20" i="1"/>
  <c r="Q20" i="1"/>
  <c r="T19" i="1"/>
  <c r="Q19" i="1"/>
  <c r="T18" i="1"/>
  <c r="Q18" i="1"/>
  <c r="T17" i="1"/>
  <c r="Q17" i="1"/>
  <c r="T16" i="1"/>
  <c r="Q16" i="1"/>
  <c r="AB50" i="1" l="1"/>
  <c r="AA50" i="1" s="1"/>
  <c r="AB51" i="1"/>
  <c r="AA51" i="1" s="1"/>
  <c r="I16" i="1"/>
  <c r="X64" i="1"/>
  <c r="X58" i="1"/>
  <c r="X52" i="1"/>
  <c r="X46" i="1"/>
  <c r="X50" i="1"/>
  <c r="X51" i="1"/>
  <c r="X40" i="1"/>
  <c r="X34" i="1"/>
  <c r="X28" i="1"/>
  <c r="X22" i="1"/>
  <c r="X16" i="1"/>
  <c r="Y64" i="1" l="1"/>
  <c r="Z64" i="1"/>
  <c r="X65" i="1" s="1"/>
  <c r="Y65" i="1" s="1"/>
  <c r="Y58" i="1"/>
  <c r="Z58" i="1"/>
  <c r="X59" i="1" s="1"/>
  <c r="Z59" i="1" s="1"/>
  <c r="X60" i="1" s="1"/>
  <c r="Y52" i="1"/>
  <c r="Z52" i="1"/>
  <c r="X53" i="1" s="1"/>
  <c r="Z53" i="1" s="1"/>
  <c r="X54" i="1" s="1"/>
  <c r="Y51" i="1"/>
  <c r="Z51" i="1"/>
  <c r="Y50" i="1"/>
  <c r="Z50" i="1"/>
  <c r="Y46" i="1"/>
  <c r="Z46" i="1"/>
  <c r="Y40" i="1"/>
  <c r="Z40" i="1"/>
  <c r="X41" i="1" s="1"/>
  <c r="Z41" i="1" s="1"/>
  <c r="X42" i="1" s="1"/>
  <c r="Y34" i="1"/>
  <c r="Z34" i="1"/>
  <c r="Y28" i="1"/>
  <c r="Z28" i="1"/>
  <c r="X29" i="1" s="1"/>
  <c r="Z29" i="1" s="1"/>
  <c r="X30" i="1" s="1"/>
  <c r="Y30" i="1" s="1"/>
  <c r="Y22" i="1"/>
  <c r="Z22" i="1"/>
  <c r="X23" i="1" s="1"/>
  <c r="Y23" i="1" s="1"/>
  <c r="Y16" i="1"/>
  <c r="Z16" i="1"/>
  <c r="X17" i="1" s="1"/>
  <c r="Y59" i="1" l="1"/>
  <c r="Y53" i="1"/>
  <c r="Z23" i="1"/>
  <c r="X24" i="1" s="1"/>
  <c r="Y24" i="1" s="1"/>
  <c r="Y41" i="1"/>
  <c r="Y29" i="1"/>
  <c r="Y42" i="1"/>
  <c r="Z42" i="1"/>
  <c r="Z60" i="1"/>
  <c r="X61" i="1" s="1"/>
  <c r="Y60" i="1"/>
  <c r="Z54" i="1"/>
  <c r="X55" i="1" s="1"/>
  <c r="Y54" i="1"/>
  <c r="Z65" i="1"/>
  <c r="X66" i="1" s="1"/>
  <c r="X35" i="1"/>
  <c r="X47" i="1"/>
  <c r="X48" i="1"/>
  <c r="Z30" i="1"/>
  <c r="T52" i="19"/>
  <c r="AF32" i="19"/>
  <c r="N22" i="19"/>
  <c r="AL32" i="19"/>
  <c r="N52" i="19"/>
  <c r="AL12" i="19"/>
  <c r="AL52" i="19"/>
  <c r="AL42" i="19"/>
  <c r="T32" i="19"/>
  <c r="AF12" i="19"/>
  <c r="N32" i="19"/>
  <c r="T42" i="19"/>
  <c r="N12" i="19"/>
  <c r="Z52" i="19"/>
  <c r="Z42" i="19"/>
  <c r="AL22" i="19"/>
  <c r="T12" i="19"/>
  <c r="T22" i="19"/>
  <c r="Z32" i="19"/>
  <c r="AF52" i="19"/>
  <c r="N42" i="19"/>
  <c r="Z22" i="19"/>
  <c r="AF42" i="19"/>
  <c r="Z12" i="19"/>
  <c r="AF22" i="19"/>
  <c r="AM42" i="19"/>
  <c r="U32" i="19"/>
  <c r="AG12" i="19"/>
  <c r="U42" i="19"/>
  <c r="O12" i="19"/>
  <c r="U22" i="19"/>
  <c r="AM52" i="19"/>
  <c r="AA42" i="19"/>
  <c r="AM22" i="19"/>
  <c r="U12" i="19"/>
  <c r="AA32" i="19"/>
  <c r="AG42" i="19"/>
  <c r="AA12" i="19"/>
  <c r="AG52" i="19"/>
  <c r="O42" i="19"/>
  <c r="AA22" i="19"/>
  <c r="AA52" i="19"/>
  <c r="AG22" i="19"/>
  <c r="AM32" i="19"/>
  <c r="U52" i="19"/>
  <c r="AG32" i="19"/>
  <c r="O22" i="19"/>
  <c r="O52" i="19"/>
  <c r="AM12" i="19"/>
  <c r="O32" i="19"/>
  <c r="AC50" i="1"/>
  <c r="AC51" i="1"/>
  <c r="T11" i="1"/>
  <c r="T12" i="1"/>
  <c r="T13" i="1"/>
  <c r="T14" i="1"/>
  <c r="T15" i="1"/>
  <c r="Y61" i="1" l="1"/>
  <c r="Z61" i="1"/>
  <c r="Y55" i="1"/>
  <c r="Z55" i="1"/>
  <c r="X56" i="1" s="1"/>
  <c r="Z24" i="1"/>
  <c r="X25" i="1" s="1"/>
  <c r="Z25" i="1" s="1"/>
  <c r="Y48" i="1"/>
  <c r="Z48" i="1"/>
  <c r="X49" i="1" s="1"/>
  <c r="Y66" i="1"/>
  <c r="Z66" i="1"/>
  <c r="X67" i="1" s="1"/>
  <c r="Y47" i="1"/>
  <c r="Z47" i="1"/>
  <c r="X43" i="1"/>
  <c r="Y35" i="1"/>
  <c r="Z35" i="1"/>
  <c r="X36" i="1" s="1"/>
  <c r="Y36" i="1" s="1"/>
  <c r="X32" i="1"/>
  <c r="Y32" i="1" s="1"/>
  <c r="X31" i="1"/>
  <c r="Y17" i="1"/>
  <c r="Z17" i="1"/>
  <c r="X18" i="1" s="1"/>
  <c r="Y18" i="1" s="1"/>
  <c r="Z36" i="1" l="1"/>
  <c r="X37" i="1" s="1"/>
  <c r="Z37" i="1" s="1"/>
  <c r="X38" i="1" s="1"/>
  <c r="Y56" i="1"/>
  <c r="Z56" i="1"/>
  <c r="X57" i="1" s="1"/>
  <c r="X62" i="1"/>
  <c r="X63" i="1"/>
  <c r="Y25" i="1"/>
  <c r="Y43" i="1"/>
  <c r="Z43" i="1"/>
  <c r="X44" i="1" s="1"/>
  <c r="Y44" i="1" s="1"/>
  <c r="Y37" i="1"/>
  <c r="Y49" i="1"/>
  <c r="Z49" i="1"/>
  <c r="X26" i="1"/>
  <c r="Z67" i="1"/>
  <c r="Y67" i="1"/>
  <c r="Y31" i="1"/>
  <c r="Z31" i="1"/>
  <c r="Z32" i="1"/>
  <c r="X33" i="1" s="1"/>
  <c r="Z18" i="1"/>
  <c r="X19" i="1" s="1"/>
  <c r="Y19" i="1" s="1"/>
  <c r="Q12" i="1"/>
  <c r="Y63" i="1" l="1"/>
  <c r="Z63" i="1"/>
  <c r="Y62" i="1"/>
  <c r="Z62" i="1"/>
  <c r="Y57" i="1"/>
  <c r="Z57" i="1"/>
  <c r="X68" i="1"/>
  <c r="X69" i="1"/>
  <c r="Z44" i="1"/>
  <c r="X45" i="1" s="1"/>
  <c r="Y45" i="1" s="1"/>
  <c r="Z38" i="1"/>
  <c r="X39" i="1" s="1"/>
  <c r="Y38" i="1"/>
  <c r="Y26" i="1"/>
  <c r="Z26" i="1"/>
  <c r="X27" i="1" s="1"/>
  <c r="Y27" i="1" s="1"/>
  <c r="Y33" i="1"/>
  <c r="Z33" i="1"/>
  <c r="Z19" i="1"/>
  <c r="X20" i="1" s="1"/>
  <c r="Z20" i="1" s="1"/>
  <c r="X21" i="1" s="1"/>
  <c r="X10" i="1"/>
  <c r="Y10" i="1" s="1"/>
  <c r="Y69" i="1" l="1"/>
  <c r="Z69" i="1"/>
  <c r="Y68" i="1"/>
  <c r="Z68" i="1"/>
  <c r="Y39" i="1"/>
  <c r="Z39" i="1"/>
  <c r="Z45" i="1"/>
  <c r="Z27" i="1"/>
  <c r="Y20" i="1"/>
  <c r="Y21" i="1"/>
  <c r="Z21" i="1"/>
  <c r="Q11" i="1"/>
  <c r="Z10" i="1" l="1"/>
  <c r="X11" i="1" s="1"/>
  <c r="Y11" i="1" l="1"/>
  <c r="Z11" i="1" l="1"/>
  <c r="X12" i="1" s="1"/>
  <c r="Y12" i="1" s="1"/>
  <c r="Z12" i="1" l="1"/>
  <c r="X13" i="1" s="1"/>
  <c r="Z13" i="1" l="1"/>
  <c r="X14" i="1" s="1"/>
  <c r="Y14" i="1" l="1"/>
  <c r="Z14" i="1"/>
  <c r="X15" i="1" s="1"/>
  <c r="Y13" i="1"/>
  <c r="Y15" i="1" l="1"/>
  <c r="Z15" i="1"/>
  <c r="AB29" i="1" l="1"/>
  <c r="AB66" i="1"/>
  <c r="AB59" i="1"/>
  <c r="AB58" i="1"/>
  <c r="AB41" i="1"/>
  <c r="AB40" i="1"/>
  <c r="AA40" i="1" s="1"/>
  <c r="AB53" i="1"/>
  <c r="AB52" i="1"/>
  <c r="AA52" i="1" s="1"/>
  <c r="AB11" i="1"/>
  <c r="AB17" i="1"/>
  <c r="AB23" i="1"/>
  <c r="AB47" i="1"/>
  <c r="AB46" i="1"/>
  <c r="AA46" i="1" s="1"/>
  <c r="AB35" i="1"/>
  <c r="AB34" i="1"/>
  <c r="AA34" i="1" s="1"/>
  <c r="J40" i="19" l="1"/>
  <c r="V30" i="19"/>
  <c r="AH20" i="19"/>
  <c r="J30" i="19"/>
  <c r="V20" i="19"/>
  <c r="AH10" i="19"/>
  <c r="P10" i="19"/>
  <c r="AB50" i="19"/>
  <c r="J50" i="19"/>
  <c r="AB40" i="19"/>
  <c r="P30" i="19"/>
  <c r="V50" i="19"/>
  <c r="P50" i="19"/>
  <c r="AB10" i="19"/>
  <c r="AH30" i="19"/>
  <c r="AH40" i="19"/>
  <c r="J10" i="19"/>
  <c r="AB20" i="19"/>
  <c r="AH50" i="19"/>
  <c r="AC34" i="1"/>
  <c r="V10" i="19"/>
  <c r="P20" i="19"/>
  <c r="J20" i="19"/>
  <c r="P40" i="19"/>
  <c r="V40" i="19"/>
  <c r="AB30" i="19"/>
  <c r="J11" i="19"/>
  <c r="V11" i="19"/>
  <c r="AB21" i="19"/>
  <c r="P31" i="19"/>
  <c r="J31" i="19"/>
  <c r="AB41" i="19"/>
  <c r="AC40" i="1"/>
  <c r="AH41" i="19"/>
  <c r="P41" i="19"/>
  <c r="J21" i="19"/>
  <c r="AB31" i="19"/>
  <c r="AB51" i="19"/>
  <c r="P21" i="19"/>
  <c r="V41" i="19"/>
  <c r="V31" i="19"/>
  <c r="AH21" i="19"/>
  <c r="AB11" i="19"/>
  <c r="P51" i="19"/>
  <c r="V21" i="19"/>
  <c r="AH31" i="19"/>
  <c r="V51" i="19"/>
  <c r="J51" i="19"/>
  <c r="AH51" i="19"/>
  <c r="AH11" i="19"/>
  <c r="J41" i="19"/>
  <c r="P11" i="19"/>
  <c r="AA23" i="1"/>
  <c r="AB24" i="1"/>
  <c r="AC52" i="1"/>
  <c r="AB33" i="19"/>
  <c r="V13" i="19"/>
  <c r="AH23" i="19"/>
  <c r="J23" i="19"/>
  <c r="AB43" i="19"/>
  <c r="P43" i="19"/>
  <c r="AB53" i="19"/>
  <c r="V33" i="19"/>
  <c r="P13" i="19"/>
  <c r="J43" i="19"/>
  <c r="V23" i="19"/>
  <c r="J53" i="19"/>
  <c r="AH43" i="19"/>
  <c r="AH13" i="19"/>
  <c r="P53" i="19"/>
  <c r="V43" i="19"/>
  <c r="J13" i="19"/>
  <c r="P33" i="19"/>
  <c r="J33" i="19"/>
  <c r="V53" i="19"/>
  <c r="AH33" i="19"/>
  <c r="AB23" i="19"/>
  <c r="AH53" i="19"/>
  <c r="P23" i="19"/>
  <c r="AB13" i="19"/>
  <c r="AA58" i="1"/>
  <c r="AB65" i="1"/>
  <c r="AA65" i="1" s="1"/>
  <c r="AB12" i="1"/>
  <c r="AA11" i="1"/>
  <c r="AA66" i="1"/>
  <c r="AB67" i="1"/>
  <c r="AB36" i="1"/>
  <c r="AA35" i="1"/>
  <c r="AA41" i="1"/>
  <c r="AB42" i="1"/>
  <c r="AA42" i="1" s="1"/>
  <c r="AB43" i="1"/>
  <c r="V32" i="19"/>
  <c r="P42" i="19"/>
  <c r="J12" i="19"/>
  <c r="J32" i="19"/>
  <c r="AB52" i="19"/>
  <c r="AC46" i="1"/>
  <c r="J22" i="19"/>
  <c r="V22" i="19"/>
  <c r="J52" i="19"/>
  <c r="AH12" i="19"/>
  <c r="J42" i="19"/>
  <c r="AH42" i="19"/>
  <c r="P32" i="19"/>
  <c r="AB12" i="19"/>
  <c r="AH32" i="19"/>
  <c r="AB32" i="19"/>
  <c r="AB42" i="19"/>
  <c r="V42" i="19"/>
  <c r="V12" i="19"/>
  <c r="V52" i="19"/>
  <c r="AB22" i="19"/>
  <c r="AH52" i="19"/>
  <c r="AH22" i="19"/>
  <c r="P22" i="19"/>
  <c r="P12" i="19"/>
  <c r="P52" i="19"/>
  <c r="AB48" i="1"/>
  <c r="AA48" i="1" s="1"/>
  <c r="AB49" i="1"/>
  <c r="AA49" i="1" s="1"/>
  <c r="AA47" i="1"/>
  <c r="AB18" i="1"/>
  <c r="AA17" i="1"/>
  <c r="AA53" i="1"/>
  <c r="AB54" i="1"/>
  <c r="AA59" i="1"/>
  <c r="AB60" i="1"/>
  <c r="AA29" i="1"/>
  <c r="AB30" i="1"/>
  <c r="W37" i="19" l="1"/>
  <c r="AI7" i="19"/>
  <c r="W17" i="19"/>
  <c r="W27" i="19"/>
  <c r="Q47" i="19"/>
  <c r="W7" i="19"/>
  <c r="AI17" i="19"/>
  <c r="K47" i="19"/>
  <c r="AI47" i="19"/>
  <c r="Q27" i="19"/>
  <c r="AC27" i="19"/>
  <c r="AC47" i="19"/>
  <c r="AC37" i="19"/>
  <c r="AI37" i="19"/>
  <c r="AC17" i="1"/>
  <c r="AC17" i="19"/>
  <c r="K37" i="19"/>
  <c r="AC7" i="19"/>
  <c r="W47" i="19"/>
  <c r="Q37" i="19"/>
  <c r="AI27" i="19"/>
  <c r="Q7" i="19"/>
  <c r="K27" i="19"/>
  <c r="K17" i="19"/>
  <c r="K7" i="19"/>
  <c r="Q17" i="19"/>
  <c r="AA67" i="1"/>
  <c r="AB68" i="1"/>
  <c r="K35" i="19"/>
  <c r="AC25" i="19"/>
  <c r="K45" i="19"/>
  <c r="AI45" i="19"/>
  <c r="W45" i="19"/>
  <c r="Q35" i="19"/>
  <c r="K55" i="19"/>
  <c r="AC15" i="19"/>
  <c r="Q15" i="19"/>
  <c r="AC35" i="19"/>
  <c r="AI35" i="19"/>
  <c r="Q55" i="19"/>
  <c r="AI25" i="19"/>
  <c r="AC65" i="1"/>
  <c r="AC55" i="19"/>
  <c r="W15" i="19"/>
  <c r="K15" i="19"/>
  <c r="W25" i="19"/>
  <c r="AC45" i="19"/>
  <c r="Q25" i="19"/>
  <c r="W55" i="19"/>
  <c r="K25" i="19"/>
  <c r="Q45" i="19"/>
  <c r="W35" i="19"/>
  <c r="AI55" i="19"/>
  <c r="AI15" i="19"/>
  <c r="AC14" i="19"/>
  <c r="Q14" i="19"/>
  <c r="AI54" i="19"/>
  <c r="Q54" i="19"/>
  <c r="Q24" i="19"/>
  <c r="AI14" i="19"/>
  <c r="W24" i="19"/>
  <c r="AC44" i="19"/>
  <c r="K54" i="19"/>
  <c r="AI34" i="19"/>
  <c r="W14" i="19"/>
  <c r="K24" i="19"/>
  <c r="AC24" i="19"/>
  <c r="AI44" i="19"/>
  <c r="AI24" i="19"/>
  <c r="W44" i="19"/>
  <c r="Q44" i="19"/>
  <c r="AC54" i="19"/>
  <c r="AC59" i="1"/>
  <c r="K44" i="19"/>
  <c r="Q34" i="19"/>
  <c r="W34" i="19"/>
  <c r="K14" i="19"/>
  <c r="W54" i="19"/>
  <c r="K34" i="19"/>
  <c r="AC34" i="19"/>
  <c r="AI41" i="19"/>
  <c r="W11" i="19"/>
  <c r="Q51" i="19"/>
  <c r="W21" i="19"/>
  <c r="AC11" i="19"/>
  <c r="AI51" i="19"/>
  <c r="W41" i="19"/>
  <c r="K41" i="19"/>
  <c r="AI11" i="19"/>
  <c r="AC41" i="19"/>
  <c r="AC21" i="19"/>
  <c r="K31" i="19"/>
  <c r="W51" i="19"/>
  <c r="Q21" i="19"/>
  <c r="Q31" i="19"/>
  <c r="AI21" i="19"/>
  <c r="K51" i="19"/>
  <c r="K21" i="19"/>
  <c r="AI31" i="19"/>
  <c r="Q41" i="19"/>
  <c r="K11" i="19"/>
  <c r="AC31" i="19"/>
  <c r="AC51" i="19"/>
  <c r="W31" i="19"/>
  <c r="Q11" i="19"/>
  <c r="AC41" i="1"/>
  <c r="AD55" i="19"/>
  <c r="R15" i="19"/>
  <c r="AJ35" i="19"/>
  <c r="AC66" i="1"/>
  <c r="X45" i="19"/>
  <c r="AJ15" i="19"/>
  <c r="AJ55" i="19"/>
  <c r="R25" i="19"/>
  <c r="X15" i="19"/>
  <c r="R55" i="19"/>
  <c r="X55" i="19"/>
  <c r="AD15" i="19"/>
  <c r="L35" i="19"/>
  <c r="L15" i="19"/>
  <c r="L45" i="19"/>
  <c r="AD45" i="19"/>
  <c r="L25" i="19"/>
  <c r="AD25" i="19"/>
  <c r="X35" i="19"/>
  <c r="X25" i="19"/>
  <c r="R35" i="19"/>
  <c r="AJ25" i="19"/>
  <c r="AD35" i="19"/>
  <c r="R45" i="19"/>
  <c r="AJ45" i="19"/>
  <c r="L55" i="19"/>
  <c r="P54" i="19"/>
  <c r="AH14" i="19"/>
  <c r="AB14" i="19"/>
  <c r="AH34" i="19"/>
  <c r="AB54" i="19"/>
  <c r="AH54" i="19"/>
  <c r="AC58" i="1"/>
  <c r="V14" i="19"/>
  <c r="J54" i="19"/>
  <c r="AH44" i="19"/>
  <c r="V54" i="19"/>
  <c r="J14" i="19"/>
  <c r="AH24" i="19"/>
  <c r="V34" i="19"/>
  <c r="AB44" i="19"/>
  <c r="AB34" i="19"/>
  <c r="P14" i="19"/>
  <c r="V24" i="19"/>
  <c r="AB24" i="19"/>
  <c r="V44" i="19"/>
  <c r="P34" i="19"/>
  <c r="J34" i="19"/>
  <c r="P24" i="19"/>
  <c r="J44" i="19"/>
  <c r="J24" i="19"/>
  <c r="P44" i="19"/>
  <c r="AJ52" i="19"/>
  <c r="AJ32" i="19"/>
  <c r="L32" i="19"/>
  <c r="AJ42" i="19"/>
  <c r="L12" i="19"/>
  <c r="L52" i="19"/>
  <c r="X12" i="19"/>
  <c r="R12" i="19"/>
  <c r="AD42" i="19"/>
  <c r="X42" i="19"/>
  <c r="AJ12" i="19"/>
  <c r="X32" i="19"/>
  <c r="R52" i="19"/>
  <c r="R32" i="19"/>
  <c r="X22" i="19"/>
  <c r="AJ22" i="19"/>
  <c r="L22" i="19"/>
  <c r="R22" i="19"/>
  <c r="AC48" i="1"/>
  <c r="AD12" i="19"/>
  <c r="AD32" i="19"/>
  <c r="AD22" i="19"/>
  <c r="X52" i="19"/>
  <c r="AD52" i="19"/>
  <c r="L42" i="19"/>
  <c r="R42" i="19"/>
  <c r="AJ21" i="19"/>
  <c r="AD31" i="19"/>
  <c r="R21" i="19"/>
  <c r="AD41" i="19"/>
  <c r="AJ11" i="19"/>
  <c r="AJ51" i="19"/>
  <c r="AC42" i="1"/>
  <c r="L41" i="19"/>
  <c r="AD11" i="19"/>
  <c r="L21" i="19"/>
  <c r="L11" i="19"/>
  <c r="X51" i="19"/>
  <c r="X21" i="19"/>
  <c r="R11" i="19"/>
  <c r="R31" i="19"/>
  <c r="AJ41" i="19"/>
  <c r="L31" i="19"/>
  <c r="R51" i="19"/>
  <c r="X31" i="19"/>
  <c r="X11" i="19"/>
  <c r="X41" i="19"/>
  <c r="AJ31" i="19"/>
  <c r="AD51" i="19"/>
  <c r="R41" i="19"/>
  <c r="AD21" i="19"/>
  <c r="L51" i="19"/>
  <c r="AB19" i="1"/>
  <c r="AA18" i="1"/>
  <c r="AA30" i="1"/>
  <c r="AB31" i="1"/>
  <c r="AA54" i="1"/>
  <c r="AB55" i="1"/>
  <c r="K42" i="19"/>
  <c r="AC32" i="19"/>
  <c r="W42" i="19"/>
  <c r="AI52" i="19"/>
  <c r="K22" i="19"/>
  <c r="Q32" i="19"/>
  <c r="AI12" i="19"/>
  <c r="AC52" i="19"/>
  <c r="Q42" i="19"/>
  <c r="AC42" i="19"/>
  <c r="K12" i="19"/>
  <c r="Q22" i="19"/>
  <c r="W52" i="19"/>
  <c r="AI42" i="19"/>
  <c r="W32" i="19"/>
  <c r="AI22" i="19"/>
  <c r="W12" i="19"/>
  <c r="AI32" i="19"/>
  <c r="AC12" i="19"/>
  <c r="Q12" i="19"/>
  <c r="Q52" i="19"/>
  <c r="AC47" i="1"/>
  <c r="K32" i="19"/>
  <c r="W22" i="19"/>
  <c r="K52" i="19"/>
  <c r="AC22" i="19"/>
  <c r="AC40" i="19"/>
  <c r="W10" i="19"/>
  <c r="AC50" i="19"/>
  <c r="Q10" i="19"/>
  <c r="Q30" i="19"/>
  <c r="W50" i="19"/>
  <c r="K40" i="19"/>
  <c r="Q50" i="19"/>
  <c r="W20" i="19"/>
  <c r="AC35" i="1"/>
  <c r="K10" i="19"/>
  <c r="Q40" i="19"/>
  <c r="K30" i="19"/>
  <c r="AI50" i="19"/>
  <c r="AI20" i="19"/>
  <c r="K50" i="19"/>
  <c r="AI40" i="19"/>
  <c r="W40" i="19"/>
  <c r="K20" i="19"/>
  <c r="AC10" i="19"/>
  <c r="AI10" i="19"/>
  <c r="AC20" i="19"/>
  <c r="AI30" i="19"/>
  <c r="AC30" i="19"/>
  <c r="W30" i="19"/>
  <c r="Q20" i="19"/>
  <c r="AC11" i="1"/>
  <c r="AI6" i="19"/>
  <c r="W26" i="19"/>
  <c r="AI36" i="19"/>
  <c r="W36" i="19"/>
  <c r="K46" i="19"/>
  <c r="Q46" i="19"/>
  <c r="W16" i="19"/>
  <c r="Q6" i="19"/>
  <c r="AI16" i="19"/>
  <c r="K26" i="19"/>
  <c r="AI26" i="19"/>
  <c r="AC36" i="19"/>
  <c r="AI46" i="19"/>
  <c r="AC26" i="19"/>
  <c r="K36" i="19"/>
  <c r="K6" i="19"/>
  <c r="Q36" i="19"/>
  <c r="W46" i="19"/>
  <c r="AC6" i="19"/>
  <c r="K16" i="19"/>
  <c r="AC46" i="19"/>
  <c r="AC16" i="19"/>
  <c r="Q26" i="19"/>
  <c r="Q16" i="19"/>
  <c r="W6" i="19"/>
  <c r="AB25" i="1"/>
  <c r="AA24" i="1"/>
  <c r="AA60" i="1"/>
  <c r="AB61" i="1"/>
  <c r="K39" i="19"/>
  <c r="AC39" i="19"/>
  <c r="W29" i="19"/>
  <c r="AI49" i="19"/>
  <c r="W9" i="19"/>
  <c r="AC19" i="19"/>
  <c r="Q49" i="19"/>
  <c r="W49" i="19"/>
  <c r="AC9" i="19"/>
  <c r="AI9" i="19"/>
  <c r="Q29" i="19"/>
  <c r="W39" i="19"/>
  <c r="Q39" i="19"/>
  <c r="AC29" i="1"/>
  <c r="K9" i="19"/>
  <c r="W19" i="19"/>
  <c r="AI39" i="19"/>
  <c r="K29" i="19"/>
  <c r="AC49" i="19"/>
  <c r="AI19" i="19"/>
  <c r="AC29" i="19"/>
  <c r="K19" i="19"/>
  <c r="K49" i="19"/>
  <c r="Q19" i="19"/>
  <c r="Q9" i="19"/>
  <c r="AI29" i="19"/>
  <c r="K23" i="19"/>
  <c r="AI43" i="19"/>
  <c r="AC43" i="19"/>
  <c r="AC53" i="19"/>
  <c r="W43" i="19"/>
  <c r="K13" i="19"/>
  <c r="Q53" i="19"/>
  <c r="AI53" i="19"/>
  <c r="K33" i="19"/>
  <c r="K43" i="19"/>
  <c r="AI33" i="19"/>
  <c r="AC33" i="19"/>
  <c r="AC53" i="1"/>
  <c r="Q33" i="19"/>
  <c r="AI23" i="19"/>
  <c r="K53" i="19"/>
  <c r="AC23" i="19"/>
  <c r="AC13" i="19"/>
  <c r="W23" i="19"/>
  <c r="W33" i="19"/>
  <c r="Q13" i="19"/>
  <c r="W13" i="19"/>
  <c r="AI13" i="19"/>
  <c r="Q43" i="19"/>
  <c r="Q23" i="19"/>
  <c r="W53" i="19"/>
  <c r="M12" i="19"/>
  <c r="AK42" i="19"/>
  <c r="AE32" i="19"/>
  <c r="AC49" i="1"/>
  <c r="M52" i="19"/>
  <c r="S12" i="19"/>
  <c r="M32" i="19"/>
  <c r="S52" i="19"/>
  <c r="Y52" i="19"/>
  <c r="Y42" i="19"/>
  <c r="AK12" i="19"/>
  <c r="S22" i="19"/>
  <c r="AE12" i="19"/>
  <c r="Y22" i="19"/>
  <c r="S32" i="19"/>
  <c r="AK52" i="19"/>
  <c r="M22" i="19"/>
  <c r="AK32" i="19"/>
  <c r="AE22" i="19"/>
  <c r="AE42" i="19"/>
  <c r="Y32" i="19"/>
  <c r="M42" i="19"/>
  <c r="Y12" i="19"/>
  <c r="AE52" i="19"/>
  <c r="AK22" i="19"/>
  <c r="S42" i="19"/>
  <c r="AA43" i="1"/>
  <c r="AB45" i="1"/>
  <c r="AA45" i="1" s="1"/>
  <c r="AB44" i="1"/>
  <c r="AA44" i="1" s="1"/>
  <c r="AA36" i="1"/>
  <c r="AB37" i="1"/>
  <c r="AB13" i="1"/>
  <c r="AA13" i="1" s="1"/>
  <c r="AA12" i="1"/>
  <c r="AB14" i="1"/>
  <c r="AC18" i="19"/>
  <c r="W28" i="19"/>
  <c r="W38" i="19"/>
  <c r="K18" i="19"/>
  <c r="AC8" i="19"/>
  <c r="AI48" i="19"/>
  <c r="AI28" i="19"/>
  <c r="K8" i="19"/>
  <c r="W18" i="19"/>
  <c r="W8" i="19"/>
  <c r="K38" i="19"/>
  <c r="AC28" i="19"/>
  <c r="AI8" i="19"/>
  <c r="Q8" i="19"/>
  <c r="W48" i="19"/>
  <c r="AI18" i="19"/>
  <c r="Q48" i="19"/>
  <c r="K48" i="19"/>
  <c r="Q38" i="19"/>
  <c r="K28" i="19"/>
  <c r="AC38" i="19"/>
  <c r="AC48" i="19"/>
  <c r="AI38" i="19"/>
  <c r="Q18" i="19"/>
  <c r="Q28" i="19"/>
  <c r="AC23" i="1"/>
  <c r="AA14" i="1" l="1"/>
  <c r="AB15" i="1"/>
  <c r="AA15" i="1" s="1"/>
  <c r="R40" i="19"/>
  <c r="AD10" i="19"/>
  <c r="X40" i="19"/>
  <c r="AJ10" i="19"/>
  <c r="R50" i="19"/>
  <c r="X10" i="19"/>
  <c r="R30" i="19"/>
  <c r="AC36" i="1"/>
  <c r="L10" i="19"/>
  <c r="L50" i="19"/>
  <c r="AJ20" i="19"/>
  <c r="AJ40" i="19"/>
  <c r="AD30" i="19"/>
  <c r="R20" i="19"/>
  <c r="AD50" i="19"/>
  <c r="AJ30" i="19"/>
  <c r="AJ50" i="19"/>
  <c r="X30" i="19"/>
  <c r="AD20" i="19"/>
  <c r="L40" i="19"/>
  <c r="X50" i="19"/>
  <c r="X20" i="19"/>
  <c r="AD40" i="19"/>
  <c r="R10" i="19"/>
  <c r="L30" i="19"/>
  <c r="L20" i="19"/>
  <c r="AA55" i="1"/>
  <c r="AB56" i="1"/>
  <c r="AA68" i="1"/>
  <c r="AB69" i="1"/>
  <c r="AA69" i="1" s="1"/>
  <c r="AD47" i="19"/>
  <c r="AJ27" i="19"/>
  <c r="AD27" i="19"/>
  <c r="AJ7" i="19"/>
  <c r="AJ37" i="19"/>
  <c r="L27" i="19"/>
  <c r="AD17" i="19"/>
  <c r="L37" i="19"/>
  <c r="R17" i="19"/>
  <c r="AJ17" i="19"/>
  <c r="X7" i="19"/>
  <c r="X47" i="19"/>
  <c r="L7" i="19"/>
  <c r="L17" i="19"/>
  <c r="R27" i="19"/>
  <c r="X27" i="19"/>
  <c r="R7" i="19"/>
  <c r="X17" i="19"/>
  <c r="AJ47" i="19"/>
  <c r="L47" i="19"/>
  <c r="R37" i="19"/>
  <c r="AD7" i="19"/>
  <c r="X37" i="19"/>
  <c r="AC18" i="1"/>
  <c r="R47" i="19"/>
  <c r="AD37" i="19"/>
  <c r="AB26" i="1"/>
  <c r="AA26" i="1" s="1"/>
  <c r="AA25" i="1"/>
  <c r="AB27" i="1"/>
  <c r="AA27" i="1" s="1"/>
  <c r="AJ43" i="19"/>
  <c r="AD33" i="19"/>
  <c r="X33" i="19"/>
  <c r="X13" i="19"/>
  <c r="AD43" i="19"/>
  <c r="L43" i="19"/>
  <c r="AC54" i="1"/>
  <c r="X23" i="19"/>
  <c r="R33" i="19"/>
  <c r="R43" i="19"/>
  <c r="AD53" i="19"/>
  <c r="AJ13" i="19"/>
  <c r="R23" i="19"/>
  <c r="R13" i="19"/>
  <c r="AJ53" i="19"/>
  <c r="L33" i="19"/>
  <c r="L23" i="19"/>
  <c r="X43" i="19"/>
  <c r="X53" i="19"/>
  <c r="AD13" i="19"/>
  <c r="L53" i="19"/>
  <c r="L13" i="19"/>
  <c r="AD23" i="19"/>
  <c r="AJ33" i="19"/>
  <c r="AJ23" i="19"/>
  <c r="R53" i="19"/>
  <c r="AA19" i="1"/>
  <c r="AB20" i="1"/>
  <c r="M55" i="19"/>
  <c r="AK15" i="19"/>
  <c r="AE25" i="19"/>
  <c r="AC67" i="1"/>
  <c r="Y35" i="19"/>
  <c r="M25" i="19"/>
  <c r="S55" i="19"/>
  <c r="S45" i="19"/>
  <c r="S35" i="19"/>
  <c r="M15" i="19"/>
  <c r="AE45" i="19"/>
  <c r="Y15" i="19"/>
  <c r="AK45" i="19"/>
  <c r="AE55" i="19"/>
  <c r="M35" i="19"/>
  <c r="M45" i="19"/>
  <c r="S25" i="19"/>
  <c r="AK35" i="19"/>
  <c r="Y25" i="19"/>
  <c r="AE15" i="19"/>
  <c r="Y45" i="19"/>
  <c r="AE35" i="19"/>
  <c r="AK25" i="19"/>
  <c r="Y55" i="19"/>
  <c r="S15" i="19"/>
  <c r="AK55" i="19"/>
  <c r="X8" i="19"/>
  <c r="R48" i="19"/>
  <c r="L8" i="19"/>
  <c r="AD38" i="19"/>
  <c r="AD48" i="19"/>
  <c r="AD8" i="19"/>
  <c r="R18" i="19"/>
  <c r="L38" i="19"/>
  <c r="AC24" i="1"/>
  <c r="AJ28" i="19"/>
  <c r="X18" i="19"/>
  <c r="X48" i="19"/>
  <c r="R28" i="19"/>
  <c r="L18" i="19"/>
  <c r="X28" i="19"/>
  <c r="R8" i="19"/>
  <c r="X38" i="19"/>
  <c r="AJ8" i="19"/>
  <c r="AD18" i="19"/>
  <c r="AJ38" i="19"/>
  <c r="L48" i="19"/>
  <c r="AJ48" i="19"/>
  <c r="AJ18" i="19"/>
  <c r="R38" i="19"/>
  <c r="AD28" i="19"/>
  <c r="L28" i="19"/>
  <c r="Z11" i="19"/>
  <c r="AF31" i="19"/>
  <c r="T51" i="19"/>
  <c r="N51" i="19"/>
  <c r="Z41" i="19"/>
  <c r="AF21" i="19"/>
  <c r="AL31" i="19"/>
  <c r="T31" i="19"/>
  <c r="Z31" i="19"/>
  <c r="N21" i="19"/>
  <c r="N31" i="19"/>
  <c r="AL11" i="19"/>
  <c r="T11" i="19"/>
  <c r="AF11" i="19"/>
  <c r="AL41" i="19"/>
  <c r="T21" i="19"/>
  <c r="Z21" i="19"/>
  <c r="AL51" i="19"/>
  <c r="N11" i="19"/>
  <c r="AF51" i="19"/>
  <c r="N41" i="19"/>
  <c r="Z51" i="19"/>
  <c r="AC44" i="1"/>
  <c r="AL21" i="19"/>
  <c r="T41" i="19"/>
  <c r="AF41" i="19"/>
  <c r="AE46" i="19"/>
  <c r="M36" i="19"/>
  <c r="Y16" i="19"/>
  <c r="AK46" i="19"/>
  <c r="S36" i="19"/>
  <c r="AE16" i="19"/>
  <c r="M6" i="19"/>
  <c r="AK16" i="19"/>
  <c r="M26" i="19"/>
  <c r="S46" i="19"/>
  <c r="AE26" i="19"/>
  <c r="M16" i="19"/>
  <c r="Y46" i="19"/>
  <c r="AK26" i="19"/>
  <c r="S16" i="19"/>
  <c r="Y6" i="19"/>
  <c r="AK36" i="19"/>
  <c r="S26" i="19"/>
  <c r="AE6" i="19"/>
  <c r="M46" i="19"/>
  <c r="Y26" i="19"/>
  <c r="AK6" i="19"/>
  <c r="Y36" i="19"/>
  <c r="S6" i="19"/>
  <c r="AE36" i="19"/>
  <c r="AC13" i="1"/>
  <c r="O11" i="19"/>
  <c r="O21" i="19"/>
  <c r="O51" i="19"/>
  <c r="AA31" i="19"/>
  <c r="AM31" i="19"/>
  <c r="AG51" i="19"/>
  <c r="AA41" i="19"/>
  <c r="AM11" i="19"/>
  <c r="U21" i="19"/>
  <c r="AG41" i="19"/>
  <c r="AM21" i="19"/>
  <c r="AM51" i="19"/>
  <c r="O41" i="19"/>
  <c r="U11" i="19"/>
  <c r="AG31" i="19"/>
  <c r="U41" i="19"/>
  <c r="AC45" i="1"/>
  <c r="AG11" i="19"/>
  <c r="AM41" i="19"/>
  <c r="AA21" i="19"/>
  <c r="AA51" i="19"/>
  <c r="U51" i="19"/>
  <c r="U31" i="19"/>
  <c r="AA11" i="19"/>
  <c r="AG21" i="19"/>
  <c r="O31" i="19"/>
  <c r="AA61" i="1"/>
  <c r="AB62" i="1"/>
  <c r="AA31" i="1"/>
  <c r="AB32" i="1"/>
  <c r="AA32" i="1" s="1"/>
  <c r="AB33" i="1"/>
  <c r="AA33" i="1" s="1"/>
  <c r="AJ46" i="19"/>
  <c r="AD46" i="19"/>
  <c r="L36" i="19"/>
  <c r="X16" i="19"/>
  <c r="AJ26" i="19"/>
  <c r="L46" i="19"/>
  <c r="X6" i="19"/>
  <c r="R36" i="19"/>
  <c r="X36" i="19"/>
  <c r="R6" i="19"/>
  <c r="AJ6" i="19"/>
  <c r="AD36" i="19"/>
  <c r="R46" i="19"/>
  <c r="AD26" i="19"/>
  <c r="L16" i="19"/>
  <c r="AD16" i="19"/>
  <c r="AC12" i="1"/>
  <c r="X46" i="19"/>
  <c r="X26" i="19"/>
  <c r="AJ36" i="19"/>
  <c r="R26" i="19"/>
  <c r="AD6" i="19"/>
  <c r="L6" i="19"/>
  <c r="L26" i="19"/>
  <c r="R16" i="19"/>
  <c r="AJ16" i="19"/>
  <c r="AA37" i="1"/>
  <c r="AB38" i="1"/>
  <c r="AE11" i="19"/>
  <c r="Y41" i="19"/>
  <c r="M41" i="19"/>
  <c r="Y21" i="19"/>
  <c r="AK41" i="19"/>
  <c r="S31" i="19"/>
  <c r="M31" i="19"/>
  <c r="M51" i="19"/>
  <c r="Y51" i="19"/>
  <c r="AK21" i="19"/>
  <c r="AK31" i="19"/>
  <c r="Y11" i="19"/>
  <c r="AE41" i="19"/>
  <c r="AE21" i="19"/>
  <c r="S51" i="19"/>
  <c r="AE51" i="19"/>
  <c r="AK51" i="19"/>
  <c r="M21" i="19"/>
  <c r="AE31" i="19"/>
  <c r="AC43" i="1"/>
  <c r="S41" i="19"/>
  <c r="AK11" i="19"/>
  <c r="S11" i="19"/>
  <c r="Y31" i="19"/>
  <c r="S21" i="19"/>
  <c r="M11" i="19"/>
  <c r="L54" i="19"/>
  <c r="AJ14" i="19"/>
  <c r="AD44" i="19"/>
  <c r="X54" i="19"/>
  <c r="R14" i="19"/>
  <c r="AD24" i="19"/>
  <c r="AD34" i="19"/>
  <c r="R54" i="19"/>
  <c r="L34" i="19"/>
  <c r="AJ34" i="19"/>
  <c r="X24" i="19"/>
  <c r="AJ24" i="19"/>
  <c r="X44" i="19"/>
  <c r="R24" i="19"/>
  <c r="AC60" i="1"/>
  <c r="X34" i="19"/>
  <c r="L14" i="19"/>
  <c r="AD14" i="19"/>
  <c r="L44" i="19"/>
  <c r="R44" i="19"/>
  <c r="AD54" i="19"/>
  <c r="X14" i="19"/>
  <c r="AJ44" i="19"/>
  <c r="R34" i="19"/>
  <c r="AJ54" i="19"/>
  <c r="L24" i="19"/>
  <c r="AD29" i="19"/>
  <c r="AD19" i="19"/>
  <c r="R39" i="19"/>
  <c r="R9" i="19"/>
  <c r="X49" i="19"/>
  <c r="X9" i="19"/>
  <c r="AD39" i="19"/>
  <c r="R29" i="19"/>
  <c r="L49" i="19"/>
  <c r="X19" i="19"/>
  <c r="X29" i="19"/>
  <c r="X39" i="19"/>
  <c r="L9" i="19"/>
  <c r="AC30" i="1"/>
  <c r="AD9" i="19"/>
  <c r="AJ49" i="19"/>
  <c r="L39" i="19"/>
  <c r="R19" i="19"/>
  <c r="AJ39" i="19"/>
  <c r="AJ29" i="19"/>
  <c r="AJ19" i="19"/>
  <c r="AJ9" i="19"/>
  <c r="AD49" i="19"/>
  <c r="L19" i="19"/>
  <c r="L29" i="19"/>
  <c r="R49" i="19"/>
  <c r="AA38" i="1" l="1"/>
  <c r="AB39" i="1"/>
  <c r="AA39" i="1" s="1"/>
  <c r="AG39" i="19"/>
  <c r="AG29" i="19"/>
  <c r="AM19" i="19"/>
  <c r="O39" i="19"/>
  <c r="AC33" i="1"/>
  <c r="AG49" i="19"/>
  <c r="O29" i="19"/>
  <c r="U29" i="19"/>
  <c r="O49" i="19"/>
  <c r="U49" i="19"/>
  <c r="AA19" i="19"/>
  <c r="U39" i="19"/>
  <c r="AG9" i="19"/>
  <c r="AA39" i="19"/>
  <c r="AM49" i="19"/>
  <c r="O19" i="19"/>
  <c r="AM39" i="19"/>
  <c r="AM29" i="19"/>
  <c r="O9" i="19"/>
  <c r="AM9" i="19"/>
  <c r="AA49" i="19"/>
  <c r="AG19" i="19"/>
  <c r="U9" i="19"/>
  <c r="U19" i="19"/>
  <c r="AA9" i="19"/>
  <c r="AA29" i="19"/>
  <c r="AE54" i="19"/>
  <c r="S24" i="19"/>
  <c r="AE34" i="19"/>
  <c r="Y54" i="19"/>
  <c r="AE14" i="19"/>
  <c r="Y34" i="19"/>
  <c r="M44" i="19"/>
  <c r="AK54" i="19"/>
  <c r="M24" i="19"/>
  <c r="AK34" i="19"/>
  <c r="Y14" i="19"/>
  <c r="AK14" i="19"/>
  <c r="Y24" i="19"/>
  <c r="S44" i="19"/>
  <c r="M34" i="19"/>
  <c r="AK44" i="19"/>
  <c r="M54" i="19"/>
  <c r="Y44" i="19"/>
  <c r="S54" i="19"/>
  <c r="AK24" i="19"/>
  <c r="M14" i="19"/>
  <c r="AE44" i="19"/>
  <c r="S34" i="19"/>
  <c r="AC61" i="1"/>
  <c r="AE24" i="19"/>
  <c r="S14" i="19"/>
  <c r="AK17" i="19"/>
  <c r="S27" i="19"/>
  <c r="S37" i="19"/>
  <c r="AE27" i="19"/>
  <c r="Y47" i="19"/>
  <c r="S7" i="19"/>
  <c r="M17" i="19"/>
  <c r="AE17" i="19"/>
  <c r="AK27" i="19"/>
  <c r="Y7" i="19"/>
  <c r="Y37" i="19"/>
  <c r="AE37" i="19"/>
  <c r="Y27" i="19"/>
  <c r="M47" i="19"/>
  <c r="AC19" i="1"/>
  <c r="AE47" i="19"/>
  <c r="Y17" i="19"/>
  <c r="AE7" i="19"/>
  <c r="M27" i="19"/>
  <c r="S47" i="19"/>
  <c r="M7" i="19"/>
  <c r="M37" i="19"/>
  <c r="S17" i="19"/>
  <c r="AK7" i="19"/>
  <c r="AK47" i="19"/>
  <c r="AK37" i="19"/>
  <c r="M48" i="19"/>
  <c r="S48" i="19"/>
  <c r="AE8" i="19"/>
  <c r="AE38" i="19"/>
  <c r="M38" i="19"/>
  <c r="AE18" i="19"/>
  <c r="AK48" i="19"/>
  <c r="AK18" i="19"/>
  <c r="AK28" i="19"/>
  <c r="S28" i="19"/>
  <c r="Y48" i="19"/>
  <c r="M8" i="19"/>
  <c r="Y8" i="19"/>
  <c r="M28" i="19"/>
  <c r="AK38" i="19"/>
  <c r="M18" i="19"/>
  <c r="Y28" i="19"/>
  <c r="S38" i="19"/>
  <c r="AE48" i="19"/>
  <c r="Y18" i="19"/>
  <c r="AK8" i="19"/>
  <c r="Y38" i="19"/>
  <c r="S8" i="19"/>
  <c r="S18" i="19"/>
  <c r="AC25" i="1"/>
  <c r="AE28" i="19"/>
  <c r="AA55" i="19"/>
  <c r="O45" i="19"/>
  <c r="AA15" i="19"/>
  <c r="AM55" i="19"/>
  <c r="O55" i="19"/>
  <c r="AG35" i="19"/>
  <c r="AM25" i="19"/>
  <c r="AM35" i="19"/>
  <c r="AA25" i="19"/>
  <c r="AM45" i="19"/>
  <c r="AG25" i="19"/>
  <c r="AA35" i="19"/>
  <c r="O25" i="19"/>
  <c r="U25" i="19"/>
  <c r="AG45" i="19"/>
  <c r="U35" i="19"/>
  <c r="AA45" i="19"/>
  <c r="AM15" i="19"/>
  <c r="U45" i="19"/>
  <c r="O35" i="19"/>
  <c r="O15" i="19"/>
  <c r="AC69" i="1"/>
  <c r="AG15" i="19"/>
  <c r="U15" i="19"/>
  <c r="AG55" i="19"/>
  <c r="U55" i="19"/>
  <c r="AE40" i="19"/>
  <c r="Y30" i="19"/>
  <c r="M20" i="19"/>
  <c r="AC37" i="1"/>
  <c r="Y20" i="19"/>
  <c r="M40" i="19"/>
  <c r="M10" i="19"/>
  <c r="AK20" i="19"/>
  <c r="AK10" i="19"/>
  <c r="AK30" i="19"/>
  <c r="Y40" i="19"/>
  <c r="S40" i="19"/>
  <c r="AE30" i="19"/>
  <c r="Y10" i="19"/>
  <c r="M30" i="19"/>
  <c r="AE50" i="19"/>
  <c r="AE20" i="19"/>
  <c r="S50" i="19"/>
  <c r="S10" i="19"/>
  <c r="Y50" i="19"/>
  <c r="S30" i="19"/>
  <c r="AK50" i="19"/>
  <c r="AE10" i="19"/>
  <c r="S20" i="19"/>
  <c r="M50" i="19"/>
  <c r="AK40" i="19"/>
  <c r="AF39" i="19"/>
  <c r="AL19" i="19"/>
  <c r="N39" i="19"/>
  <c r="Z19" i="19"/>
  <c r="AF19" i="19"/>
  <c r="N29" i="19"/>
  <c r="AL29" i="19"/>
  <c r="AL39" i="19"/>
  <c r="AF49" i="19"/>
  <c r="AF9" i="19"/>
  <c r="AL9" i="19"/>
  <c r="N49" i="19"/>
  <c r="Z9" i="19"/>
  <c r="Z49" i="19"/>
  <c r="N19" i="19"/>
  <c r="Z39" i="19"/>
  <c r="T9" i="19"/>
  <c r="T39" i="19"/>
  <c r="Z29" i="19"/>
  <c r="N9" i="19"/>
  <c r="T49" i="19"/>
  <c r="AC32" i="1"/>
  <c r="T19" i="19"/>
  <c r="AL49" i="19"/>
  <c r="T29" i="19"/>
  <c r="AF29" i="19"/>
  <c r="T18" i="19"/>
  <c r="N48" i="19"/>
  <c r="N8" i="19"/>
  <c r="T28" i="19"/>
  <c r="AF38" i="19"/>
  <c r="Z28" i="19"/>
  <c r="Z18" i="19"/>
  <c r="AF8" i="19"/>
  <c r="AC26" i="1"/>
  <c r="AL8" i="19"/>
  <c r="Z48" i="19"/>
  <c r="AL48" i="19"/>
  <c r="AL28" i="19"/>
  <c r="N38" i="19"/>
  <c r="AL38" i="19"/>
  <c r="AF28" i="19"/>
  <c r="AF18" i="19"/>
  <c r="AL18" i="19"/>
  <c r="Z8" i="19"/>
  <c r="T48" i="19"/>
  <c r="T8" i="19"/>
  <c r="T38" i="19"/>
  <c r="Z38" i="19"/>
  <c r="AF48" i="19"/>
  <c r="N28" i="19"/>
  <c r="N18" i="19"/>
  <c r="AL55" i="19"/>
  <c r="Z45" i="19"/>
  <c r="Z35" i="19"/>
  <c r="N25" i="19"/>
  <c r="Z55" i="19"/>
  <c r="N45" i="19"/>
  <c r="T35" i="19"/>
  <c r="T45" i="19"/>
  <c r="AL25" i="19"/>
  <c r="AL15" i="19"/>
  <c r="N35" i="19"/>
  <c r="AL35" i="19"/>
  <c r="Z25" i="19"/>
  <c r="AF25" i="19"/>
  <c r="T15" i="19"/>
  <c r="T55" i="19"/>
  <c r="AL45" i="19"/>
  <c r="T25" i="19"/>
  <c r="AF45" i="19"/>
  <c r="AF15" i="19"/>
  <c r="AC68" i="1"/>
  <c r="N15" i="19"/>
  <c r="AF55" i="19"/>
  <c r="N55" i="19"/>
  <c r="Z15" i="19"/>
  <c r="AF35" i="19"/>
  <c r="S39" i="19"/>
  <c r="M49" i="19"/>
  <c r="AE19" i="19"/>
  <c r="S49" i="19"/>
  <c r="AK19" i="19"/>
  <c r="Y9" i="19"/>
  <c r="M29" i="19"/>
  <c r="AE49" i="19"/>
  <c r="Y39" i="19"/>
  <c r="AK49" i="19"/>
  <c r="AK29" i="19"/>
  <c r="AK39" i="19"/>
  <c r="S19" i="19"/>
  <c r="M19" i="19"/>
  <c r="AE9" i="19"/>
  <c r="AE39" i="19"/>
  <c r="M39" i="19"/>
  <c r="AK9" i="19"/>
  <c r="Y19" i="19"/>
  <c r="S29" i="19"/>
  <c r="S9" i="19"/>
  <c r="AE29" i="19"/>
  <c r="Y49" i="19"/>
  <c r="AC31" i="1"/>
  <c r="M9" i="19"/>
  <c r="Y29" i="19"/>
  <c r="AA56" i="1"/>
  <c r="AB57" i="1"/>
  <c r="AA57" i="1" s="1"/>
  <c r="AM46" i="19"/>
  <c r="U36" i="19"/>
  <c r="AG16" i="19"/>
  <c r="O6" i="19"/>
  <c r="AA36" i="19"/>
  <c r="AM16" i="19"/>
  <c r="U6" i="19"/>
  <c r="AG46" i="19"/>
  <c r="AA16" i="19"/>
  <c r="AC15" i="1"/>
  <c r="AA6" i="19"/>
  <c r="AG6" i="19"/>
  <c r="AA46" i="19"/>
  <c r="AM26" i="19"/>
  <c r="U16" i="19"/>
  <c r="O36" i="19"/>
  <c r="U26" i="19"/>
  <c r="O46" i="19"/>
  <c r="AA26" i="19"/>
  <c r="AM6" i="19"/>
  <c r="U46" i="19"/>
  <c r="AG26" i="19"/>
  <c r="O16" i="19"/>
  <c r="AG36" i="19"/>
  <c r="O26" i="19"/>
  <c r="AM36" i="19"/>
  <c r="AA62" i="1"/>
  <c r="AB63" i="1"/>
  <c r="AA63" i="1" s="1"/>
  <c r="AB21" i="1"/>
  <c r="AA21" i="1" s="1"/>
  <c r="AA20" i="1"/>
  <c r="O8" i="19"/>
  <c r="AA48" i="19"/>
  <c r="AM38" i="19"/>
  <c r="U48" i="19"/>
  <c r="AA18" i="19"/>
  <c r="AG18" i="19"/>
  <c r="AG48" i="19"/>
  <c r="AM18" i="19"/>
  <c r="AA28" i="19"/>
  <c r="AG28" i="19"/>
  <c r="AA8" i="19"/>
  <c r="U18" i="19"/>
  <c r="AG38" i="19"/>
  <c r="U38" i="19"/>
  <c r="AM8" i="19"/>
  <c r="AA38" i="19"/>
  <c r="AM48" i="19"/>
  <c r="U28" i="19"/>
  <c r="O38" i="19"/>
  <c r="U8" i="19"/>
  <c r="AG8" i="19"/>
  <c r="AC27" i="1"/>
  <c r="O18" i="19"/>
  <c r="O28" i="19"/>
  <c r="O48" i="19"/>
  <c r="AM28" i="19"/>
  <c r="Y33" i="19"/>
  <c r="AE13" i="19"/>
  <c r="S23" i="19"/>
  <c r="Y13" i="19"/>
  <c r="AE23" i="19"/>
  <c r="AK33" i="19"/>
  <c r="AK13" i="19"/>
  <c r="S43" i="19"/>
  <c r="M23" i="19"/>
  <c r="Y43" i="19"/>
  <c r="M43" i="19"/>
  <c r="AE43" i="19"/>
  <c r="AE53" i="19"/>
  <c r="M13" i="19"/>
  <c r="AK43" i="19"/>
  <c r="AK23" i="19"/>
  <c r="Y23" i="19"/>
  <c r="AE33" i="19"/>
  <c r="M53" i="19"/>
  <c r="S13" i="19"/>
  <c r="S33" i="19"/>
  <c r="AK53" i="19"/>
  <c r="Y53" i="19"/>
  <c r="S53" i="19"/>
  <c r="AC55" i="1"/>
  <c r="M33" i="19"/>
  <c r="AF6" i="19"/>
  <c r="N46" i="19"/>
  <c r="Z26" i="19"/>
  <c r="AL6" i="19"/>
  <c r="AL36" i="19"/>
  <c r="AF26" i="19"/>
  <c r="Z6" i="19"/>
  <c r="T26" i="19"/>
  <c r="Z46" i="19"/>
  <c r="AF46" i="19"/>
  <c r="T46" i="19"/>
  <c r="T6" i="19"/>
  <c r="AF36" i="19"/>
  <c r="N26" i="19"/>
  <c r="Z16" i="19"/>
  <c r="AL26" i="19"/>
  <c r="Z36" i="19"/>
  <c r="N36" i="19"/>
  <c r="AL46" i="19"/>
  <c r="T36" i="19"/>
  <c r="AF16" i="19"/>
  <c r="N6" i="19"/>
  <c r="N16" i="19"/>
  <c r="AC14" i="1"/>
  <c r="AL16" i="19"/>
  <c r="T16" i="19"/>
  <c r="AG24" i="19" l="1"/>
  <c r="O44" i="19"/>
  <c r="O24" i="19"/>
  <c r="AM14" i="19"/>
  <c r="AG34" i="19"/>
  <c r="O34" i="19"/>
  <c r="AA44" i="19"/>
  <c r="O14" i="19"/>
  <c r="AA54" i="19"/>
  <c r="U14" i="19"/>
  <c r="AM44" i="19"/>
  <c r="AA34" i="19"/>
  <c r="AM24" i="19"/>
  <c r="AM54" i="19"/>
  <c r="AG14" i="19"/>
  <c r="AM34" i="19"/>
  <c r="U54" i="19"/>
  <c r="AG44" i="19"/>
  <c r="AA24" i="19"/>
  <c r="AG54" i="19"/>
  <c r="U34" i="19"/>
  <c r="U24" i="19"/>
  <c r="AC63" i="1"/>
  <c r="AA14" i="19"/>
  <c r="O54" i="19"/>
  <c r="U44" i="19"/>
  <c r="U43" i="19"/>
  <c r="U13" i="19"/>
  <c r="AM53" i="19"/>
  <c r="AA53" i="19"/>
  <c r="AA43" i="19"/>
  <c r="O53" i="19"/>
  <c r="O23" i="19"/>
  <c r="O13" i="19"/>
  <c r="AG43" i="19"/>
  <c r="U33" i="19"/>
  <c r="U23" i="19"/>
  <c r="AM13" i="19"/>
  <c r="AM23" i="19"/>
  <c r="AG13" i="19"/>
  <c r="AA23" i="19"/>
  <c r="AG33" i="19"/>
  <c r="AA33" i="19"/>
  <c r="AM33" i="19"/>
  <c r="AA13" i="19"/>
  <c r="AC57" i="1"/>
  <c r="AG23" i="19"/>
  <c r="U53" i="19"/>
  <c r="AG53" i="19"/>
  <c r="O43" i="19"/>
  <c r="AM43" i="19"/>
  <c r="O33" i="19"/>
  <c r="AF54" i="19"/>
  <c r="AL34" i="19"/>
  <c r="AF34" i="19"/>
  <c r="AL14" i="19"/>
  <c r="AF44" i="19"/>
  <c r="T44" i="19"/>
  <c r="N14" i="19"/>
  <c r="N44" i="19"/>
  <c r="T24" i="19"/>
  <c r="N24" i="19"/>
  <c r="AL44" i="19"/>
  <c r="N34" i="19"/>
  <c r="Z44" i="19"/>
  <c r="Z24" i="19"/>
  <c r="T14" i="19"/>
  <c r="N54" i="19"/>
  <c r="T34" i="19"/>
  <c r="Z14" i="19"/>
  <c r="AF24" i="19"/>
  <c r="AF14" i="19"/>
  <c r="Z54" i="19"/>
  <c r="AL54" i="19"/>
  <c r="T54" i="19"/>
  <c r="AL24" i="19"/>
  <c r="Z34" i="19"/>
  <c r="AC62" i="1"/>
  <c r="AF53" i="19"/>
  <c r="T43" i="19"/>
  <c r="Z53" i="19"/>
  <c r="N43" i="19"/>
  <c r="T23" i="19"/>
  <c r="AF43" i="19"/>
  <c r="Z13" i="19"/>
  <c r="Z43" i="19"/>
  <c r="AF23" i="19"/>
  <c r="AL13" i="19"/>
  <c r="Z23" i="19"/>
  <c r="AL43" i="19"/>
  <c r="AF13" i="19"/>
  <c r="AL23" i="19"/>
  <c r="N13" i="19"/>
  <c r="T33" i="19"/>
  <c r="AL53" i="19"/>
  <c r="N23" i="19"/>
  <c r="N53" i="19"/>
  <c r="AF33" i="19"/>
  <c r="N33" i="19"/>
  <c r="AC56" i="1"/>
  <c r="T53" i="19"/>
  <c r="AL33" i="19"/>
  <c r="T13" i="19"/>
  <c r="Z33" i="19"/>
  <c r="Z47" i="19"/>
  <c r="T7" i="19"/>
  <c r="AL37" i="19"/>
  <c r="T17" i="19"/>
  <c r="Z17" i="19"/>
  <c r="AF7" i="19"/>
  <c r="AF37" i="19"/>
  <c r="N17" i="19"/>
  <c r="AF27" i="19"/>
  <c r="AC20" i="1"/>
  <c r="AF47" i="19"/>
  <c r="AL47" i="19"/>
  <c r="T27" i="19"/>
  <c r="Z37" i="19"/>
  <c r="T37" i="19"/>
  <c r="N37" i="19"/>
  <c r="N47" i="19"/>
  <c r="Z27" i="19"/>
  <c r="AL7" i="19"/>
  <c r="AL17" i="19"/>
  <c r="AF17" i="19"/>
  <c r="AL27" i="19"/>
  <c r="N27" i="19"/>
  <c r="N7" i="19"/>
  <c r="Z7" i="19"/>
  <c r="T47" i="19"/>
  <c r="O20" i="19"/>
  <c r="AM40" i="19"/>
  <c r="O30" i="19"/>
  <c r="AM50" i="19"/>
  <c r="AA50" i="19"/>
  <c r="AM30" i="19"/>
  <c r="AM10" i="19"/>
  <c r="AM20" i="19"/>
  <c r="O50" i="19"/>
  <c r="U30" i="19"/>
  <c r="AA10" i="19"/>
  <c r="U40" i="19"/>
  <c r="O40" i="19"/>
  <c r="U20" i="19"/>
  <c r="AC39" i="1"/>
  <c r="AG40" i="19"/>
  <c r="AG50" i="19"/>
  <c r="U50" i="19"/>
  <c r="AA30" i="19"/>
  <c r="AG10" i="19"/>
  <c r="AA40" i="19"/>
  <c r="AG20" i="19"/>
  <c r="AA20" i="19"/>
  <c r="U10" i="19"/>
  <c r="AG30" i="19"/>
  <c r="O10" i="19"/>
  <c r="AG37" i="19"/>
  <c r="AG47" i="19"/>
  <c r="U7" i="19"/>
  <c r="AM47" i="19"/>
  <c r="U27" i="19"/>
  <c r="O37" i="19"/>
  <c r="O17" i="19"/>
  <c r="AA7" i="19"/>
  <c r="AA47" i="19"/>
  <c r="O27" i="19"/>
  <c r="U37" i="19"/>
  <c r="AM17" i="19"/>
  <c r="AM37" i="19"/>
  <c r="AG27" i="19"/>
  <c r="AM7" i="19"/>
  <c r="AG7" i="19"/>
  <c r="AC21" i="1"/>
  <c r="AA17" i="19"/>
  <c r="O7" i="19"/>
  <c r="AA37" i="19"/>
  <c r="AA27" i="19"/>
  <c r="AM27" i="19"/>
  <c r="U17" i="19"/>
  <c r="U47" i="19"/>
  <c r="AG17" i="19"/>
  <c r="O47" i="19"/>
  <c r="Z40" i="19"/>
  <c r="AC38" i="1"/>
  <c r="T10" i="19"/>
  <c r="AF10" i="19"/>
  <c r="T20" i="19"/>
  <c r="N30" i="19"/>
  <c r="Z20" i="19"/>
  <c r="AF50" i="19"/>
  <c r="T50" i="19"/>
  <c r="AL30" i="19"/>
  <c r="T40" i="19"/>
  <c r="AF40" i="19"/>
  <c r="AF30" i="19"/>
  <c r="N50" i="19"/>
  <c r="AL40" i="19"/>
  <c r="AL20" i="19"/>
  <c r="Z10" i="19"/>
  <c r="AF20" i="19"/>
  <c r="N10" i="19"/>
  <c r="Z50" i="19"/>
  <c r="AL50" i="19"/>
  <c r="N40" i="19"/>
  <c r="T30" i="19"/>
  <c r="Z30" i="19"/>
  <c r="AL10" i="19"/>
  <c r="N20" i="19"/>
  <c r="B223" i="13"/>
  <c r="B222" i="13"/>
  <c r="K64" i="32" l="1"/>
  <c r="L64" i="32" s="1"/>
  <c r="K52" i="32"/>
  <c r="L52" i="32" s="1"/>
  <c r="K22" i="32"/>
  <c r="L22" i="32" s="1"/>
  <c r="K28" i="32"/>
  <c r="L28" i="32" s="1"/>
  <c r="K16" i="32"/>
  <c r="L16" i="32" s="1"/>
  <c r="K34" i="32"/>
  <c r="L34" i="32" s="1"/>
  <c r="K46" i="32"/>
  <c r="L46" i="32" s="1"/>
  <c r="K58" i="32"/>
  <c r="L58" i="32" s="1"/>
  <c r="K10" i="32"/>
  <c r="L10" i="32" s="1"/>
  <c r="K40" i="32"/>
  <c r="L40" i="32" s="1"/>
  <c r="K64" i="31"/>
  <c r="L64" i="31" s="1"/>
  <c r="K22" i="31"/>
  <c r="L22" i="31" s="1"/>
  <c r="K52" i="31"/>
  <c r="L52" i="31" s="1"/>
  <c r="K28" i="31"/>
  <c r="L28" i="31" s="1"/>
  <c r="K34" i="31"/>
  <c r="L34" i="31" s="1"/>
  <c r="K16" i="31"/>
  <c r="L16" i="31" s="1"/>
  <c r="K40" i="31"/>
  <c r="L40" i="31" s="1"/>
  <c r="K46" i="31"/>
  <c r="L46" i="31" s="1"/>
  <c r="K10" i="31"/>
  <c r="L10" i="31" s="1"/>
  <c r="K58" i="31"/>
  <c r="L58" i="31" s="1"/>
  <c r="K64" i="30"/>
  <c r="L64" i="30" s="1"/>
  <c r="K34" i="29"/>
  <c r="L34" i="29" s="1"/>
  <c r="K34" i="30"/>
  <c r="L34" i="30" s="1"/>
  <c r="K40" i="30"/>
  <c r="L40" i="30" s="1"/>
  <c r="K16" i="30"/>
  <c r="L16" i="30" s="1"/>
  <c r="K16" i="29"/>
  <c r="L16" i="29" s="1"/>
  <c r="K58" i="29"/>
  <c r="L58" i="29" s="1"/>
  <c r="K46" i="30"/>
  <c r="L46" i="30" s="1"/>
  <c r="K10" i="30"/>
  <c r="L10" i="30" s="1"/>
  <c r="K52" i="30"/>
  <c r="L52" i="30" s="1"/>
  <c r="K22" i="30"/>
  <c r="L22" i="30" s="1"/>
  <c r="K28" i="30"/>
  <c r="L28" i="30" s="1"/>
  <c r="K46" i="29"/>
  <c r="L46" i="29" s="1"/>
  <c r="K22" i="29"/>
  <c r="L22" i="29" s="1"/>
  <c r="K10" i="29"/>
  <c r="L10" i="29" s="1"/>
  <c r="K58" i="30"/>
  <c r="L58" i="30" s="1"/>
  <c r="K28" i="29"/>
  <c r="L28" i="29" s="1"/>
  <c r="K64" i="29"/>
  <c r="L64" i="29" s="1"/>
  <c r="K40" i="29"/>
  <c r="L40" i="29" s="1"/>
  <c r="K52" i="29"/>
  <c r="L52" i="29" s="1"/>
  <c r="K64" i="28"/>
  <c r="L64" i="28" s="1"/>
  <c r="K52" i="28"/>
  <c r="L52" i="28" s="1"/>
  <c r="K40" i="28"/>
  <c r="L40" i="28" s="1"/>
  <c r="K16" i="28"/>
  <c r="L16" i="28" s="1"/>
  <c r="K34" i="28"/>
  <c r="L34" i="28" s="1"/>
  <c r="K58" i="28"/>
  <c r="L58" i="28" s="1"/>
  <c r="K46" i="28"/>
  <c r="L46" i="28" s="1"/>
  <c r="K28" i="28"/>
  <c r="L28" i="28" s="1"/>
  <c r="K22" i="28"/>
  <c r="L22" i="28" s="1"/>
  <c r="K10" i="28"/>
  <c r="L10" i="28" s="1"/>
  <c r="K34" i="27"/>
  <c r="L34" i="27" s="1"/>
  <c r="K52" i="26"/>
  <c r="L52" i="26" s="1"/>
  <c r="K46" i="27"/>
  <c r="L46" i="27" s="1"/>
  <c r="K28" i="27"/>
  <c r="L28" i="27" s="1"/>
  <c r="K22" i="27"/>
  <c r="L22" i="27" s="1"/>
  <c r="K58" i="27"/>
  <c r="L58" i="27" s="1"/>
  <c r="K10" i="27"/>
  <c r="L10" i="27" s="1"/>
  <c r="K22" i="26"/>
  <c r="L22" i="26" s="1"/>
  <c r="K34" i="26"/>
  <c r="L34" i="26" s="1"/>
  <c r="K64" i="26"/>
  <c r="L64" i="26" s="1"/>
  <c r="K46" i="26"/>
  <c r="L46" i="26" s="1"/>
  <c r="K16" i="26"/>
  <c r="L16" i="26" s="1"/>
  <c r="K64" i="27"/>
  <c r="L64" i="27" s="1"/>
  <c r="K16" i="27"/>
  <c r="L16" i="27" s="1"/>
  <c r="K28" i="26"/>
  <c r="L28" i="26" s="1"/>
  <c r="K40" i="26"/>
  <c r="L40" i="26" s="1"/>
  <c r="K10" i="26"/>
  <c r="L10" i="26" s="1"/>
  <c r="K58" i="26"/>
  <c r="L58" i="26" s="1"/>
  <c r="K40" i="27"/>
  <c r="L40" i="27" s="1"/>
  <c r="K52" i="27"/>
  <c r="L52" i="27" s="1"/>
  <c r="K64" i="25"/>
  <c r="L64" i="25" s="1"/>
  <c r="K52" i="25"/>
  <c r="L52" i="25" s="1"/>
  <c r="K16" i="25"/>
  <c r="L16" i="25" s="1"/>
  <c r="K34" i="25"/>
  <c r="L34" i="25" s="1"/>
  <c r="K46" i="25"/>
  <c r="L46" i="25" s="1"/>
  <c r="K28" i="25"/>
  <c r="L28" i="25" s="1"/>
  <c r="K10" i="25"/>
  <c r="L10" i="25" s="1"/>
  <c r="K22" i="25"/>
  <c r="L22" i="25" s="1"/>
  <c r="K58" i="25"/>
  <c r="L58" i="25" s="1"/>
  <c r="K40" i="25"/>
  <c r="L40" i="25" s="1"/>
  <c r="K46" i="23"/>
  <c r="L46" i="23" s="1"/>
  <c r="K34" i="23"/>
  <c r="L34" i="23" s="1"/>
  <c r="K22" i="24"/>
  <c r="L22" i="24" s="1"/>
  <c r="K58" i="24"/>
  <c r="L58" i="24" s="1"/>
  <c r="K10" i="23"/>
  <c r="L10" i="23" s="1"/>
  <c r="K40" i="23"/>
  <c r="L40" i="23" s="1"/>
  <c r="K52" i="24"/>
  <c r="L52" i="24" s="1"/>
  <c r="K28" i="23"/>
  <c r="L28" i="23" s="1"/>
  <c r="K46" i="24"/>
  <c r="L46" i="24" s="1"/>
  <c r="K16" i="23"/>
  <c r="L16" i="23" s="1"/>
  <c r="K10" i="24"/>
  <c r="L10" i="24" s="1"/>
  <c r="K52" i="23"/>
  <c r="L52" i="23" s="1"/>
  <c r="K64" i="24"/>
  <c r="L64" i="24" s="1"/>
  <c r="K58" i="23"/>
  <c r="L58" i="23" s="1"/>
  <c r="K16" i="24"/>
  <c r="L16" i="24" s="1"/>
  <c r="K40" i="24"/>
  <c r="L40" i="24" s="1"/>
  <c r="K22" i="23"/>
  <c r="L22" i="23" s="1"/>
  <c r="K28" i="24"/>
  <c r="L28" i="24" s="1"/>
  <c r="K64" i="23"/>
  <c r="L64" i="23" s="1"/>
  <c r="K34" i="24"/>
  <c r="L34" i="24" s="1"/>
  <c r="K58" i="22"/>
  <c r="L58" i="22" s="1"/>
  <c r="K10" i="22"/>
  <c r="L10" i="22" s="1"/>
  <c r="K46" i="22"/>
  <c r="L46" i="22" s="1"/>
  <c r="K40" i="22"/>
  <c r="L40" i="22" s="1"/>
  <c r="K16" i="22"/>
  <c r="L16" i="22" s="1"/>
  <c r="K22" i="22"/>
  <c r="L22" i="22" s="1"/>
  <c r="K64" i="22"/>
  <c r="L64" i="22" s="1"/>
  <c r="K52" i="22"/>
  <c r="L52" i="22" s="1"/>
  <c r="K34" i="22"/>
  <c r="L34" i="22" s="1"/>
  <c r="K28" i="22"/>
  <c r="L28" i="22" s="1"/>
  <c r="K46" i="21"/>
  <c r="L46" i="21" s="1"/>
  <c r="K16" i="21"/>
  <c r="L16" i="21" s="1"/>
  <c r="K64" i="21"/>
  <c r="L64" i="21" s="1"/>
  <c r="K28" i="21"/>
  <c r="L28" i="21" s="1"/>
  <c r="K58" i="21"/>
  <c r="L58" i="21" s="1"/>
  <c r="K10" i="21"/>
  <c r="L10" i="21" s="1"/>
  <c r="K40" i="21"/>
  <c r="L40" i="21" s="1"/>
  <c r="K34" i="21"/>
  <c r="L34" i="21" s="1"/>
  <c r="K22" i="21"/>
  <c r="L22" i="21" s="1"/>
  <c r="K52" i="21"/>
  <c r="L52" i="21" s="1"/>
  <c r="K22" i="1"/>
  <c r="L22" i="1" s="1"/>
  <c r="K34" i="1"/>
  <c r="L34" i="1" s="1"/>
  <c r="K28" i="1"/>
  <c r="L28" i="1" s="1"/>
  <c r="K52" i="1"/>
  <c r="L52" i="1" s="1"/>
  <c r="K46" i="1"/>
  <c r="L46" i="1" s="1"/>
  <c r="K40" i="1"/>
  <c r="L40" i="1" s="1"/>
  <c r="K64" i="1"/>
  <c r="L64" i="1" s="1"/>
  <c r="K16" i="1"/>
  <c r="L16" i="1" s="1"/>
  <c r="K58" i="1"/>
  <c r="L58" i="1" s="1"/>
  <c r="K10" i="1"/>
  <c r="L10" i="1" s="1"/>
  <c r="N58" i="32" l="1"/>
  <c r="M58" i="32"/>
  <c r="M34" i="32"/>
  <c r="N34" i="32"/>
  <c r="M16" i="32"/>
  <c r="AB16" i="32" s="1"/>
  <c r="AA16" i="32" s="1"/>
  <c r="AC16" i="32" s="1"/>
  <c r="N16" i="32"/>
  <c r="M28" i="32"/>
  <c r="AB28" i="32" s="1"/>
  <c r="AA28" i="32" s="1"/>
  <c r="AC28" i="32" s="1"/>
  <c r="N28" i="32"/>
  <c r="N46" i="32"/>
  <c r="M46" i="32"/>
  <c r="M22" i="32"/>
  <c r="AB22" i="32" s="1"/>
  <c r="AA22" i="32" s="1"/>
  <c r="AC22" i="32" s="1"/>
  <c r="N22" i="32"/>
  <c r="M40" i="32"/>
  <c r="N40" i="32"/>
  <c r="M52" i="32"/>
  <c r="N52" i="32"/>
  <c r="N10" i="32"/>
  <c r="M10" i="32"/>
  <c r="AB10" i="32" s="1"/>
  <c r="AA10" i="32" s="1"/>
  <c r="AC10" i="32" s="1"/>
  <c r="M64" i="32"/>
  <c r="N64" i="32"/>
  <c r="M46" i="31"/>
  <c r="N46" i="31"/>
  <c r="M40" i="31"/>
  <c r="N40" i="31"/>
  <c r="M16" i="31"/>
  <c r="AB16" i="31" s="1"/>
  <c r="N16" i="31"/>
  <c r="M34" i="31"/>
  <c r="N34" i="31"/>
  <c r="M28" i="31"/>
  <c r="AB28" i="31" s="1"/>
  <c r="AA28" i="31" s="1"/>
  <c r="AC28" i="31" s="1"/>
  <c r="N28" i="31"/>
  <c r="N52" i="31"/>
  <c r="M52" i="31"/>
  <c r="M58" i="31"/>
  <c r="N58" i="31"/>
  <c r="M22" i="31"/>
  <c r="AB22" i="31" s="1"/>
  <c r="N22" i="31"/>
  <c r="M10" i="31"/>
  <c r="AB10" i="31" s="1"/>
  <c r="N10" i="31"/>
  <c r="N64" i="31"/>
  <c r="M64" i="31"/>
  <c r="N58" i="30"/>
  <c r="M58" i="30"/>
  <c r="N46" i="30"/>
  <c r="M46" i="30"/>
  <c r="M22" i="29"/>
  <c r="AB22" i="29" s="1"/>
  <c r="AA22" i="29" s="1"/>
  <c r="AC22" i="29" s="1"/>
  <c r="N22" i="29"/>
  <c r="M16" i="29"/>
  <c r="AB16" i="29" s="1"/>
  <c r="AA16" i="29" s="1"/>
  <c r="AC16" i="29" s="1"/>
  <c r="N16" i="29"/>
  <c r="M46" i="29"/>
  <c r="N46" i="29"/>
  <c r="M16" i="30"/>
  <c r="AB16" i="30" s="1"/>
  <c r="AA16" i="30" s="1"/>
  <c r="AC16" i="30" s="1"/>
  <c r="N16" i="30"/>
  <c r="M52" i="29"/>
  <c r="N52" i="29"/>
  <c r="M28" i="30"/>
  <c r="AB28" i="30" s="1"/>
  <c r="AA28" i="30" s="1"/>
  <c r="AC28" i="30" s="1"/>
  <c r="N28" i="30"/>
  <c r="M40" i="30"/>
  <c r="N40" i="30"/>
  <c r="M58" i="29"/>
  <c r="N58" i="29"/>
  <c r="N40" i="29"/>
  <c r="M40" i="29"/>
  <c r="M22" i="30"/>
  <c r="AB22" i="30" s="1"/>
  <c r="AA22" i="30" s="1"/>
  <c r="AC22" i="30" s="1"/>
  <c r="N22" i="30"/>
  <c r="N34" i="30"/>
  <c r="M34" i="30"/>
  <c r="M64" i="29"/>
  <c r="N64" i="29"/>
  <c r="M52" i="30"/>
  <c r="N52" i="30"/>
  <c r="N34" i="29"/>
  <c r="M34" i="29"/>
  <c r="M10" i="29"/>
  <c r="AB10" i="29" s="1"/>
  <c r="N10" i="29"/>
  <c r="M28" i="29"/>
  <c r="AB28" i="29" s="1"/>
  <c r="AA28" i="29" s="1"/>
  <c r="AC28" i="29" s="1"/>
  <c r="N28" i="29"/>
  <c r="N10" i="30"/>
  <c r="M10" i="30"/>
  <c r="AB10" i="30" s="1"/>
  <c r="AB17" i="30" s="1"/>
  <c r="AA17" i="30" s="1"/>
  <c r="AC17" i="30" s="1"/>
  <c r="M64" i="30"/>
  <c r="N64" i="30"/>
  <c r="M28" i="28"/>
  <c r="AB28" i="28" s="1"/>
  <c r="AA28" i="28" s="1"/>
  <c r="AC28" i="28" s="1"/>
  <c r="N28" i="28"/>
  <c r="N58" i="28"/>
  <c r="M58" i="28"/>
  <c r="M34" i="28"/>
  <c r="N34" i="28"/>
  <c r="M16" i="28"/>
  <c r="AB16" i="28" s="1"/>
  <c r="AA16" i="28" s="1"/>
  <c r="AC16" i="28" s="1"/>
  <c r="N16" i="28"/>
  <c r="N40" i="28"/>
  <c r="M40" i="28"/>
  <c r="M46" i="28"/>
  <c r="N46" i="28"/>
  <c r="M10" i="28"/>
  <c r="AB10" i="28" s="1"/>
  <c r="N10" i="28"/>
  <c r="N52" i="28"/>
  <c r="M52" i="28"/>
  <c r="N22" i="28"/>
  <c r="M22" i="28"/>
  <c r="AB22" i="28" s="1"/>
  <c r="AA22" i="28" s="1"/>
  <c r="AC22" i="28" s="1"/>
  <c r="M64" i="28"/>
  <c r="N64" i="28"/>
  <c r="M40" i="26"/>
  <c r="N40" i="26"/>
  <c r="M22" i="26"/>
  <c r="AB22" i="26" s="1"/>
  <c r="AA22" i="26" s="1"/>
  <c r="AC22" i="26" s="1"/>
  <c r="N22" i="26"/>
  <c r="M28" i="26"/>
  <c r="AB28" i="26" s="1"/>
  <c r="AA28" i="26" s="1"/>
  <c r="AC28" i="26" s="1"/>
  <c r="N28" i="26"/>
  <c r="M10" i="27"/>
  <c r="AB10" i="27" s="1"/>
  <c r="AA10" i="27" s="1"/>
  <c r="AC10" i="27" s="1"/>
  <c r="N10" i="27"/>
  <c r="M16" i="27"/>
  <c r="AB16" i="27" s="1"/>
  <c r="AA16" i="27" s="1"/>
  <c r="AC16" i="27" s="1"/>
  <c r="N16" i="27"/>
  <c r="M58" i="27"/>
  <c r="N58" i="27"/>
  <c r="M64" i="27"/>
  <c r="N64" i="27"/>
  <c r="M22" i="27"/>
  <c r="AB22" i="27" s="1"/>
  <c r="AA22" i="27" s="1"/>
  <c r="AC22" i="27" s="1"/>
  <c r="N22" i="27"/>
  <c r="M52" i="27"/>
  <c r="N52" i="27"/>
  <c r="M16" i="26"/>
  <c r="AB16" i="26" s="1"/>
  <c r="AA16" i="26" s="1"/>
  <c r="AC16" i="26" s="1"/>
  <c r="N16" i="26"/>
  <c r="M28" i="27"/>
  <c r="AB28" i="27" s="1"/>
  <c r="AA28" i="27" s="1"/>
  <c r="AC28" i="27" s="1"/>
  <c r="N28" i="27"/>
  <c r="M40" i="27"/>
  <c r="N40" i="27"/>
  <c r="M46" i="26"/>
  <c r="N46" i="26"/>
  <c r="N46" i="27"/>
  <c r="M46" i="27"/>
  <c r="M58" i="26"/>
  <c r="N58" i="26"/>
  <c r="M64" i="26"/>
  <c r="N64" i="26"/>
  <c r="M52" i="26"/>
  <c r="N52" i="26"/>
  <c r="M10" i="26"/>
  <c r="AB10" i="26" s="1"/>
  <c r="AB17" i="26" s="1"/>
  <c r="N10" i="26"/>
  <c r="N34" i="26"/>
  <c r="M34" i="26"/>
  <c r="M34" i="27"/>
  <c r="N34" i="27"/>
  <c r="M22" i="25"/>
  <c r="AB22" i="25" s="1"/>
  <c r="AA22" i="25" s="1"/>
  <c r="AC22" i="25" s="1"/>
  <c r="N22" i="25"/>
  <c r="N10" i="25"/>
  <c r="M10" i="25"/>
  <c r="AB10" i="25" s="1"/>
  <c r="M28" i="25"/>
  <c r="AB28" i="25" s="1"/>
  <c r="AA28" i="25" s="1"/>
  <c r="AC28" i="25" s="1"/>
  <c r="N28" i="25"/>
  <c r="M46" i="25"/>
  <c r="N46" i="25"/>
  <c r="M34" i="25"/>
  <c r="N34" i="25"/>
  <c r="N16" i="25"/>
  <c r="M16" i="25"/>
  <c r="AB16" i="25" s="1"/>
  <c r="AA16" i="25" s="1"/>
  <c r="AC16" i="25" s="1"/>
  <c r="N40" i="25"/>
  <c r="M40" i="25"/>
  <c r="M52" i="25"/>
  <c r="N52" i="25"/>
  <c r="N58" i="25"/>
  <c r="M58" i="25"/>
  <c r="N64" i="25"/>
  <c r="M64" i="25"/>
  <c r="M40" i="24"/>
  <c r="N40" i="24"/>
  <c r="M28" i="23"/>
  <c r="AB28" i="23" s="1"/>
  <c r="AA28" i="23" s="1"/>
  <c r="AC28" i="23" s="1"/>
  <c r="N28" i="23"/>
  <c r="M16" i="24"/>
  <c r="AB16" i="24" s="1"/>
  <c r="AA16" i="24" s="1"/>
  <c r="AC16" i="24" s="1"/>
  <c r="N16" i="24"/>
  <c r="M52" i="24"/>
  <c r="N52" i="24"/>
  <c r="M58" i="23"/>
  <c r="N58" i="23"/>
  <c r="M40" i="23"/>
  <c r="N40" i="23"/>
  <c r="M64" i="24"/>
  <c r="N64" i="24"/>
  <c r="M10" i="23"/>
  <c r="AB10" i="23" s="1"/>
  <c r="N10" i="23"/>
  <c r="M34" i="24"/>
  <c r="N34" i="24"/>
  <c r="N52" i="23"/>
  <c r="M52" i="23"/>
  <c r="M58" i="24"/>
  <c r="N58" i="24"/>
  <c r="M64" i="23"/>
  <c r="N64" i="23"/>
  <c r="N10" i="24"/>
  <c r="M10" i="24"/>
  <c r="AB10" i="24" s="1"/>
  <c r="M22" i="24"/>
  <c r="AB22" i="24" s="1"/>
  <c r="AA22" i="24" s="1"/>
  <c r="AC22" i="24" s="1"/>
  <c r="N22" i="24"/>
  <c r="M28" i="24"/>
  <c r="AB28" i="24" s="1"/>
  <c r="AA28" i="24" s="1"/>
  <c r="AC28" i="24" s="1"/>
  <c r="N28" i="24"/>
  <c r="N16" i="23"/>
  <c r="M16" i="23"/>
  <c r="AB16" i="23" s="1"/>
  <c r="AA16" i="23" s="1"/>
  <c r="AC16" i="23" s="1"/>
  <c r="M34" i="23"/>
  <c r="N34" i="23"/>
  <c r="M22" i="23"/>
  <c r="AB22" i="23" s="1"/>
  <c r="AA22" i="23" s="1"/>
  <c r="AC22" i="23" s="1"/>
  <c r="N22" i="23"/>
  <c r="M46" i="24"/>
  <c r="N46" i="24"/>
  <c r="N46" i="23"/>
  <c r="M46" i="23"/>
  <c r="M46" i="22"/>
  <c r="N46" i="22"/>
  <c r="M52" i="22"/>
  <c r="N52" i="22"/>
  <c r="N64" i="22"/>
  <c r="M64" i="22"/>
  <c r="M22" i="22"/>
  <c r="AB22" i="22" s="1"/>
  <c r="AA22" i="22" s="1"/>
  <c r="AC22" i="22" s="1"/>
  <c r="N22" i="22"/>
  <c r="N16" i="22"/>
  <c r="M16" i="22"/>
  <c r="AB16" i="22" s="1"/>
  <c r="AA16" i="22" s="1"/>
  <c r="AC16" i="22" s="1"/>
  <c r="N40" i="22"/>
  <c r="M40" i="22"/>
  <c r="M28" i="22"/>
  <c r="AB28" i="22" s="1"/>
  <c r="AA28" i="22" s="1"/>
  <c r="AC28" i="22" s="1"/>
  <c r="N28" i="22"/>
  <c r="M10" i="22"/>
  <c r="AB10" i="22" s="1"/>
  <c r="N10" i="22"/>
  <c r="M34" i="22"/>
  <c r="N34" i="22"/>
  <c r="N58" i="22"/>
  <c r="M58" i="22"/>
  <c r="M34" i="21"/>
  <c r="N34" i="21"/>
  <c r="M46" i="1"/>
  <c r="J42" i="18"/>
  <c r="P34" i="18"/>
  <c r="AB18" i="18"/>
  <c r="AB26" i="18"/>
  <c r="P18" i="18"/>
  <c r="AH34" i="18"/>
  <c r="P10" i="18"/>
  <c r="V34" i="18"/>
  <c r="P42" i="18"/>
  <c r="AH42" i="18"/>
  <c r="V26" i="18"/>
  <c r="V18" i="18"/>
  <c r="AH18" i="18"/>
  <c r="J34" i="18"/>
  <c r="J10" i="18"/>
  <c r="AB10" i="18"/>
  <c r="J18" i="18"/>
  <c r="N46" i="1"/>
  <c r="AH10" i="18"/>
  <c r="AB42" i="18"/>
  <c r="V42" i="18"/>
  <c r="P26" i="18"/>
  <c r="V10" i="18"/>
  <c r="AH26" i="18"/>
  <c r="J26" i="18"/>
  <c r="AB34" i="18"/>
  <c r="M40" i="21"/>
  <c r="N40" i="21"/>
  <c r="AF24" i="18"/>
  <c r="AF32" i="18"/>
  <c r="T40" i="18"/>
  <c r="Z16" i="18"/>
  <c r="Z24" i="18"/>
  <c r="AL40" i="18"/>
  <c r="Z40" i="18"/>
  <c r="AL8" i="18"/>
  <c r="AF8" i="18"/>
  <c r="T24" i="18"/>
  <c r="N40" i="18"/>
  <c r="AF16" i="18"/>
  <c r="Z32" i="18"/>
  <c r="N32" i="18"/>
  <c r="N16" i="18"/>
  <c r="Z8" i="18"/>
  <c r="T16" i="18"/>
  <c r="AL32" i="18"/>
  <c r="T8" i="18"/>
  <c r="N24" i="18"/>
  <c r="T32" i="18"/>
  <c r="AF40" i="18"/>
  <c r="N8" i="18"/>
  <c r="M40" i="1"/>
  <c r="N40" i="1"/>
  <c r="AL24" i="18"/>
  <c r="AL16" i="18"/>
  <c r="X42" i="18"/>
  <c r="AD34" i="18"/>
  <c r="AD10" i="18"/>
  <c r="AD42" i="18"/>
  <c r="L42" i="18"/>
  <c r="L26" i="18"/>
  <c r="X18" i="18"/>
  <c r="AJ10" i="18"/>
  <c r="AJ34" i="18"/>
  <c r="R26" i="18"/>
  <c r="M52" i="1"/>
  <c r="L18" i="18"/>
  <c r="X26" i="18"/>
  <c r="AD26" i="18"/>
  <c r="R34" i="18"/>
  <c r="L34" i="18"/>
  <c r="AJ42" i="18"/>
  <c r="R10" i="18"/>
  <c r="R42" i="18"/>
  <c r="AJ18" i="18"/>
  <c r="N52" i="1"/>
  <c r="AJ26" i="18"/>
  <c r="X10" i="18"/>
  <c r="AD18" i="18"/>
  <c r="L10" i="18"/>
  <c r="R18" i="18"/>
  <c r="X34" i="18"/>
  <c r="M10" i="21"/>
  <c r="AB10" i="21" s="1"/>
  <c r="AB17" i="21" s="1"/>
  <c r="N10" i="21"/>
  <c r="P14" i="18"/>
  <c r="V22" i="18"/>
  <c r="V14" i="18"/>
  <c r="V30" i="18"/>
  <c r="P30" i="18"/>
  <c r="AB30" i="18"/>
  <c r="AH14" i="18"/>
  <c r="AH38" i="18"/>
  <c r="J14" i="18"/>
  <c r="AB22" i="18"/>
  <c r="P6" i="18"/>
  <c r="AB38" i="18"/>
  <c r="J30" i="18"/>
  <c r="P38" i="18"/>
  <c r="AB6" i="18"/>
  <c r="AH22" i="18"/>
  <c r="M10" i="1"/>
  <c r="AB10" i="1" s="1"/>
  <c r="AA10" i="1" s="1"/>
  <c r="J38" i="18"/>
  <c r="AH6" i="18"/>
  <c r="V6" i="18"/>
  <c r="J6" i="18"/>
  <c r="P22" i="18"/>
  <c r="AH30" i="18"/>
  <c r="J22" i="18"/>
  <c r="V38" i="18"/>
  <c r="N10" i="1"/>
  <c r="AB14" i="18"/>
  <c r="J40" i="18"/>
  <c r="AB40" i="18"/>
  <c r="AH32" i="18"/>
  <c r="AB24" i="18"/>
  <c r="P40" i="18"/>
  <c r="P8" i="18"/>
  <c r="J16" i="18"/>
  <c r="P32" i="18"/>
  <c r="V24" i="18"/>
  <c r="P24" i="18"/>
  <c r="V32" i="18"/>
  <c r="V16" i="18"/>
  <c r="V8" i="18"/>
  <c r="AH24" i="18"/>
  <c r="AH8" i="18"/>
  <c r="J24" i="18"/>
  <c r="J8" i="18"/>
  <c r="AB32" i="18"/>
  <c r="AB8" i="18"/>
  <c r="J32" i="18"/>
  <c r="AH16" i="18"/>
  <c r="M28" i="1"/>
  <c r="AB28" i="1" s="1"/>
  <c r="AA28" i="1" s="1"/>
  <c r="AB16" i="18"/>
  <c r="V40" i="18"/>
  <c r="AH40" i="18"/>
  <c r="P16" i="18"/>
  <c r="N28" i="1"/>
  <c r="N58" i="21"/>
  <c r="M58" i="21"/>
  <c r="L16" i="18"/>
  <c r="R24" i="18"/>
  <c r="L8" i="18"/>
  <c r="AD8" i="18"/>
  <c r="X24" i="18"/>
  <c r="R32" i="18"/>
  <c r="AJ16" i="18"/>
  <c r="R8" i="18"/>
  <c r="AJ32" i="18"/>
  <c r="X40" i="18"/>
  <c r="AD32" i="18"/>
  <c r="N34" i="1"/>
  <c r="L32" i="18"/>
  <c r="X8" i="18"/>
  <c r="X32" i="18"/>
  <c r="R16" i="18"/>
  <c r="AD24" i="18"/>
  <c r="M34" i="1"/>
  <c r="R40" i="18"/>
  <c r="L40" i="18"/>
  <c r="X16" i="18"/>
  <c r="AJ40" i="18"/>
  <c r="AD40" i="18"/>
  <c r="AJ8" i="18"/>
  <c r="AJ24" i="18"/>
  <c r="AD16" i="18"/>
  <c r="L24" i="18"/>
  <c r="M28" i="21"/>
  <c r="AB28" i="21" s="1"/>
  <c r="AA28" i="21" s="1"/>
  <c r="AC28" i="21" s="1"/>
  <c r="N28" i="21"/>
  <c r="Z42" i="18"/>
  <c r="T18" i="18"/>
  <c r="AF34" i="18"/>
  <c r="AF42" i="18"/>
  <c r="AF26" i="18"/>
  <c r="T26" i="18"/>
  <c r="AF10" i="18"/>
  <c r="N42" i="18"/>
  <c r="Z18" i="18"/>
  <c r="AL10" i="18"/>
  <c r="AL26" i="18"/>
  <c r="Z10" i="18"/>
  <c r="N18" i="18"/>
  <c r="M58" i="1"/>
  <c r="N26" i="18"/>
  <c r="AL18" i="18"/>
  <c r="N10" i="18"/>
  <c r="T10" i="18"/>
  <c r="AL42" i="18"/>
  <c r="N34" i="18"/>
  <c r="AF18" i="18"/>
  <c r="Z26" i="18"/>
  <c r="AL34" i="18"/>
  <c r="N58" i="1"/>
  <c r="T34" i="18"/>
  <c r="T42" i="18"/>
  <c r="Z34" i="18"/>
  <c r="T14" i="18"/>
  <c r="AL38" i="18"/>
  <c r="N14" i="18"/>
  <c r="AF22" i="18"/>
  <c r="AF38" i="18"/>
  <c r="M22" i="1"/>
  <c r="AB22" i="1" s="1"/>
  <c r="AA22" i="1" s="1"/>
  <c r="T38" i="18"/>
  <c r="T22" i="18"/>
  <c r="AL14" i="18"/>
  <c r="N22" i="18"/>
  <c r="AF6" i="18"/>
  <c r="N38" i="18"/>
  <c r="AL30" i="18"/>
  <c r="AL22" i="18"/>
  <c r="T6" i="18"/>
  <c r="Z14" i="18"/>
  <c r="Z6" i="18"/>
  <c r="AF30" i="18"/>
  <c r="Z22" i="18"/>
  <c r="T30" i="18"/>
  <c r="AL6" i="18"/>
  <c r="Z38" i="18"/>
  <c r="AF14" i="18"/>
  <c r="N22" i="1"/>
  <c r="Z30" i="18"/>
  <c r="N30" i="18"/>
  <c r="N6" i="18"/>
  <c r="M64" i="21"/>
  <c r="N64" i="21"/>
  <c r="X6" i="18"/>
  <c r="AJ30" i="18"/>
  <c r="R22" i="18"/>
  <c r="N16" i="1"/>
  <c r="AD6" i="18"/>
  <c r="L6" i="18"/>
  <c r="R30" i="18"/>
  <c r="X22" i="18"/>
  <c r="AD22" i="18"/>
  <c r="AJ6" i="18"/>
  <c r="X38" i="18"/>
  <c r="L30" i="18"/>
  <c r="R38" i="18"/>
  <c r="AJ14" i="18"/>
  <c r="R14" i="18"/>
  <c r="L38" i="18"/>
  <c r="L14" i="18"/>
  <c r="AD30" i="18"/>
  <c r="AJ38" i="18"/>
  <c r="AJ22" i="18"/>
  <c r="X30" i="18"/>
  <c r="L22" i="18"/>
  <c r="R6" i="18"/>
  <c r="X14" i="18"/>
  <c r="AD38" i="18"/>
  <c r="M16" i="1"/>
  <c r="AB16" i="1" s="1"/>
  <c r="AA16" i="1" s="1"/>
  <c r="AD14" i="18"/>
  <c r="M52" i="21"/>
  <c r="N52" i="21"/>
  <c r="M16" i="21"/>
  <c r="AB16" i="21" s="1"/>
  <c r="AA16" i="21" s="1"/>
  <c r="AC16" i="21" s="1"/>
  <c r="N16" i="21"/>
  <c r="AH12" i="18"/>
  <c r="J20" i="18"/>
  <c r="J44" i="18"/>
  <c r="AB28" i="18"/>
  <c r="P44" i="18"/>
  <c r="M64" i="1"/>
  <c r="AB64" i="1" s="1"/>
  <c r="AA64" i="1" s="1"/>
  <c r="P28" i="18"/>
  <c r="N64" i="1"/>
  <c r="P12" i="18"/>
  <c r="AH20" i="18"/>
  <c r="AB12" i="18"/>
  <c r="J28" i="18"/>
  <c r="P36" i="18"/>
  <c r="AB44" i="18"/>
  <c r="V44" i="18"/>
  <c r="AH28" i="18"/>
  <c r="V20" i="18"/>
  <c r="V12" i="18"/>
  <c r="V28" i="18"/>
  <c r="AH44" i="18"/>
  <c r="V36" i="18"/>
  <c r="AB20" i="18"/>
  <c r="AB36" i="18"/>
  <c r="J12" i="18"/>
  <c r="AH36" i="18"/>
  <c r="J36" i="18"/>
  <c r="P20" i="18"/>
  <c r="M22" i="21"/>
  <c r="AB22" i="21" s="1"/>
  <c r="AA22" i="21" s="1"/>
  <c r="AC22" i="21" s="1"/>
  <c r="N22" i="21"/>
  <c r="N46" i="21"/>
  <c r="M46" i="21"/>
  <c r="AA10" i="30" l="1"/>
  <c r="AC10" i="30" s="1"/>
  <c r="AB11" i="30"/>
  <c r="AA11" i="30" s="1"/>
  <c r="AC11" i="30" s="1"/>
  <c r="AA10" i="29"/>
  <c r="AC10" i="29" s="1"/>
  <c r="AB11" i="29"/>
  <c r="AA11" i="29" s="1"/>
  <c r="AC11" i="29" s="1"/>
  <c r="AA10" i="28"/>
  <c r="AC10" i="28" s="1"/>
  <c r="AB11" i="28"/>
  <c r="AA11" i="28" s="1"/>
  <c r="AC11" i="28" s="1"/>
  <c r="AA22" i="31"/>
  <c r="AC22" i="31" s="1"/>
  <c r="AB29" i="31"/>
  <c r="AA29" i="31" s="1"/>
  <c r="AC29" i="31" s="1"/>
  <c r="AA16" i="31"/>
  <c r="AC16" i="31" s="1"/>
  <c r="AB23" i="31"/>
  <c r="AA10" i="31"/>
  <c r="AC10" i="31" s="1"/>
  <c r="AB11" i="31"/>
  <c r="AA11" i="31" s="1"/>
  <c r="AC11" i="31" s="1"/>
  <c r="AA17" i="26"/>
  <c r="AC17" i="26" s="1"/>
  <c r="AB18" i="26"/>
  <c r="AA18" i="26" s="1"/>
  <c r="AC18" i="26" s="1"/>
  <c r="AA10" i="26"/>
  <c r="AC10" i="26" s="1"/>
  <c r="AB11" i="26"/>
  <c r="AA11" i="26" s="1"/>
  <c r="AC11" i="26" s="1"/>
  <c r="AA10" i="25"/>
  <c r="AC10" i="25" s="1"/>
  <c r="AB11" i="25"/>
  <c r="AA11" i="25" s="1"/>
  <c r="AC11" i="25" s="1"/>
  <c r="AA10" i="24"/>
  <c r="AC10" i="24" s="1"/>
  <c r="AB11" i="24"/>
  <c r="AA11" i="24" s="1"/>
  <c r="AC11" i="24" s="1"/>
  <c r="AA10" i="23"/>
  <c r="AC10" i="23" s="1"/>
  <c r="AB11" i="23"/>
  <c r="AA11" i="23" s="1"/>
  <c r="AC11" i="23" s="1"/>
  <c r="AA10" i="22"/>
  <c r="AC10" i="22" s="1"/>
  <c r="AB11" i="22"/>
  <c r="AA11" i="22" s="1"/>
  <c r="AC11" i="22" s="1"/>
  <c r="AA17" i="21"/>
  <c r="AC17" i="21" s="1"/>
  <c r="AB18" i="21"/>
  <c r="AA18" i="21" s="1"/>
  <c r="AC18" i="21" s="1"/>
  <c r="AA10" i="21"/>
  <c r="AC10" i="21" s="1"/>
  <c r="AB11" i="21"/>
  <c r="AC28" i="1"/>
  <c r="V9" i="19"/>
  <c r="P49" i="19"/>
  <c r="AB19" i="19"/>
  <c r="P29" i="19"/>
  <c r="J39" i="19"/>
  <c r="AH9" i="19"/>
  <c r="J49" i="19"/>
  <c r="AB49" i="19"/>
  <c r="AB39" i="19"/>
  <c r="J29" i="19"/>
  <c r="P19" i="19"/>
  <c r="V19" i="19"/>
  <c r="AB9" i="19"/>
  <c r="AH19" i="19"/>
  <c r="AH49" i="19"/>
  <c r="J19" i="19"/>
  <c r="V49" i="19"/>
  <c r="P39" i="19"/>
  <c r="V29" i="19"/>
  <c r="AH39" i="19"/>
  <c r="P9" i="19"/>
  <c r="V39" i="19"/>
  <c r="AB29" i="19"/>
  <c r="AH29" i="19"/>
  <c r="J9" i="19"/>
  <c r="P16" i="19"/>
  <c r="P6" i="19"/>
  <c r="AH6" i="19"/>
  <c r="V16" i="19"/>
  <c r="AB6" i="19"/>
  <c r="V46" i="19"/>
  <c r="AH46" i="19"/>
  <c r="AB46" i="19"/>
  <c r="P36" i="19"/>
  <c r="J6" i="19"/>
  <c r="P46" i="19"/>
  <c r="AB26" i="19"/>
  <c r="AB16" i="19"/>
  <c r="AH26" i="19"/>
  <c r="J16" i="19"/>
  <c r="V36" i="19"/>
  <c r="J36" i="19"/>
  <c r="V26" i="19"/>
  <c r="AH36" i="19"/>
  <c r="P26" i="19"/>
  <c r="AC10" i="1"/>
  <c r="AB36" i="19"/>
  <c r="AH16" i="19"/>
  <c r="J26" i="19"/>
  <c r="V6" i="19"/>
  <c r="J46" i="19"/>
  <c r="V47" i="19"/>
  <c r="AB7" i="19"/>
  <c r="AH17" i="19"/>
  <c r="J7" i="19"/>
  <c r="J37" i="19"/>
  <c r="P17" i="19"/>
  <c r="P7" i="19"/>
  <c r="J47" i="19"/>
  <c r="AC16" i="1"/>
  <c r="V17" i="19"/>
  <c r="AH27" i="19"/>
  <c r="AH37" i="19"/>
  <c r="V27" i="19"/>
  <c r="AB37" i="19"/>
  <c r="AH47" i="19"/>
  <c r="AB47" i="19"/>
  <c r="P47" i="19"/>
  <c r="AB27" i="19"/>
  <c r="AH7" i="19"/>
  <c r="J27" i="19"/>
  <c r="P37" i="19"/>
  <c r="V7" i="19"/>
  <c r="J17" i="19"/>
  <c r="P27" i="19"/>
  <c r="V37" i="19"/>
  <c r="AB17" i="19"/>
  <c r="J28" i="19"/>
  <c r="V28" i="19"/>
  <c r="P28" i="19"/>
  <c r="V38" i="19"/>
  <c r="P8" i="19"/>
  <c r="J8" i="19"/>
  <c r="AC22" i="1"/>
  <c r="AH38" i="19"/>
  <c r="AB18" i="19"/>
  <c r="J18" i="19"/>
  <c r="P38" i="19"/>
  <c r="AH8" i="19"/>
  <c r="V8" i="19"/>
  <c r="AH18" i="19"/>
  <c r="J38" i="19"/>
  <c r="AB28" i="19"/>
  <c r="P48" i="19"/>
  <c r="P18" i="19"/>
  <c r="J48" i="19"/>
  <c r="AB8" i="19"/>
  <c r="V48" i="19"/>
  <c r="AB48" i="19"/>
  <c r="AH48" i="19"/>
  <c r="V18" i="19"/>
  <c r="AB38" i="19"/>
  <c r="AH28" i="19"/>
  <c r="V25" i="19"/>
  <c r="V45" i="19"/>
  <c r="J15" i="19"/>
  <c r="AB45" i="19"/>
  <c r="P25" i="19"/>
  <c r="AH25" i="19"/>
  <c r="AH55" i="19"/>
  <c r="AB15" i="19"/>
  <c r="P15" i="19"/>
  <c r="P45" i="19"/>
  <c r="V15" i="19"/>
  <c r="J35" i="19"/>
  <c r="AH45" i="19"/>
  <c r="J25" i="19"/>
  <c r="AB35" i="19"/>
  <c r="AB55" i="19"/>
  <c r="AH15" i="19"/>
  <c r="V35" i="19"/>
  <c r="J55" i="19"/>
  <c r="AC64" i="1"/>
  <c r="J45" i="19"/>
  <c r="P35" i="19"/>
  <c r="AH35" i="19"/>
  <c r="V55" i="19"/>
  <c r="P55" i="19"/>
  <c r="AB25" i="19"/>
  <c r="AA23" i="31" l="1"/>
  <c r="AC23" i="31" s="1"/>
  <c r="AB24" i="31"/>
  <c r="AA24" i="31" s="1"/>
  <c r="AC24" i="31" s="1"/>
  <c r="AA11" i="21"/>
  <c r="AC11" i="21" s="1"/>
  <c r="AB12" i="21"/>
  <c r="AA12" i="21" l="1"/>
  <c r="AC12" i="21" s="1"/>
  <c r="AB13" i="21"/>
  <c r="AA13" i="21" s="1"/>
  <c r="AC13" i="21" s="1"/>
</calcChain>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<sst xmlns="http://schemas.openxmlformats.org/spreadsheetml/2006/main" count="1665" uniqueCount="476">
  <si>
    <t xml:space="preserve">Referencia </t>
  </si>
  <si>
    <t>Descripción del Riesgo</t>
  </si>
  <si>
    <t>Impacto</t>
  </si>
  <si>
    <t>Causa Inmediata</t>
  </si>
  <si>
    <t>Probabilidad</t>
  </si>
  <si>
    <t>%</t>
  </si>
  <si>
    <t>Alta</t>
  </si>
  <si>
    <t>Mayor</t>
  </si>
  <si>
    <t>Atributos</t>
  </si>
  <si>
    <t>Manual</t>
  </si>
  <si>
    <t>Automático</t>
  </si>
  <si>
    <t>No. Control</t>
  </si>
  <si>
    <t>Afectación</t>
  </si>
  <si>
    <t>Tipo</t>
  </si>
  <si>
    <t>Preventivo</t>
  </si>
  <si>
    <t>Detectivo</t>
  </si>
  <si>
    <t>Correctivo</t>
  </si>
  <si>
    <t>Implementación</t>
  </si>
  <si>
    <t>Documentación</t>
  </si>
  <si>
    <t>Documentado</t>
  </si>
  <si>
    <t>Sin Documentar</t>
  </si>
  <si>
    <t>Frecuencia</t>
  </si>
  <si>
    <t>Continua</t>
  </si>
  <si>
    <t>Aleatoria</t>
  </si>
  <si>
    <t>Evidencia</t>
  </si>
  <si>
    <t>Registro Sustancial</t>
  </si>
  <si>
    <t>Registro Material</t>
  </si>
  <si>
    <t>Sin registro</t>
  </si>
  <si>
    <t>Calificación</t>
  </si>
  <si>
    <t>Tratamiento</t>
  </si>
  <si>
    <t>Reducir</t>
  </si>
  <si>
    <t>Aceptar</t>
  </si>
  <si>
    <t>Evitar</t>
  </si>
  <si>
    <t>Probabilidad Inherente</t>
  </si>
  <si>
    <t>Plan de Acción</t>
  </si>
  <si>
    <t>Responsable</t>
  </si>
  <si>
    <t>Fecha Implementación</t>
  </si>
  <si>
    <t>Seguimiento</t>
  </si>
  <si>
    <t>Fecha Seguimiento</t>
  </si>
  <si>
    <t>Estado</t>
  </si>
  <si>
    <t>Finalizado</t>
  </si>
  <si>
    <t>En curso</t>
  </si>
  <si>
    <t>Causa Raíz</t>
  </si>
  <si>
    <t>Proceso:</t>
  </si>
  <si>
    <t>Alcance:</t>
  </si>
  <si>
    <t>Impacto 
Inherente</t>
  </si>
  <si>
    <t>Probabilidad Residual Final</t>
  </si>
  <si>
    <t>Impacto Residual Final</t>
  </si>
  <si>
    <t>Zona de Riesgo Inherente</t>
  </si>
  <si>
    <t>Zona de Riesgo Final</t>
  </si>
  <si>
    <t>Clasificación del Riesgo</t>
  </si>
  <si>
    <t>Muy Baja</t>
  </si>
  <si>
    <t>Frecuencia de la Actividad</t>
  </si>
  <si>
    <t>Baja</t>
  </si>
  <si>
    <t>Muy Alta</t>
  </si>
  <si>
    <t>Tabla Criterios para definir el nivel de probabilidad</t>
  </si>
  <si>
    <t>Afectación Económica (o presupuestal)</t>
  </si>
  <si>
    <t>Pérdida Reputacional</t>
  </si>
  <si>
    <t>Afectación menor a 10 SMLMV .</t>
  </si>
  <si>
    <t xml:space="preserve">Menor-40% </t>
  </si>
  <si>
    <t>Moderado 60%</t>
  </si>
  <si>
    <t>Mayor 80%</t>
  </si>
  <si>
    <t>Catastrófico 100%</t>
  </si>
  <si>
    <t>Tabla Criterios para definir el nivel de impacto</t>
  </si>
  <si>
    <t>Características</t>
  </si>
  <si>
    <t>Descripción</t>
  </si>
  <si>
    <t>Peso</t>
  </si>
  <si>
    <t>Atributos de Eficiencia</t>
  </si>
  <si>
    <t>Va hacia las causas del riesgo, aseguran el resultado final esperado.</t>
  </si>
  <si>
    <t>Detecta que algo ocurre y devuelve el proceso a los controles preventivos.
Se pueden generar reprocesos.</t>
  </si>
  <si>
    <t>Dado que permiten reducir el impacto de la materialización del riesgo, tienen un costo en su implementación.</t>
  </si>
  <si>
    <t>Son actividades de procesamiento o validación de información que se ejecutan por un sistema y/o aplicativo de manera automática sin la intervención de personas para su realización.</t>
  </si>
  <si>
    <t>Controles que son ejecutados por una persona., tiene implícito el error humano.</t>
  </si>
  <si>
    <t>Controles que están documentados en el proceso, ya sea en manuales, procedimientos, flujogramas o cualquier otro documento propio del proceso.</t>
  </si>
  <si>
    <t>-</t>
  </si>
  <si>
    <t>Identifica a los controles que pese a que se ejecutan en el proceso no se encuentran documentados en ningún documento propio del proceso</t>
  </si>
  <si>
    <t>Este atributo identifica a los controles que se ejecutan siempre que se realiza la actividad originadora del riesgo.</t>
  </si>
  <si>
    <t>Este atributo identifica a los controles que no siempre se ejecutan cuando se realiza la actividad originadora del riesgo</t>
  </si>
  <si>
    <t>Tabla Atributos de para el diseño del control</t>
  </si>
  <si>
    <t>Extremo</t>
  </si>
  <si>
    <t>Alto</t>
  </si>
  <si>
    <t>Moderado</t>
  </si>
  <si>
    <t>Bajo</t>
  </si>
  <si>
    <t>Insignificante</t>
  </si>
  <si>
    <t>Menor</t>
  </si>
  <si>
    <t>Catastrófico</t>
  </si>
  <si>
    <t>Plan de accion (solo para la opción reducir)</t>
  </si>
  <si>
    <t>Criterios de impacto</t>
  </si>
  <si>
    <t>Criterios</t>
  </si>
  <si>
    <t>Pérdida_Reputacional</t>
  </si>
  <si>
    <t>Afectación Económica o presupuestal</t>
  </si>
  <si>
    <t>Afectación_Económica_o_presupuestal</t>
  </si>
  <si>
    <t>Observación de criterio</t>
  </si>
  <si>
    <t xml:space="preserve">Entre 10 y 50 SMLMV </t>
  </si>
  <si>
    <t xml:space="preserve">Entre 50 y 100 SMLMV </t>
  </si>
  <si>
    <t xml:space="preserve">Entre 100 y 500 SMLMV </t>
  </si>
  <si>
    <t xml:space="preserve">Mayor a 500 SMLMV </t>
  </si>
  <si>
    <t>El riesgo afecta la imagen de alguna área de la organización</t>
  </si>
  <si>
    <t>El riesgo afecta la imagen de la entidad internamente, de conocimiento general, nivel interno, de junta dircetiva y accionistas y/o de provedores</t>
  </si>
  <si>
    <t>El riesgo afecta la imagen de de la entidad con efecto publicitario sostenido a nivel de sector administrativo, nivel departamental o municipal</t>
  </si>
  <si>
    <t>El riesgo afecta la imagen de la entidad con algunos usuarios de relevancia frente al logro de los objetivos</t>
  </si>
  <si>
    <t>Leve 20%</t>
  </si>
  <si>
    <t>La actividad que conlleva el riesgo se ejecuta como máximos 2 veces por año</t>
  </si>
  <si>
    <t>La actividad que conlleva el riesgo se ejecuta de 3 a 24 veces por año</t>
  </si>
  <si>
    <t>La actividad que conlleva el riesgo se ejecuta de 24 a 500 veces por año</t>
  </si>
  <si>
    <t>La actividad que conlleva el riesgo se ejecuta mínimo 500 veces al año y máximo 5000 veces por año</t>
  </si>
  <si>
    <t>La actividad que conlleva el riesgo se ejecuta más de 5000 veces por año</t>
  </si>
  <si>
    <t>Media</t>
  </si>
  <si>
    <t>Catastrófico
100%</t>
  </si>
  <si>
    <t>Mayor
80%</t>
  </si>
  <si>
    <t>Moderado
60%</t>
  </si>
  <si>
    <t>Menor
40%</t>
  </si>
  <si>
    <t>Leve
20%</t>
  </si>
  <si>
    <t>Muy Baja
20%</t>
  </si>
  <si>
    <t>Baja
40%</t>
  </si>
  <si>
    <t>Alta
80%</t>
  </si>
  <si>
    <t>Muy Alta
100%</t>
  </si>
  <si>
    <t>Media
60%</t>
  </si>
  <si>
    <t>El riesgo afecta la imagen de la entidad a nivel nacional, con efecto publicitarios sostenible a nivel país</t>
  </si>
  <si>
    <t>Con Registro</t>
  </si>
  <si>
    <t>Sin Registro</t>
  </si>
  <si>
    <t>El control no deja registro de la ejecución del control</t>
  </si>
  <si>
    <t>El control deja un registro que permite evidenciar la ejecución del control</t>
  </si>
  <si>
    <t>Ejecucion y Administracion de procesos</t>
  </si>
  <si>
    <t>Fraude Externo</t>
  </si>
  <si>
    <t>Fraude Interno</t>
  </si>
  <si>
    <t>Fallas Tecnologicas</t>
  </si>
  <si>
    <t>Relaciones Laborales</t>
  </si>
  <si>
    <t>Usuarios, productos y practicas , organizacionales</t>
  </si>
  <si>
    <t>Daños Activos Fisicos</t>
  </si>
  <si>
    <t>Objetivo:</t>
  </si>
  <si>
    <r>
      <rPr>
        <b/>
        <sz val="11"/>
        <color theme="9" tint="-0.249977111117893"/>
        <rFont val="Arial Narrow"/>
        <family val="2"/>
      </rPr>
      <t xml:space="preserve">*Nota: </t>
    </r>
    <r>
      <rPr>
        <sz val="11"/>
        <color theme="1"/>
        <rFont val="Arial Narrow"/>
        <family val="2"/>
      </rPr>
      <t>La columna referencia se sugiere para mantener el consecutivo de riesgos, así el riesgo salga del mapa no existirá otro riesgo con el mismo número. Una entidad puede ir en el riesgo 150 pero tener 70 riesgos, lo que permite llevar una traza de los riesgos. Esta información la debe administrar la Oficina Asesora de Planeación o Gerencia de Riesgos.</t>
    </r>
  </si>
  <si>
    <t>Reputacional</t>
  </si>
  <si>
    <t>Económico</t>
  </si>
  <si>
    <t>Económico y Reputacional</t>
  </si>
  <si>
    <t>Frecuencia con la cual se realiza la actividad</t>
  </si>
  <si>
    <t>Reducir (mitigar)</t>
  </si>
  <si>
    <t>Reducir (compartir)</t>
  </si>
  <si>
    <t>Probabilidad Residual</t>
  </si>
  <si>
    <t>Identificación del riesgo</t>
  </si>
  <si>
    <t>Análisis del riesgo inherente</t>
  </si>
  <si>
    <t>Evaluación del riesgo - Valoración de los controles</t>
  </si>
  <si>
    <t>Evaluación del riesgo - Nivel del riesgo residual</t>
  </si>
  <si>
    <t>Fuente:  Adaptado de Curso Riesgo Operativo Universidad del Rosario por Dirección de Gestión y Desempeño Institucional de Función Pública,  2020.</t>
  </si>
  <si>
    <t xml:space="preserve">Formato Mapa Riesgos </t>
  </si>
  <si>
    <t>Subcriterios</t>
  </si>
  <si>
    <t xml:space="preserve">     Afectación menor a 10 SMLMV .</t>
  </si>
  <si>
    <t>❌</t>
  </si>
  <si>
    <t>✔</t>
  </si>
  <si>
    <t xml:space="preserve">     Entre 50 y 100 SMLMV </t>
  </si>
  <si>
    <t xml:space="preserve">     Entre 10 y 50 SMLMV </t>
  </si>
  <si>
    <t xml:space="preserve">     Entre 100 y 500 SMLMV </t>
  </si>
  <si>
    <t xml:space="preserve">     Mayor a 500 SMLMV </t>
  </si>
  <si>
    <t xml:space="preserve">     El riesgo afecta la imagen de alguna área de la organización</t>
  </si>
  <si>
    <t xml:space="preserve">     El riesgo afecta la imagen de la entidad internamente, de conocimiento general, nivel interno, de junta dircetiva y accionistas y/o de provedores</t>
  </si>
  <si>
    <t xml:space="preserve">     El riesgo afecta la imagen de la entidad con algunos usuarios de relevancia frente al logro de los objetivos</t>
  </si>
  <si>
    <t xml:space="preserve">     El riesgo afecta la imagen de de la entidad con efecto publicitario sostenido a nivel de sector administrativo, nivel departamental o municipal</t>
  </si>
  <si>
    <t xml:space="preserve">     El riesgo afecta la imagen de la entidad a nivel nacional, con efecto publicitarios sostenible a nivel país</t>
  </si>
  <si>
    <t xml:space="preserve">Afectación menor a 10 SMLMV </t>
  </si>
  <si>
    <r>
      <rPr>
        <b/>
        <sz val="12"/>
        <color theme="9" tint="-0.249977111117893"/>
        <rFont val="Arial Narrow"/>
        <family val="2"/>
      </rPr>
      <t>*Nota 1:</t>
    </r>
    <r>
      <rPr>
        <sz val="12"/>
        <color theme="1"/>
        <rFont val="Arial Narrow"/>
        <family val="2"/>
      </rPr>
      <t xml:space="preserve"> Los atributos de formalización se recogerán de manera informativa, con el fin de conocer el entorno del control y complementar el análisis con elementos cualitativos; éstos no tienen una incidencia directa en su efectividad. </t>
    </r>
  </si>
  <si>
    <t xml:space="preserve"> Matriz de Calor Residual</t>
  </si>
  <si>
    <t>Matriz de Calor Inherente</t>
  </si>
  <si>
    <r>
      <rPr>
        <b/>
        <sz val="12"/>
        <color theme="9" tint="-0.249977111117893"/>
        <rFont val="Arial Narrow"/>
        <family val="2"/>
      </rPr>
      <t>*</t>
    </r>
    <r>
      <rPr>
        <b/>
        <sz val="12"/>
        <rFont val="Arial Narrow"/>
        <family val="2"/>
      </rPr>
      <t>Atributos de</t>
    </r>
    <r>
      <rPr>
        <b/>
        <sz val="12"/>
        <color theme="9" tint="-0.249977111117893"/>
        <rFont val="Arial Narrow"/>
        <family val="2"/>
      </rPr>
      <t xml:space="preserve"> </t>
    </r>
    <r>
      <rPr>
        <b/>
        <sz val="12"/>
        <color rgb="FF000000"/>
        <rFont val="Arial Narrow"/>
        <family val="2"/>
      </rPr>
      <t>Formalización</t>
    </r>
  </si>
  <si>
    <t>Descripción del Control</t>
  </si>
  <si>
    <t>Orientaciones Generales</t>
  </si>
  <si>
    <t>Columna</t>
  </si>
  <si>
    <t>Matriz Mapa de Riesgos</t>
  </si>
  <si>
    <t>Referencia</t>
  </si>
  <si>
    <t xml:space="preserve">Permite definir unl consecutivo de riesgos.
Una entidad puede ir en el riesgo 150, pero tener 70 riesgos, lo que permite llevar una traza de los riesgos. Esta información la debe administrar la oficina asesora de planeación o gerencia de riesgos.  Cuando un el riesgo salga del mapa no existirá otro riesgo con el mismo número. </t>
  </si>
  <si>
    <r>
      <t xml:space="preserve">Antes de iniciar con el diligenciamiento de la información en la matriz, se requiere haber avanzado en el análisis del </t>
    </r>
    <r>
      <rPr>
        <b/>
        <sz val="11"/>
        <rFont val="Arial Narrow"/>
        <family val="2"/>
      </rPr>
      <t>proceso, su objetivo, alcance, actividades clave</t>
    </r>
    <r>
      <rPr>
        <sz val="11"/>
        <rFont val="Arial Narrow"/>
        <family val="2"/>
      </rPr>
      <t xml:space="preserve">, considere los lineamientos establecidos en el </t>
    </r>
    <r>
      <rPr>
        <b/>
        <sz val="11"/>
        <color theme="9" tint="-0.249977111117893"/>
        <rFont val="Arial Narrow"/>
        <family val="2"/>
      </rPr>
      <t>Paso 2: identificación del riesgo</t>
    </r>
    <r>
      <rPr>
        <sz val="11"/>
        <rFont val="Arial Narrow"/>
        <family val="2"/>
      </rPr>
      <t xml:space="preserve">, donde se explica ampliamente las bases para adelanter este análisis.
Así mismo, considere en el </t>
    </r>
    <r>
      <rPr>
        <b/>
        <sz val="11"/>
        <color theme="9" tint="-0.249977111117893"/>
        <rFont val="Arial Narrow"/>
        <family val="2"/>
      </rPr>
      <t>Paso 3: valoración del riesgo</t>
    </r>
    <r>
      <rPr>
        <sz val="11"/>
        <rFont val="Arial Narrow"/>
        <family val="2"/>
      </rPr>
      <t xml:space="preserve"> los lineamientos para definir el No. de veces que se hace la actividad con la cual se relaciona el riesgo y su impacto en términos económicos o reputacionales. En este mismo paso se analizan los controles que deben responder a los atributos de eficiencia e informativos.
</t>
    </r>
    <r>
      <rPr>
        <b/>
        <sz val="11"/>
        <color theme="9" tint="-0.249977111117893"/>
        <rFont val="Arial Narrow"/>
        <family val="2"/>
      </rPr>
      <t>NOTA:</t>
    </r>
    <r>
      <rPr>
        <sz val="11"/>
        <rFont val="Arial Narrow"/>
        <family val="2"/>
      </rPr>
      <t xml:space="preserve"> Si lo considera pertinente, es posible agregar hojas de trabajo adicionales al presente formato que permitan incluir la traza de estos análisis.</t>
    </r>
  </si>
  <si>
    <t>Frecuencia con la cual se lleva a cabo la actividad</t>
  </si>
  <si>
    <t>Utilice la lista de despligue que se encuentra parametrizada, le aparecerán las opciones: i)Daños Activos Fisicos, ii)Ejecucion y Administracion de procesos, iii)Fallas Tecnologicas, iv)Fraude Externo, v)Fraude Interno, vi)Relaciones Laborales, vii)Usuarios, productos y practicas organizacionales.</t>
  </si>
  <si>
    <t>Defina el # de veces que se ejecuta la actividad durante el año, (Recuerde la probabilidad e ocurrencia del riesgo se defien como el No. de veces que se pasa por el punto de riesgo en el periodo de 1 año). La matriz automáticamente hará el cálculo para el nivel de probabilidad inherente (Columnas H-I)</t>
  </si>
  <si>
    <t>Criterios de Impacto</t>
  </si>
  <si>
    <t>Utilice la lista de despligue que se encuentra parametrizada, le aparecerán las opciones de la tabla de Impacto en la Hoja 6 del presente documento. La matriz automáticamente hará el cálculo para el nivel de impacto inherente (Columnas L-M)</t>
  </si>
  <si>
    <t>Teniendo en cuenta que ingresó la información de PROBABILIDAD e IMPACTO, la matriz automáticamente hará el cálculo para la zona de riesgo inherente (Columna N)</t>
  </si>
  <si>
    <r>
      <t xml:space="preserve">Recuerde que el control se define como la medida que permite reducir o mitigar un riesgo. Defina el control (es) que atacan la causa raíz del riesgo, considere la estructura explicada en la guía: </t>
    </r>
    <r>
      <rPr>
        <b/>
        <sz val="9"/>
        <color theme="9" tint="-0.249977111117893"/>
        <rFont val="Arial Narrow"/>
        <family val="2"/>
      </rPr>
      <t>Responsable de ejecutar el control + Acción + Complemento</t>
    </r>
  </si>
  <si>
    <t>Esta casilla no se diligencia, depende de la selección en la columna R.</t>
  </si>
  <si>
    <t>Utilice la lista de despligue que se encuentra parametrizada, le aparecerán las opciones: i)Preventivo, ii)Detectivo, iii)Correctivo.</t>
  </si>
  <si>
    <t>Utilice la lista de despligue que se encuentra parametrizada, le aparecerán las opciones: i)Automático, ii)Manual.</t>
  </si>
  <si>
    <t xml:space="preserve">La matriz automáticamente hará el cálculo para el control analizado (Columna T) </t>
  </si>
  <si>
    <r>
      <t xml:space="preserve">ATRIBUTOS EFICIENCIA
</t>
    </r>
    <r>
      <rPr>
        <sz val="9"/>
        <rFont val="Arial Narrow"/>
        <family val="2"/>
      </rPr>
      <t>Tipo</t>
    </r>
  </si>
  <si>
    <r>
      <t xml:space="preserve">ATRIBUTOS EFICIENCIA
</t>
    </r>
    <r>
      <rPr>
        <sz val="9"/>
        <rFont val="Arial Narrow"/>
        <family val="2"/>
      </rPr>
      <t>Implementación</t>
    </r>
  </si>
  <si>
    <r>
      <t xml:space="preserve">ATRIBUTOS EFICIENCIA
</t>
    </r>
    <r>
      <rPr>
        <sz val="9"/>
        <rFont val="Arial Narrow"/>
        <family val="2"/>
      </rPr>
      <t>Calificación</t>
    </r>
  </si>
  <si>
    <r>
      <t xml:space="preserve">ATRIBUTOS INFORMATIVOS
</t>
    </r>
    <r>
      <rPr>
        <sz val="9"/>
        <rFont val="Arial Narrow"/>
        <family val="2"/>
      </rPr>
      <t>Documentación</t>
    </r>
  </si>
  <si>
    <t>Utilice la lista de despligue que se encuentra parametrizada, le aparecerán las opciones: i)Documentado, ii)Sin documentar.</t>
  </si>
  <si>
    <r>
      <t xml:space="preserve">ATRIBUTOS INFORMATIVOS
</t>
    </r>
    <r>
      <rPr>
        <sz val="9"/>
        <rFont val="Arial Narrow"/>
        <family val="2"/>
      </rPr>
      <t>Frecuencia</t>
    </r>
  </si>
  <si>
    <t>Utilice la lista de despligue que se encuentra parametrizada, le aparecerán las opciones: i)Continua, ii)Aleatoria.</t>
  </si>
  <si>
    <r>
      <t xml:space="preserve">ATRIBUTOS INFORMATIVOS
</t>
    </r>
    <r>
      <rPr>
        <sz val="9"/>
        <rFont val="Arial Narrow"/>
        <family val="2"/>
      </rPr>
      <t>Registro</t>
    </r>
  </si>
  <si>
    <t>Utilice la lista de despligue que se encuentra parametrizada, le aparecerán las opciones: i)Con Registro, ii) Sin Registro.</t>
  </si>
  <si>
    <t>Evaluación del Nivel de Riesgo - Nivel de Riesgo Residual</t>
  </si>
  <si>
    <r>
      <t>La matriz automáticamente hará el cálculo, acorde con el control o controles definidos con sus atributos analizados, lo que permitirá establecer el</t>
    </r>
    <r>
      <rPr>
        <b/>
        <sz val="9"/>
        <color theme="9" tint="-0.249977111117893"/>
        <rFont val="Arial Narrow"/>
        <family val="2"/>
      </rPr>
      <t xml:space="preserve"> nivel de riesgo inherente</t>
    </r>
    <r>
      <rPr>
        <sz val="9"/>
        <rFont val="Arial Narrow"/>
        <family val="2"/>
      </rPr>
      <t xml:space="preserve"> (Columnas Y- Z- AA -AB- AC).</t>
    </r>
  </si>
  <si>
    <t>Utilice la lista de despligue que se encuentra parametrizada, le aparecerán las opciones: i)Aceptar, ii)Evitar, iii)Reducir (compartir), iv)Reducir (mitigar).</t>
  </si>
  <si>
    <t xml:space="preserve">Esta casilla dependerá del tratamiento establecido, si es Aceptar no se requieren acciones adicionales, en caso de escoger Reducir (mitigar) se deben diligenciar las acciones que se adelantarán como complemento a los controles establecidos, no necesariamente son controles adicionales. Para Reducir (compartir), es viable diligenciar la acción que deriva de esta (ejemplo póliza seguros, terceración), indicando información relevante. </t>
  </si>
  <si>
    <r>
      <t xml:space="preserve">Plan de Acción
</t>
    </r>
    <r>
      <rPr>
        <sz val="9"/>
        <rFont val="Arial Narrow"/>
        <family val="2"/>
      </rPr>
      <t xml:space="preserve">Responsable, fecha implementación, fecha seguimiento, seguimiento. </t>
    </r>
  </si>
  <si>
    <t>Utilice la lista de despligue que se encuentra parametrizada, le aparecerán las opciones: i)Finalizado, ii)En curso, la selección en este caso dependerá de las acciones del plan que se hayan establecido en cada caso.</t>
  </si>
  <si>
    <t>Proceso</t>
  </si>
  <si>
    <t>Objetivo</t>
  </si>
  <si>
    <t>Alcance</t>
  </si>
  <si>
    <t>Diligencie el objetivo del proceso.</t>
  </si>
  <si>
    <t>Diligencie el alcance del proceso.</t>
  </si>
  <si>
    <t>Diligencie el nombre del proceso al cual se le identificarán y valorarán los riesgos.</t>
  </si>
  <si>
    <r>
      <t xml:space="preserve">El archivo contiene las siguientes hojas:
-   </t>
    </r>
    <r>
      <rPr>
        <b/>
        <sz val="11"/>
        <rFont val="Arial Narrow"/>
        <family val="2"/>
      </rPr>
      <t>Hoja 1 Instructivo</t>
    </r>
    <r>
      <rPr>
        <sz val="10"/>
        <rFont val="Arial Narrow"/>
        <family val="2"/>
      </rPr>
      <t xml:space="preserve">
 -  </t>
    </r>
    <r>
      <rPr>
        <b/>
        <sz val="11"/>
        <rFont val="Arial Narrow"/>
        <family val="2"/>
      </rPr>
      <t xml:space="preserve">Hoja 2 Mapa Final: </t>
    </r>
    <r>
      <rPr>
        <sz val="10"/>
        <rFont val="Arial Narrow"/>
        <family val="2"/>
      </rPr>
      <t>Encontrará la totalidad de la estructura para la identificación y valoración de los riesgos por proceso, programa o proyecto, acorde con el nivel de desagregación que la entidad considere necesaria.</t>
    </r>
  </si>
  <si>
    <t>Descripción - Lineamientos para el diligenciamiento</t>
  </si>
  <si>
    <r>
      <t xml:space="preserve"> -</t>
    </r>
    <r>
      <rPr>
        <sz val="11"/>
        <rFont val="Arial Narrow"/>
        <family val="2"/>
      </rPr>
      <t xml:space="preserve"> </t>
    </r>
    <r>
      <rPr>
        <b/>
        <sz val="11"/>
        <rFont val="Arial Narrow"/>
        <family val="2"/>
      </rPr>
      <t xml:space="preserve"> Hoja 3 Matriz de Calor Inherente: </t>
    </r>
    <r>
      <rPr>
        <sz val="11"/>
        <rFont val="Arial Narrow"/>
        <family val="2"/>
      </rPr>
      <t xml:space="preserve"> En esta hoja, en la medida en que ese diligencia el Mapa Final, se verán reflejados los riesgos en su zona correspondiente. Esta hoja no se diligencia se genera de manera automática.</t>
    </r>
  </si>
  <si>
    <r>
      <t xml:space="preserve"> -</t>
    </r>
    <r>
      <rPr>
        <sz val="11"/>
        <rFont val="Arial Narrow"/>
        <family val="2"/>
      </rPr>
      <t xml:space="preserve"> </t>
    </r>
    <r>
      <rPr>
        <b/>
        <sz val="11"/>
        <rFont val="Arial Narrow"/>
        <family val="2"/>
      </rPr>
      <t xml:space="preserve"> Hoja 4 Matriz de Calor Residual: </t>
    </r>
    <r>
      <rPr>
        <sz val="11"/>
        <rFont val="Arial Narrow"/>
        <family val="2"/>
      </rPr>
      <t>En esta hoja, en la medida en que ese diligencia el Mapa Final, se verán reflejados los riesgos en su zona correspondiente. Esta hoja no se diligencia se genera de manera automática.</t>
    </r>
  </si>
  <si>
    <r>
      <t xml:space="preserve"> -</t>
    </r>
    <r>
      <rPr>
        <sz val="11"/>
        <rFont val="Arial Narrow"/>
        <family val="2"/>
      </rPr>
      <t xml:space="preserve"> </t>
    </r>
    <r>
      <rPr>
        <b/>
        <sz val="11"/>
        <rFont val="Arial Narrow"/>
        <family val="2"/>
      </rPr>
      <t xml:space="preserve"> Hoja 5 Tabla de probabilidad: </t>
    </r>
    <r>
      <rPr>
        <sz val="11"/>
        <rFont val="Arial Narrow"/>
        <family val="2"/>
      </rPr>
      <t>Tabla referente para todos los cálculos (no se diligencia)</t>
    </r>
  </si>
  <si>
    <r>
      <t xml:space="preserve"> -</t>
    </r>
    <r>
      <rPr>
        <sz val="11"/>
        <rFont val="Arial Narrow"/>
        <family val="2"/>
      </rPr>
      <t xml:space="preserve"> </t>
    </r>
    <r>
      <rPr>
        <b/>
        <sz val="11"/>
        <rFont val="Arial Narrow"/>
        <family val="2"/>
      </rPr>
      <t xml:space="preserve"> Hoja 6 Tabla de Impacto: </t>
    </r>
    <r>
      <rPr>
        <sz val="11"/>
        <rFont val="Arial Narrow"/>
        <family val="2"/>
      </rPr>
      <t>Tabla referente para todos los cálculos (no se diligencia)</t>
    </r>
  </si>
  <si>
    <r>
      <t xml:space="preserve"> -</t>
    </r>
    <r>
      <rPr>
        <sz val="11"/>
        <rFont val="Arial Narrow"/>
        <family val="2"/>
      </rPr>
      <t xml:space="preserve"> </t>
    </r>
    <r>
      <rPr>
        <b/>
        <sz val="11"/>
        <rFont val="Arial Narrow"/>
        <family val="2"/>
      </rPr>
      <t xml:space="preserve"> Hoja 7 Tabla de Valoración de Controles: </t>
    </r>
    <r>
      <rPr>
        <sz val="11"/>
        <rFont val="Arial Narrow"/>
        <family val="2"/>
      </rPr>
      <t>Tabla referente para todos los cálculos (no se diligencia)</t>
    </r>
  </si>
  <si>
    <r>
      <t xml:space="preserve">Teniendo en cuenta que con la expedición del Decreto 1499 de 2017 “Por medio del cual se modifica el Decreto 1083 de 2015, Decreto Único Reglamentario del Sector Función Pública, en lo relacionado con el Sistema de Gestión establecido en el artículo 133 de la Ley 1753 de 2015”, se crea un solo Sistema de Gestión y se alinea con el Sistema de Control Interno, hoy todas las entidades públicas requieren actualizar y/o implementar el Modelo Integrado de Planeación y Gestión MIPG, modelo que incorpora el Modelo Estándar de Control Interno MECI a través de la 7a dimensión del mismo.  En este marco general, el proceso de administración del riesgo es un esfuerzo conjunto entre la Alta Dirección y los servidores en todos sus niveles, ejercicio que inicia con la formulación de la política de Administración del Riesgo, la cual incluye los niveles de responsabilidad frente al seguimiento y evaluación, aspectos que deberán definirse acorde con el Esquema de Líneas de Defensa vinculado a la Dimensión 7.
Teniendo en cuenta lo anterior y dada la necesidad de las entidades frente a la estructuración de los mapas de riesgos, como herramienta fundamental frente a la gestión del riesgo, el presente formato desarrolla un esquema completo acorde con los contenidos metodológicos de la </t>
    </r>
    <r>
      <rPr>
        <b/>
        <sz val="10"/>
        <color theme="9" tint="-0.249977111117893"/>
        <rFont val="Arial Narrow"/>
        <family val="2"/>
      </rPr>
      <t>Guía para la Administración del Riesgo y el diseño de controles V5</t>
    </r>
    <r>
      <rPr>
        <sz val="10"/>
        <rFont val="Arial Narrow"/>
        <family val="2"/>
      </rPr>
      <t>. El formato cuenta con celdas parametrizadas y permite contar con los respectivos mapas de calor para riesgo inherente y riesgo residual.</t>
    </r>
  </si>
  <si>
    <t>Analice las consecuencias que puede ocasionar a la organización la materialización del riesgo, redacte de la forma más concreta posible.</t>
  </si>
  <si>
    <t>Circunstancias bajo las cuales se presenta el riesgo, es la situación más evidente frente al riesgo, redacte de la forma más concreta posible.</t>
  </si>
  <si>
    <t>Causa  principal  o básica, corresponde a las razones por la cuales se puede presentar  el riesgo, redacte de la forma más concreta posible.</t>
  </si>
  <si>
    <r>
      <t xml:space="preserve">Consolida o resume los análisis sobre impacto + causa inmediata + causa raíz, permitiendo contar con una redacción clara y concreta del riesgo indentificado. Tenga en cuenta la estructura de alto nivel establecida en al guía, inicia con </t>
    </r>
    <r>
      <rPr>
        <b/>
        <sz val="9"/>
        <color theme="9" tint="-0.249977111117893"/>
        <rFont val="Arial Narrow"/>
        <family val="2"/>
      </rPr>
      <t>POSIBILIDAD DE + Impacto para la entidad (Qué) + Causa Inmediata (Cómo) + Causa Raíz (Por qué)</t>
    </r>
  </si>
  <si>
    <t>Actualmente  no existe un control establecido.</t>
  </si>
  <si>
    <t>Junio de 2021</t>
  </si>
  <si>
    <t xml:space="preserve">Semestral </t>
  </si>
  <si>
    <t>Anual</t>
  </si>
  <si>
    <t xml:space="preserve">Falta de recursos económicos, físicos y tecnológicos </t>
  </si>
  <si>
    <t xml:space="preserve">Seguimiento semestral a la ejecución de los planes de acción anuales </t>
  </si>
  <si>
    <t>El desconocimiento del reporte por parte del trabajador en los tiempos establecidos por la normatividad aplicable.</t>
  </si>
  <si>
    <t>Reporte extemporáneo por la Entidad.</t>
  </si>
  <si>
    <t>En los procesos de inducción y reinducción del personal se les informa y recuerda las responsabilidades frente al reporte oportuno de los incidentes o accidentes de trabajo.</t>
  </si>
  <si>
    <t>Fortalecer los procesos de inducción y reinducción del personal para el reporte oportuno de los incidentes o accidentes de trabajo.</t>
  </si>
  <si>
    <t>Perdida y adulteración  de Historias Laborales</t>
  </si>
  <si>
    <t>Inexistencia de un control de préstamo de documentos.</t>
  </si>
  <si>
    <t>No asignación del responsable de las historias laborales y sitio adecuado para su almacenamiento.</t>
  </si>
  <si>
    <t>Permanente</t>
  </si>
  <si>
    <t xml:space="preserve">Incumplimiento en la implementación de la Ventanilla única integral.
</t>
  </si>
  <si>
    <t xml:space="preserve">Se desconoce la importancia de la implementación de la ventanilla. </t>
  </si>
  <si>
    <t>Direccionamiento Estratégico</t>
  </si>
  <si>
    <t>Primer trimestre de 2021</t>
  </si>
  <si>
    <t xml:space="preserve">Trimestral </t>
  </si>
  <si>
    <t>Diseñar la estrategia o herramienta tecnológica para la implementación de la ventanilla integral del INDERSANTANDER.</t>
  </si>
  <si>
    <t>Equipo de trabajo (personal encargado del funcionamiento de la ventanilla, profesional de apoyo MIPG, profesional de apoyo de la oficina jurídica, Profesional de apoyo sistemas, jefe de control interno).</t>
  </si>
  <si>
    <t>Se realizaron mesas de trabajo para diseñar la herramienta a través de Excel, se definieron las características del formato y se estandarizo al MIPG-SGC del Instituto.  Se concertó que su uso se realizaría mediante drive.</t>
  </si>
  <si>
    <t xml:space="preserve">Realizar la implementación de la ventanilla única integral con la estrategia diseñada y emitir el acto administrativo que adopta y obliga el buen uso de la misma al interior del instituto.  </t>
  </si>
  <si>
    <t>Equipo de trabajo (profesional de apoyo MIPG y profesional de apoyo de la oficina jurídica)</t>
  </si>
  <si>
    <t>Primer semestre  de 2021</t>
  </si>
  <si>
    <t>Equipo de trabajo (personal encargado del funcionamiento de la ventanilla y Profesional de apoyo sistemas).</t>
  </si>
  <si>
    <t>Capacitar al personal que debe diligenciar el formato estandarizado para el implementación de la ventanilla única integral.</t>
  </si>
  <si>
    <t>Configurar el conjunto de actividades, con niveles de prioridad, que se deben realizar con el fin de cumplir con los objetivos institucionales y compromisos plasmados en el Plan de Desarrollo Departamental.</t>
  </si>
  <si>
    <t>Este proceso aplica desde la planificacion y definición de los lineamientos y metodologías para el direccionamiento estratégico de la entidad hasta el seguimiento de las acciones propuestas</t>
  </si>
  <si>
    <t>Bajo índice de desempeño institucional en el Formulario Único de Reporte y Avance de Gestión FURAG II</t>
  </si>
  <si>
    <t>Falta de acciones efectivas para el buen desempeño y avance del Modelo Integrado de Planeación y Gestión y del Modelo Estándar de Control Interno - MECI</t>
  </si>
  <si>
    <t xml:space="preserve">
No presentar el reporte  en el aplicativo del FURAG II. 
</t>
  </si>
  <si>
    <t>Vincular a Personal competente e idóneo que lidere la implementación del Modelo Integrado de Planeación y Gestión-MIPG.</t>
  </si>
  <si>
    <t>Vincular mediante contrato de prestación de servicios al personal competente e idóneo para el mejoramiento y la implementación del Modelo Integrado de Planeación y Gestión-MIPG.</t>
  </si>
  <si>
    <t xml:space="preserve">Director General </t>
  </si>
  <si>
    <t xml:space="preserve">Se  cuenta con el apoyo profesional para el  mejoramiento y la implementación del Modelo Integrado de Planeación y Gestión-MIPG, mediante la ejecución del contrato de prestación de servicios N 003 del 28 de Enero  de 2021.
</t>
  </si>
  <si>
    <t xml:space="preserve">
Realizar el reporte del desempeño institucional ante el aplicativo del FURAG II. 
</t>
  </si>
  <si>
    <t xml:space="preserve">
Profesional de apoyo MIPG y demás personal competente del INDERSANTANDER 
</t>
  </si>
  <si>
    <t>Realizar el reporte del indice  del desempeño institucional ante el aplicativo del FURAG II del DAFP</t>
  </si>
  <si>
    <t>ANUAL</t>
  </si>
  <si>
    <t>Dentro de las actividades desarrolladas se destaca; la asistencia a las diferentes capacitaciones sobre la actualización del aplicativo FURAG II, dar cumplimiento a la funcionalidad de asignación con el apoyo del personal competente para dar respuesta y finalmente el reporte con emisión del certificado de cumplimiento con fecha de 19 de Marzo de 2021.</t>
  </si>
  <si>
    <t>Diseñar e implementar  los  planes de acción.</t>
  </si>
  <si>
    <t>Diseñar e implementar  los  planes de acción para mejorar y sostener el MIPG</t>
  </si>
  <si>
    <t xml:space="preserve">
Profesional de apoyo MIPG y reponsables de las acciones
</t>
  </si>
  <si>
    <t>Deporte Estudiantil y Formativo</t>
  </si>
  <si>
    <t>Gestionar el desarrollo de actividades para el fomento del deporte y la competencia a nivel estudiantil.</t>
  </si>
  <si>
    <t>Comprende desde los procesos de iniciación, fundamentación hasta el perfeccionamiento deportivo. Tiene lugar tanto en los programas del sector educativo formal y no formal, como en  los  programas desescolarizados de  las  escuelas de formación deportiva y semejantes.</t>
  </si>
  <si>
    <t>Incumplimiento de las metas formuladas en el Plan de Acción Institucional 2021 del Plan de Desarrollo Departamental.</t>
  </si>
  <si>
    <t xml:space="preserve">1. Inadecuada planificación.
2. Falta de recursos administrativos y presupuestales.
</t>
  </si>
  <si>
    <t xml:space="preserve">Incumplimiento de los cofinanciadores externos.                                                    </t>
  </si>
  <si>
    <t>10 dias habiles siguientes al corte del trimestre</t>
  </si>
  <si>
    <t xml:space="preserve">Presentar de forma trimestral al equipo de seguimiento y evaluación de la Secretaria de Planeación Departamental, el informe de seguimiento al cumplimiento de las metas del plan de desarrollo.                                 </t>
  </si>
  <si>
    <t>Equipo delegado por la Alta Direccion.</t>
  </si>
  <si>
    <t xml:space="preserve">Realizar acciones de seguimiento trimestral al cumplimiento del Plan de Acción 2021   y presentar informe al equipo delegado por la alta  dirección.        </t>
  </si>
  <si>
    <t xml:space="preserve">Presentar informe de cumplimiento y avance de las metas del plan de acción 2021 para conocimiento y toma decisiones ante el Comité Institucional   de Gestión y Desempeño-MIPG.   </t>
  </si>
  <si>
    <t xml:space="preserve">Presentar y socializar  de forma trimestral al detalle el  informe de cumplimiento y avance de las metas del plan de acción 2021 para conocimiento y toma decisiones ante el Comité Institucional   de Gestión y Desempeño-MIPG.   </t>
  </si>
  <si>
    <t>Trimestral</t>
  </si>
  <si>
    <t>No se ha realizada el proceso de habilitación del servicio de acuerdo con la normatividad vigente.</t>
  </si>
  <si>
    <t>No se han cumplido los requisitos de la normatividad vigente aplicable.</t>
  </si>
  <si>
    <t xml:space="preserve">Solicitar la habilitación de servicios de salud, que por requerimientos propios de nuestra actividad, podamos brindar de manera exclusiva servicios de baja complejidad y consulta especializada, que no incluyan servicios de hospitalización ni quirúrgicos. </t>
  </si>
  <si>
    <t>Una vez analizada la normatividad vigente la Dirección definirá la mejor opción de habilitación de servicios que permita brindar la atención integral del deportista.</t>
  </si>
  <si>
    <t>Profesionales del area biomedica</t>
  </si>
  <si>
    <t>Semestral</t>
  </si>
  <si>
    <t>Falta de planificación y organización del proceso.</t>
  </si>
  <si>
    <t>Falta de Socialización del Plan institucional de capacitación.</t>
  </si>
  <si>
    <t>Area de Talento Humano y profesionales de apoyo</t>
  </si>
  <si>
    <t>Socializar y divulgar las jornadas de inducción y reinducción institucional.</t>
  </si>
  <si>
    <t>Cada vez que se requiera</t>
  </si>
  <si>
    <t>Programar y Desarrollar las actividades de inducción y reinducción.</t>
  </si>
  <si>
    <t>No ejecución de los planes estratégicos e institucionales del proceso de gestión de talento humano.</t>
  </si>
  <si>
    <t xml:space="preserve">1.No realizar el estudio técnico de necesidades
2.No planificar las actividades a desarrollar en cada uno de los planes. 
</t>
  </si>
  <si>
    <t>Primer Trimestre de 2021</t>
  </si>
  <si>
    <t xml:space="preserve">Aplicar las encuestas de necesidades y de percepción para construir el estudio de necesidades y a partir del mismo formular los planes.   </t>
  </si>
  <si>
    <t xml:space="preserve">
Presentar  y socializar para su aprobación los planes de talento humano  ante el comité Institucional   de Gestión y Desempeño-MIPG. 
</t>
  </si>
  <si>
    <t xml:space="preserve">Se aplicaron las encuestas y se construyeron los planes acorde al estudio técnico de necesidades y expectativas del personal del INDERSANTANDER. </t>
  </si>
  <si>
    <t>Se Presentó y socializo para su aprobación los planes de talento humano ante el comité Institucional   de Gestión y Desempeño-MIPG realizado el 15 de febrero de 2021, que con ocasión a unos compromisos definidos en el mismo, se convocó a sesión extraordinaria al día siguiente 16 de febrero de 2021.</t>
  </si>
  <si>
    <t xml:space="preserve">Presentar el seguimiento semestral a la ejecución de los planes de acción de talento humano ante el comité Institucional   de Gestión y Desempeño-MIPG.   </t>
  </si>
  <si>
    <t>Area de Talento Humano y asesora del  SG-SST</t>
  </si>
  <si>
    <t xml:space="preserve">Se ha venido realizando el préstamo de las historias laborales con el uso del formato (FOGD05-02 SOLICITUD PRESTAMO DE DOCUMENTOS) , así como se ha venido llevando el formato (FORH07-02 HOJA CONTROL HISTORIAS LABORALES).
</t>
  </si>
  <si>
    <t xml:space="preserve">Construir los planes de talento humano a partir d estudio técnico de necesidades y expectativas realizado a los uncionarios. </t>
  </si>
  <si>
    <t>Presentar  y socializar para su aprobación los planes de talento humano ante el comité Institucional   de Gestión y Desempeño-MIPG .</t>
  </si>
  <si>
    <t xml:space="preserve">
No efectuar  las transferencias documentales , acorde a las tablas de retención documental. 
</t>
  </si>
  <si>
    <t>Falta de espacio en el archivo central.</t>
  </si>
  <si>
    <t xml:space="preserve">Falta de herramientas para la organización del archivo </t>
  </si>
  <si>
    <t xml:space="preserve">
Se realiza la verificación de los tiempos establecidos en las tablas de retención documental, con el objetivo  trasladar el archivo de gestión al central. 
</t>
  </si>
  <si>
    <t xml:space="preserve">Adquirir los estantes para ubicar el archivo de gestion trasladado </t>
  </si>
  <si>
    <t>Organizar el archivo de gestión en el central, se marca el estante y se realiza el inventario documental mediante el uso de formato (FOGD03 -03 FORMATO UNICO DE INVETARIO DOCUMENTAL - FUID).</t>
  </si>
  <si>
    <t xml:space="preserve">Trasladar el archivo de gestión de todas las areas </t>
  </si>
  <si>
    <t xml:space="preserve">Técnico administrativo –gestión documental </t>
  </si>
  <si>
    <t>Perdida de documentación del archivo central  (carpeta, folios, cajas etc.)</t>
  </si>
  <si>
    <t>No se dispone de los recursos financieros y tecnológicos.</t>
  </si>
  <si>
    <t>No se cuenta con personal de apoyo para el proceso.</t>
  </si>
  <si>
    <t xml:space="preserve">Se ha venido realizando el préstamo de los documentos mediante la aplicación del formato (FOGD05-02 SOLICITUD PRESTAMO DE DOCUMENTOS, sin presentar ninguna anomalía, es decir que no se ha materializado  el riesgo. </t>
  </si>
  <si>
    <t>Incumplimiento de controles diseñados.</t>
  </si>
  <si>
    <t xml:space="preserve">Dar cumplimiento al procedimiento y al formato diseñado para el préstamo de documentos. </t>
  </si>
  <si>
    <t>Fondos acumulados de las vigencias anteriores sin organizar de acuerdo con la normatividad vigente.</t>
  </si>
  <si>
    <t>Realizar el inventario mediante el uso de formato (FOGD03 -03 FORMATO UNICO DE INVETARIO DOCUMENTAL - FUID).</t>
  </si>
  <si>
    <t>Técnico administrativo –gestión documental y personal de apoyo al proceso.</t>
  </si>
  <si>
    <t>Diciembre de 2021</t>
  </si>
  <si>
    <t>Planes de gestión documental desactualizados.</t>
  </si>
  <si>
    <t>Revisión de los planes de gestión documental para su actualización.</t>
  </si>
  <si>
    <t xml:space="preserve">Una vez se tengan actualizados presentar y socializar para su aprobación ante comité Institucional   de Gestión y Desempeño-MIPG. </t>
  </si>
  <si>
    <t xml:space="preserve">Se ha vendido revisando para su actualización las actividades del PINAR y de los manuales y formatos. Se han cumplido algunas actividades como lo son; la realización del inventario 2008 al 2019 y la marcación de carpetas. </t>
  </si>
  <si>
    <t xml:space="preserve">
Realizar seguimiento al avance de cumplimiento de los planes de gestión documental. 
</t>
  </si>
  <si>
    <t xml:space="preserve">
Presentar los resultados del monitoreo al cumplimiento de los planes ante el comité Institucional   de Gestión y Desempeño-MIPG. 
</t>
  </si>
  <si>
    <t>Agosto de 2021</t>
  </si>
  <si>
    <t>Desactualización del Inventario de Bienes Muebles e Inmuebles del INDERSANTANDER.</t>
  </si>
  <si>
    <t>Falta de reporte de las partes implicadas.</t>
  </si>
  <si>
    <t>Adopción e implementación del manual de manejo y control administrativo de los recursos físicos MAAB01-01.</t>
  </si>
  <si>
    <t xml:space="preserve">Solicitar la publicación del manual y la eliminación de los procedimientos que se sustituyen con el mismo para su consulta en la herramienta institucional Dropbox. </t>
  </si>
  <si>
    <t>Publicación del manual en el link institucional de Dropbox.</t>
  </si>
  <si>
    <t>Técnico administrativo –Almacen</t>
  </si>
  <si>
    <t>El 24 de Marzo de 2021, se presentó ante MIPG-SGC  la solicitud de mejora documental en el sistema para la eliminación de los procedimientos con los códigos (PRAF16-02; PRAF17-02; PRAF18-02; PRAF19-02; PRAF20-02; PRAF21-02; PRAF22-02; PRAF23-02; PRAF24-02; PRAF25; PRAF26-02; PRAF27-02; PRAF28-02) e inclusión del Manual de manejo y control administrativo de los recursos físicos MAAB01-01.</t>
  </si>
  <si>
    <t xml:space="preserve">Adquisición de bienes y servicios  </t>
  </si>
  <si>
    <t>Generación de Obligaciones Contraídas dobles a favor del mismo Contratista o por mayor valor del solicitado.</t>
  </si>
  <si>
    <t xml:space="preserve">
Falta de controles apropiados en la elaboración de Obligaciones Contraídas.
</t>
  </si>
  <si>
    <t xml:space="preserve">Se lleva registro y control de las cuentas de cobro desde que se radican hasta el traslado de las mismas al área de tesorería. </t>
  </si>
  <si>
    <t xml:space="preserve">Área de contabilidad 
</t>
  </si>
  <si>
    <t xml:space="preserve">Se ha venido registrando de forma estricta para llevar el control en la radicación de las cuentas por pagar en pro de no recibir solicitudes dobles a favor de la misma persona y también se realiza   revisión detallada de las Obligaciones Contraídas antes de enviarlas al área de Tesorería.
</t>
  </si>
  <si>
    <t>Transferencias con errores al momento de realizar el pago.</t>
  </si>
  <si>
    <t xml:space="preserve">Error involuntario del pagador en la digitación de la cuenta del beneficiario a donde se realiza el traslado </t>
  </si>
  <si>
    <t xml:space="preserve">1. Procedimientos documentados.
2.Documentos soporte de las transacciones bancarias.
</t>
  </si>
  <si>
    <t>Diario</t>
  </si>
  <si>
    <t xml:space="preserve">Área de tesorería </t>
  </si>
  <si>
    <t>1.Establecer puntos de control efectivos para los pagos o para los traslados de fondos, tales como disponer del tiempo. 
2. Documentación soporte idónea de los pagos y  traslados de fondos.</t>
  </si>
  <si>
    <t xml:space="preserve">Se ha venido dando cumplimiento  a la circular No.003 del 13 de mayo de 2020, con el objetivo de culturizar al personal del Instituto en que los pagos se realizan los días martes y jueves de la semana. </t>
  </si>
  <si>
    <t>Presiones de los mismos funcionarios o contratistas  de la entidad por el pago rápido.</t>
  </si>
  <si>
    <t>No publicación en el SECOP o publicación extemporánea.</t>
  </si>
  <si>
    <t>Publicación parcial de los documentos del proceso.</t>
  </si>
  <si>
    <t>Capacitar al personal de apoyo asignado.</t>
  </si>
  <si>
    <t xml:space="preserve">Se vinculó mediante contrato de prestación de servicios la persona encargada de brindar apoyo al funcionario responsable de cargar la contratación en la plataforma del SECOP </t>
  </si>
  <si>
    <t>Vincular personal de apoyo al auxiliar administrativo encargado de publicar los documentos de los procesos a las plataformas.</t>
  </si>
  <si>
    <t>Mantener vinculado al instituto  la persona encargada de brindar apoyo al funcionario responsable de cargar la contratación en la plataforma del SECOP.</t>
  </si>
  <si>
    <t xml:space="preserve">Director general 
 y Jefe de oficina jurídica 
</t>
  </si>
  <si>
    <t>Realizar capacitación al personal de la entidad y específicamente a los supervisores  de los contratos en  Supervisión, documentos a publicar en el SECOP  y liquidación de contrato, así como el manejo de las hojas de ruta</t>
  </si>
  <si>
    <t xml:space="preserve">
Asesor jurídico y Jefe de oficina jurídica
</t>
  </si>
  <si>
    <t>Julio de 2021</t>
  </si>
  <si>
    <t>Desorganización administrativa de la documentación del INDERSANTANDER.</t>
  </si>
  <si>
    <t>Fallas en los controles existentes</t>
  </si>
  <si>
    <t>Falencias en el proceso de manejo y archivo de los expedientes contractuales.</t>
  </si>
  <si>
    <t>Supervisores y  Jefe de oficina jurídica</t>
  </si>
  <si>
    <t xml:space="preserve">Se ha venido dando uso a la aplicación de las hojas de ruta o listas de chequeo en tiempo real. </t>
  </si>
  <si>
    <t xml:space="preserve">
Página web institucional desactualizada 
</t>
  </si>
  <si>
    <t xml:space="preserve">Diseño programático, tecnológico y administrativo de la página web antiguo </t>
  </si>
  <si>
    <t xml:space="preserve">Dificultad en la codificación de la programación de la página web, solo permite un diseño especifico. </t>
  </si>
  <si>
    <t xml:space="preserve">Se ha venido comunicando en las auditorías internas, así como se puso en conocimiento del director general ante el comité Institucional   de Gestión y Desempeño-MIPG del 15 de Febrero de 2021. </t>
  </si>
  <si>
    <t xml:space="preserve">
Jefe de oficina de control interno y profesional de apoyo MIPG.
</t>
  </si>
  <si>
    <t xml:space="preserve">Anual </t>
  </si>
  <si>
    <t xml:space="preserve">Contratar la actualización de la página web. </t>
  </si>
  <si>
    <t xml:space="preserve">Se cuenta con un profesional de apoyo al área de las TICS quien ejerce el rol de webmaster. </t>
  </si>
  <si>
    <t xml:space="preserve">Falta de herramientas en cuanto a seguridad, almacenamiento y protección de datos </t>
  </si>
  <si>
    <t>Manipulación de la información en los servidores.</t>
  </si>
  <si>
    <t xml:space="preserve">Profesional de apoyo al área de las TICS </t>
  </si>
  <si>
    <t>Funcionarios de planta y contratistas de la entidad deben cumplir a cabalidad las medidas contempladas en la política de seguridad y privacidad de la información diseñada para el Indersantander.</t>
  </si>
  <si>
    <t>Monitorear el cumplimiento de la política de seguridad y privacidad de la información adoptada para el Indersantander</t>
  </si>
  <si>
    <t xml:space="preserve">Gestor documental del Sistemas de gestión de calidad desactualizado. </t>
  </si>
  <si>
    <t xml:space="preserve">Falta de acciones de mejora documentales </t>
  </si>
  <si>
    <t xml:space="preserve">Falta de conocimiento, revisión y consulta por parte de los líderes de procesos y sus equipos de trabajo. </t>
  </si>
  <si>
    <t>Efectuar las mejoras de gestión documental al Sistema de gestión de calidad</t>
  </si>
  <si>
    <t>Profesional de Apoyo MIPG-SGC</t>
  </si>
  <si>
    <t>Procedimiento estandarizado para las acciones de mejora al Sistema de gestión de calidad y formato parametrizado para su uso (FOGI04-04 SOLICITUD DE MEJORA DOCUMENTAL).</t>
  </si>
  <si>
    <t>Incumplimiento de los planes de mejoramiento tanto internos como externos</t>
  </si>
  <si>
    <t>Los líderes de los procesos evaluados no cumplen con los compromisos establecidos</t>
  </si>
  <si>
    <t xml:space="preserve">Falta de compromiso o recursos económicos </t>
  </si>
  <si>
    <t xml:space="preserve">Jefe de la oficina de control interno </t>
  </si>
  <si>
    <t xml:space="preserve">Realzar seguimiento trimestral a los planes de mejoramiento internos y externos. </t>
  </si>
  <si>
    <t>En el correspondiente periodo se realizó el seguimiento y reporte en la plataforma de SIA Contraloría del avance del cumplimiento del plan de mejoramiento suscrito con la CGS.</t>
  </si>
  <si>
    <t xml:space="preserve">Realzar seguimiento trimestral a los planes de mejoramiento internos y externos y comunicar su estado ante el comité institucional de coordinación de control interno  y en caso de ser necesario generar las alertas del incumplimiento ante el mismo. </t>
  </si>
  <si>
    <t>Información suministrada para desarrollar las auditorías, no cumple con las características de veracidad, calidad y oportunidad.</t>
  </si>
  <si>
    <t>Ausencia de compromiso institucional</t>
  </si>
  <si>
    <t xml:space="preserve">Incumplimiento a los compromisos establecidos con la mejora continua de la entidad </t>
  </si>
  <si>
    <t xml:space="preserve">Se presenta y aprueba ante el comité institucional de coordinación de control interno el plan anual de auditorías, el cual posteriormente es socializado al  interior del INDERSANTANDER con cada responsable. </t>
  </si>
  <si>
    <t xml:space="preserve">Socializar el plan de auditorías y su programación con cada responsable de atender las mismas. </t>
  </si>
  <si>
    <t>Diseñar, crear, aplicar, evaluar, controlar y coordinar los diferentes planes, políticas y programas administrativos, así como la formación y capacitación del talento humano de las entidades que hacen parte del deporte asociado en el departamento.</t>
  </si>
  <si>
    <t>Comprende desde la asesoria, apoyo hasta y seguimiento en la ejecucion de programas a las entidades del Sistema Departamental del Deporte.</t>
  </si>
  <si>
    <t>Deporte Asociado</t>
  </si>
  <si>
    <t xml:space="preserve">DEPORTE SOCIAL COMUNITARIO </t>
  </si>
  <si>
    <t>Generar espacios de esparcimiento y recreación que contribuyan al mejoramiento de la calidad de vida de la comunidad santandereana.</t>
  </si>
  <si>
    <t>Abarca desde la planeación de todas las actividades de recreación, deporte y aprovechamiento del tiempo libre hasta su ejecución en la población objetivo.</t>
  </si>
  <si>
    <t>DEPORTE DE ALTO RENDIMIENTO</t>
  </si>
  <si>
    <t>Diseñar, aplicar, dirigir, evaluar, controlar y coordinar junto con la entidad los planes, políticas y programas en materia de deporte competitivo y de alto rendimiento.</t>
  </si>
  <si>
    <t>Comprende desde la planeación del poyo integral a los deportistas hasta el seguimiento a la ejecucion de programas y planes referentes al deporte de competencia.</t>
  </si>
  <si>
    <t>GESTION DEL TALENTO HUMANO</t>
  </si>
  <si>
    <t>Proveer y mantener el Talento Humano competente requerido por cada uno de los  procesos para lograr el cumplimiento de los objetivos institucionales.</t>
  </si>
  <si>
    <t>Este proceso comprende desde la vinculación del Talento Humano, su capacitación, bienestar, salud y seguridad hasta su desvinculación</t>
  </si>
  <si>
    <t>ADMINISTRATIVO Y FINANCIERO</t>
  </si>
  <si>
    <t xml:space="preserve">Garantizar una adecuada administración de los recursos financieros conforme a las prioridades institucionales. </t>
  </si>
  <si>
    <t>Este proceso cubre desde la planificación y ejecución del Presupuesto, el registro y presentación de informes contable hasta el pago de las cuentas conforme a la normatividad vigente.</t>
  </si>
  <si>
    <t>Garantizar la adquisición de bienes, obras o servicios de forma transparente y en cumplimiento de la normatividad legal vigente.</t>
  </si>
  <si>
    <t>Este proceso abarca desde el acompañamiento,la proyeccion hasta la verificación en las difeerentes etapas (precontractual, contractual y poscontractual)  de la adquision de bienes, obras y servicios de la entidad.</t>
  </si>
  <si>
    <t>GESTION JURIDICA</t>
  </si>
  <si>
    <t>Asesorar, asistir y representar a la entidad y sus dependencias en las distintas áreas jurídicas, asegurando el cumplimiento de la gestión en el marco de los lineamientos legales y normativos aplicables.</t>
  </si>
  <si>
    <t>Este proceso abarca desde las respuestas a derechos de petición, conceptos jurídicos hasta el acompañamiento a la entidad en los diferentes procesos juridicos de la entidad.</t>
  </si>
  <si>
    <t>COMUNICACIONES INSTITUCIONALES</t>
  </si>
  <si>
    <t>Asegurar el fortalecimiento de las comunicaciones internas y externas, estableciendo canales de comunicación y sistemas de información que aseguren la oportunidad y confiabilidad requerida para la gestión.</t>
  </si>
  <si>
    <t xml:space="preserve">Desde la solicitud de información y comunicación hasta su publicación y socialización a través de los canales establecidos. </t>
  </si>
  <si>
    <t xml:space="preserve">GESTIÓN DOCUMENTAL </t>
  </si>
  <si>
    <t>Administrar  la documentación  que  produce  y recibe   el Instituto Departamental de Recreación y Deporte de Santander - INDERSANTANDER,  garantizando  la  adecuada  utilización, custodia y conservación con el fin de dar cumplimiento a la normatividad vigente y los fines institucionales.</t>
  </si>
  <si>
    <t>Este proceso aplica a toda la documentación  producida por el Instituto Departamental  de Recreación y Deporte de Santander - INDERSANTANDER</t>
  </si>
  <si>
    <t xml:space="preserve">
Falta de asignacion de recursos económicos
</t>
  </si>
  <si>
    <t>Se tiene parametrizado el formato (FOGD04-02 PLANTILLA CORRESPONDENCIA) como accion de control para la atencion de los PQRS del Instituto.</t>
  </si>
  <si>
    <t xml:space="preserve">En el comité institucional de gestión y desempeño-MIPG, realizado el 15 de Febrero de 2021, se puso en conocimiento del director y de los integrantes y asistentes la necesidad de implementar con urgencia la ventanilla integral en la entidad. 
</t>
  </si>
  <si>
    <t xml:space="preserve">
Reiterar al señor director del instituto la necesidad de la implementación de la ventanilla integral y de los integrantes del Comité institucional de gestión y desempeño-MIPG.</t>
  </si>
  <si>
    <t>Profesional de apoyo MIPG y Jefe de Control Interno.</t>
  </si>
  <si>
    <t xml:space="preserve">GESTION INTEGRAL </t>
  </si>
  <si>
    <t>Administrar el Sistema de Gestión Integral de la Entidad, evaluando el cumplimiento de los requisitos establecidos, de los clientes, legales e institucionales en los criterios de las Nomas aplicadas al Sistema Gestión para contribuir al mejoramiento continuo del mismo.</t>
  </si>
  <si>
    <t>Aplica para todos los procesos del Sistema de Gestión Integral del Instituto Departamental de Recreación y Deporte de Santander - INDERSANTANDER.</t>
  </si>
  <si>
    <t xml:space="preserve">
El área de biomédica no se encuentre debidamente habilitada para la prestación del servicio.
</t>
  </si>
  <si>
    <t>Seguimos a la espera  de la habilitación del servicio de salud del  area biomédica, no obstante es importante destacar que ya se presento el proyecto ante la secretaria de Salud departamental, para que el area de Biomedica realice transicion a IPS..</t>
  </si>
  <si>
    <t>Solicitar a  quien requieran la hojas de vida e historias laborales el diligenciamiento del formato  Solicitud Préstamo de documentos (FOGD05-02 SOLICITUD PRESTAMO DE DOCUMENTOS).</t>
  </si>
  <si>
    <t>1. Estricto control en la radicación de las cuentas para no recibir Solicitudes dobles a favor de la misma persona.                                               2.  Revisión general de la Obligaciones Contraida antes de enviarlas a Tesorería.</t>
  </si>
  <si>
    <t>No tener individualizados los inventarios</t>
  </si>
  <si>
    <t>Adoptar mediante acto administrativo la  implementacion del manual de manejo y control administrativo de los recursos físicos MAAB01-01.</t>
  </si>
  <si>
    <t>Se  realizó la actualización y adopción del manual de manejo y control administrativo de los recursos físicos MAAB01-01 mediante la Resolución No.040 del 22 de febrero de 2021 .</t>
  </si>
  <si>
    <t xml:space="preserve">No reportar en tiempo real. </t>
  </si>
  <si>
    <t>Llevar control estricto de los documentos de los expedientes mediante el uso de las hojas de ruta.</t>
  </si>
  <si>
    <t>Aplicación en tiempo real de las listas de chequeo o hojas de ruta, con su respectiva foliación como acción de control y trazabilidad de los documentos.</t>
  </si>
  <si>
    <t xml:space="preserve">Reiterar a la alta dirección sobre la necesidad de actualizar la página web institucional. </t>
  </si>
  <si>
    <t>Reiterar a la alta dirección sobre la necesidad de realizar la actualización de  la página web institucional.</t>
  </si>
  <si>
    <t>Realizar copias de seguridad .</t>
  </si>
  <si>
    <t xml:space="preserve">
Realizar copias de seguridad  con mayor frecuencia a los equipos de cómputo del INDERSANTANDER 
</t>
  </si>
  <si>
    <t>Se tiene regulado y parametrizado el procedimiento de prestado de documento y el formato.</t>
  </si>
  <si>
    <t>Vinculación de personal de apoyo para el proceso de gestion documental competente.</t>
  </si>
  <si>
    <t>Julio  de 2021</t>
  </si>
  <si>
    <t xml:space="preserve"> Reporte fuera de los tiempos legales de los  accidentes  e incidentes de trabajo.</t>
  </si>
  <si>
    <t>Materailizacion del los riesgos del Sistema de gestion de Seguridad Y Salud en el Trabajo</t>
  </si>
  <si>
    <t>falta de acciones de control efectivas</t>
  </si>
  <si>
    <t xml:space="preserve">Falta de conocimiento. </t>
  </si>
  <si>
    <t>Adoptar disposiciones efectivas para desarrollar las medidas de identificación de peligros, evaluación y valoración de los riesgos y establecimiento de controles que prevengan daños en la salud de los trabajadores y/o contratistas, en los equipos e instalaciones.</t>
  </si>
  <si>
    <t>Asesora del SG-SST</t>
  </si>
  <si>
    <t xml:space="preserve">Se socializo y aprobó ante el Comité Institucional de Coordinación de Control Interno el plan anual de auditorías 2021, se inició el proceso de auditoria con su previa apertura y socialización del programacion. </t>
  </si>
  <si>
    <t xml:space="preserve">CONTROL INTERNO </t>
  </si>
  <si>
    <t>Realizar evaluaciones periodicas y seguimientos a la gestion del Indersantander, generando recomendaciones que orienten las acciones de mejoramiento de la entidad.</t>
  </si>
  <si>
    <t>Comprende desde la programacion de actividades,  fomento de las actividades de autocontrol,  evaluación asesoría a la Gestión Institucional, relación con los entes externos hasta el seguimiento, monitoreo y la presentación de informes.</t>
  </si>
  <si>
    <t xml:space="preserve">En cuanto a la acción de este riego se puede concluir que se ha venido realizando la implementación de la ventanilla única integral con la estrategia diseñada, sin embardo se requiere fortalecer la formalidad mediante la emisión del acto administrativo que adopta y obliga el buen uso de la misma al interior del instituto.  </t>
  </si>
  <si>
    <t xml:space="preserve">En el periodo correspondiente se dieron instrucciones, no obstante, la actividad formal de capacitación no se ha realizado. </t>
  </si>
  <si>
    <t>En el comité institucional de gestión y desempeño-MIPG, realizado el   25  de mayo de 2021, se llevó a cabo el seguimiento al estado de los planes de acción, destacando también que acorde al resultado de furag 2020 se debía hacer una actualización del mismo.</t>
  </si>
  <si>
    <t>Deficiente e insuficiente inducciones,
 reinducciones y capacitaciones</t>
  </si>
  <si>
    <t>Pérdida total o parcial de la información.</t>
  </si>
  <si>
    <t xml:space="preserve">Se presente y socializaron los resultados del avance el  informe de cumplimiento y avance de las metas del plan de acción 2021 para conocimiento y toma decisiones ante el Comité Institucional   de Gestión y Desempeño-MIPG realizado el 25 de Mayo de 2021.   
</t>
  </si>
  <si>
    <t xml:space="preserve">En el Comité Institucional de Gestión y Desempeño-MIPG realizado el 25 de Mayo de 2021, se realizó el seguimiento al estado de los planes institucionales de la entidad donde se recomendó dar continuidad a cada una de las actividades en los tiempos programados. </t>
  </si>
  <si>
    <t xml:space="preserve">Se inició con el desarrollo de las capacitaciones programadas en contratación estatal, en el mes de Mayo, así: 
*Capacitación Implementación de SECOP II (Plan anual de adquisiciones) – fecha 10 de mayo de 2021.
*Capacitación implementación SECOP II (Supervisores)- fecha 11 de mayo de 2021 y 18 de mayo de 2021.
*Capacitación contratación directiva Modulo I- fecha 31 de Mayo de 2021.
Capacitación contratación directiva Modulo II- fecha 3 de Junio  de 2021.
</t>
  </si>
  <si>
    <t>Verificar que los funcionarios y contratistas del Instituto se encuentren debidamente afiliados y vinculados al nivel de riesgo acorde a su desempeño laboral.</t>
  </si>
  <si>
    <t>Se ha venido realizando la gestión para la actualización de la página web.</t>
  </si>
  <si>
    <t>Se requiere dar continuidad a la acción de implementación al cumplimiento de la política de seguridad y privacidad de la información adoptada para el Indersantander.</t>
  </si>
  <si>
    <t xml:space="preserve">Se logró la destinación presupuestal por un valor de $6.000.000 y actualmente se están realizando las cotizaciones de los estantes. 
Actualmente  se encuentra en proceso precontractual la adquisición de 30 estantes. </t>
  </si>
  <si>
    <t xml:space="preserve">En el periodo correspondiente  se realizó la vinculación de  dos personas de apoyo. </t>
  </si>
  <si>
    <t>A  la fecha se han seleccionado comprobantes de egreso de la vigencia 2006.</t>
  </si>
  <si>
    <t xml:space="preserve">Para el correspondiente periodo se avanzó con el inventario de la vigencia 2008 y 2009. </t>
  </si>
  <si>
    <t xml:space="preserve">Se presentó de forma trimestral al equipo de seguimiento y evaluación de la Secretaria de Planeación Departamental, el informe de seguimiento al cumplimiento de las metas del plan de desarrollo.    </t>
  </si>
  <si>
    <t xml:space="preserve">Se presentaron y socializaron los resultados del avance el  informe de cumplimiento y avance de las metas del plan de acción 2021 para conocimiento y toma decisiones ante el Comité Institucional   de Gestión y Desempeño-MIPG realizado el 25 de Mayo de 2021.   
</t>
  </si>
  <si>
    <t>Programar, Desarrollar y realizar seguimiento de las actividades de capacitación, inducción y reinducción en su ejecucción.</t>
  </si>
  <si>
    <t>Realizar buenos ejercicios de divulgación para garantizar la asistencia de los funcionarios y contratistas del instituto en las jornadas de inducción,  reinducción institucional y/o capacitacion.</t>
  </si>
  <si>
    <t>En el correspondiente periodo, se ha llevó acabo diferentes capacitaciones, asociadas a los siguientes temas; Modelo Integrado de Planeación y Gestión-MIPG, Sistema de Gestión de Calidad, Sistema de Gestión de Seguridad y Salud en el Trabajo, Sistema de contratación estatal y demás aspectos institucionales (caja de compensacion familiar).</t>
  </si>
  <si>
    <t>Se realizaron los procesos de divulgación para las diferentes actividades mediante; correos institucionales y grupo del whatsapp del Instituto.</t>
  </si>
  <si>
    <t xml:space="preserve">En el primer semestre el Profesional de apoyo al área de las TICS, realizo copias de seguridad a al área administrativa y financiera (contabilidad, presupuesto y tesorería), en alto rendimiento, en deporte asociado y en  la oficina de control interno. 
Importante destacar que el  responsable del Sistema integrado administrativo- SIA, realiza copias diarias del servidor acorde a la programación de dicho sistema, las cuales se almacenan en un servidor externo web-nube. 
</t>
  </si>
  <si>
    <t xml:space="preserve">A la fecha del 22 de junio de 2021, se  realizó el traslado de los archivos de la dependencia de jurídica vigencias 2016 y 2017, para un total de 96 cajas. 
Se están organizando  los fondos acumulados de la vigencia 1997 hasta el 2005. 
</t>
  </si>
  <si>
    <t>Seleccionar la documentación existente en los fondos acumulados para poder crear las tablas de valoración documental y de esta forma lograr organizar los archivos.</t>
  </si>
  <si>
    <t>En el correspondiente periodo, se ha llevó acabo diferentes capacitaciones, asociadas a los siguientes temas; talento humano (caja de compensacion familiar ) y  Sistema de Gestión de Seguridad y Salud en el Trabajo.</t>
  </si>
  <si>
    <t>En el Segundo  trimestre se recibieron y realizaron 12 solicitudes de mejora documental de los diferentes procesos de la Entidad, mediante el registro del formato  (FOGI04-04 SOLICITUD DE MEJORA DOCUMENTAL).</t>
  </si>
  <si>
    <t xml:space="preserve">Se revisa de forma mensual desde el SG-SST  que el personal vinculado a la entidad tenga la novedad ante la ARL positiva sobre su afiliación a nombre del INDERSANTANDER, para seguidamente iniciar labores. </t>
  </si>
  <si>
    <t>Primer Trimestral de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</si>
</sst>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9" x14ac:knownFonts="1">
    <font>
      <sz val="11"/>
      <color theme="1"/>
      <name val="Calibri"/>
      <family val="2"/>
      <scheme val="minor"/>
    </font>
    <font>
      <sz val="11"/>
      <color theme="1"/>
      <name val="Arial Narrow"/>
      <family val="2"/>
    </font>
    <font>
      <sz val="11"/>
      <name val="Arial Narrow"/>
      <family val="2"/>
    </font>
    <font>
      <sz val="10"/>
      <color rgb="FF000000"/>
      <name val="Arial Narrow"/>
      <family val="2"/>
    </font>
    <font>
      <b/>
      <sz val="11"/>
      <color theme="1"/>
      <name val="Arial Narrow"/>
      <family val="2"/>
    </font>
    <font>
      <sz val="10"/>
      <color theme="1"/>
      <name val="Calibri"/>
      <family val="2"/>
      <scheme val="minor"/>
    </font>
    <font>
      <sz val="10"/>
      <color theme="1"/>
      <name val="Arial Narrow"/>
      <family val="2"/>
    </font>
    <font>
      <b/>
      <sz val="11"/>
      <color theme="9" tint="-0.249977111117893"/>
      <name val="Arial Narrow"/>
      <family val="2"/>
    </font>
    <font>
      <sz val="14"/>
      <color theme="1"/>
      <name val="Arial Narrow"/>
      <family val="2"/>
    </font>
    <font>
      <sz val="18"/>
      <name val="Arial"/>
      <family val="2"/>
    </font>
    <font>
      <b/>
      <sz val="20"/>
      <color rgb="FF000000"/>
      <name val="Arial Narrow"/>
      <family val="2"/>
    </font>
    <font>
      <sz val="20"/>
      <color rgb="FF000000"/>
      <name val="Arial Narrow"/>
      <family val="2"/>
    </font>
    <font>
      <sz val="20"/>
      <color rgb="FFFFFFFF"/>
      <name val="Arial Narrow"/>
      <family val="2"/>
    </font>
    <font>
      <sz val="16"/>
      <color rgb="FF000000"/>
      <name val="Arial Narrow"/>
      <family val="2"/>
    </font>
    <font>
      <sz val="11"/>
      <color theme="0"/>
      <name val="Calibri"/>
      <family val="2"/>
      <scheme val="minor"/>
    </font>
    <font>
      <sz val="11"/>
      <color theme="1"/>
      <name val="Calibri"/>
      <family val="2"/>
      <scheme val="minor"/>
    </font>
    <font>
      <sz val="11"/>
      <name val="Calibri"/>
      <family val="2"/>
      <scheme val="minor"/>
    </font>
    <font>
      <sz val="16"/>
      <color theme="1"/>
      <name val="Calibri"/>
      <family val="2"/>
      <scheme val="minor"/>
    </font>
    <font>
      <sz val="28"/>
      <color theme="1"/>
      <name val="Calibri"/>
      <family val="2"/>
      <scheme val="minor"/>
    </font>
    <font>
      <b/>
      <sz val="40"/>
      <color rgb="FF000000"/>
      <name val="Calibri"/>
      <family val="2"/>
    </font>
    <font>
      <b/>
      <sz val="12"/>
      <color rgb="FF000000"/>
      <name val="Calibri"/>
      <family val="2"/>
    </font>
    <font>
      <b/>
      <sz val="28"/>
      <color rgb="FF000000"/>
      <name val="Calibri"/>
      <family val="2"/>
    </font>
    <font>
      <b/>
      <sz val="36"/>
      <color rgb="FF000000"/>
      <name val="Calibri"/>
      <family val="2"/>
    </font>
    <font>
      <sz val="18"/>
      <color theme="1"/>
      <name val="Arial Narrow"/>
      <family val="2"/>
    </font>
    <font>
      <b/>
      <sz val="18"/>
      <color rgb="FF000000"/>
      <name val="Calibri"/>
      <family val="2"/>
    </font>
    <font>
      <b/>
      <sz val="18"/>
      <color theme="1"/>
      <name val="Arial Narrow"/>
      <family val="2"/>
    </font>
    <font>
      <b/>
      <sz val="22"/>
      <color theme="1"/>
      <name val="Arial Narrow"/>
      <family val="2"/>
    </font>
    <font>
      <b/>
      <sz val="14"/>
      <color theme="1"/>
      <name val="Arial Narrow"/>
      <family val="2"/>
    </font>
    <font>
      <sz val="11"/>
      <color rgb="FFFF0000"/>
      <name val="Calibri"/>
      <family val="2"/>
      <scheme val="minor"/>
    </font>
    <font>
      <sz val="16"/>
      <color rgb="FFFF0000"/>
      <name val="Arial Narrow"/>
      <family val="2"/>
    </font>
    <font>
      <sz val="16"/>
      <color rgb="FFFF0000"/>
      <name val="Calibri"/>
      <family val="2"/>
      <scheme val="minor"/>
    </font>
    <font>
      <sz val="11"/>
      <color rgb="FF030303"/>
      <name val="Arial"/>
      <family val="2"/>
    </font>
    <font>
      <sz val="24"/>
      <name val="Arial"/>
      <family val="2"/>
    </font>
    <font>
      <b/>
      <sz val="24"/>
      <color rgb="FF000000"/>
      <name val="Arial Narrow"/>
      <family val="2"/>
    </font>
    <font>
      <sz val="26"/>
      <color rgb="FF000000"/>
      <name val="Arial Narrow"/>
      <family val="2"/>
    </font>
    <font>
      <sz val="26"/>
      <color rgb="FFFFFFFF"/>
      <name val="Arial Narrow"/>
      <family val="2"/>
    </font>
    <font>
      <sz val="12"/>
      <color theme="1"/>
      <name val="Arial Narrow"/>
      <family val="2"/>
    </font>
    <font>
      <sz val="12"/>
      <color theme="1"/>
      <name val="Calibri"/>
      <family val="2"/>
      <scheme val="minor"/>
    </font>
    <font>
      <b/>
      <sz val="12"/>
      <color rgb="FF000000"/>
      <name val="Arial Narrow"/>
      <family val="2"/>
    </font>
    <font>
      <sz val="12"/>
      <color rgb="FF000000"/>
      <name val="Arial Narrow"/>
      <family val="2"/>
    </font>
    <font>
      <b/>
      <sz val="12"/>
      <color theme="9" tint="-0.249977111117893"/>
      <name val="Arial Narrow"/>
      <family val="2"/>
    </font>
    <font>
      <b/>
      <sz val="14"/>
      <color rgb="FF000000"/>
      <name val="Arial Narrow"/>
      <family val="2"/>
    </font>
    <font>
      <sz val="24"/>
      <color theme="1"/>
      <name val="Arial Narrow"/>
      <family val="2"/>
    </font>
    <font>
      <b/>
      <sz val="24"/>
      <color rgb="FF000000"/>
      <name val="Calibri"/>
      <family val="2"/>
    </font>
    <font>
      <b/>
      <sz val="20"/>
      <color theme="1"/>
      <name val="Calibri"/>
      <family val="2"/>
      <scheme val="minor"/>
    </font>
    <font>
      <b/>
      <sz val="12"/>
      <name val="Arial Narrow"/>
      <family val="2"/>
    </font>
    <font>
      <b/>
      <sz val="26"/>
      <color theme="1"/>
      <name val="Arial Narrow"/>
      <family val="2"/>
    </font>
    <font>
      <b/>
      <sz val="9"/>
      <color theme="1"/>
      <name val="Arial Narrow"/>
      <family val="2"/>
    </font>
    <font>
      <sz val="10"/>
      <name val="Arial"/>
      <family val="2"/>
    </font>
    <font>
      <sz val="12"/>
      <name val="Times New Roman"/>
      <family val="1"/>
    </font>
    <font>
      <sz val="10"/>
      <name val="Arial Narrow"/>
      <family val="2"/>
    </font>
    <font>
      <b/>
      <sz val="14"/>
      <name val="Arial Narrow"/>
      <family val="2"/>
    </font>
    <font>
      <b/>
      <u/>
      <sz val="11"/>
      <name val="Arial Narrow"/>
      <family val="2"/>
    </font>
    <font>
      <b/>
      <sz val="11"/>
      <name val="Arial Narrow"/>
      <family val="2"/>
    </font>
    <font>
      <b/>
      <sz val="10"/>
      <name val="Arial Narrow"/>
      <family val="2"/>
    </font>
    <font>
      <b/>
      <sz val="9"/>
      <name val="Arial Narrow"/>
      <family val="2"/>
    </font>
    <font>
      <sz val="9"/>
      <name val="Arial Narrow"/>
      <family val="2"/>
    </font>
    <font>
      <b/>
      <sz val="9"/>
      <color theme="9" tint="-0.249977111117893"/>
      <name val="Arial Narrow"/>
      <family val="2"/>
    </font>
    <font>
      <b/>
      <sz val="10"/>
      <color theme="9" tint="-0.249977111117893"/>
      <name val="Arial Narrow"/>
      <family val="2"/>
    </font>
  </fonts>
  <fills count="1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FFFF66"/>
        <bgColor indexed="64"/>
      </patternFill>
    </fill>
    <fill>
      <patternFill patternType="solid">
        <fgColor rgb="FF92D050"/>
        <bgColor indexed="64"/>
      </patternFill>
    </fill>
    <fill>
      <patternFill patternType="solid">
        <fgColor rgb="FFBFBFBF"/>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D9D9D9"/>
        <bgColor indexed="64"/>
      </patternFill>
    </fill>
    <fill>
      <patternFill patternType="solid">
        <fgColor rgb="FFE26B0A"/>
        <bgColor indexed="64"/>
      </patternFill>
    </fill>
    <fill>
      <patternFill patternType="solid">
        <fgColor rgb="FFC0000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s>
  <borders count="75">
    <border>
      <left/>
      <right/>
      <top/>
      <bottom/>
      <diagonal/>
    </border>
    <border>
      <left style="dotted">
        <color rgb="FFF79646"/>
      </left>
      <right style="dotted">
        <color rgb="FFF79646"/>
      </right>
      <top style="dotted">
        <color rgb="FFF79646"/>
      </top>
      <bottom style="dotted">
        <color rgb="FFF79646"/>
      </bottom>
      <diagonal/>
    </border>
    <border>
      <left style="dashed">
        <color theme="9" tint="-0.24994659260841701"/>
      </left>
      <right style="dashed">
        <color theme="9" tint="-0.24994659260841701"/>
      </right>
      <top style="dashed">
        <color theme="9" tint="-0.24994659260841701"/>
      </top>
      <bottom style="dashed">
        <color theme="9" tint="-0.24994659260841701"/>
      </bottom>
      <diagonal/>
    </border>
    <border>
      <left style="dashed">
        <color theme="9" tint="-0.24994659260841701"/>
      </left>
      <right/>
      <top/>
      <bottom style="dashed">
        <color theme="9" tint="-0.24994659260841701"/>
      </bottom>
      <diagonal/>
    </border>
    <border>
      <left style="dashed">
        <color theme="9" tint="-0.24994659260841701"/>
      </left>
      <right style="dashed">
        <color theme="9" tint="-0.24994659260841701"/>
      </right>
      <top style="dashed">
        <color theme="9" tint="-0.24994659260841701"/>
      </top>
      <bottom/>
      <diagonal/>
    </border>
    <border>
      <left style="dashed">
        <color theme="9" tint="-0.24994659260841701"/>
      </left>
      <right style="dashed">
        <color theme="9" tint="-0.24994659260841701"/>
      </right>
      <top/>
      <bottom style="dashed">
        <color theme="9" tint="-0.24994659260841701"/>
      </bottom>
      <diagonal/>
    </border>
    <border>
      <left style="dashed">
        <color theme="9" tint="-0.24994659260841701"/>
      </left>
      <right/>
      <top style="dashed">
        <color theme="9" tint="-0.24994659260841701"/>
      </top>
      <bottom style="dashed">
        <color theme="9" tint="-0.24994659260841701"/>
      </bottom>
      <diagonal/>
    </border>
    <border>
      <left/>
      <right style="dashed">
        <color theme="9" tint="-0.24994659260841701"/>
      </right>
      <top style="dashed">
        <color theme="9" tint="-0.24994659260841701"/>
      </top>
      <bottom style="dashed">
        <color theme="9" tint="-0.24994659260841701"/>
      </bottom>
      <diagonal/>
    </border>
    <border>
      <left style="dashed">
        <color theme="9" tint="-0.24994659260841701"/>
      </left>
      <right style="dashed">
        <color theme="9" tint="-0.24994659260841701"/>
      </right>
      <top/>
      <bottom/>
      <diagonal/>
    </border>
    <border>
      <left style="dashed">
        <color theme="9" tint="-0.24994659260841701"/>
      </left>
      <right/>
      <top/>
      <bottom/>
      <diagonal/>
    </border>
    <border>
      <left/>
      <right/>
      <top style="dashed">
        <color theme="9" tint="-0.24994659260841701"/>
      </top>
      <bottom style="dashed">
        <color theme="9" tint="-0.24994659260841701"/>
      </bottom>
      <diagonal/>
    </border>
    <border>
      <left style="dotted">
        <color rgb="FFF79646"/>
      </left>
      <right style="dotted">
        <color rgb="FFF79646"/>
      </right>
      <top/>
      <bottom style="dotted">
        <color rgb="FFF79646"/>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dashed">
        <color theme="9" tint="-0.24994659260841701"/>
      </left>
      <right/>
      <top style="dashed">
        <color theme="9" tint="-0.24994659260841701"/>
      </top>
      <bottom/>
      <diagonal/>
    </border>
    <border>
      <left/>
      <right/>
      <top style="dashed">
        <color theme="9" tint="-0.24994659260841701"/>
      </top>
      <bottom/>
      <diagonal/>
    </border>
    <border>
      <left/>
      <right style="dashed">
        <color theme="9" tint="-0.24994659260841701"/>
      </right>
      <top style="dashed">
        <color theme="9" tint="-0.24994659260841701"/>
      </top>
      <bottom/>
      <diagonal/>
    </border>
    <border>
      <left/>
      <right/>
      <top/>
      <bottom style="dashed">
        <color theme="9" tint="-0.24994659260841701"/>
      </bottom>
      <diagonal/>
    </border>
    <border>
      <left/>
      <right style="dashed">
        <color theme="9" tint="-0.24994659260841701"/>
      </right>
      <top/>
      <bottom style="dashed">
        <color theme="9"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medium">
        <color indexed="64"/>
      </right>
      <top style="thin">
        <color indexed="64"/>
      </top>
      <bottom/>
      <diagonal/>
    </border>
    <border>
      <left style="double">
        <color indexed="64"/>
      </left>
      <right/>
      <top style="double">
        <color indexed="64"/>
      </top>
      <bottom/>
      <diagonal/>
    </border>
    <border>
      <left/>
      <right style="thin">
        <color theme="0"/>
      </right>
      <top style="double">
        <color indexed="64"/>
      </top>
      <bottom/>
      <diagonal/>
    </border>
    <border>
      <left style="thin">
        <color theme="0"/>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double">
        <color indexed="64"/>
      </right>
      <top style="thin">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auto="1"/>
      </left>
      <right/>
      <top style="hair">
        <color auto="1"/>
      </top>
      <bottom style="hair">
        <color auto="1"/>
      </bottom>
      <diagonal/>
    </border>
    <border>
      <left/>
      <right style="double">
        <color indexed="64"/>
      </right>
      <top style="hair">
        <color indexed="64"/>
      </top>
      <bottom style="hair">
        <color indexed="64"/>
      </bottom>
      <diagonal/>
    </border>
    <border>
      <left style="hair">
        <color indexed="64"/>
      </left>
      <right/>
      <top style="hair">
        <color indexed="64"/>
      </top>
      <bottom style="double">
        <color indexed="64"/>
      </bottom>
      <diagonal/>
    </border>
    <border>
      <left/>
      <right style="double">
        <color indexed="64"/>
      </right>
      <top style="hair">
        <color indexed="64"/>
      </top>
      <bottom style="double">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double">
        <color indexed="64"/>
      </left>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double">
        <color indexed="64"/>
      </bottom>
      <diagonal/>
    </border>
    <border>
      <left/>
      <right style="hair">
        <color indexed="64"/>
      </right>
      <top style="hair">
        <color indexed="64"/>
      </top>
      <bottom style="double">
        <color indexed="64"/>
      </bottom>
      <diagonal/>
    </border>
  </borders>
  <cellStyleXfs count="5">
    <xf numFmtId="0" fontId="0" fillId="0" borderId="0"/>
    <xf numFmtId="9" fontId="15" fillId="0" borderId="0" applyFont="0" applyFill="0" applyBorder="0" applyAlignment="0" applyProtection="0"/>
    <xf numFmtId="0" fontId="48" fillId="0" borderId="0"/>
    <xf numFmtId="0" fontId="49" fillId="0" borderId="0"/>
    <xf numFmtId="0" fontId="5" fillId="0" borderId="0"/>
  </cellStyleXfs>
  <cellXfs count="394">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xf>
    <xf numFmtId="0" fontId="4" fillId="2" borderId="0" xfId="0" applyFont="1" applyFill="1" applyAlignment="1">
      <alignment horizontal="center" vertical="center"/>
    </xf>
    <xf numFmtId="0" fontId="1" fillId="0" borderId="0" xfId="0" applyFont="1" applyAlignment="1">
      <alignment horizontal="center"/>
    </xf>
    <xf numFmtId="0" fontId="1" fillId="0" borderId="2" xfId="0" applyFont="1" applyBorder="1" applyAlignment="1">
      <alignment horizontal="center" vertical="center"/>
    </xf>
    <xf numFmtId="0" fontId="4" fillId="2" borderId="2" xfId="0" applyFont="1" applyFill="1" applyBorder="1" applyAlignment="1">
      <alignment horizontal="center" vertical="center" textRotation="90"/>
    </xf>
    <xf numFmtId="0" fontId="1" fillId="3" borderId="0" xfId="0" applyFont="1" applyFill="1"/>
    <xf numFmtId="0" fontId="5" fillId="0" borderId="0" xfId="0" applyFont="1"/>
    <xf numFmtId="0" fontId="3" fillId="0" borderId="1" xfId="0" applyFont="1" applyBorder="1" applyAlignment="1">
      <alignment horizontal="left" vertical="center" wrapText="1" indent="1" readingOrder="1"/>
    </xf>
    <xf numFmtId="0" fontId="9" fillId="0" borderId="0" xfId="0" applyFont="1" applyAlignment="1">
      <alignment horizontal="center" vertical="center" wrapText="1"/>
    </xf>
    <xf numFmtId="0" fontId="10" fillId="6" borderId="0" xfId="0" applyFont="1" applyFill="1" applyAlignment="1">
      <alignment horizontal="center" vertical="center" wrapText="1" readingOrder="1"/>
    </xf>
    <xf numFmtId="0" fontId="11" fillId="5" borderId="11" xfId="0" applyFont="1" applyFill="1" applyBorder="1" applyAlignment="1">
      <alignment horizontal="center" vertical="center" wrapText="1" readingOrder="1"/>
    </xf>
    <xf numFmtId="0" fontId="11" fillId="0" borderId="11" xfId="0" applyFont="1" applyBorder="1" applyAlignment="1">
      <alignment horizontal="justify" vertical="center" wrapText="1" readingOrder="1"/>
    </xf>
    <xf numFmtId="9" fontId="11" fillId="0" borderId="11" xfId="0" applyNumberFormat="1" applyFont="1" applyBorder="1" applyAlignment="1">
      <alignment horizontal="center" vertical="center" wrapText="1" readingOrder="1"/>
    </xf>
    <xf numFmtId="0" fontId="11" fillId="7" borderId="1" xfId="0" applyFont="1" applyFill="1" applyBorder="1" applyAlignment="1">
      <alignment horizontal="center" vertical="center" wrapText="1" readingOrder="1"/>
    </xf>
    <xf numFmtId="0" fontId="11" fillId="0" borderId="1" xfId="0" applyFont="1" applyBorder="1" applyAlignment="1">
      <alignment horizontal="justify" vertical="center" wrapText="1" readingOrder="1"/>
    </xf>
    <xf numFmtId="9" fontId="11" fillId="0" borderId="1" xfId="0" applyNumberFormat="1" applyFont="1" applyBorder="1" applyAlignment="1">
      <alignment horizontal="center" vertical="center" wrapText="1" readingOrder="1"/>
    </xf>
    <xf numFmtId="0" fontId="11" fillId="4" borderId="1" xfId="0" applyFont="1" applyFill="1" applyBorder="1" applyAlignment="1">
      <alignment horizontal="center" vertical="center" wrapText="1" readingOrder="1"/>
    </xf>
    <xf numFmtId="0" fontId="11" fillId="8" borderId="1" xfId="0" applyFont="1" applyFill="1" applyBorder="1" applyAlignment="1">
      <alignment horizontal="center" vertical="center" wrapText="1" readingOrder="1"/>
    </xf>
    <xf numFmtId="0" fontId="12" fillId="9" borderId="1" xfId="0" applyFont="1" applyFill="1" applyBorder="1" applyAlignment="1">
      <alignment horizontal="center" vertical="center" wrapText="1" readingOrder="1"/>
    </xf>
    <xf numFmtId="0" fontId="16" fillId="0" borderId="0" xfId="0" applyFont="1"/>
    <xf numFmtId="0" fontId="14" fillId="0" borderId="0" xfId="0" applyFont="1"/>
    <xf numFmtId="0" fontId="4" fillId="0" borderId="0" xfId="0" applyFont="1" applyAlignment="1">
      <alignment horizontal="left" vertical="center"/>
    </xf>
    <xf numFmtId="0" fontId="4" fillId="3" borderId="0" xfId="0" applyFont="1" applyFill="1" applyAlignment="1">
      <alignment horizontal="center" vertical="center"/>
    </xf>
    <xf numFmtId="0" fontId="1" fillId="3" borderId="0" xfId="0" applyFont="1" applyFill="1" applyAlignment="1">
      <alignment vertical="center"/>
    </xf>
    <xf numFmtId="0" fontId="1" fillId="3" borderId="0" xfId="0" applyFont="1" applyFill="1" applyAlignment="1">
      <alignment horizont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29" fillId="0" borderId="0" xfId="0" applyFont="1" applyFill="1" applyAlignment="1">
      <alignment vertical="center"/>
    </xf>
    <xf numFmtId="0" fontId="30" fillId="0" borderId="0" xfId="0" applyFont="1" applyFill="1"/>
    <xf numFmtId="0" fontId="28" fillId="0" borderId="0" xfId="0" applyFont="1"/>
    <xf numFmtId="0" fontId="0" fillId="0" borderId="0" xfId="0" pivotButton="1"/>
    <xf numFmtId="0" fontId="13" fillId="0" borderId="0" xfId="0" applyFont="1" applyBorder="1" applyAlignment="1">
      <alignment horizontal="justify" vertical="center" wrapText="1" readingOrder="1"/>
    </xf>
    <xf numFmtId="0" fontId="31" fillId="0" borderId="0" xfId="0" applyFont="1"/>
    <xf numFmtId="0" fontId="33" fillId="6" borderId="0" xfId="0" applyFont="1" applyFill="1" applyAlignment="1">
      <alignment horizontal="center" vertical="center" wrapText="1" readingOrder="1"/>
    </xf>
    <xf numFmtId="0" fontId="34" fillId="0" borderId="11" xfId="0" applyFont="1" applyBorder="1" applyAlignment="1">
      <alignment horizontal="justify" vertical="center" wrapText="1" readingOrder="1"/>
    </xf>
    <xf numFmtId="0" fontId="34" fillId="0" borderId="1" xfId="0" applyFont="1" applyBorder="1" applyAlignment="1">
      <alignment horizontal="justify" vertical="center" wrapText="1" readingOrder="1"/>
    </xf>
    <xf numFmtId="0" fontId="34" fillId="5" borderId="11" xfId="0" applyFont="1" applyFill="1" applyBorder="1" applyAlignment="1">
      <alignment horizontal="center" vertical="center" wrapText="1" readingOrder="1"/>
    </xf>
    <xf numFmtId="0" fontId="34" fillId="7" borderId="1" xfId="0" applyFont="1" applyFill="1" applyBorder="1" applyAlignment="1">
      <alignment horizontal="center" vertical="center" wrapText="1" readingOrder="1"/>
    </xf>
    <xf numFmtId="0" fontId="34" fillId="4" borderId="1" xfId="0" applyFont="1" applyFill="1" applyBorder="1" applyAlignment="1">
      <alignment horizontal="center" vertical="center" wrapText="1" readingOrder="1"/>
    </xf>
    <xf numFmtId="0" fontId="34" fillId="8" borderId="1" xfId="0" applyFont="1" applyFill="1" applyBorder="1" applyAlignment="1">
      <alignment horizontal="center" vertical="center" wrapText="1" readingOrder="1"/>
    </xf>
    <xf numFmtId="0" fontId="35" fillId="9" borderId="1" xfId="0" applyFont="1" applyFill="1" applyBorder="1" applyAlignment="1">
      <alignment horizontal="center" vertical="center" wrapText="1" readingOrder="1"/>
    </xf>
    <xf numFmtId="0" fontId="34" fillId="0" borderId="11" xfId="0" applyFont="1" applyBorder="1" applyAlignment="1">
      <alignment horizontal="center" vertical="center" wrapText="1" readingOrder="1"/>
    </xf>
    <xf numFmtId="0" fontId="34" fillId="0" borderId="1" xfId="0" applyFont="1" applyBorder="1" applyAlignment="1">
      <alignment horizontal="center" vertical="center" wrapText="1" readingOrder="1"/>
    </xf>
    <xf numFmtId="0" fontId="20" fillId="11" borderId="12" xfId="0" applyFont="1" applyFill="1" applyBorder="1" applyAlignment="1" applyProtection="1">
      <alignment horizontal="center" vertical="center" wrapText="1" readingOrder="1"/>
      <protection hidden="1"/>
    </xf>
    <xf numFmtId="0" fontId="20" fillId="11" borderId="19" xfId="0" applyFont="1" applyFill="1" applyBorder="1" applyAlignment="1" applyProtection="1">
      <alignment horizontal="center" vertical="center" wrapText="1" readingOrder="1"/>
      <protection hidden="1"/>
    </xf>
    <xf numFmtId="0" fontId="20" fillId="11" borderId="13" xfId="0" applyFont="1" applyFill="1" applyBorder="1" applyAlignment="1" applyProtection="1">
      <alignment horizontal="center" vertical="center" wrapText="1" readingOrder="1"/>
      <protection hidden="1"/>
    </xf>
    <xf numFmtId="0" fontId="20" fillId="12" borderId="12" xfId="0" applyFont="1" applyFill="1" applyBorder="1" applyAlignment="1" applyProtection="1">
      <alignment horizontal="center" wrapText="1" readingOrder="1"/>
      <protection hidden="1"/>
    </xf>
    <xf numFmtId="0" fontId="20" fillId="12" borderId="19" xfId="0" applyFont="1" applyFill="1" applyBorder="1" applyAlignment="1" applyProtection="1">
      <alignment horizontal="center" wrapText="1" readingOrder="1"/>
      <protection hidden="1"/>
    </xf>
    <xf numFmtId="0" fontId="20" fillId="12" borderId="13" xfId="0" applyFont="1" applyFill="1" applyBorder="1" applyAlignment="1" applyProtection="1">
      <alignment horizontal="center" wrapText="1" readingOrder="1"/>
      <protection hidden="1"/>
    </xf>
    <xf numFmtId="0" fontId="20" fillId="11" borderId="14" xfId="0" applyFont="1" applyFill="1" applyBorder="1" applyAlignment="1" applyProtection="1">
      <alignment horizontal="center" vertical="center" wrapText="1" readingOrder="1"/>
      <protection hidden="1"/>
    </xf>
    <xf numFmtId="0" fontId="20" fillId="11" borderId="0" xfId="0" applyFont="1" applyFill="1" applyBorder="1" applyAlignment="1" applyProtection="1">
      <alignment horizontal="center" vertical="center" wrapText="1" readingOrder="1"/>
      <protection hidden="1"/>
    </xf>
    <xf numFmtId="0" fontId="20" fillId="11" borderId="15" xfId="0" applyFont="1" applyFill="1" applyBorder="1" applyAlignment="1" applyProtection="1">
      <alignment horizontal="center" vertical="center" wrapText="1" readingOrder="1"/>
      <protection hidden="1"/>
    </xf>
    <xf numFmtId="0" fontId="20" fillId="12" borderId="14" xfId="0" applyFont="1" applyFill="1" applyBorder="1" applyAlignment="1" applyProtection="1">
      <alignment horizontal="center" wrapText="1" readingOrder="1"/>
      <protection hidden="1"/>
    </xf>
    <xf numFmtId="0" fontId="20" fillId="12" borderId="0" xfId="0" applyFont="1" applyFill="1" applyBorder="1" applyAlignment="1" applyProtection="1">
      <alignment horizontal="center" wrapText="1" readingOrder="1"/>
      <protection hidden="1"/>
    </xf>
    <xf numFmtId="0" fontId="20" fillId="12" borderId="15" xfId="0" applyFont="1" applyFill="1" applyBorder="1" applyAlignment="1" applyProtection="1">
      <alignment horizontal="center" wrapText="1" readingOrder="1"/>
      <protection hidden="1"/>
    </xf>
    <xf numFmtId="0" fontId="20" fillId="11" borderId="0" xfId="0" applyFont="1" applyFill="1" applyAlignment="1" applyProtection="1">
      <alignment horizontal="center" vertical="center" wrapText="1" readingOrder="1"/>
      <protection hidden="1"/>
    </xf>
    <xf numFmtId="0" fontId="20" fillId="11" borderId="16" xfId="0" applyFont="1" applyFill="1" applyBorder="1" applyAlignment="1" applyProtection="1">
      <alignment horizontal="center" vertical="center" wrapText="1" readingOrder="1"/>
      <protection hidden="1"/>
    </xf>
    <xf numFmtId="0" fontId="20" fillId="11" borderId="18" xfId="0" applyFont="1" applyFill="1" applyBorder="1" applyAlignment="1" applyProtection="1">
      <alignment horizontal="center" vertical="center" wrapText="1" readingOrder="1"/>
      <protection hidden="1"/>
    </xf>
    <xf numFmtId="0" fontId="20" fillId="11" borderId="17" xfId="0" applyFont="1" applyFill="1" applyBorder="1" applyAlignment="1" applyProtection="1">
      <alignment horizontal="center" vertical="center" wrapText="1" readingOrder="1"/>
      <protection hidden="1"/>
    </xf>
    <xf numFmtId="0" fontId="20" fillId="12" borderId="16" xfId="0" applyFont="1" applyFill="1" applyBorder="1" applyAlignment="1" applyProtection="1">
      <alignment horizontal="center" wrapText="1" readingOrder="1"/>
      <protection hidden="1"/>
    </xf>
    <xf numFmtId="0" fontId="20" fillId="12" borderId="18" xfId="0" applyFont="1" applyFill="1" applyBorder="1" applyAlignment="1" applyProtection="1">
      <alignment horizontal="center" wrapText="1" readingOrder="1"/>
      <protection hidden="1"/>
    </xf>
    <xf numFmtId="0" fontId="20" fillId="12" borderId="17" xfId="0" applyFont="1" applyFill="1" applyBorder="1" applyAlignment="1" applyProtection="1">
      <alignment horizontal="center" wrapText="1" readingOrder="1"/>
      <protection hidden="1"/>
    </xf>
    <xf numFmtId="0" fontId="20" fillId="13" borderId="12" xfId="0" applyFont="1" applyFill="1" applyBorder="1" applyAlignment="1" applyProtection="1">
      <alignment horizontal="center" wrapText="1" readingOrder="1"/>
      <protection hidden="1"/>
    </xf>
    <xf numFmtId="0" fontId="20" fillId="13" borderId="19" xfId="0" applyFont="1" applyFill="1" applyBorder="1" applyAlignment="1" applyProtection="1">
      <alignment horizontal="center" wrapText="1" readingOrder="1"/>
      <protection hidden="1"/>
    </xf>
    <xf numFmtId="0" fontId="20" fillId="13" borderId="13" xfId="0" applyFont="1" applyFill="1" applyBorder="1" applyAlignment="1" applyProtection="1">
      <alignment horizontal="center" wrapText="1" readingOrder="1"/>
      <protection hidden="1"/>
    </xf>
    <xf numFmtId="0" fontId="20" fillId="13" borderId="14" xfId="0" applyFont="1" applyFill="1" applyBorder="1" applyAlignment="1" applyProtection="1">
      <alignment horizontal="center" wrapText="1" readingOrder="1"/>
      <protection hidden="1"/>
    </xf>
    <xf numFmtId="0" fontId="20" fillId="13" borderId="0" xfId="0" applyFont="1" applyFill="1" applyBorder="1" applyAlignment="1" applyProtection="1">
      <alignment horizontal="center" wrapText="1" readingOrder="1"/>
      <protection hidden="1"/>
    </xf>
    <xf numFmtId="0" fontId="20" fillId="13" borderId="15" xfId="0" applyFont="1" applyFill="1" applyBorder="1" applyAlignment="1" applyProtection="1">
      <alignment horizontal="center" wrapText="1" readingOrder="1"/>
      <protection hidden="1"/>
    </xf>
    <xf numFmtId="0" fontId="20" fillId="13" borderId="16" xfId="0" applyFont="1" applyFill="1" applyBorder="1" applyAlignment="1" applyProtection="1">
      <alignment horizontal="center" wrapText="1" readingOrder="1"/>
      <protection hidden="1"/>
    </xf>
    <xf numFmtId="0" fontId="20" fillId="13" borderId="18" xfId="0" applyFont="1" applyFill="1" applyBorder="1" applyAlignment="1" applyProtection="1">
      <alignment horizontal="center" wrapText="1" readingOrder="1"/>
      <protection hidden="1"/>
    </xf>
    <xf numFmtId="0" fontId="20" fillId="13" borderId="17" xfId="0" applyFont="1" applyFill="1" applyBorder="1" applyAlignment="1" applyProtection="1">
      <alignment horizontal="center" wrapText="1" readingOrder="1"/>
      <protection hidden="1"/>
    </xf>
    <xf numFmtId="0" fontId="20" fillId="5" borderId="12" xfId="0" applyFont="1" applyFill="1" applyBorder="1" applyAlignment="1" applyProtection="1">
      <alignment horizontal="center" wrapText="1" readingOrder="1"/>
      <protection hidden="1"/>
    </xf>
    <xf numFmtId="0" fontId="20" fillId="5" borderId="19" xfId="0" applyFont="1" applyFill="1" applyBorder="1" applyAlignment="1" applyProtection="1">
      <alignment horizontal="center" wrapText="1" readingOrder="1"/>
      <protection hidden="1"/>
    </xf>
    <xf numFmtId="0" fontId="20" fillId="5" borderId="13" xfId="0" applyFont="1" applyFill="1" applyBorder="1" applyAlignment="1" applyProtection="1">
      <alignment horizontal="center" wrapText="1" readingOrder="1"/>
      <protection hidden="1"/>
    </xf>
    <xf numFmtId="0" fontId="20" fillId="5" borderId="14" xfId="0" applyFont="1" applyFill="1" applyBorder="1" applyAlignment="1" applyProtection="1">
      <alignment horizontal="center" wrapText="1" readingOrder="1"/>
      <protection hidden="1"/>
    </xf>
    <xf numFmtId="0" fontId="20" fillId="5" borderId="0" xfId="0" applyFont="1" applyFill="1" applyBorder="1" applyAlignment="1" applyProtection="1">
      <alignment horizontal="center" wrapText="1" readingOrder="1"/>
      <protection hidden="1"/>
    </xf>
    <xf numFmtId="0" fontId="20" fillId="5" borderId="15" xfId="0" applyFont="1" applyFill="1" applyBorder="1" applyAlignment="1" applyProtection="1">
      <alignment horizontal="center" wrapText="1" readingOrder="1"/>
      <protection hidden="1"/>
    </xf>
    <xf numFmtId="0" fontId="20" fillId="5" borderId="16" xfId="0" applyFont="1" applyFill="1" applyBorder="1" applyAlignment="1" applyProtection="1">
      <alignment horizontal="center" wrapText="1" readingOrder="1"/>
      <protection hidden="1"/>
    </xf>
    <xf numFmtId="0" fontId="20" fillId="5" borderId="18" xfId="0" applyFont="1" applyFill="1" applyBorder="1" applyAlignment="1" applyProtection="1">
      <alignment horizontal="center" wrapText="1" readingOrder="1"/>
      <protection hidden="1"/>
    </xf>
    <xf numFmtId="0" fontId="20" fillId="5" borderId="17" xfId="0" applyFont="1" applyFill="1" applyBorder="1" applyAlignment="1" applyProtection="1">
      <alignment horizontal="center" wrapText="1" readingOrder="1"/>
      <protection hidden="1"/>
    </xf>
    <xf numFmtId="0" fontId="24" fillId="13" borderId="19" xfId="0" applyFont="1" applyFill="1" applyBorder="1" applyAlignment="1" applyProtection="1">
      <alignment horizontal="center" wrapText="1" readingOrder="1"/>
      <protection hidden="1"/>
    </xf>
    <xf numFmtId="0" fontId="0" fillId="3" borderId="0" xfId="0" applyFill="1"/>
    <xf numFmtId="0" fontId="50" fillId="3" borderId="51" xfId="2" applyFont="1" applyFill="1" applyBorder="1" applyProtection="1"/>
    <xf numFmtId="0" fontId="50" fillId="3" borderId="52" xfId="2" applyFont="1" applyFill="1" applyBorder="1" applyProtection="1"/>
    <xf numFmtId="0" fontId="50" fillId="3" borderId="53" xfId="2" applyFont="1" applyFill="1" applyBorder="1" applyProtection="1"/>
    <xf numFmtId="0" fontId="17" fillId="3" borderId="0" xfId="0" applyFont="1" applyFill="1" applyAlignment="1">
      <alignment vertical="center"/>
    </xf>
    <xf numFmtId="0" fontId="5" fillId="3" borderId="0" xfId="0" applyFont="1" applyFill="1"/>
    <xf numFmtId="0" fontId="37" fillId="3" borderId="0" xfId="0" applyFont="1" applyFill="1"/>
    <xf numFmtId="0" fontId="38" fillId="3" borderId="34" xfId="0" applyFont="1" applyFill="1" applyBorder="1" applyAlignment="1">
      <alignment horizontal="center" vertical="center" wrapText="1" readingOrder="1"/>
    </xf>
    <xf numFmtId="0" fontId="39" fillId="3" borderId="34" xfId="0" applyFont="1" applyFill="1" applyBorder="1" applyAlignment="1">
      <alignment horizontal="justify" vertical="center" wrapText="1" readingOrder="1"/>
    </xf>
    <xf numFmtId="9" fontId="38" fillId="3" borderId="43" xfId="0" applyNumberFormat="1" applyFont="1" applyFill="1" applyBorder="1" applyAlignment="1">
      <alignment horizontal="center" vertical="center" wrapText="1" readingOrder="1"/>
    </xf>
    <xf numFmtId="0" fontId="38" fillId="3" borderId="33" xfId="0" applyFont="1" applyFill="1" applyBorder="1" applyAlignment="1">
      <alignment horizontal="center" vertical="center" wrapText="1" readingOrder="1"/>
    </xf>
    <xf numFmtId="0" fontId="39" fillId="3" borderId="33" xfId="0" applyFont="1" applyFill="1" applyBorder="1" applyAlignment="1">
      <alignment horizontal="justify" vertical="center" wrapText="1" readingOrder="1"/>
    </xf>
    <xf numFmtId="9" fontId="38" fillId="3" borderId="38" xfId="0" applyNumberFormat="1" applyFont="1" applyFill="1" applyBorder="1" applyAlignment="1">
      <alignment horizontal="center" vertical="center" wrapText="1" readingOrder="1"/>
    </xf>
    <xf numFmtId="0" fontId="39" fillId="3" borderId="38" xfId="0" applyFont="1" applyFill="1" applyBorder="1" applyAlignment="1">
      <alignment horizontal="center" vertical="center" wrapText="1" readingOrder="1"/>
    </xf>
    <xf numFmtId="0" fontId="38" fillId="3" borderId="40" xfId="0" applyFont="1" applyFill="1" applyBorder="1" applyAlignment="1">
      <alignment horizontal="center" vertical="center" wrapText="1" readingOrder="1"/>
    </xf>
    <xf numFmtId="0" fontId="39" fillId="3" borderId="40" xfId="0" applyFont="1" applyFill="1" applyBorder="1" applyAlignment="1">
      <alignment horizontal="justify" vertical="center" wrapText="1" readingOrder="1"/>
    </xf>
    <xf numFmtId="0" fontId="39" fillId="3" borderId="41" xfId="0" applyFont="1" applyFill="1" applyBorder="1" applyAlignment="1">
      <alignment horizontal="center" vertical="center" wrapText="1" readingOrder="1"/>
    </xf>
    <xf numFmtId="0" fontId="47" fillId="3" borderId="0" xfId="0" applyFont="1" applyFill="1"/>
    <xf numFmtId="0" fontId="38" fillId="15" borderId="45" xfId="0" applyFont="1" applyFill="1" applyBorder="1" applyAlignment="1">
      <alignment horizontal="center" vertical="center" wrapText="1" readingOrder="1"/>
    </xf>
    <xf numFmtId="0" fontId="38" fillId="15" borderId="46" xfId="0" applyFont="1" applyFill="1" applyBorder="1" applyAlignment="1">
      <alignment horizontal="center" vertical="center" wrapText="1" readingOrder="1"/>
    </xf>
    <xf numFmtId="0" fontId="14" fillId="3" borderId="0" xfId="0" applyFont="1" applyFill="1"/>
    <xf numFmtId="0" fontId="32" fillId="3" borderId="0" xfId="0" applyFont="1" applyFill="1" applyAlignment="1">
      <alignment horizontal="center" vertical="center" wrapText="1"/>
    </xf>
    <xf numFmtId="0" fontId="13" fillId="3" borderId="0" xfId="0" applyFont="1" applyFill="1" applyBorder="1" applyAlignment="1">
      <alignment horizontal="justify" vertical="center" wrapText="1" readingOrder="1"/>
    </xf>
    <xf numFmtId="0" fontId="4" fillId="3" borderId="0" xfId="0" applyFont="1" applyFill="1" applyAlignment="1">
      <alignment vertical="center"/>
    </xf>
    <xf numFmtId="0" fontId="16" fillId="3" borderId="0" xfId="0" applyFont="1" applyFill="1"/>
    <xf numFmtId="0" fontId="4" fillId="3" borderId="0" xfId="0" applyFont="1" applyFill="1" applyAlignment="1">
      <alignment horizontal="left" vertical="center"/>
    </xf>
    <xf numFmtId="0" fontId="50" fillId="3" borderId="14" xfId="2" applyFont="1" applyFill="1" applyBorder="1" applyProtection="1"/>
    <xf numFmtId="0" fontId="55" fillId="3" borderId="0" xfId="0" applyFont="1" applyFill="1" applyBorder="1" applyAlignment="1" applyProtection="1">
      <alignment horizontal="left" vertical="center" wrapText="1"/>
    </xf>
    <xf numFmtId="0" fontId="56" fillId="3" borderId="0" xfId="0" applyFont="1" applyFill="1" applyBorder="1" applyAlignment="1" applyProtection="1">
      <alignment horizontal="left" vertical="top" wrapText="1"/>
    </xf>
    <xf numFmtId="0" fontId="50" fillId="3" borderId="0" xfId="2" applyFont="1" applyFill="1" applyBorder="1" applyProtection="1"/>
    <xf numFmtId="0" fontId="50" fillId="3" borderId="15" xfId="2" applyFont="1" applyFill="1" applyBorder="1" applyProtection="1"/>
    <xf numFmtId="0" fontId="50" fillId="3" borderId="16" xfId="2" applyFont="1" applyFill="1" applyBorder="1" applyProtection="1"/>
    <xf numFmtId="0" fontId="50" fillId="3" borderId="18" xfId="2" applyFont="1" applyFill="1" applyBorder="1" applyProtection="1"/>
    <xf numFmtId="0" fontId="50" fillId="3" borderId="17" xfId="2" applyFont="1" applyFill="1" applyBorder="1" applyProtection="1"/>
    <xf numFmtId="0" fontId="54" fillId="3" borderId="0" xfId="2" applyFont="1" applyFill="1" applyBorder="1" applyAlignment="1" applyProtection="1">
      <alignment horizontal="left" vertical="center" wrapText="1"/>
    </xf>
    <xf numFmtId="0" fontId="50" fillId="3" borderId="0" xfId="2" applyFont="1" applyFill="1" applyBorder="1" applyAlignment="1" applyProtection="1">
      <alignment horizontal="left" vertical="center" wrapText="1"/>
    </xf>
    <xf numFmtId="0" fontId="50" fillId="3" borderId="0" xfId="2" quotePrefix="1" applyFont="1" applyFill="1" applyBorder="1" applyAlignment="1" applyProtection="1">
      <alignment horizontal="left" vertical="center" wrapText="1"/>
    </xf>
    <xf numFmtId="0" fontId="50" fillId="3" borderId="15" xfId="2" applyFont="1" applyFill="1" applyBorder="1" applyAlignment="1" applyProtection="1"/>
    <xf numFmtId="0" fontId="52" fillId="3" borderId="14" xfId="2" quotePrefix="1" applyFont="1" applyFill="1" applyBorder="1" applyAlignment="1" applyProtection="1">
      <alignment horizontal="left" vertical="top" wrapText="1"/>
    </xf>
    <xf numFmtId="0" fontId="53" fillId="3" borderId="0" xfId="2" quotePrefix="1" applyFont="1" applyFill="1" applyBorder="1" applyAlignment="1" applyProtection="1">
      <alignment horizontal="left" vertical="top" wrapText="1"/>
    </xf>
    <xf numFmtId="0" fontId="53" fillId="3" borderId="15" xfId="2" quotePrefix="1" applyFont="1" applyFill="1" applyBorder="1" applyAlignment="1" applyProtection="1">
      <alignment horizontal="left" vertical="top" wrapText="1"/>
    </xf>
    <xf numFmtId="0" fontId="1" fillId="0" borderId="2" xfId="0" applyFont="1" applyBorder="1" applyAlignment="1" applyProtection="1">
      <alignment horizontal="center" vertical="top"/>
    </xf>
    <xf numFmtId="0" fontId="6" fillId="0" borderId="2" xfId="0" applyFont="1" applyBorder="1" applyAlignment="1" applyProtection="1">
      <alignment horizontal="justify" vertical="top" wrapText="1"/>
      <protection locked="0"/>
    </xf>
    <xf numFmtId="0" fontId="1" fillId="0" borderId="2" xfId="0" applyFont="1" applyBorder="1" applyAlignment="1" applyProtection="1">
      <alignment horizontal="center" vertical="top"/>
      <protection hidden="1"/>
    </xf>
    <xf numFmtId="0" fontId="1" fillId="0" borderId="2" xfId="0" applyFont="1" applyBorder="1" applyAlignment="1" applyProtection="1">
      <alignment horizontal="center" vertical="top" textRotation="90"/>
      <protection locked="0"/>
    </xf>
    <xf numFmtId="9" fontId="1" fillId="0" borderId="2" xfId="0" applyNumberFormat="1" applyFont="1" applyBorder="1" applyAlignment="1" applyProtection="1">
      <alignment horizontal="center" vertical="top"/>
      <protection hidden="1"/>
    </xf>
    <xf numFmtId="164" fontId="1" fillId="0" borderId="2" xfId="1" applyNumberFormat="1" applyFont="1" applyBorder="1" applyAlignment="1">
      <alignment horizontal="center" vertical="top"/>
    </xf>
    <xf numFmtId="0" fontId="4" fillId="0" borderId="2" xfId="0" applyFont="1" applyFill="1" applyBorder="1" applyAlignment="1" applyProtection="1">
      <alignment horizontal="center" vertical="top" textRotation="90" wrapText="1"/>
      <protection hidden="1"/>
    </xf>
    <xf numFmtId="9" fontId="1" fillId="0" borderId="4" xfId="0" applyNumberFormat="1" applyFont="1" applyBorder="1" applyAlignment="1" applyProtection="1">
      <alignment horizontal="center" vertical="top"/>
      <protection hidden="1"/>
    </xf>
    <xf numFmtId="0" fontId="4" fillId="0" borderId="2" xfId="0" applyFont="1" applyBorder="1" applyAlignment="1" applyProtection="1">
      <alignment horizontal="center" vertical="top" textRotation="90"/>
      <protection hidden="1"/>
    </xf>
    <xf numFmtId="0" fontId="1" fillId="0" borderId="4" xfId="0" applyFont="1" applyBorder="1" applyAlignment="1" applyProtection="1">
      <alignment horizontal="center" vertical="top" textRotation="90"/>
      <protection locked="0"/>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14" fontId="1" fillId="0" borderId="2" xfId="0" applyNumberFormat="1" applyFont="1" applyBorder="1" applyAlignment="1" applyProtection="1">
      <alignment horizontal="center" vertical="top"/>
      <protection locked="0"/>
    </xf>
    <xf numFmtId="0" fontId="1" fillId="0" borderId="2" xfId="0" applyFont="1" applyBorder="1" applyAlignment="1" applyProtection="1">
      <alignment horizontal="justify" vertical="top"/>
      <protection locked="0"/>
    </xf>
    <xf numFmtId="164" fontId="1" fillId="9" borderId="2" xfId="1" applyNumberFormat="1" applyFont="1" applyFill="1" applyBorder="1" applyAlignment="1">
      <alignment horizontal="center" vertical="top"/>
    </xf>
    <xf numFmtId="14" fontId="1" fillId="0" borderId="2" xfId="0" applyNumberFormat="1" applyFont="1" applyBorder="1" applyAlignment="1" applyProtection="1">
      <alignment horizontal="center" vertical="top" wrapText="1"/>
      <protection locked="0"/>
    </xf>
    <xf numFmtId="0" fontId="8" fillId="3" borderId="6" xfId="0" applyFont="1" applyFill="1" applyBorder="1" applyAlignment="1" applyProtection="1">
      <alignment horizontal="left" vertical="center"/>
      <protection locked="0"/>
    </xf>
    <xf numFmtId="0" fontId="8" fillId="3" borderId="10" xfId="0" applyFont="1" applyFill="1" applyBorder="1" applyAlignment="1" applyProtection="1">
      <alignment horizontal="left" vertical="center"/>
      <protection locked="0"/>
    </xf>
    <xf numFmtId="0" fontId="8" fillId="3" borderId="7" xfId="0" applyFont="1" applyFill="1" applyBorder="1" applyAlignment="1" applyProtection="1">
      <alignment horizontal="left" vertical="center"/>
      <protection locked="0"/>
    </xf>
    <xf numFmtId="0" fontId="51" fillId="14" borderId="48" xfId="2" applyFont="1" applyFill="1" applyBorder="1" applyAlignment="1" applyProtection="1">
      <alignment horizontal="center" vertical="center" wrapText="1"/>
    </xf>
    <xf numFmtId="0" fontId="51" fillId="14" borderId="49" xfId="2" applyFont="1" applyFill="1" applyBorder="1" applyAlignment="1" applyProtection="1">
      <alignment horizontal="center" vertical="center" wrapText="1"/>
    </xf>
    <xf numFmtId="0" fontId="51" fillId="14" borderId="50" xfId="2" applyFont="1" applyFill="1" applyBorder="1" applyAlignment="1" applyProtection="1">
      <alignment horizontal="center" vertical="center" wrapText="1"/>
    </xf>
    <xf numFmtId="0" fontId="50" fillId="0" borderId="14" xfId="2" quotePrefix="1" applyFont="1" applyBorder="1" applyAlignment="1" applyProtection="1">
      <alignment horizontal="left" vertical="center" wrapText="1"/>
    </xf>
    <xf numFmtId="0" fontId="50" fillId="0" borderId="0" xfId="2" quotePrefix="1" applyFont="1" applyBorder="1" applyAlignment="1" applyProtection="1">
      <alignment horizontal="left" vertical="center" wrapText="1"/>
    </xf>
    <xf numFmtId="0" fontId="50" fillId="0" borderId="15" xfId="2" quotePrefix="1" applyFont="1" applyBorder="1" applyAlignment="1" applyProtection="1">
      <alignment horizontal="left" vertical="center" wrapText="1"/>
    </xf>
    <xf numFmtId="0" fontId="50" fillId="0" borderId="68" xfId="2" quotePrefix="1" applyFont="1" applyBorder="1" applyAlignment="1" applyProtection="1">
      <alignment horizontal="left" vertical="center" wrapText="1"/>
    </xf>
    <xf numFmtId="0" fontId="50" fillId="0" borderId="69" xfId="2" quotePrefix="1" applyFont="1" applyBorder="1" applyAlignment="1" applyProtection="1">
      <alignment horizontal="left" vertical="center" wrapText="1"/>
    </xf>
    <xf numFmtId="0" fontId="50" fillId="0" borderId="70" xfId="2" quotePrefix="1" applyFont="1" applyBorder="1" applyAlignment="1" applyProtection="1">
      <alignment horizontal="left" vertical="center" wrapText="1"/>
    </xf>
    <xf numFmtId="0" fontId="52" fillId="3" borderId="51" xfId="2" quotePrefix="1" applyFont="1" applyFill="1" applyBorder="1" applyAlignment="1" applyProtection="1">
      <alignment horizontal="left" vertical="top" wrapText="1"/>
    </xf>
    <xf numFmtId="0" fontId="53" fillId="3" borderId="52" xfId="2" quotePrefix="1" applyFont="1" applyFill="1" applyBorder="1" applyAlignment="1" applyProtection="1">
      <alignment horizontal="left" vertical="top" wrapText="1"/>
    </xf>
    <xf numFmtId="0" fontId="53" fillId="3" borderId="53" xfId="2" quotePrefix="1" applyFont="1" applyFill="1" applyBorder="1" applyAlignment="1" applyProtection="1">
      <alignment horizontal="left" vertical="top" wrapText="1"/>
    </xf>
    <xf numFmtId="0" fontId="50" fillId="0" borderId="14" xfId="2" quotePrefix="1" applyFont="1" applyBorder="1" applyAlignment="1" applyProtection="1">
      <alignment horizontal="left" vertical="top" wrapText="1"/>
    </xf>
    <xf numFmtId="0" fontId="50" fillId="0" borderId="0" xfId="2" quotePrefix="1" applyFont="1" applyBorder="1" applyAlignment="1" applyProtection="1">
      <alignment horizontal="left" vertical="top" wrapText="1"/>
    </xf>
    <xf numFmtId="0" fontId="50" fillId="0" borderId="15" xfId="2" quotePrefix="1" applyFont="1" applyBorder="1" applyAlignment="1" applyProtection="1">
      <alignment horizontal="left" vertical="top" wrapText="1"/>
    </xf>
    <xf numFmtId="0" fontId="55" fillId="14" borderId="54" xfId="3" applyFont="1" applyFill="1" applyBorder="1" applyAlignment="1" applyProtection="1">
      <alignment horizontal="center" vertical="center" wrapText="1"/>
    </xf>
    <xf numFmtId="0" fontId="55" fillId="14" borderId="55" xfId="3" applyFont="1" applyFill="1" applyBorder="1" applyAlignment="1" applyProtection="1">
      <alignment horizontal="center" vertical="center" wrapText="1"/>
    </xf>
    <xf numFmtId="0" fontId="55" fillId="14" borderId="56" xfId="2" applyFont="1" applyFill="1" applyBorder="1" applyAlignment="1" applyProtection="1">
      <alignment horizontal="center" vertical="center"/>
    </xf>
    <xf numFmtId="0" fontId="55" fillId="14" borderId="57" xfId="2" applyFont="1" applyFill="1" applyBorder="1" applyAlignment="1" applyProtection="1">
      <alignment horizontal="center" vertical="center"/>
    </xf>
    <xf numFmtId="0" fontId="2" fillId="3" borderId="68" xfId="2" quotePrefix="1" applyFont="1" applyFill="1" applyBorder="1" applyAlignment="1" applyProtection="1">
      <alignment horizontal="justify" vertical="center" wrapText="1"/>
    </xf>
    <xf numFmtId="0" fontId="2" fillId="3" borderId="69" xfId="2" quotePrefix="1" applyFont="1" applyFill="1" applyBorder="1" applyAlignment="1" applyProtection="1">
      <alignment horizontal="justify" vertical="center" wrapText="1"/>
    </xf>
    <xf numFmtId="0" fontId="2" fillId="3" borderId="70" xfId="2" quotePrefix="1" applyFont="1" applyFill="1" applyBorder="1" applyAlignment="1" applyProtection="1">
      <alignment horizontal="justify" vertical="center" wrapText="1"/>
    </xf>
    <xf numFmtId="0" fontId="55" fillId="3" borderId="58" xfId="3" applyFont="1" applyFill="1" applyBorder="1" applyAlignment="1" applyProtection="1">
      <alignment horizontal="left" vertical="top" wrapText="1" readingOrder="1"/>
    </xf>
    <xf numFmtId="0" fontId="55" fillId="3" borderId="59" xfId="3" applyFont="1" applyFill="1" applyBorder="1" applyAlignment="1" applyProtection="1">
      <alignment horizontal="left" vertical="top" wrapText="1" readingOrder="1"/>
    </xf>
    <xf numFmtId="0" fontId="56" fillId="3" borderId="60" xfId="2" applyFont="1" applyFill="1" applyBorder="1" applyAlignment="1" applyProtection="1">
      <alignment horizontal="justify" vertical="center" wrapText="1"/>
    </xf>
    <xf numFmtId="0" fontId="56" fillId="3" borderId="61" xfId="2" applyFont="1" applyFill="1" applyBorder="1" applyAlignment="1" applyProtection="1">
      <alignment horizontal="justify" vertical="center" wrapText="1"/>
    </xf>
    <xf numFmtId="0" fontId="55" fillId="3" borderId="62" xfId="0" applyFont="1" applyFill="1" applyBorder="1" applyAlignment="1" applyProtection="1">
      <alignment horizontal="left" vertical="center" wrapText="1"/>
    </xf>
    <xf numFmtId="0" fontId="55" fillId="3" borderId="63" xfId="0" applyFont="1" applyFill="1" applyBorder="1" applyAlignment="1" applyProtection="1">
      <alignment horizontal="left" vertical="center" wrapText="1"/>
    </xf>
    <xf numFmtId="0" fontId="56" fillId="3" borderId="64" xfId="2" applyFont="1" applyFill="1" applyBorder="1" applyAlignment="1" applyProtection="1">
      <alignment horizontal="justify" vertical="center" wrapText="1"/>
    </xf>
    <xf numFmtId="0" fontId="56" fillId="3" borderId="65" xfId="2" applyFont="1" applyFill="1" applyBorder="1" applyAlignment="1" applyProtection="1">
      <alignment horizontal="justify" vertical="center" wrapText="1"/>
    </xf>
    <xf numFmtId="0" fontId="50" fillId="3" borderId="14" xfId="2" applyFont="1" applyFill="1" applyBorder="1" applyAlignment="1" applyProtection="1">
      <alignment horizontal="left" vertical="top" wrapText="1"/>
    </xf>
    <xf numFmtId="0" fontId="50" fillId="3" borderId="0" xfId="2" applyFont="1" applyFill="1" applyBorder="1" applyAlignment="1" applyProtection="1">
      <alignment horizontal="left" vertical="top" wrapText="1"/>
    </xf>
    <xf numFmtId="0" fontId="50" fillId="3" borderId="15" xfId="2" applyFont="1" applyFill="1" applyBorder="1" applyAlignment="1" applyProtection="1">
      <alignment horizontal="left" vertical="top" wrapText="1"/>
    </xf>
    <xf numFmtId="0" fontId="55" fillId="3" borderId="71" xfId="0" applyFont="1" applyFill="1" applyBorder="1" applyAlignment="1" applyProtection="1">
      <alignment horizontal="left" vertical="center" wrapText="1"/>
    </xf>
    <xf numFmtId="0" fontId="55" fillId="3" borderId="72" xfId="0" applyFont="1" applyFill="1" applyBorder="1" applyAlignment="1" applyProtection="1">
      <alignment horizontal="left" vertical="center" wrapText="1"/>
    </xf>
    <xf numFmtId="0" fontId="55" fillId="3" borderId="73" xfId="0" applyFont="1" applyFill="1" applyBorder="1" applyAlignment="1" applyProtection="1">
      <alignment horizontal="left" vertical="center" wrapText="1"/>
    </xf>
    <xf numFmtId="0" fontId="55" fillId="3" borderId="74" xfId="0" applyFont="1" applyFill="1" applyBorder="1" applyAlignment="1" applyProtection="1">
      <alignment horizontal="left" vertical="center" wrapText="1"/>
    </xf>
    <xf numFmtId="0" fontId="56" fillId="3" borderId="66" xfId="0" applyFont="1" applyFill="1" applyBorder="1" applyAlignment="1" applyProtection="1">
      <alignment horizontal="justify" vertical="center" wrapText="1"/>
    </xf>
    <xf numFmtId="0" fontId="56" fillId="3" borderId="67" xfId="0" applyFont="1" applyFill="1" applyBorder="1" applyAlignment="1" applyProtection="1">
      <alignment horizontal="justify" vertical="center" wrapText="1"/>
    </xf>
    <xf numFmtId="0" fontId="1" fillId="0" borderId="6" xfId="0" applyFont="1" applyBorder="1" applyAlignment="1">
      <alignment horizontal="left" vertical="center" wrapText="1"/>
    </xf>
    <xf numFmtId="0" fontId="1" fillId="0" borderId="10" xfId="0" applyFont="1" applyBorder="1" applyAlignment="1">
      <alignment horizontal="left" vertical="center" wrapText="1"/>
    </xf>
    <xf numFmtId="0" fontId="1" fillId="0" borderId="7" xfId="0" applyFont="1" applyBorder="1" applyAlignment="1">
      <alignment horizontal="left" vertical="center" wrapText="1"/>
    </xf>
    <xf numFmtId="9" fontId="1" fillId="0" borderId="4" xfId="0" applyNumberFormat="1" applyFont="1" applyBorder="1" applyAlignment="1" applyProtection="1">
      <alignment horizontal="center" vertical="top" wrapText="1"/>
      <protection hidden="1"/>
    </xf>
    <xf numFmtId="9" fontId="1" fillId="0" borderId="8" xfId="0" applyNumberFormat="1" applyFont="1" applyBorder="1" applyAlignment="1" applyProtection="1">
      <alignment horizontal="center" vertical="top" wrapText="1"/>
      <protection hidden="1"/>
    </xf>
    <xf numFmtId="9" fontId="1" fillId="0" borderId="5" xfId="0" applyNumberFormat="1" applyFont="1" applyBorder="1" applyAlignment="1" applyProtection="1">
      <alignment horizontal="center" vertical="top" wrapText="1"/>
      <protection hidden="1"/>
    </xf>
    <xf numFmtId="9" fontId="1" fillId="0" borderId="4" xfId="0" applyNumberFormat="1" applyFont="1" applyBorder="1" applyAlignment="1" applyProtection="1">
      <alignment horizontal="center" vertical="top" wrapText="1"/>
      <protection locked="0"/>
    </xf>
    <xf numFmtId="9" fontId="1" fillId="0" borderId="8" xfId="0" applyNumberFormat="1" applyFont="1" applyBorder="1" applyAlignment="1" applyProtection="1">
      <alignment horizontal="center" vertical="top" wrapText="1"/>
      <protection locked="0"/>
    </xf>
    <xf numFmtId="9" fontId="1" fillId="0" borderId="5" xfId="0" applyNumberFormat="1" applyFont="1" applyBorder="1" applyAlignment="1" applyProtection="1">
      <alignment horizontal="center" vertical="top" wrapText="1"/>
      <protection locked="0"/>
    </xf>
    <xf numFmtId="0" fontId="4" fillId="0" borderId="4" xfId="0" applyFont="1" applyFill="1" applyBorder="1" applyAlignment="1" applyProtection="1">
      <alignment horizontal="center" vertical="top" wrapText="1"/>
      <protection hidden="1"/>
    </xf>
    <xf numFmtId="0" fontId="4" fillId="0" borderId="8" xfId="0" applyFont="1" applyFill="1" applyBorder="1" applyAlignment="1" applyProtection="1">
      <alignment horizontal="center" vertical="top" wrapText="1"/>
      <protection hidden="1"/>
    </xf>
    <xf numFmtId="0" fontId="4" fillId="0" borderId="5" xfId="0" applyFont="1" applyFill="1" applyBorder="1" applyAlignment="1" applyProtection="1">
      <alignment horizontal="center" vertical="top" wrapText="1"/>
      <protection hidden="1"/>
    </xf>
    <xf numFmtId="0" fontId="4" fillId="0" borderId="4" xfId="0" applyFont="1" applyBorder="1" applyAlignment="1" applyProtection="1">
      <alignment horizontal="center" vertical="top"/>
      <protection hidden="1"/>
    </xf>
    <xf numFmtId="0" fontId="4" fillId="0" borderId="8" xfId="0" applyFont="1" applyBorder="1" applyAlignment="1" applyProtection="1">
      <alignment horizontal="center" vertical="top"/>
      <protection hidden="1"/>
    </xf>
    <xf numFmtId="0" fontId="4" fillId="0" borderId="5" xfId="0" applyFont="1" applyBorder="1" applyAlignment="1" applyProtection="1">
      <alignment horizontal="center" vertical="top"/>
      <protection hidden="1"/>
    </xf>
    <xf numFmtId="0" fontId="1" fillId="0" borderId="4" xfId="0" applyFont="1" applyBorder="1" applyAlignment="1" applyProtection="1">
      <alignment horizontal="center" vertical="top"/>
    </xf>
    <xf numFmtId="0" fontId="1" fillId="0" borderId="8" xfId="0" applyFont="1" applyBorder="1" applyAlignment="1" applyProtection="1">
      <alignment horizontal="center" vertical="top"/>
    </xf>
    <xf numFmtId="0" fontId="1" fillId="0" borderId="5" xfId="0" applyFont="1" applyBorder="1" applyAlignment="1" applyProtection="1">
      <alignment horizontal="center" vertical="top"/>
    </xf>
    <xf numFmtId="0" fontId="1" fillId="0" borderId="4" xfId="0" applyFont="1" applyBorder="1" applyAlignment="1" applyProtection="1">
      <alignment horizontal="center" vertical="top" wrapText="1"/>
      <protection locked="0"/>
    </xf>
    <xf numFmtId="0" fontId="1" fillId="0" borderId="8" xfId="0" applyFont="1" applyBorder="1" applyAlignment="1" applyProtection="1">
      <alignment horizontal="center" vertical="top" wrapText="1"/>
      <protection locked="0"/>
    </xf>
    <xf numFmtId="0" fontId="1" fillId="0" borderId="5" xfId="0" applyFont="1" applyBorder="1" applyAlignment="1" applyProtection="1">
      <alignment horizontal="center" vertical="top" wrapText="1"/>
      <protection locked="0"/>
    </xf>
    <xf numFmtId="0" fontId="2" fillId="0" borderId="4" xfId="0" applyFont="1" applyBorder="1" applyAlignment="1" applyProtection="1">
      <alignment horizontal="center" vertical="top" wrapText="1"/>
      <protection locked="0"/>
    </xf>
    <xf numFmtId="0" fontId="2" fillId="0" borderId="8" xfId="0" applyFont="1" applyBorder="1" applyAlignment="1" applyProtection="1">
      <alignment horizontal="center" vertical="top" wrapText="1"/>
      <protection locked="0"/>
    </xf>
    <xf numFmtId="0" fontId="2" fillId="0" borderId="5" xfId="0" applyFont="1" applyBorder="1" applyAlignment="1" applyProtection="1">
      <alignment horizontal="center" vertical="top" wrapText="1"/>
      <protection locked="0"/>
    </xf>
    <xf numFmtId="0" fontId="1" fillId="0" borderId="4" xfId="0" applyFont="1" applyBorder="1" applyAlignment="1" applyProtection="1">
      <alignment horizontal="center" vertical="top"/>
      <protection locked="0"/>
    </xf>
    <xf numFmtId="0" fontId="1" fillId="0" borderId="8" xfId="0" applyFont="1" applyBorder="1" applyAlignment="1" applyProtection="1">
      <alignment horizontal="center" vertical="top"/>
      <protection locked="0"/>
    </xf>
    <xf numFmtId="0" fontId="1" fillId="0" borderId="5" xfId="0" applyFont="1" applyBorder="1" applyAlignment="1" applyProtection="1">
      <alignment horizontal="center" vertical="top"/>
      <protection locked="0"/>
    </xf>
    <xf numFmtId="0" fontId="4" fillId="2" borderId="2" xfId="0" applyFont="1" applyFill="1" applyBorder="1" applyAlignment="1">
      <alignment horizontal="center" vertical="center" textRotation="90"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4" xfId="0" applyFont="1" applyFill="1" applyBorder="1" applyAlignment="1">
      <alignment horizontal="center" vertical="center" textRotation="90" wrapText="1"/>
    </xf>
    <xf numFmtId="0" fontId="4" fillId="2" borderId="5" xfId="0" applyFont="1" applyFill="1" applyBorder="1" applyAlignment="1">
      <alignment horizontal="center" vertical="center" textRotation="90" wrapText="1"/>
    </xf>
    <xf numFmtId="0" fontId="4" fillId="2" borderId="6"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7" xfId="0" applyFont="1" applyFill="1" applyBorder="1" applyAlignment="1">
      <alignment horizontal="center" vertical="center"/>
    </xf>
    <xf numFmtId="0" fontId="27" fillId="2" borderId="4" xfId="0" applyFont="1" applyFill="1" applyBorder="1" applyAlignment="1">
      <alignment horizontal="center" vertical="center" textRotation="90"/>
    </xf>
    <xf numFmtId="0" fontId="27" fillId="2" borderId="5" xfId="0" applyFont="1" applyFill="1" applyBorder="1" applyAlignment="1">
      <alignment horizontal="center" vertical="center" textRotation="90"/>
    </xf>
    <xf numFmtId="0" fontId="4" fillId="2" borderId="2"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8" xfId="0" applyFont="1" applyFill="1" applyBorder="1" applyAlignment="1">
      <alignment horizontal="center" vertical="center" wrapText="1"/>
    </xf>
    <xf numFmtId="0" fontId="25" fillId="2" borderId="6" xfId="0" applyFont="1" applyFill="1" applyBorder="1" applyAlignment="1">
      <alignment horizontal="left" vertical="center"/>
    </xf>
    <xf numFmtId="0" fontId="25" fillId="2" borderId="7" xfId="0" applyFont="1" applyFill="1" applyBorder="1" applyAlignment="1">
      <alignment horizontal="left" vertical="center"/>
    </xf>
    <xf numFmtId="0" fontId="8" fillId="3" borderId="6" xfId="0" applyFont="1" applyFill="1" applyBorder="1" applyAlignment="1" applyProtection="1">
      <alignment horizontal="left" vertical="center" wrapText="1"/>
      <protection locked="0"/>
    </xf>
    <xf numFmtId="0" fontId="8" fillId="3" borderId="10" xfId="0" applyFont="1" applyFill="1" applyBorder="1" applyAlignment="1" applyProtection="1">
      <alignment horizontal="left" vertical="center" wrapText="1"/>
      <protection locked="0"/>
    </xf>
    <xf numFmtId="0" fontId="8" fillId="3" borderId="7" xfId="0" applyFont="1" applyFill="1" applyBorder="1" applyAlignment="1" applyProtection="1">
      <alignment horizontal="left" vertical="center" wrapText="1"/>
      <protection locked="0"/>
    </xf>
    <xf numFmtId="0" fontId="26" fillId="2" borderId="28" xfId="0" applyFont="1" applyFill="1" applyBorder="1" applyAlignment="1">
      <alignment horizontal="center" vertical="center"/>
    </xf>
    <xf numFmtId="0" fontId="26" fillId="2" borderId="29" xfId="0" applyFont="1" applyFill="1" applyBorder="1" applyAlignment="1">
      <alignment horizontal="center" vertical="center"/>
    </xf>
    <xf numFmtId="0" fontId="26" fillId="2" borderId="30" xfId="0" applyFont="1" applyFill="1" applyBorder="1" applyAlignment="1">
      <alignment horizontal="center" vertical="center"/>
    </xf>
    <xf numFmtId="0" fontId="26" fillId="2" borderId="3" xfId="0" applyFont="1" applyFill="1" applyBorder="1" applyAlignment="1">
      <alignment horizontal="center" vertical="center"/>
    </xf>
    <xf numFmtId="0" fontId="26" fillId="2" borderId="31" xfId="0" applyFont="1" applyFill="1" applyBorder="1" applyAlignment="1">
      <alignment horizontal="center" vertical="center"/>
    </xf>
    <xf numFmtId="0" fontId="26" fillId="2" borderId="32" xfId="0" applyFont="1" applyFill="1" applyBorder="1" applyAlignment="1">
      <alignment horizontal="center" vertical="center"/>
    </xf>
    <xf numFmtId="0" fontId="8" fillId="3" borderId="6" xfId="0" applyFont="1" applyFill="1" applyBorder="1" applyAlignment="1" applyProtection="1">
      <alignment horizontal="left" vertical="center"/>
      <protection locked="0"/>
    </xf>
    <xf numFmtId="0" fontId="8" fillId="3" borderId="10" xfId="0" applyFont="1" applyFill="1" applyBorder="1" applyAlignment="1" applyProtection="1">
      <alignment horizontal="left" vertical="center"/>
      <protection locked="0"/>
    </xf>
    <xf numFmtId="0" fontId="8" fillId="3" borderId="7" xfId="0" applyFont="1" applyFill="1" applyBorder="1" applyAlignment="1" applyProtection="1">
      <alignment horizontal="left" vertical="center"/>
      <protection locked="0"/>
    </xf>
    <xf numFmtId="0" fontId="1" fillId="3" borderId="0" xfId="0" applyFont="1" applyFill="1" applyBorder="1" applyAlignment="1">
      <alignment horizontal="left" vertical="center"/>
    </xf>
    <xf numFmtId="0" fontId="26" fillId="0" borderId="0" xfId="0" applyFont="1" applyAlignment="1">
      <alignment horizontal="center" vertical="center" wrapText="1"/>
    </xf>
    <xf numFmtId="0" fontId="21" fillId="5" borderId="14" xfId="0" applyFont="1" applyFill="1" applyBorder="1" applyAlignment="1" applyProtection="1">
      <alignment horizontal="center" wrapText="1" readingOrder="1"/>
      <protection hidden="1"/>
    </xf>
    <xf numFmtId="0" fontId="21" fillId="5" borderId="0" xfId="0" applyFont="1" applyFill="1" applyBorder="1" applyAlignment="1" applyProtection="1">
      <alignment horizontal="center" wrapText="1" readingOrder="1"/>
      <protection hidden="1"/>
    </xf>
    <xf numFmtId="0" fontId="21" fillId="5" borderId="15" xfId="0" applyFont="1" applyFill="1" applyBorder="1" applyAlignment="1" applyProtection="1">
      <alignment horizontal="center" wrapText="1" readingOrder="1"/>
      <protection hidden="1"/>
    </xf>
    <xf numFmtId="0" fontId="21" fillId="5" borderId="16" xfId="0" applyFont="1" applyFill="1" applyBorder="1" applyAlignment="1" applyProtection="1">
      <alignment horizontal="center" wrapText="1" readingOrder="1"/>
      <protection hidden="1"/>
    </xf>
    <xf numFmtId="0" fontId="21" fillId="5" borderId="18" xfId="0" applyFont="1" applyFill="1" applyBorder="1" applyAlignment="1" applyProtection="1">
      <alignment horizontal="center" wrapText="1" readingOrder="1"/>
      <protection hidden="1"/>
    </xf>
    <xf numFmtId="0" fontId="21" fillId="5" borderId="17" xfId="0" applyFont="1" applyFill="1" applyBorder="1" applyAlignment="1" applyProtection="1">
      <alignment horizontal="center" wrapText="1" readingOrder="1"/>
      <protection hidden="1"/>
    </xf>
    <xf numFmtId="0" fontId="21" fillId="5" borderId="12" xfId="0" applyFont="1" applyFill="1" applyBorder="1" applyAlignment="1" applyProtection="1">
      <alignment horizontal="center" wrapText="1" readingOrder="1"/>
      <protection hidden="1"/>
    </xf>
    <xf numFmtId="0" fontId="21" fillId="5" borderId="19" xfId="0" applyFont="1" applyFill="1" applyBorder="1" applyAlignment="1" applyProtection="1">
      <alignment horizontal="center" wrapText="1" readingOrder="1"/>
      <protection hidden="1"/>
    </xf>
    <xf numFmtId="0" fontId="21" fillId="5" borderId="13" xfId="0" applyFont="1" applyFill="1" applyBorder="1" applyAlignment="1" applyProtection="1">
      <alignment horizontal="center" wrapText="1" readingOrder="1"/>
      <protection hidden="1"/>
    </xf>
    <xf numFmtId="0" fontId="21" fillId="13" borderId="14" xfId="0" applyFont="1" applyFill="1" applyBorder="1" applyAlignment="1" applyProtection="1">
      <alignment horizontal="center" wrapText="1" readingOrder="1"/>
      <protection hidden="1"/>
    </xf>
    <xf numFmtId="0" fontId="21" fillId="13" borderId="0" xfId="0" applyFont="1" applyFill="1" applyBorder="1" applyAlignment="1" applyProtection="1">
      <alignment horizontal="center" wrapText="1" readingOrder="1"/>
      <protection hidden="1"/>
    </xf>
    <xf numFmtId="0" fontId="21" fillId="13" borderId="15" xfId="0" applyFont="1" applyFill="1" applyBorder="1" applyAlignment="1" applyProtection="1">
      <alignment horizontal="center" wrapText="1" readingOrder="1"/>
      <protection hidden="1"/>
    </xf>
    <xf numFmtId="0" fontId="21" fillId="13" borderId="16" xfId="0" applyFont="1" applyFill="1" applyBorder="1" applyAlignment="1" applyProtection="1">
      <alignment horizontal="center" wrapText="1" readingOrder="1"/>
      <protection hidden="1"/>
    </xf>
    <xf numFmtId="0" fontId="21" fillId="13" borderId="18" xfId="0" applyFont="1" applyFill="1" applyBorder="1" applyAlignment="1" applyProtection="1">
      <alignment horizontal="center" wrapText="1" readingOrder="1"/>
      <protection hidden="1"/>
    </xf>
    <xf numFmtId="0" fontId="21" fillId="13" borderId="17" xfId="0" applyFont="1" applyFill="1" applyBorder="1" applyAlignment="1" applyProtection="1">
      <alignment horizontal="center" wrapText="1" readingOrder="1"/>
      <protection hidden="1"/>
    </xf>
    <xf numFmtId="0" fontId="21" fillId="13" borderId="12" xfId="0" applyFont="1" applyFill="1" applyBorder="1" applyAlignment="1" applyProtection="1">
      <alignment horizontal="center" wrapText="1" readingOrder="1"/>
      <protection hidden="1"/>
    </xf>
    <xf numFmtId="0" fontId="21" fillId="13" borderId="19" xfId="0" applyFont="1" applyFill="1" applyBorder="1" applyAlignment="1" applyProtection="1">
      <alignment horizontal="center" wrapText="1" readingOrder="1"/>
      <protection hidden="1"/>
    </xf>
    <xf numFmtId="0" fontId="21" fillId="13" borderId="13" xfId="0" applyFont="1" applyFill="1" applyBorder="1" applyAlignment="1" applyProtection="1">
      <alignment horizontal="center" wrapText="1" readingOrder="1"/>
      <protection hidden="1"/>
    </xf>
    <xf numFmtId="0" fontId="21" fillId="12" borderId="14" xfId="0" applyFont="1" applyFill="1" applyBorder="1" applyAlignment="1" applyProtection="1">
      <alignment horizontal="center" wrapText="1" readingOrder="1"/>
      <protection hidden="1"/>
    </xf>
    <xf numFmtId="0" fontId="21" fillId="12" borderId="0" xfId="0" applyFont="1" applyFill="1" applyBorder="1" applyAlignment="1" applyProtection="1">
      <alignment horizontal="center" wrapText="1" readingOrder="1"/>
      <protection hidden="1"/>
    </xf>
    <xf numFmtId="0" fontId="21" fillId="12" borderId="15" xfId="0" applyFont="1" applyFill="1" applyBorder="1" applyAlignment="1" applyProtection="1">
      <alignment horizontal="center" wrapText="1" readingOrder="1"/>
      <protection hidden="1"/>
    </xf>
    <xf numFmtId="0" fontId="21" fillId="12" borderId="16" xfId="0" applyFont="1" applyFill="1" applyBorder="1" applyAlignment="1" applyProtection="1">
      <alignment horizontal="center" wrapText="1" readingOrder="1"/>
      <protection hidden="1"/>
    </xf>
    <xf numFmtId="0" fontId="21" fillId="12" borderId="18" xfId="0" applyFont="1" applyFill="1" applyBorder="1" applyAlignment="1" applyProtection="1">
      <alignment horizontal="center" wrapText="1" readingOrder="1"/>
      <protection hidden="1"/>
    </xf>
    <xf numFmtId="0" fontId="21" fillId="12" borderId="17" xfId="0" applyFont="1" applyFill="1" applyBorder="1" applyAlignment="1" applyProtection="1">
      <alignment horizontal="center" wrapText="1" readingOrder="1"/>
      <protection hidden="1"/>
    </xf>
    <xf numFmtId="0" fontId="21" fillId="12" borderId="12" xfId="0" applyFont="1" applyFill="1" applyBorder="1" applyAlignment="1" applyProtection="1">
      <alignment horizontal="center" wrapText="1" readingOrder="1"/>
      <protection hidden="1"/>
    </xf>
    <xf numFmtId="0" fontId="21" fillId="12" borderId="19" xfId="0" applyFont="1" applyFill="1" applyBorder="1" applyAlignment="1" applyProtection="1">
      <alignment horizontal="center" wrapText="1" readingOrder="1"/>
      <protection hidden="1"/>
    </xf>
    <xf numFmtId="0" fontId="21" fillId="12" borderId="13" xfId="0" applyFont="1" applyFill="1" applyBorder="1" applyAlignment="1" applyProtection="1">
      <alignment horizontal="center" wrapText="1" readingOrder="1"/>
      <protection hidden="1"/>
    </xf>
    <xf numFmtId="0" fontId="21" fillId="11" borderId="14" xfId="0" applyFont="1" applyFill="1" applyBorder="1" applyAlignment="1" applyProtection="1">
      <alignment horizontal="center" vertical="center" wrapText="1" readingOrder="1"/>
      <protection hidden="1"/>
    </xf>
    <xf numFmtId="0" fontId="21" fillId="11" borderId="0" xfId="0" applyFont="1" applyFill="1" applyBorder="1" applyAlignment="1" applyProtection="1">
      <alignment horizontal="center" vertical="center" wrapText="1" readingOrder="1"/>
      <protection hidden="1"/>
    </xf>
    <xf numFmtId="0" fontId="21" fillId="11" borderId="0" xfId="0" applyFont="1" applyFill="1" applyAlignment="1" applyProtection="1">
      <alignment horizontal="center" vertical="center" wrapText="1" readingOrder="1"/>
      <protection hidden="1"/>
    </xf>
    <xf numFmtId="0" fontId="21" fillId="11" borderId="15" xfId="0" applyFont="1" applyFill="1" applyBorder="1" applyAlignment="1" applyProtection="1">
      <alignment horizontal="center" vertical="center" wrapText="1" readingOrder="1"/>
      <protection hidden="1"/>
    </xf>
    <xf numFmtId="0" fontId="21" fillId="11" borderId="16" xfId="0" applyFont="1" applyFill="1" applyBorder="1" applyAlignment="1" applyProtection="1">
      <alignment horizontal="center" vertical="center" wrapText="1" readingOrder="1"/>
      <protection hidden="1"/>
    </xf>
    <xf numFmtId="0" fontId="21" fillId="11" borderId="18" xfId="0" applyFont="1" applyFill="1" applyBorder="1" applyAlignment="1" applyProtection="1">
      <alignment horizontal="center" vertical="center" wrapText="1" readingOrder="1"/>
      <protection hidden="1"/>
    </xf>
    <xf numFmtId="0" fontId="21" fillId="11" borderId="17" xfId="0" applyFont="1" applyFill="1" applyBorder="1" applyAlignment="1" applyProtection="1">
      <alignment horizontal="center" vertical="center" wrapText="1" readingOrder="1"/>
      <protection hidden="1"/>
    </xf>
    <xf numFmtId="0" fontId="21" fillId="11" borderId="12" xfId="0" applyFont="1" applyFill="1" applyBorder="1" applyAlignment="1" applyProtection="1">
      <alignment horizontal="center" vertical="center" wrapText="1" readingOrder="1"/>
      <protection hidden="1"/>
    </xf>
    <xf numFmtId="0" fontId="21" fillId="11" borderId="19" xfId="0" applyFont="1" applyFill="1" applyBorder="1" applyAlignment="1" applyProtection="1">
      <alignment horizontal="center" vertical="center" wrapText="1" readingOrder="1"/>
      <protection hidden="1"/>
    </xf>
    <xf numFmtId="0" fontId="21" fillId="11" borderId="13" xfId="0" applyFont="1" applyFill="1" applyBorder="1" applyAlignment="1" applyProtection="1">
      <alignment horizontal="center" vertical="center" wrapText="1" readingOrder="1"/>
      <protection hidden="1"/>
    </xf>
    <xf numFmtId="0" fontId="19" fillId="10" borderId="0" xfId="0" applyFont="1" applyFill="1" applyAlignment="1">
      <alignment horizontal="center" vertical="center" wrapText="1" readingOrder="1"/>
    </xf>
    <xf numFmtId="0" fontId="18" fillId="0" borderId="12" xfId="0" applyFont="1" applyBorder="1" applyAlignment="1">
      <alignment horizontal="center" vertical="center" wrapText="1"/>
    </xf>
    <xf numFmtId="0" fontId="18" fillId="0" borderId="19" xfId="0" applyFont="1" applyBorder="1" applyAlignment="1">
      <alignment horizontal="center" vertical="center"/>
    </xf>
    <xf numFmtId="0" fontId="18" fillId="0" borderId="13" xfId="0" applyFont="1" applyBorder="1" applyAlignment="1">
      <alignment horizontal="center" vertical="center"/>
    </xf>
    <xf numFmtId="0" fontId="18" fillId="0" borderId="14" xfId="0" applyFont="1" applyBorder="1" applyAlignment="1">
      <alignment horizontal="center" vertical="center"/>
    </xf>
    <xf numFmtId="0" fontId="18" fillId="0" borderId="0" xfId="0" applyFont="1" applyAlignment="1">
      <alignment horizontal="center" vertical="center"/>
    </xf>
    <xf numFmtId="0" fontId="18" fillId="0" borderId="15" xfId="0" applyFont="1" applyBorder="1" applyAlignment="1">
      <alignment horizontal="center" vertical="center"/>
    </xf>
    <xf numFmtId="0" fontId="18" fillId="0" borderId="16" xfId="0" applyFont="1" applyBorder="1" applyAlignment="1">
      <alignment horizontal="center" vertical="center"/>
    </xf>
    <xf numFmtId="0" fontId="18" fillId="0" borderId="18" xfId="0" applyFont="1" applyBorder="1" applyAlignment="1">
      <alignment horizontal="center" vertical="center"/>
    </xf>
    <xf numFmtId="0" fontId="18" fillId="0" borderId="17" xfId="0" applyFont="1" applyBorder="1" applyAlignment="1">
      <alignment horizontal="center" vertical="center"/>
    </xf>
    <xf numFmtId="0" fontId="18" fillId="0" borderId="0" xfId="0" applyFont="1" applyBorder="1" applyAlignment="1">
      <alignment horizontal="center" vertical="center"/>
    </xf>
    <xf numFmtId="0" fontId="18" fillId="0" borderId="19" xfId="0" applyFont="1" applyBorder="1" applyAlignment="1">
      <alignment horizontal="center" vertical="center" wrapText="1"/>
    </xf>
    <xf numFmtId="0" fontId="19" fillId="10" borderId="0" xfId="0" applyFont="1" applyFill="1" applyAlignment="1">
      <alignment horizontal="center" vertical="center" textRotation="90" wrapText="1" readingOrder="1"/>
    </xf>
    <xf numFmtId="0" fontId="19" fillId="10" borderId="15" xfId="0" applyFont="1" applyFill="1" applyBorder="1" applyAlignment="1">
      <alignment horizontal="center" vertical="center" textRotation="90" wrapText="1" readingOrder="1"/>
    </xf>
    <xf numFmtId="0" fontId="22" fillId="12" borderId="20" xfId="0" applyFont="1" applyFill="1" applyBorder="1" applyAlignment="1">
      <alignment horizontal="center" vertical="center" wrapText="1" readingOrder="1"/>
    </xf>
    <xf numFmtId="0" fontId="22" fillId="12" borderId="21" xfId="0" applyFont="1" applyFill="1" applyBorder="1" applyAlignment="1">
      <alignment horizontal="center" vertical="center" wrapText="1" readingOrder="1"/>
    </xf>
    <xf numFmtId="0" fontId="22" fillId="12" borderId="22" xfId="0" applyFont="1" applyFill="1" applyBorder="1" applyAlignment="1">
      <alignment horizontal="center" vertical="center" wrapText="1" readingOrder="1"/>
    </xf>
    <xf numFmtId="0" fontId="22" fillId="12" borderId="23" xfId="0" applyFont="1" applyFill="1" applyBorder="1" applyAlignment="1">
      <alignment horizontal="center" vertical="center" wrapText="1" readingOrder="1"/>
    </xf>
    <xf numFmtId="0" fontId="22" fillId="12" borderId="0" xfId="0" applyFont="1" applyFill="1" applyBorder="1" applyAlignment="1">
      <alignment horizontal="center" vertical="center" wrapText="1" readingOrder="1"/>
    </xf>
    <xf numFmtId="0" fontId="22" fillId="12" borderId="24" xfId="0" applyFont="1" applyFill="1" applyBorder="1" applyAlignment="1">
      <alignment horizontal="center" vertical="center" wrapText="1" readingOrder="1"/>
    </xf>
    <xf numFmtId="0" fontId="22" fillId="12" borderId="25" xfId="0" applyFont="1" applyFill="1" applyBorder="1" applyAlignment="1">
      <alignment horizontal="center" vertical="center" wrapText="1" readingOrder="1"/>
    </xf>
    <xf numFmtId="0" fontId="22" fillId="12" borderId="26" xfId="0" applyFont="1" applyFill="1" applyBorder="1" applyAlignment="1">
      <alignment horizontal="center" vertical="center" wrapText="1" readingOrder="1"/>
    </xf>
    <xf numFmtId="0" fontId="22" fillId="12" borderId="27" xfId="0" applyFont="1" applyFill="1" applyBorder="1" applyAlignment="1">
      <alignment horizontal="center" vertical="center" wrapText="1" readingOrder="1"/>
    </xf>
    <xf numFmtId="0" fontId="22" fillId="11" borderId="20" xfId="0" applyFont="1" applyFill="1" applyBorder="1" applyAlignment="1">
      <alignment horizontal="center" vertical="center" wrapText="1" readingOrder="1"/>
    </xf>
    <xf numFmtId="0" fontId="22" fillId="11" borderId="21" xfId="0" applyFont="1" applyFill="1" applyBorder="1" applyAlignment="1">
      <alignment horizontal="center" vertical="center" wrapText="1" readingOrder="1"/>
    </xf>
    <xf numFmtId="0" fontId="22" fillId="11" borderId="22" xfId="0" applyFont="1" applyFill="1" applyBorder="1" applyAlignment="1">
      <alignment horizontal="center" vertical="center" wrapText="1" readingOrder="1"/>
    </xf>
    <xf numFmtId="0" fontId="22" fillId="11" borderId="23" xfId="0" applyFont="1" applyFill="1" applyBorder="1" applyAlignment="1">
      <alignment horizontal="center" vertical="center" wrapText="1" readingOrder="1"/>
    </xf>
    <xf numFmtId="0" fontId="22" fillId="11" borderId="0" xfId="0" applyFont="1" applyFill="1" applyBorder="1" applyAlignment="1">
      <alignment horizontal="center" vertical="center" wrapText="1" readingOrder="1"/>
    </xf>
    <xf numFmtId="0" fontId="22" fillId="11" borderId="24" xfId="0" applyFont="1" applyFill="1" applyBorder="1" applyAlignment="1">
      <alignment horizontal="center" vertical="center" wrapText="1" readingOrder="1"/>
    </xf>
    <xf numFmtId="0" fontId="22" fillId="11" borderId="25" xfId="0" applyFont="1" applyFill="1" applyBorder="1" applyAlignment="1">
      <alignment horizontal="center" vertical="center" wrapText="1" readingOrder="1"/>
    </xf>
    <xf numFmtId="0" fontId="22" fillId="11" borderId="26" xfId="0" applyFont="1" applyFill="1" applyBorder="1" applyAlignment="1">
      <alignment horizontal="center" vertical="center" wrapText="1" readingOrder="1"/>
    </xf>
    <xf numFmtId="0" fontId="22" fillId="11" borderId="27" xfId="0" applyFont="1" applyFill="1" applyBorder="1" applyAlignment="1">
      <alignment horizontal="center" vertical="center" wrapText="1" readingOrder="1"/>
    </xf>
    <xf numFmtId="0" fontId="22" fillId="13" borderId="20" xfId="0" applyFont="1" applyFill="1" applyBorder="1" applyAlignment="1">
      <alignment horizontal="center" vertical="center" wrapText="1" readingOrder="1"/>
    </xf>
    <xf numFmtId="0" fontId="22" fillId="13" borderId="21" xfId="0" applyFont="1" applyFill="1" applyBorder="1" applyAlignment="1">
      <alignment horizontal="center" vertical="center" wrapText="1" readingOrder="1"/>
    </xf>
    <xf numFmtId="0" fontId="22" fillId="13" borderId="22" xfId="0" applyFont="1" applyFill="1" applyBorder="1" applyAlignment="1">
      <alignment horizontal="center" vertical="center" wrapText="1" readingOrder="1"/>
    </xf>
    <xf numFmtId="0" fontId="22" fillId="13" borderId="23" xfId="0" applyFont="1" applyFill="1" applyBorder="1" applyAlignment="1">
      <alignment horizontal="center" vertical="center" wrapText="1" readingOrder="1"/>
    </xf>
    <xf numFmtId="0" fontId="22" fillId="13" borderId="0" xfId="0" applyFont="1" applyFill="1" applyBorder="1" applyAlignment="1">
      <alignment horizontal="center" vertical="center" wrapText="1" readingOrder="1"/>
    </xf>
    <xf numFmtId="0" fontId="22" fillId="13" borderId="24" xfId="0" applyFont="1" applyFill="1" applyBorder="1" applyAlignment="1">
      <alignment horizontal="center" vertical="center" wrapText="1" readingOrder="1"/>
    </xf>
    <xf numFmtId="0" fontId="22" fillId="13" borderId="25" xfId="0" applyFont="1" applyFill="1" applyBorder="1" applyAlignment="1">
      <alignment horizontal="center" vertical="center" wrapText="1" readingOrder="1"/>
    </xf>
    <xf numFmtId="0" fontId="22" fillId="13" borderId="26" xfId="0" applyFont="1" applyFill="1" applyBorder="1" applyAlignment="1">
      <alignment horizontal="center" vertical="center" wrapText="1" readingOrder="1"/>
    </xf>
    <xf numFmtId="0" fontId="22" fillId="13" borderId="27" xfId="0" applyFont="1" applyFill="1" applyBorder="1" applyAlignment="1">
      <alignment horizontal="center" vertical="center" wrapText="1" readingOrder="1"/>
    </xf>
    <xf numFmtId="0" fontId="22" fillId="5" borderId="20" xfId="0" applyFont="1" applyFill="1" applyBorder="1" applyAlignment="1">
      <alignment horizontal="center" vertical="center" wrapText="1" readingOrder="1"/>
    </xf>
    <xf numFmtId="0" fontId="22" fillId="5" borderId="21" xfId="0" applyFont="1" applyFill="1" applyBorder="1" applyAlignment="1">
      <alignment horizontal="center" vertical="center" wrapText="1" readingOrder="1"/>
    </xf>
    <xf numFmtId="0" fontId="22" fillId="5" borderId="22" xfId="0" applyFont="1" applyFill="1" applyBorder="1" applyAlignment="1">
      <alignment horizontal="center" vertical="center" wrapText="1" readingOrder="1"/>
    </xf>
    <xf numFmtId="0" fontId="22" fillId="5" borderId="23" xfId="0" applyFont="1" applyFill="1" applyBorder="1" applyAlignment="1">
      <alignment horizontal="center" vertical="center" wrapText="1" readingOrder="1"/>
    </xf>
    <xf numFmtId="0" fontId="22" fillId="5" borderId="0" xfId="0" applyFont="1" applyFill="1" applyBorder="1" applyAlignment="1">
      <alignment horizontal="center" vertical="center" wrapText="1" readingOrder="1"/>
    </xf>
    <xf numFmtId="0" fontId="22" fillId="5" borderId="24" xfId="0" applyFont="1" applyFill="1" applyBorder="1" applyAlignment="1">
      <alignment horizontal="center" vertical="center" wrapText="1" readingOrder="1"/>
    </xf>
    <xf numFmtId="0" fontId="22" fillId="5" borderId="25" xfId="0" applyFont="1" applyFill="1" applyBorder="1" applyAlignment="1">
      <alignment horizontal="center" vertical="center" wrapText="1" readingOrder="1"/>
    </xf>
    <xf numFmtId="0" fontId="22" fillId="5" borderId="26" xfId="0" applyFont="1" applyFill="1" applyBorder="1" applyAlignment="1">
      <alignment horizontal="center" vertical="center" wrapText="1" readingOrder="1"/>
    </xf>
    <xf numFmtId="0" fontId="22" fillId="5" borderId="27" xfId="0" applyFont="1" applyFill="1" applyBorder="1" applyAlignment="1">
      <alignment horizontal="center" vertical="center" wrapText="1" readingOrder="1"/>
    </xf>
    <xf numFmtId="0" fontId="44" fillId="0" borderId="12" xfId="0" applyFont="1" applyBorder="1" applyAlignment="1">
      <alignment horizontal="center" vertical="center" wrapText="1"/>
    </xf>
    <xf numFmtId="0" fontId="44" fillId="0" borderId="19" xfId="0" applyFont="1" applyBorder="1" applyAlignment="1">
      <alignment horizontal="center" vertical="center"/>
    </xf>
    <xf numFmtId="0" fontId="44" fillId="0" borderId="13" xfId="0" applyFont="1" applyBorder="1" applyAlignment="1">
      <alignment horizontal="center" vertical="center"/>
    </xf>
    <xf numFmtId="0" fontId="44" fillId="0" borderId="14" xfId="0" applyFont="1" applyBorder="1" applyAlignment="1">
      <alignment horizontal="center" vertical="center"/>
    </xf>
    <xf numFmtId="0" fontId="44" fillId="0" borderId="0" xfId="0" applyFont="1" applyAlignment="1">
      <alignment horizontal="center" vertical="center"/>
    </xf>
    <xf numFmtId="0" fontId="44" fillId="0" borderId="15" xfId="0" applyFont="1" applyBorder="1" applyAlignment="1">
      <alignment horizontal="center" vertical="center"/>
    </xf>
    <xf numFmtId="0" fontId="44" fillId="0" borderId="16" xfId="0" applyFont="1" applyBorder="1" applyAlignment="1">
      <alignment horizontal="center" vertical="center"/>
    </xf>
    <xf numFmtId="0" fontId="44" fillId="0" borderId="18" xfId="0" applyFont="1" applyBorder="1" applyAlignment="1">
      <alignment horizontal="center" vertical="center"/>
    </xf>
    <xf numFmtId="0" fontId="44" fillId="0" borderId="17" xfId="0" applyFont="1" applyBorder="1" applyAlignment="1">
      <alignment horizontal="center" vertical="center"/>
    </xf>
    <xf numFmtId="0" fontId="44" fillId="0" borderId="19" xfId="0" applyFont="1" applyBorder="1" applyAlignment="1">
      <alignment horizontal="center" vertical="center" wrapText="1"/>
    </xf>
    <xf numFmtId="0" fontId="43" fillId="11" borderId="20" xfId="0" applyFont="1" applyFill="1" applyBorder="1" applyAlignment="1">
      <alignment horizontal="center" vertical="center" wrapText="1" readingOrder="1"/>
    </xf>
    <xf numFmtId="0" fontId="43" fillId="11" borderId="21" xfId="0" applyFont="1" applyFill="1" applyBorder="1" applyAlignment="1">
      <alignment horizontal="center" vertical="center" wrapText="1" readingOrder="1"/>
    </xf>
    <xf numFmtId="0" fontId="43" fillId="11" borderId="22" xfId="0" applyFont="1" applyFill="1" applyBorder="1" applyAlignment="1">
      <alignment horizontal="center" vertical="center" wrapText="1" readingOrder="1"/>
    </xf>
    <xf numFmtId="0" fontId="43" fillId="11" borderId="23" xfId="0" applyFont="1" applyFill="1" applyBorder="1" applyAlignment="1">
      <alignment horizontal="center" vertical="center" wrapText="1" readingOrder="1"/>
    </xf>
    <xf numFmtId="0" fontId="43" fillId="11" borderId="0" xfId="0" applyFont="1" applyFill="1" applyBorder="1" applyAlignment="1">
      <alignment horizontal="center" vertical="center" wrapText="1" readingOrder="1"/>
    </xf>
    <xf numFmtId="0" fontId="43" fillId="11" borderId="24" xfId="0" applyFont="1" applyFill="1" applyBorder="1" applyAlignment="1">
      <alignment horizontal="center" vertical="center" wrapText="1" readingOrder="1"/>
    </xf>
    <xf numFmtId="0" fontId="43" fillId="11" borderId="25" xfId="0" applyFont="1" applyFill="1" applyBorder="1" applyAlignment="1">
      <alignment horizontal="center" vertical="center" wrapText="1" readingOrder="1"/>
    </xf>
    <xf numFmtId="0" fontId="43" fillId="11" borderId="26" xfId="0" applyFont="1" applyFill="1" applyBorder="1" applyAlignment="1">
      <alignment horizontal="center" vertical="center" wrapText="1" readingOrder="1"/>
    </xf>
    <xf numFmtId="0" fontId="43" fillId="11" borderId="27" xfId="0" applyFont="1" applyFill="1" applyBorder="1" applyAlignment="1">
      <alignment horizontal="center" vertical="center" wrapText="1" readingOrder="1"/>
    </xf>
    <xf numFmtId="0" fontId="44" fillId="0" borderId="14" xfId="0" applyFont="1" applyBorder="1" applyAlignment="1">
      <alignment horizontal="center" vertical="center" wrapText="1"/>
    </xf>
    <xf numFmtId="0" fontId="44" fillId="0" borderId="0" xfId="0" applyFont="1" applyBorder="1" applyAlignment="1">
      <alignment horizontal="center" vertical="center"/>
    </xf>
    <xf numFmtId="0" fontId="43" fillId="12" borderId="20" xfId="0" applyFont="1" applyFill="1" applyBorder="1" applyAlignment="1">
      <alignment horizontal="center" vertical="center" wrapText="1" readingOrder="1"/>
    </xf>
    <xf numFmtId="0" fontId="43" fillId="12" borderId="21" xfId="0" applyFont="1" applyFill="1" applyBorder="1" applyAlignment="1">
      <alignment horizontal="center" vertical="center" wrapText="1" readingOrder="1"/>
    </xf>
    <xf numFmtId="0" fontId="43" fillId="12" borderId="22" xfId="0" applyFont="1" applyFill="1" applyBorder="1" applyAlignment="1">
      <alignment horizontal="center" vertical="center" wrapText="1" readingOrder="1"/>
    </xf>
    <xf numFmtId="0" fontId="43" fillId="12" borderId="23" xfId="0" applyFont="1" applyFill="1" applyBorder="1" applyAlignment="1">
      <alignment horizontal="center" vertical="center" wrapText="1" readingOrder="1"/>
    </xf>
    <xf numFmtId="0" fontId="43" fillId="12" borderId="0" xfId="0" applyFont="1" applyFill="1" applyBorder="1" applyAlignment="1">
      <alignment horizontal="center" vertical="center" wrapText="1" readingOrder="1"/>
    </xf>
    <xf numFmtId="0" fontId="43" fillId="12" borderId="24" xfId="0" applyFont="1" applyFill="1" applyBorder="1" applyAlignment="1">
      <alignment horizontal="center" vertical="center" wrapText="1" readingOrder="1"/>
    </xf>
    <xf numFmtId="0" fontId="43" fillId="12" borderId="25" xfId="0" applyFont="1" applyFill="1" applyBorder="1" applyAlignment="1">
      <alignment horizontal="center" vertical="center" wrapText="1" readingOrder="1"/>
    </xf>
    <xf numFmtId="0" fontId="43" fillId="12" borderId="26" xfId="0" applyFont="1" applyFill="1" applyBorder="1" applyAlignment="1">
      <alignment horizontal="center" vertical="center" wrapText="1" readingOrder="1"/>
    </xf>
    <xf numFmtId="0" fontId="43" fillId="12" borderId="27" xfId="0" applyFont="1" applyFill="1" applyBorder="1" applyAlignment="1">
      <alignment horizontal="center" vertical="center" wrapText="1" readingOrder="1"/>
    </xf>
    <xf numFmtId="0" fontId="42" fillId="0" borderId="0" xfId="0" applyFont="1" applyAlignment="1">
      <alignment horizontal="center" vertical="center" wrapText="1"/>
    </xf>
    <xf numFmtId="0" fontId="23" fillId="0" borderId="0" xfId="0" applyFont="1" applyAlignment="1">
      <alignment horizontal="center" vertical="center" wrapText="1"/>
    </xf>
    <xf numFmtId="0" fontId="43" fillId="5" borderId="20" xfId="0" applyFont="1" applyFill="1" applyBorder="1" applyAlignment="1">
      <alignment horizontal="center" vertical="center" wrapText="1" readingOrder="1"/>
    </xf>
    <xf numFmtId="0" fontId="43" fillId="5" borderId="21" xfId="0" applyFont="1" applyFill="1" applyBorder="1" applyAlignment="1">
      <alignment horizontal="center" vertical="center" wrapText="1" readingOrder="1"/>
    </xf>
    <xf numFmtId="0" fontId="43" fillId="5" borderId="22" xfId="0" applyFont="1" applyFill="1" applyBorder="1" applyAlignment="1">
      <alignment horizontal="center" vertical="center" wrapText="1" readingOrder="1"/>
    </xf>
    <xf numFmtId="0" fontId="43" fillId="5" borderId="23" xfId="0" applyFont="1" applyFill="1" applyBorder="1" applyAlignment="1">
      <alignment horizontal="center" vertical="center" wrapText="1" readingOrder="1"/>
    </xf>
    <xf numFmtId="0" fontId="43" fillId="5" borderId="0" xfId="0" applyFont="1" applyFill="1" applyBorder="1" applyAlignment="1">
      <alignment horizontal="center" vertical="center" wrapText="1" readingOrder="1"/>
    </xf>
    <xf numFmtId="0" fontId="43" fillId="5" borderId="24" xfId="0" applyFont="1" applyFill="1" applyBorder="1" applyAlignment="1">
      <alignment horizontal="center" vertical="center" wrapText="1" readingOrder="1"/>
    </xf>
    <xf numFmtId="0" fontId="43" fillId="5" borderId="25" xfId="0" applyFont="1" applyFill="1" applyBorder="1" applyAlignment="1">
      <alignment horizontal="center" vertical="center" wrapText="1" readingOrder="1"/>
    </xf>
    <xf numFmtId="0" fontId="43" fillId="5" borderId="26" xfId="0" applyFont="1" applyFill="1" applyBorder="1" applyAlignment="1">
      <alignment horizontal="center" vertical="center" wrapText="1" readingOrder="1"/>
    </xf>
    <xf numFmtId="0" fontId="43" fillId="5" borderId="27" xfId="0" applyFont="1" applyFill="1" applyBorder="1" applyAlignment="1">
      <alignment horizontal="center" vertical="center" wrapText="1" readingOrder="1"/>
    </xf>
    <xf numFmtId="0" fontId="43" fillId="13" borderId="20" xfId="0" applyFont="1" applyFill="1" applyBorder="1" applyAlignment="1">
      <alignment horizontal="center" vertical="center" wrapText="1" readingOrder="1"/>
    </xf>
    <xf numFmtId="0" fontId="43" fillId="13" borderId="21" xfId="0" applyFont="1" applyFill="1" applyBorder="1" applyAlignment="1">
      <alignment horizontal="center" vertical="center" wrapText="1" readingOrder="1"/>
    </xf>
    <xf numFmtId="0" fontId="43" fillId="13" borderId="22" xfId="0" applyFont="1" applyFill="1" applyBorder="1" applyAlignment="1">
      <alignment horizontal="center" vertical="center" wrapText="1" readingOrder="1"/>
    </xf>
    <xf numFmtId="0" fontId="43" fillId="13" borderId="23" xfId="0" applyFont="1" applyFill="1" applyBorder="1" applyAlignment="1">
      <alignment horizontal="center" vertical="center" wrapText="1" readingOrder="1"/>
    </xf>
    <xf numFmtId="0" fontId="43" fillId="13" borderId="0" xfId="0" applyFont="1" applyFill="1" applyBorder="1" applyAlignment="1">
      <alignment horizontal="center" vertical="center" wrapText="1" readingOrder="1"/>
    </xf>
    <xf numFmtId="0" fontId="43" fillId="13" borderId="24" xfId="0" applyFont="1" applyFill="1" applyBorder="1" applyAlignment="1">
      <alignment horizontal="center" vertical="center" wrapText="1" readingOrder="1"/>
    </xf>
    <xf numFmtId="0" fontId="43" fillId="13" borderId="25" xfId="0" applyFont="1" applyFill="1" applyBorder="1" applyAlignment="1">
      <alignment horizontal="center" vertical="center" wrapText="1" readingOrder="1"/>
    </xf>
    <xf numFmtId="0" fontId="43" fillId="13" borderId="26" xfId="0" applyFont="1" applyFill="1" applyBorder="1" applyAlignment="1">
      <alignment horizontal="center" vertical="center" wrapText="1" readingOrder="1"/>
    </xf>
    <xf numFmtId="0" fontId="43" fillId="13" borderId="27" xfId="0" applyFont="1" applyFill="1" applyBorder="1" applyAlignment="1">
      <alignment horizontal="center" vertical="center" wrapText="1" readingOrder="1"/>
    </xf>
    <xf numFmtId="0" fontId="25" fillId="0" borderId="0" xfId="0" applyFont="1" applyAlignment="1">
      <alignment horizontal="center" vertical="center"/>
    </xf>
    <xf numFmtId="0" fontId="46" fillId="0" borderId="0" xfId="0" applyFont="1" applyAlignment="1">
      <alignment horizontal="center" vertical="center"/>
    </xf>
    <xf numFmtId="0" fontId="41" fillId="15" borderId="35" xfId="0" applyFont="1" applyFill="1" applyBorder="1" applyAlignment="1">
      <alignment horizontal="center" vertical="center" wrapText="1" readingOrder="1"/>
    </xf>
    <xf numFmtId="0" fontId="41" fillId="15" borderId="36" xfId="0" applyFont="1" applyFill="1" applyBorder="1" applyAlignment="1">
      <alignment horizontal="center" vertical="center" wrapText="1" readingOrder="1"/>
    </xf>
    <xf numFmtId="0" fontId="41" fillId="15" borderId="47" xfId="0" applyFont="1" applyFill="1" applyBorder="1" applyAlignment="1">
      <alignment horizontal="center" vertical="center" wrapText="1" readingOrder="1"/>
    </xf>
    <xf numFmtId="0" fontId="36" fillId="3" borderId="0" xfId="0" applyFont="1" applyFill="1" applyBorder="1" applyAlignment="1">
      <alignment horizontal="justify" vertical="center" wrapText="1"/>
    </xf>
    <xf numFmtId="0" fontId="38" fillId="15" borderId="44" xfId="0" applyFont="1" applyFill="1" applyBorder="1" applyAlignment="1">
      <alignment horizontal="center" vertical="center" wrapText="1" readingOrder="1"/>
    </xf>
    <xf numFmtId="0" fontId="38" fillId="15" borderId="45" xfId="0" applyFont="1" applyFill="1" applyBorder="1" applyAlignment="1">
      <alignment horizontal="center" vertical="center" wrapText="1" readingOrder="1"/>
    </xf>
    <xf numFmtId="0" fontId="38" fillId="3" borderId="42" xfId="0" applyFont="1" applyFill="1" applyBorder="1" applyAlignment="1">
      <alignment horizontal="center" vertical="center" wrapText="1" readingOrder="1"/>
    </xf>
    <xf numFmtId="0" fontId="38" fillId="3" borderId="37" xfId="0" applyFont="1" applyFill="1" applyBorder="1" applyAlignment="1">
      <alignment horizontal="center" vertical="center" wrapText="1" readingOrder="1"/>
    </xf>
    <xf numFmtId="0" fontId="38" fillId="3" borderId="34" xfId="0" applyFont="1" applyFill="1" applyBorder="1" applyAlignment="1">
      <alignment horizontal="center" vertical="center" wrapText="1" readingOrder="1"/>
    </xf>
    <xf numFmtId="0" fontId="38" fillId="3" borderId="33" xfId="0" applyFont="1" applyFill="1" applyBorder="1" applyAlignment="1">
      <alignment horizontal="center" vertical="center" wrapText="1" readingOrder="1"/>
    </xf>
    <xf numFmtId="0" fontId="38" fillId="3" borderId="39" xfId="0" applyFont="1" applyFill="1" applyBorder="1" applyAlignment="1">
      <alignment horizontal="center" vertical="center" wrapText="1" readingOrder="1"/>
    </xf>
    <xf numFmtId="0" fontId="38" fillId="3" borderId="40" xfId="0" applyFont="1" applyFill="1" applyBorder="1" applyAlignment="1">
      <alignment horizontal="center" vertical="center" wrapText="1" readingOrder="1"/>
    </xf>
  </cellXfs>
  <cellStyles count="5">
    <cellStyle name="Normal" xfId="0" builtinId="0"/>
    <cellStyle name="Normal - Style1 2" xfId="2"/>
    <cellStyle name="Normal 2" xfId="4"/>
    <cellStyle name="Normal 2 2" xfId="3"/>
    <cellStyle name="Porcentaje" xfId="1" builtinId="5"/>
  </cellStyles>
  <dxfs count="3007">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Arial Narrow"/>
        <scheme val="none"/>
      </font>
      <fill>
        <patternFill patternType="none">
          <fgColor indexed="64"/>
          <bgColor indexed="65"/>
        </patternFill>
      </fill>
      <alignment horizontal="general" vertical="center" textRotation="0" wrapText="0" indent="0" justifyLastLine="0" shrinkToFit="0" readingOrder="0"/>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s>
  <tableStyles count="0" defaultTableStyle="TableStyleMedium2" defaultPivotStyle="PivotStyleLight16"/>
  <colors>
    <mruColors>
      <color rgb="FFFFFF66"/>
      <color rgb="FFFFCC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dres Marin" refreshedDate="44186.276661689815" createdVersion="6" refreshedVersion="6" minRefreshableVersion="3" recordCount="10">
  <cacheSource type="worksheet">
    <worksheetSource name="Tabla1"/>
  </cacheSource>
  <cacheFields count="2">
    <cacheField name="Criterios" numFmtId="0">
      <sharedItems count="2">
        <s v="Afectación Económica o presupuestal"/>
        <s v="Pérdida Reputacional"/>
      </sharedItems>
    </cacheField>
    <cacheField name="Subcriterios" numFmtId="0">
      <sharedItems count="10">
        <s v="Afectación menor a 10 SMLMV ."/>
        <s v="Entre 10 y 50 SMLMV "/>
        <s v="Entre 50 y 100 SMLMV "/>
        <s v="Entre 100 y 500 SMLMV "/>
        <s v="Mayor a 500 SMLMV "/>
        <s v="El riesgo afecta la imagen de alguna área de la organización"/>
        <s v="El riesgo afecta la imagen de la entidad internamente, de conocimiento general, nivel interno, de junta dircetiva y accionistas y/o de provedores"/>
        <s v="El riesgo afecta la imagen de la entidad con algunos usuarios de relevancia frente al logro de los objetivos"/>
        <s v="El riesgo afecta la imagen de de la entidad con efecto publicitario sostenido a nivel de sector administrativo, nivel departamental o municipal"/>
        <s v="El riesgo afecta la imagen de la entidad a nivel nacional, con efecto publicitarios sostenible a nivel paí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0"/>
    <x v="1"/>
  </r>
  <r>
    <x v="0"/>
    <x v="2"/>
  </r>
  <r>
    <x v="0"/>
    <x v="3"/>
  </r>
  <r>
    <x v="0"/>
    <x v="4"/>
  </r>
  <r>
    <x v="1"/>
    <x v="5"/>
  </r>
  <r>
    <x v="1"/>
    <x v="6"/>
  </r>
  <r>
    <x v="1"/>
    <x v="7"/>
  </r>
  <r>
    <x v="1"/>
    <x v="8"/>
  </r>
  <r>
    <x v="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outline="1" outlineData="1" compactData="0" multipleFieldFilters="0">
  <location ref="D209:E221" firstHeaderRow="1" firstDataRow="1" firstDataCol="2"/>
  <pivotFields count="2">
    <pivotField axis="axisRow" compact="0" showAll="0" defaultSubtotal="0">
      <items count="2">
        <item x="0"/>
        <item x="1"/>
      </items>
    </pivotField>
    <pivotField axis="axisRow" compact="0" showAll="0" defaultSubtotal="0">
      <items count="10">
        <item x="0"/>
        <item x="5"/>
        <item x="6"/>
        <item x="7"/>
        <item x="8"/>
        <item x="9"/>
        <item x="1"/>
        <item x="2"/>
        <item x="3"/>
        <item x="4"/>
      </items>
    </pivotField>
  </pivotFields>
  <rowFields count="2">
    <field x="0"/>
    <field x="1"/>
  </rowFields>
  <rowItems count="12">
    <i>
      <x/>
    </i>
    <i r="1">
      <x/>
    </i>
    <i r="1">
      <x v="6"/>
    </i>
    <i r="1">
      <x v="7"/>
    </i>
    <i r="1">
      <x v="8"/>
    </i>
    <i r="1">
      <x v="9"/>
    </i>
    <i>
      <x v="1"/>
    </i>
    <i r="1">
      <x v="1"/>
    </i>
    <i r="1">
      <x v="2"/>
    </i>
    <i r="1">
      <x v="3"/>
    </i>
    <i r="1">
      <x v="4"/>
    </i>
    <i r="1">
      <x v="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id="1" name="Tabla1" displayName="Tabla1" ref="B209:C219" totalsRowShown="0" headerRowDxfId="3" dataDxfId="2">
  <autoFilter ref="B209:C219"/>
  <tableColumns count="2">
    <tableColumn id="1" name="Criterios" dataDxfId="1"/>
    <tableColumn id="2" name="Subcriterios"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8.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1:H45"/>
  <sheetViews>
    <sheetView topLeftCell="A33" zoomScale="110" zoomScaleNormal="110" workbookViewId="0">
      <selection activeCell="E37" sqref="E37:F37"/>
    </sheetView>
  </sheetViews>
  <sheetFormatPr baseColWidth="10" defaultColWidth="11.42578125" defaultRowHeight="15" x14ac:dyDescent="0.25"/>
  <cols>
    <col min="1" max="1" width="2.85546875" style="84" customWidth="1"/>
    <col min="2" max="3" width="24.7109375" style="84" customWidth="1"/>
    <col min="4" max="4" width="16" style="84" customWidth="1"/>
    <col min="5" max="5" width="24.7109375" style="84" customWidth="1"/>
    <col min="6" max="6" width="27.7109375" style="84" customWidth="1"/>
    <col min="7" max="8" width="24.7109375" style="84" customWidth="1"/>
    <col min="9" max="16384" width="11.42578125" style="84"/>
  </cols>
  <sheetData>
    <row r="1" spans="2:8" ht="15.75" thickBot="1" x14ac:dyDescent="0.3"/>
    <row r="2" spans="2:8" ht="18" x14ac:dyDescent="0.25">
      <c r="B2" s="144" t="s">
        <v>166</v>
      </c>
      <c r="C2" s="145"/>
      <c r="D2" s="145"/>
      <c r="E2" s="145"/>
      <c r="F2" s="145"/>
      <c r="G2" s="145"/>
      <c r="H2" s="146"/>
    </row>
    <row r="3" spans="2:8" x14ac:dyDescent="0.25">
      <c r="B3" s="85"/>
      <c r="C3" s="86"/>
      <c r="D3" s="86"/>
      <c r="E3" s="86"/>
      <c r="F3" s="86"/>
      <c r="G3" s="86"/>
      <c r="H3" s="87"/>
    </row>
    <row r="4" spans="2:8" ht="63" customHeight="1" x14ac:dyDescent="0.25">
      <c r="B4" s="147" t="s">
        <v>209</v>
      </c>
      <c r="C4" s="148"/>
      <c r="D4" s="148"/>
      <c r="E4" s="148"/>
      <c r="F4" s="148"/>
      <c r="G4" s="148"/>
      <c r="H4" s="149"/>
    </row>
    <row r="5" spans="2:8" ht="63" customHeight="1" x14ac:dyDescent="0.25">
      <c r="B5" s="150"/>
      <c r="C5" s="151"/>
      <c r="D5" s="151"/>
      <c r="E5" s="151"/>
      <c r="F5" s="151"/>
      <c r="G5" s="151"/>
      <c r="H5" s="152"/>
    </row>
    <row r="6" spans="2:8" ht="16.5" x14ac:dyDescent="0.25">
      <c r="B6" s="153" t="s">
        <v>164</v>
      </c>
      <c r="C6" s="154"/>
      <c r="D6" s="154"/>
      <c r="E6" s="154"/>
      <c r="F6" s="154"/>
      <c r="G6" s="154"/>
      <c r="H6" s="155"/>
    </row>
    <row r="7" spans="2:8" ht="95.25" customHeight="1" x14ac:dyDescent="0.25">
      <c r="B7" s="163" t="s">
        <v>169</v>
      </c>
      <c r="C7" s="164"/>
      <c r="D7" s="164"/>
      <c r="E7" s="164"/>
      <c r="F7" s="164"/>
      <c r="G7" s="164"/>
      <c r="H7" s="165"/>
    </row>
    <row r="8" spans="2:8" ht="16.5" x14ac:dyDescent="0.25">
      <c r="B8" s="122"/>
      <c r="C8" s="123"/>
      <c r="D8" s="123"/>
      <c r="E8" s="123"/>
      <c r="F8" s="123"/>
      <c r="G8" s="123"/>
      <c r="H8" s="124"/>
    </row>
    <row r="9" spans="2:8" ht="16.5" customHeight="1" x14ac:dyDescent="0.25">
      <c r="B9" s="156" t="s">
        <v>202</v>
      </c>
      <c r="C9" s="157"/>
      <c r="D9" s="157"/>
      <c r="E9" s="157"/>
      <c r="F9" s="157"/>
      <c r="G9" s="157"/>
      <c r="H9" s="158"/>
    </row>
    <row r="10" spans="2:8" ht="44.25" customHeight="1" x14ac:dyDescent="0.25">
      <c r="B10" s="156"/>
      <c r="C10" s="157"/>
      <c r="D10" s="157"/>
      <c r="E10" s="157"/>
      <c r="F10" s="157"/>
      <c r="G10" s="157"/>
      <c r="H10" s="158"/>
    </row>
    <row r="11" spans="2:8" ht="15.75" thickBot="1" x14ac:dyDescent="0.3">
      <c r="B11" s="110"/>
      <c r="C11" s="113"/>
      <c r="D11" s="118"/>
      <c r="E11" s="119"/>
      <c r="F11" s="119"/>
      <c r="G11" s="120"/>
      <c r="H11" s="121"/>
    </row>
    <row r="12" spans="2:8" ht="15.75" thickTop="1" x14ac:dyDescent="0.25">
      <c r="B12" s="110"/>
      <c r="C12" s="159" t="s">
        <v>165</v>
      </c>
      <c r="D12" s="160"/>
      <c r="E12" s="161" t="s">
        <v>203</v>
      </c>
      <c r="F12" s="162"/>
      <c r="G12" s="113"/>
      <c r="H12" s="114"/>
    </row>
    <row r="13" spans="2:8" ht="35.25" customHeight="1" x14ac:dyDescent="0.25">
      <c r="B13" s="110"/>
      <c r="C13" s="166" t="s">
        <v>196</v>
      </c>
      <c r="D13" s="167"/>
      <c r="E13" s="168" t="s">
        <v>201</v>
      </c>
      <c r="F13" s="169"/>
      <c r="G13" s="113"/>
      <c r="H13" s="114"/>
    </row>
    <row r="14" spans="2:8" ht="17.25" customHeight="1" x14ac:dyDescent="0.25">
      <c r="B14" s="110"/>
      <c r="C14" s="166" t="s">
        <v>197</v>
      </c>
      <c r="D14" s="167"/>
      <c r="E14" s="168" t="s">
        <v>199</v>
      </c>
      <c r="F14" s="169"/>
      <c r="G14" s="113"/>
      <c r="H14" s="114"/>
    </row>
    <row r="15" spans="2:8" ht="19.5" customHeight="1" x14ac:dyDescent="0.25">
      <c r="B15" s="110"/>
      <c r="C15" s="166" t="s">
        <v>198</v>
      </c>
      <c r="D15" s="167"/>
      <c r="E15" s="168" t="s">
        <v>200</v>
      </c>
      <c r="F15" s="169"/>
      <c r="G15" s="113"/>
      <c r="H15" s="114"/>
    </row>
    <row r="16" spans="2:8" ht="69.75" customHeight="1" x14ac:dyDescent="0.25">
      <c r="B16" s="110"/>
      <c r="C16" s="166" t="s">
        <v>167</v>
      </c>
      <c r="D16" s="167"/>
      <c r="E16" s="168" t="s">
        <v>168</v>
      </c>
      <c r="F16" s="169"/>
      <c r="G16" s="113"/>
      <c r="H16" s="114"/>
    </row>
    <row r="17" spans="2:8" ht="34.5" customHeight="1" x14ac:dyDescent="0.25">
      <c r="B17" s="110"/>
      <c r="C17" s="170" t="s">
        <v>2</v>
      </c>
      <c r="D17" s="171"/>
      <c r="E17" s="172" t="s">
        <v>210</v>
      </c>
      <c r="F17" s="173"/>
      <c r="G17" s="113"/>
      <c r="H17" s="114"/>
    </row>
    <row r="18" spans="2:8" ht="27.75" customHeight="1" x14ac:dyDescent="0.25">
      <c r="B18" s="110"/>
      <c r="C18" s="170" t="s">
        <v>3</v>
      </c>
      <c r="D18" s="171"/>
      <c r="E18" s="172" t="s">
        <v>211</v>
      </c>
      <c r="F18" s="173"/>
      <c r="G18" s="113"/>
      <c r="H18" s="114"/>
    </row>
    <row r="19" spans="2:8" ht="28.5" customHeight="1" x14ac:dyDescent="0.25">
      <c r="B19" s="110"/>
      <c r="C19" s="170" t="s">
        <v>42</v>
      </c>
      <c r="D19" s="171"/>
      <c r="E19" s="172" t="s">
        <v>212</v>
      </c>
      <c r="F19" s="173"/>
      <c r="G19" s="113"/>
      <c r="H19" s="114"/>
    </row>
    <row r="20" spans="2:8" ht="72.75" customHeight="1" x14ac:dyDescent="0.25">
      <c r="B20" s="110"/>
      <c r="C20" s="170" t="s">
        <v>1</v>
      </c>
      <c r="D20" s="171"/>
      <c r="E20" s="172" t="s">
        <v>213</v>
      </c>
      <c r="F20" s="173"/>
      <c r="G20" s="113"/>
      <c r="H20" s="114"/>
    </row>
    <row r="21" spans="2:8" ht="64.5" customHeight="1" x14ac:dyDescent="0.25">
      <c r="B21" s="110"/>
      <c r="C21" s="170" t="s">
        <v>50</v>
      </c>
      <c r="D21" s="171"/>
      <c r="E21" s="172" t="s">
        <v>171</v>
      </c>
      <c r="F21" s="173"/>
      <c r="G21" s="113"/>
      <c r="H21" s="114"/>
    </row>
    <row r="22" spans="2:8" ht="71.25" customHeight="1" x14ac:dyDescent="0.25">
      <c r="B22" s="110"/>
      <c r="C22" s="170" t="s">
        <v>170</v>
      </c>
      <c r="D22" s="171"/>
      <c r="E22" s="172" t="s">
        <v>172</v>
      </c>
      <c r="F22" s="173"/>
      <c r="G22" s="113"/>
      <c r="H22" s="114"/>
    </row>
    <row r="23" spans="2:8" ht="55.5" customHeight="1" x14ac:dyDescent="0.25">
      <c r="B23" s="110"/>
      <c r="C23" s="177" t="s">
        <v>173</v>
      </c>
      <c r="D23" s="178"/>
      <c r="E23" s="172" t="s">
        <v>174</v>
      </c>
      <c r="F23" s="173"/>
      <c r="G23" s="113"/>
      <c r="H23" s="114"/>
    </row>
    <row r="24" spans="2:8" ht="42" customHeight="1" x14ac:dyDescent="0.25">
      <c r="B24" s="110"/>
      <c r="C24" s="177" t="s">
        <v>48</v>
      </c>
      <c r="D24" s="178"/>
      <c r="E24" s="172" t="s">
        <v>175</v>
      </c>
      <c r="F24" s="173"/>
      <c r="G24" s="113"/>
      <c r="H24" s="114"/>
    </row>
    <row r="25" spans="2:8" ht="59.25" customHeight="1" x14ac:dyDescent="0.25">
      <c r="B25" s="110"/>
      <c r="C25" s="177" t="s">
        <v>163</v>
      </c>
      <c r="D25" s="178"/>
      <c r="E25" s="172" t="s">
        <v>176</v>
      </c>
      <c r="F25" s="173"/>
      <c r="G25" s="113"/>
      <c r="H25" s="114"/>
    </row>
    <row r="26" spans="2:8" ht="23.25" customHeight="1" x14ac:dyDescent="0.25">
      <c r="B26" s="110"/>
      <c r="C26" s="177" t="s">
        <v>12</v>
      </c>
      <c r="D26" s="178"/>
      <c r="E26" s="172" t="s">
        <v>177</v>
      </c>
      <c r="F26" s="173"/>
      <c r="G26" s="113"/>
      <c r="H26" s="114"/>
    </row>
    <row r="27" spans="2:8" ht="30.75" customHeight="1" x14ac:dyDescent="0.25">
      <c r="B27" s="110"/>
      <c r="C27" s="177" t="s">
        <v>181</v>
      </c>
      <c r="D27" s="178"/>
      <c r="E27" s="172" t="s">
        <v>178</v>
      </c>
      <c r="F27" s="173"/>
      <c r="G27" s="113"/>
      <c r="H27" s="114"/>
    </row>
    <row r="28" spans="2:8" ht="35.25" customHeight="1" x14ac:dyDescent="0.25">
      <c r="B28" s="110"/>
      <c r="C28" s="177" t="s">
        <v>182</v>
      </c>
      <c r="D28" s="178"/>
      <c r="E28" s="172" t="s">
        <v>179</v>
      </c>
      <c r="F28" s="173"/>
      <c r="G28" s="113"/>
      <c r="H28" s="114"/>
    </row>
    <row r="29" spans="2:8" ht="33" customHeight="1" x14ac:dyDescent="0.25">
      <c r="B29" s="110"/>
      <c r="C29" s="177" t="s">
        <v>182</v>
      </c>
      <c r="D29" s="178"/>
      <c r="E29" s="172" t="s">
        <v>179</v>
      </c>
      <c r="F29" s="173"/>
      <c r="G29" s="113"/>
      <c r="H29" s="114"/>
    </row>
    <row r="30" spans="2:8" ht="30" customHeight="1" x14ac:dyDescent="0.25">
      <c r="B30" s="110"/>
      <c r="C30" s="177" t="s">
        <v>183</v>
      </c>
      <c r="D30" s="178"/>
      <c r="E30" s="172" t="s">
        <v>180</v>
      </c>
      <c r="F30" s="173"/>
      <c r="G30" s="113"/>
      <c r="H30" s="114"/>
    </row>
    <row r="31" spans="2:8" ht="35.25" customHeight="1" x14ac:dyDescent="0.25">
      <c r="B31" s="110"/>
      <c r="C31" s="177" t="s">
        <v>184</v>
      </c>
      <c r="D31" s="178"/>
      <c r="E31" s="172" t="s">
        <v>185</v>
      </c>
      <c r="F31" s="173"/>
      <c r="G31" s="113"/>
      <c r="H31" s="114"/>
    </row>
    <row r="32" spans="2:8" ht="31.5" customHeight="1" x14ac:dyDescent="0.25">
      <c r="B32" s="110"/>
      <c r="C32" s="177" t="s">
        <v>186</v>
      </c>
      <c r="D32" s="178"/>
      <c r="E32" s="172" t="s">
        <v>187</v>
      </c>
      <c r="F32" s="173"/>
      <c r="G32" s="113"/>
      <c r="H32" s="114"/>
    </row>
    <row r="33" spans="2:8" ht="35.25" customHeight="1" x14ac:dyDescent="0.25">
      <c r="B33" s="110"/>
      <c r="C33" s="177" t="s">
        <v>188</v>
      </c>
      <c r="D33" s="178"/>
      <c r="E33" s="172" t="s">
        <v>189</v>
      </c>
      <c r="F33" s="173"/>
      <c r="G33" s="113"/>
      <c r="H33" s="114"/>
    </row>
    <row r="34" spans="2:8" ht="59.25" customHeight="1" x14ac:dyDescent="0.25">
      <c r="B34" s="110"/>
      <c r="C34" s="177" t="s">
        <v>190</v>
      </c>
      <c r="D34" s="178"/>
      <c r="E34" s="172" t="s">
        <v>191</v>
      </c>
      <c r="F34" s="173"/>
      <c r="G34" s="113"/>
      <c r="H34" s="114"/>
    </row>
    <row r="35" spans="2:8" ht="29.25" customHeight="1" x14ac:dyDescent="0.25">
      <c r="B35" s="110"/>
      <c r="C35" s="177" t="s">
        <v>29</v>
      </c>
      <c r="D35" s="178"/>
      <c r="E35" s="172" t="s">
        <v>192</v>
      </c>
      <c r="F35" s="173"/>
      <c r="G35" s="113"/>
      <c r="H35" s="114"/>
    </row>
    <row r="36" spans="2:8" ht="82.5" customHeight="1" x14ac:dyDescent="0.25">
      <c r="B36" s="110"/>
      <c r="C36" s="177" t="s">
        <v>194</v>
      </c>
      <c r="D36" s="178"/>
      <c r="E36" s="172" t="s">
        <v>193</v>
      </c>
      <c r="F36" s="173"/>
      <c r="G36" s="113"/>
      <c r="H36" s="114"/>
    </row>
    <row r="37" spans="2:8" ht="46.5" customHeight="1" x14ac:dyDescent="0.25">
      <c r="B37" s="110"/>
      <c r="C37" s="177" t="s">
        <v>39</v>
      </c>
      <c r="D37" s="178"/>
      <c r="E37" s="172" t="s">
        <v>195</v>
      </c>
      <c r="F37" s="173"/>
      <c r="G37" s="113"/>
      <c r="H37" s="114"/>
    </row>
    <row r="38" spans="2:8" ht="6.75" customHeight="1" thickBot="1" x14ac:dyDescent="0.3">
      <c r="B38" s="110"/>
      <c r="C38" s="179"/>
      <c r="D38" s="180"/>
      <c r="E38" s="181"/>
      <c r="F38" s="182"/>
      <c r="G38" s="113"/>
      <c r="H38" s="114"/>
    </row>
    <row r="39" spans="2:8" ht="15.75" thickTop="1" x14ac:dyDescent="0.25">
      <c r="B39" s="110"/>
      <c r="C39" s="111"/>
      <c r="D39" s="111"/>
      <c r="E39" s="112"/>
      <c r="F39" s="112"/>
      <c r="G39" s="113"/>
      <c r="H39" s="114"/>
    </row>
    <row r="40" spans="2:8" ht="21" customHeight="1" x14ac:dyDescent="0.25">
      <c r="B40" s="174" t="s">
        <v>204</v>
      </c>
      <c r="C40" s="175"/>
      <c r="D40" s="175"/>
      <c r="E40" s="175"/>
      <c r="F40" s="175"/>
      <c r="G40" s="175"/>
      <c r="H40" s="176"/>
    </row>
    <row r="41" spans="2:8" ht="20.25" customHeight="1" x14ac:dyDescent="0.25">
      <c r="B41" s="174" t="s">
        <v>205</v>
      </c>
      <c r="C41" s="175"/>
      <c r="D41" s="175"/>
      <c r="E41" s="175"/>
      <c r="F41" s="175"/>
      <c r="G41" s="175"/>
      <c r="H41" s="176"/>
    </row>
    <row r="42" spans="2:8" ht="20.25" customHeight="1" x14ac:dyDescent="0.25">
      <c r="B42" s="174" t="s">
        <v>206</v>
      </c>
      <c r="C42" s="175"/>
      <c r="D42" s="175"/>
      <c r="E42" s="175"/>
      <c r="F42" s="175"/>
      <c r="G42" s="175"/>
      <c r="H42" s="176"/>
    </row>
    <row r="43" spans="2:8" ht="20.25" customHeight="1" x14ac:dyDescent="0.25">
      <c r="B43" s="174" t="s">
        <v>207</v>
      </c>
      <c r="C43" s="175"/>
      <c r="D43" s="175"/>
      <c r="E43" s="175"/>
      <c r="F43" s="175"/>
      <c r="G43" s="175"/>
      <c r="H43" s="176"/>
    </row>
    <row r="44" spans="2:8" x14ac:dyDescent="0.25">
      <c r="B44" s="174" t="s">
        <v>208</v>
      </c>
      <c r="C44" s="175"/>
      <c r="D44" s="175"/>
      <c r="E44" s="175"/>
      <c r="F44" s="175"/>
      <c r="G44" s="175"/>
      <c r="H44" s="176"/>
    </row>
    <row r="45" spans="2:8" ht="15.75" thickBot="1" x14ac:dyDescent="0.3">
      <c r="B45" s="115"/>
      <c r="C45" s="116"/>
      <c r="D45" s="116"/>
      <c r="E45" s="116"/>
      <c r="F45" s="116"/>
      <c r="G45" s="116"/>
      <c r="H45" s="117"/>
    </row>
  </sheetData>
  <mergeCells count="64">
    <mergeCell ref="E28:F28"/>
    <mergeCell ref="C28:D28"/>
    <mergeCell ref="C16:D16"/>
    <mergeCell ref="E16:F16"/>
    <mergeCell ref="C14:D14"/>
    <mergeCell ref="E14:F14"/>
    <mergeCell ref="C15:D15"/>
    <mergeCell ref="E15:F15"/>
    <mergeCell ref="E22:F22"/>
    <mergeCell ref="C22:D22"/>
    <mergeCell ref="C25:D25"/>
    <mergeCell ref="E25:F25"/>
    <mergeCell ref="B41:H41"/>
    <mergeCell ref="C38:D38"/>
    <mergeCell ref="E38:F38"/>
    <mergeCell ref="C37:D37"/>
    <mergeCell ref="E37:F37"/>
    <mergeCell ref="C33:D33"/>
    <mergeCell ref="B40:H40"/>
    <mergeCell ref="C29:D29"/>
    <mergeCell ref="E29:F29"/>
    <mergeCell ref="C30:D30"/>
    <mergeCell ref="E30:F30"/>
    <mergeCell ref="E33:F33"/>
    <mergeCell ref="C34:D34"/>
    <mergeCell ref="C35:D35"/>
    <mergeCell ref="E35:F35"/>
    <mergeCell ref="C36:D36"/>
    <mergeCell ref="E36:F36"/>
    <mergeCell ref="B42:H42"/>
    <mergeCell ref="B43:H43"/>
    <mergeCell ref="B44:H44"/>
    <mergeCell ref="E23:F23"/>
    <mergeCell ref="C23:D23"/>
    <mergeCell ref="C24:D24"/>
    <mergeCell ref="E24:F24"/>
    <mergeCell ref="C26:D26"/>
    <mergeCell ref="E26:F26"/>
    <mergeCell ref="E34:F34"/>
    <mergeCell ref="C32:D32"/>
    <mergeCell ref="C31:D31"/>
    <mergeCell ref="E31:F31"/>
    <mergeCell ref="E32:F32"/>
    <mergeCell ref="C27:D27"/>
    <mergeCell ref="E27:F27"/>
    <mergeCell ref="C13:D13"/>
    <mergeCell ref="E13:F13"/>
    <mergeCell ref="C17:D17"/>
    <mergeCell ref="E17:F17"/>
    <mergeCell ref="C21:D21"/>
    <mergeCell ref="C18:D18"/>
    <mergeCell ref="C19:D19"/>
    <mergeCell ref="C20:D20"/>
    <mergeCell ref="E18:F18"/>
    <mergeCell ref="E19:F19"/>
    <mergeCell ref="E20:F20"/>
    <mergeCell ref="E21:F21"/>
    <mergeCell ref="B2:H2"/>
    <mergeCell ref="B4:H5"/>
    <mergeCell ref="B6:H6"/>
    <mergeCell ref="B9:H10"/>
    <mergeCell ref="C12:D12"/>
    <mergeCell ref="E12:F12"/>
    <mergeCell ref="B7:H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P72"/>
  <sheetViews>
    <sheetView topLeftCell="A10" zoomScale="30" zoomScaleNormal="30" workbookViewId="0">
      <selection activeCell="A40" sqref="A40:A45"/>
    </sheetView>
  </sheetViews>
  <sheetFormatPr baseColWidth="10" defaultColWidth="11.42578125" defaultRowHeight="16.5" x14ac:dyDescent="0.3"/>
  <cols>
    <col min="1" max="1" width="4" style="2" bestFit="1" customWidth="1"/>
    <col min="2" max="2" width="14.140625" style="2" customWidth="1"/>
    <col min="3" max="3" width="13.140625" style="2" customWidth="1"/>
    <col min="4" max="4" width="16.1406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4.85546875" style="1" customWidth="1"/>
    <col min="35" max="35" width="18.5703125" style="1" customWidth="1"/>
    <col min="36" max="36" width="21" style="1" customWidth="1"/>
    <col min="37" max="16384" width="11.42578125" style="1"/>
  </cols>
  <sheetData>
    <row r="1" spans="1:68" ht="16.5" customHeight="1" x14ac:dyDescent="0.3">
      <c r="A1" s="232" t="s">
        <v>144</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4"/>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row>
    <row r="2" spans="1:68" ht="24" customHeight="1" x14ac:dyDescent="0.3">
      <c r="A2" s="235"/>
      <c r="B2" s="236"/>
      <c r="C2" s="236"/>
      <c r="D2" s="236"/>
      <c r="E2" s="236"/>
      <c r="F2" s="236"/>
      <c r="G2" s="236"/>
      <c r="H2" s="236"/>
      <c r="I2" s="236"/>
      <c r="J2" s="236"/>
      <c r="K2" s="236"/>
      <c r="L2" s="236"/>
      <c r="M2" s="236"/>
      <c r="N2" s="236"/>
      <c r="O2" s="236"/>
      <c r="P2" s="236"/>
      <c r="Q2" s="236"/>
      <c r="R2" s="236"/>
      <c r="S2" s="236"/>
      <c r="T2" s="236"/>
      <c r="U2" s="236"/>
      <c r="V2" s="236"/>
      <c r="W2" s="236"/>
      <c r="X2" s="236"/>
      <c r="Y2" s="236"/>
      <c r="Z2" s="236"/>
      <c r="AA2" s="236"/>
      <c r="AB2" s="236"/>
      <c r="AC2" s="236"/>
      <c r="AD2" s="236"/>
      <c r="AE2" s="236"/>
      <c r="AF2" s="236"/>
      <c r="AG2" s="236"/>
      <c r="AH2" s="236"/>
      <c r="AI2" s="236"/>
      <c r="AJ2" s="237"/>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1:68" x14ac:dyDescent="0.3">
      <c r="A3" s="28"/>
      <c r="B3" s="29"/>
      <c r="C3" s="28"/>
      <c r="D3" s="28"/>
      <c r="E3" s="8"/>
      <c r="F3" s="27"/>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1:68" ht="26.25" customHeight="1" x14ac:dyDescent="0.3">
      <c r="A4" s="227" t="s">
        <v>43</v>
      </c>
      <c r="B4" s="228"/>
      <c r="C4" s="238" t="s">
        <v>404</v>
      </c>
      <c r="D4" s="239"/>
      <c r="E4" s="239"/>
      <c r="F4" s="239"/>
      <c r="G4" s="239"/>
      <c r="H4" s="239"/>
      <c r="I4" s="239"/>
      <c r="J4" s="239"/>
      <c r="K4" s="239"/>
      <c r="L4" s="239"/>
      <c r="M4" s="239"/>
      <c r="N4" s="240"/>
      <c r="O4" s="241"/>
      <c r="P4" s="241"/>
      <c r="Q4" s="241"/>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1:68" ht="30" customHeight="1" x14ac:dyDescent="0.3">
      <c r="A5" s="227" t="s">
        <v>130</v>
      </c>
      <c r="B5" s="228"/>
      <c r="C5" s="238" t="s">
        <v>405</v>
      </c>
      <c r="D5" s="239"/>
      <c r="E5" s="239"/>
      <c r="F5" s="239"/>
      <c r="G5" s="239"/>
      <c r="H5" s="239"/>
      <c r="I5" s="239"/>
      <c r="J5" s="239"/>
      <c r="K5" s="239"/>
      <c r="L5" s="239"/>
      <c r="M5" s="239"/>
      <c r="N5" s="240"/>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1:68" ht="49.5" customHeight="1" x14ac:dyDescent="0.3">
      <c r="A6" s="227" t="s">
        <v>44</v>
      </c>
      <c r="B6" s="228"/>
      <c r="C6" s="229" t="s">
        <v>406</v>
      </c>
      <c r="D6" s="230"/>
      <c r="E6" s="230"/>
      <c r="F6" s="230"/>
      <c r="G6" s="230"/>
      <c r="H6" s="230"/>
      <c r="I6" s="230"/>
      <c r="J6" s="230"/>
      <c r="K6" s="230"/>
      <c r="L6" s="230"/>
      <c r="M6" s="230"/>
      <c r="N6" s="231"/>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row>
    <row r="7" spans="1:68" x14ac:dyDescent="0.3">
      <c r="A7" s="219" t="s">
        <v>139</v>
      </c>
      <c r="B7" s="220"/>
      <c r="C7" s="220"/>
      <c r="D7" s="220"/>
      <c r="E7" s="220"/>
      <c r="F7" s="220"/>
      <c r="G7" s="221"/>
      <c r="H7" s="219" t="s">
        <v>140</v>
      </c>
      <c r="I7" s="220"/>
      <c r="J7" s="220"/>
      <c r="K7" s="220"/>
      <c r="L7" s="220"/>
      <c r="M7" s="220"/>
      <c r="N7" s="221"/>
      <c r="O7" s="219" t="s">
        <v>141</v>
      </c>
      <c r="P7" s="220"/>
      <c r="Q7" s="220"/>
      <c r="R7" s="220"/>
      <c r="S7" s="220"/>
      <c r="T7" s="220"/>
      <c r="U7" s="220"/>
      <c r="V7" s="220"/>
      <c r="W7" s="221"/>
      <c r="X7" s="219" t="s">
        <v>142</v>
      </c>
      <c r="Y7" s="220"/>
      <c r="Z7" s="220"/>
      <c r="AA7" s="220"/>
      <c r="AB7" s="220"/>
      <c r="AC7" s="220"/>
      <c r="AD7" s="221"/>
      <c r="AE7" s="219" t="s">
        <v>34</v>
      </c>
      <c r="AF7" s="220"/>
      <c r="AG7" s="220"/>
      <c r="AH7" s="220"/>
      <c r="AI7" s="220"/>
      <c r="AJ7" s="221"/>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ht="16.5" customHeight="1" x14ac:dyDescent="0.3">
      <c r="A8" s="222" t="s">
        <v>0</v>
      </c>
      <c r="B8" s="224" t="s">
        <v>2</v>
      </c>
      <c r="C8" s="213" t="s">
        <v>3</v>
      </c>
      <c r="D8" s="213" t="s">
        <v>42</v>
      </c>
      <c r="E8" s="225" t="s">
        <v>1</v>
      </c>
      <c r="F8" s="212" t="s">
        <v>50</v>
      </c>
      <c r="G8" s="213" t="s">
        <v>135</v>
      </c>
      <c r="H8" s="226" t="s">
        <v>33</v>
      </c>
      <c r="I8" s="216" t="s">
        <v>5</v>
      </c>
      <c r="J8" s="212" t="s">
        <v>87</v>
      </c>
      <c r="K8" s="212" t="s">
        <v>92</v>
      </c>
      <c r="L8" s="214" t="s">
        <v>45</v>
      </c>
      <c r="M8" s="216" t="s">
        <v>5</v>
      </c>
      <c r="N8" s="213" t="s">
        <v>48</v>
      </c>
      <c r="O8" s="217" t="s">
        <v>11</v>
      </c>
      <c r="P8" s="211" t="s">
        <v>163</v>
      </c>
      <c r="Q8" s="212" t="s">
        <v>12</v>
      </c>
      <c r="R8" s="211" t="s">
        <v>8</v>
      </c>
      <c r="S8" s="211"/>
      <c r="T8" s="211"/>
      <c r="U8" s="211"/>
      <c r="V8" s="211"/>
      <c r="W8" s="211"/>
      <c r="X8" s="210" t="s">
        <v>138</v>
      </c>
      <c r="Y8" s="210" t="s">
        <v>46</v>
      </c>
      <c r="Z8" s="210" t="s">
        <v>5</v>
      </c>
      <c r="AA8" s="210" t="s">
        <v>47</v>
      </c>
      <c r="AB8" s="210" t="s">
        <v>5</v>
      </c>
      <c r="AC8" s="210" t="s">
        <v>49</v>
      </c>
      <c r="AD8" s="217" t="s">
        <v>29</v>
      </c>
      <c r="AE8" s="211" t="s">
        <v>34</v>
      </c>
      <c r="AF8" s="211" t="s">
        <v>35</v>
      </c>
      <c r="AG8" s="211" t="s">
        <v>36</v>
      </c>
      <c r="AH8" s="211" t="s">
        <v>38</v>
      </c>
      <c r="AI8" s="211" t="s">
        <v>37</v>
      </c>
      <c r="AJ8" s="211" t="s">
        <v>39</v>
      </c>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s="4" customFormat="1" ht="94.5" customHeight="1" x14ac:dyDescent="0.25">
      <c r="A9" s="223"/>
      <c r="B9" s="224"/>
      <c r="C9" s="211"/>
      <c r="D9" s="211"/>
      <c r="E9" s="224"/>
      <c r="F9" s="213"/>
      <c r="G9" s="211"/>
      <c r="H9" s="213"/>
      <c r="I9" s="215"/>
      <c r="J9" s="213"/>
      <c r="K9" s="213"/>
      <c r="L9" s="215"/>
      <c r="M9" s="215"/>
      <c r="N9" s="211"/>
      <c r="O9" s="218"/>
      <c r="P9" s="211"/>
      <c r="Q9" s="213"/>
      <c r="R9" s="7" t="s">
        <v>13</v>
      </c>
      <c r="S9" s="7" t="s">
        <v>17</v>
      </c>
      <c r="T9" s="7" t="s">
        <v>28</v>
      </c>
      <c r="U9" s="7" t="s">
        <v>18</v>
      </c>
      <c r="V9" s="7" t="s">
        <v>21</v>
      </c>
      <c r="W9" s="7" t="s">
        <v>24</v>
      </c>
      <c r="X9" s="210"/>
      <c r="Y9" s="210"/>
      <c r="Z9" s="210"/>
      <c r="AA9" s="210"/>
      <c r="AB9" s="210"/>
      <c r="AC9" s="210"/>
      <c r="AD9" s="218"/>
      <c r="AE9" s="211"/>
      <c r="AF9" s="211"/>
      <c r="AG9" s="211"/>
      <c r="AH9" s="211"/>
      <c r="AI9" s="211"/>
      <c r="AJ9" s="211"/>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row>
    <row r="10" spans="1:68" s="3" customFormat="1" ht="167.25" customHeight="1" x14ac:dyDescent="0.25">
      <c r="A10" s="198">
        <v>1</v>
      </c>
      <c r="B10" s="201" t="s">
        <v>134</v>
      </c>
      <c r="C10" s="201" t="s">
        <v>428</v>
      </c>
      <c r="D10" s="201" t="s">
        <v>342</v>
      </c>
      <c r="E10" s="204" t="s">
        <v>341</v>
      </c>
      <c r="F10" s="201" t="s">
        <v>123</v>
      </c>
      <c r="G10" s="207">
        <v>360</v>
      </c>
      <c r="H10" s="192" t="str">
        <f>IF(G10&lt;=0,"",IF(G10&lt;=2,"Muy Baja",IF(G10&lt;=24,"Baja",IF(G10&lt;=500,"Media",IF(G10&lt;=5000,"Alta","Muy Alta")))))</f>
        <v>Media</v>
      </c>
      <c r="I10" s="186">
        <f>IF(H10="","",IF(H10="Muy Baja",0.2,IF(H10="Baja",0.4,IF(H10="Media",0.6,IF(H10="Alta",0.8,IF(H10="Muy Alta",1,))))))</f>
        <v>0.6</v>
      </c>
      <c r="J10" s="189" t="s">
        <v>155</v>
      </c>
      <c r="K10" s="186" t="str">
        <f ca="1">IF(NOT(ISERROR(MATCH(J10,'Tabla Impacto'!$B$221:$B$223,0))),'Tabla Impacto'!$F$223&amp;"Por favor no seleccionar los criterios de impacto(Afectación Económica o presupuestal y Pérdida Reputacional)",J10)</f>
        <v xml:space="preserve">     El riesgo afecta la imagen de la entidad con algunos usuarios de relevancia frente al logro de los objetivos</v>
      </c>
      <c r="L10" s="192" t="str">
        <f ca="1">IF(OR(K10='Tabla Impacto'!$C$11,K10='Tabla Impacto'!$D$11),"Leve",IF(OR(K10='Tabla Impacto'!$C$12,K10='Tabla Impacto'!$D$12),"Menor",IF(OR(K10='Tabla Impacto'!$C$13,K10='Tabla Impacto'!$D$13),"Moderado",IF(OR(K10='Tabla Impacto'!$C$14,K10='Tabla Impacto'!$D$14),"Mayor",IF(OR(K10='Tabla Impacto'!$C$15,K10='Tabla Impacto'!$D$15),"Catastrófico","")))))</f>
        <v>Moderado</v>
      </c>
      <c r="M10" s="186">
        <f ca="1">IF(L10="","",IF(L10="Leve",0.2,IF(L10="Menor",0.4,IF(L10="Moderado",0.6,IF(L10="Mayor",0.8,IF(L10="Catastrófico",1,))))))</f>
        <v>0.6</v>
      </c>
      <c r="N10" s="195" t="str">
        <f ca="1">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25">
        <v>1</v>
      </c>
      <c r="P10" s="126" t="s">
        <v>345</v>
      </c>
      <c r="Q10" s="127" t="str">
        <f>IF(OR(R10="Preventivo",R10="Detectivo"),"Probabilidad",IF(R10="Correctivo","Impacto",""))</f>
        <v>Probabilidad</v>
      </c>
      <c r="R10" s="128" t="s">
        <v>15</v>
      </c>
      <c r="S10" s="128" t="s">
        <v>9</v>
      </c>
      <c r="T10" s="129" t="str">
        <f>IF(AND(R10="Preventivo",S10="Automático"),"50%",IF(AND(R10="Preventivo",S10="Manual"),"40%",IF(AND(R10="Detectivo",S10="Automático"),"40%",IF(AND(R10="Detectivo",S10="Manual"),"30%",IF(AND(R10="Correctivo",S10="Automático"),"35%",IF(AND(R10="Correctivo",S10="Manual"),"25%",""))))))</f>
        <v>30%</v>
      </c>
      <c r="U10" s="128" t="s">
        <v>19</v>
      </c>
      <c r="V10" s="128" t="s">
        <v>22</v>
      </c>
      <c r="W10" s="128" t="s">
        <v>119</v>
      </c>
      <c r="X10" s="130">
        <f>IFERROR(IF(Q10="Probabilidad",(I10-(+I10*T10)),IF(Q10="Impacto",I10,"")),"")</f>
        <v>0.42</v>
      </c>
      <c r="Y10" s="131" t="str">
        <f>IFERROR(IF(X10="","",IF(X10&lt;=0.2,"Muy Baja",IF(X10&lt;=0.4,"Baja",IF(X10&lt;=0.6,"Media",IF(X10&lt;=0.8,"Alta","Muy Alta"))))),"")</f>
        <v>Media</v>
      </c>
      <c r="Z10" s="132">
        <f>+X10</f>
        <v>0.42</v>
      </c>
      <c r="AA10" s="131" t="str">
        <f ca="1">IFERROR(IF(AB10="","",IF(AB10&lt;=0.2,"Leve",IF(AB10&lt;=0.4,"Menor",IF(AB10&lt;=0.6,"Moderado",IF(AB10&lt;=0.8,"Mayor","Catastrófico"))))),"")</f>
        <v>Moderado</v>
      </c>
      <c r="AB10" s="132">
        <f ca="1">IFERROR(IF(Q10="Impacto",(M10-(+M10*T10)),IF(Q10="Probabilidad",M10,"")),"")</f>
        <v>0.6</v>
      </c>
      <c r="AC10" s="133" t="str">
        <f ca="1">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34" t="s">
        <v>136</v>
      </c>
      <c r="AE10" s="135" t="s">
        <v>346</v>
      </c>
      <c r="AF10" s="135" t="s">
        <v>347</v>
      </c>
      <c r="AG10" s="140" t="s">
        <v>231</v>
      </c>
      <c r="AH10" s="140" t="s">
        <v>232</v>
      </c>
      <c r="AI10" s="135" t="s">
        <v>344</v>
      </c>
      <c r="AJ10" s="136" t="s">
        <v>40</v>
      </c>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row>
    <row r="11" spans="1:68" ht="151.5" customHeight="1" x14ac:dyDescent="0.3">
      <c r="A11" s="199"/>
      <c r="B11" s="202"/>
      <c r="C11" s="202"/>
      <c r="D11" s="202"/>
      <c r="E11" s="205"/>
      <c r="F11" s="202"/>
      <c r="G11" s="208"/>
      <c r="H11" s="193"/>
      <c r="I11" s="187"/>
      <c r="J11" s="190"/>
      <c r="K11" s="187">
        <f ca="1">IF(NOT(ISERROR(MATCH(J11,_xlfn.ANCHORARRAY(E22),0))),I24&amp;"Por favor no seleccionar los criterios de impacto",J11)</f>
        <v>0</v>
      </c>
      <c r="L11" s="193"/>
      <c r="M11" s="187"/>
      <c r="N11" s="196"/>
      <c r="O11" s="125">
        <v>2</v>
      </c>
      <c r="P11" s="126" t="s">
        <v>343</v>
      </c>
      <c r="Q11" s="127" t="str">
        <f>IF(OR(R11="Preventivo",R11="Detectivo"),"Probabilidad",IF(R11="Correctivo","Impacto",""))</f>
        <v>Probabilidad</v>
      </c>
      <c r="R11" s="128" t="s">
        <v>14</v>
      </c>
      <c r="S11" s="128" t="s">
        <v>10</v>
      </c>
      <c r="T11" s="129" t="str">
        <f t="shared" ref="T11:T15" si="0">IF(AND(R11="Preventivo",S11="Automático"),"50%",IF(AND(R11="Preventivo",S11="Manual"),"40%",IF(AND(R11="Detectivo",S11="Automático"),"40%",IF(AND(R11="Detectivo",S11="Manual"),"30%",IF(AND(R11="Correctivo",S11="Automático"),"35%",IF(AND(R11="Correctivo",S11="Manual"),"25%",""))))))</f>
        <v>50%</v>
      </c>
      <c r="U11" s="128" t="s">
        <v>19</v>
      </c>
      <c r="V11" s="128" t="s">
        <v>22</v>
      </c>
      <c r="W11" s="128" t="s">
        <v>119</v>
      </c>
      <c r="X11" s="130">
        <f>IFERROR(IF(AND(Q10="Probabilidad",Q11="Probabilidad"),(Z10-(+Z10*T11)),IF(Q11="Probabilidad",(I10-(+I10*T11)),IF(Q11="Impacto",Z10,""))),"")</f>
        <v>0.21</v>
      </c>
      <c r="Y11" s="131" t="str">
        <f t="shared" ref="Y11:Y69" si="1">IFERROR(IF(X11="","",IF(X11&lt;=0.2,"Muy Baja",IF(X11&lt;=0.4,"Baja",IF(X11&lt;=0.6,"Media",IF(X11&lt;=0.8,"Alta","Muy Alta"))))),"")</f>
        <v>Baja</v>
      </c>
      <c r="Z11" s="132">
        <f t="shared" ref="Z11:Z15" si="2">+X11</f>
        <v>0.21</v>
      </c>
      <c r="AA11" s="131" t="str">
        <f t="shared" ref="AA11:AA69" ca="1" si="3">IFERROR(IF(AB11="","",IF(AB11&lt;=0.2,"Leve",IF(AB11&lt;=0.4,"Menor",IF(AB11&lt;=0.6,"Moderado",IF(AB11&lt;=0.8,"Mayor","Catastrófico"))))),"")</f>
        <v>Moderado</v>
      </c>
      <c r="AB11" s="132">
        <f ca="1">IFERROR(IF(AND(Q10="Impacto",Q11="Impacto"),(AB10-(+AB10*T11)),IF(Q11="Impacto",($M$10-(+$M$10*T11)),IF(Q11="Probabilidad",AB10,""))),"")</f>
        <v>0.6</v>
      </c>
      <c r="AC11" s="133" t="str">
        <f t="shared" ref="AC11:AC15" ca="1"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Moderado</v>
      </c>
      <c r="AD11" s="134" t="s">
        <v>136</v>
      </c>
      <c r="AE11" s="135" t="s">
        <v>348</v>
      </c>
      <c r="AF11" s="135" t="s">
        <v>349</v>
      </c>
      <c r="AG11" s="137" t="s">
        <v>350</v>
      </c>
      <c r="AH11" s="137" t="s">
        <v>350</v>
      </c>
      <c r="AI11" s="135" t="s">
        <v>455</v>
      </c>
      <c r="AJ11" s="136" t="s">
        <v>40</v>
      </c>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ht="151.5" customHeight="1" x14ac:dyDescent="0.3">
      <c r="A12" s="199"/>
      <c r="B12" s="202"/>
      <c r="C12" s="202"/>
      <c r="D12" s="202"/>
      <c r="E12" s="205"/>
      <c r="F12" s="202"/>
      <c r="G12" s="208"/>
      <c r="H12" s="193"/>
      <c r="I12" s="187"/>
      <c r="J12" s="190"/>
      <c r="K12" s="187">
        <f ca="1">IF(NOT(ISERROR(MATCH(J12,_xlfn.ANCHORARRAY(E23),0))),I25&amp;"Por favor no seleccionar los criterios de impacto",J12)</f>
        <v>0</v>
      </c>
      <c r="L12" s="193"/>
      <c r="M12" s="187"/>
      <c r="N12" s="196"/>
      <c r="O12" s="125">
        <v>3</v>
      </c>
      <c r="P12" s="138"/>
      <c r="Q12" s="127" t="str">
        <f>IF(OR(R12="Preventivo",R12="Detectivo"),"Probabilidad",IF(R12="Correctivo","Impacto",""))</f>
        <v/>
      </c>
      <c r="R12" s="128"/>
      <c r="S12" s="128"/>
      <c r="T12" s="129" t="str">
        <f t="shared" si="0"/>
        <v/>
      </c>
      <c r="U12" s="128"/>
      <c r="V12" s="128"/>
      <c r="W12" s="128"/>
      <c r="X12" s="130" t="str">
        <f>IFERROR(IF(AND(Q11="Probabilidad",Q12="Probabilidad"),(Z11-(+Z11*T12)),IF(AND(Q11="Impacto",Q12="Probabilidad"),(Z10-(+Z10*T12)),IF(Q12="Impacto",Z11,""))),"")</f>
        <v/>
      </c>
      <c r="Y12" s="131" t="str">
        <f t="shared" si="1"/>
        <v/>
      </c>
      <c r="Z12" s="132" t="str">
        <f t="shared" si="2"/>
        <v/>
      </c>
      <c r="AA12" s="131" t="str">
        <f t="shared" si="3"/>
        <v/>
      </c>
      <c r="AB12" s="132" t="str">
        <f>IFERROR(IF(AND(Q11="Impacto",Q12="Impacto"),(AB11-(+AB11*T12)),IF(AND(Q11="Probabilidad",Q12="Impacto"),(AB10-(+AB10*T12)),IF(Q12="Probabilidad",AB11,""))),"")</f>
        <v/>
      </c>
      <c r="AC12" s="133" t="str">
        <f t="shared" si="4"/>
        <v/>
      </c>
      <c r="AD12" s="134"/>
      <c r="AE12" s="135"/>
      <c r="AF12" s="136"/>
      <c r="AG12" s="137"/>
      <c r="AH12" s="137"/>
      <c r="AI12" s="135"/>
      <c r="AJ12" s="136"/>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ht="151.5" customHeight="1" x14ac:dyDescent="0.3">
      <c r="A13" s="199"/>
      <c r="B13" s="202"/>
      <c r="C13" s="202"/>
      <c r="D13" s="202"/>
      <c r="E13" s="205"/>
      <c r="F13" s="202"/>
      <c r="G13" s="208"/>
      <c r="H13" s="193"/>
      <c r="I13" s="187"/>
      <c r="J13" s="190"/>
      <c r="K13" s="187">
        <f ca="1">IF(NOT(ISERROR(MATCH(J13,_xlfn.ANCHORARRAY(E24),0))),I26&amp;"Por favor no seleccionar los criterios de impacto",J13)</f>
        <v>0</v>
      </c>
      <c r="L13" s="193"/>
      <c r="M13" s="187"/>
      <c r="N13" s="196"/>
      <c r="O13" s="125">
        <v>4</v>
      </c>
      <c r="P13" s="126"/>
      <c r="Q13" s="127" t="str">
        <f t="shared" ref="Q13:Q15" si="5">IF(OR(R13="Preventivo",R13="Detectivo"),"Probabilidad",IF(R13="Correctivo","Impacto",""))</f>
        <v/>
      </c>
      <c r="R13" s="128"/>
      <c r="S13" s="128"/>
      <c r="T13" s="129" t="str">
        <f t="shared" si="0"/>
        <v/>
      </c>
      <c r="U13" s="128"/>
      <c r="V13" s="128"/>
      <c r="W13" s="128"/>
      <c r="X13" s="130" t="str">
        <f t="shared" ref="X13:X15" si="6">IFERROR(IF(AND(Q12="Probabilidad",Q13="Probabilidad"),(Z12-(+Z12*T13)),IF(AND(Q12="Impacto",Q13="Probabilidad"),(Z11-(+Z11*T13)),IF(Q13="Impacto",Z12,""))),"")</f>
        <v/>
      </c>
      <c r="Y13" s="131" t="str">
        <f t="shared" si="1"/>
        <v/>
      </c>
      <c r="Z13" s="132" t="str">
        <f t="shared" si="2"/>
        <v/>
      </c>
      <c r="AA13" s="131" t="str">
        <f t="shared" si="3"/>
        <v/>
      </c>
      <c r="AB13" s="132" t="str">
        <f t="shared" ref="AB13:AB15" si="7">IFERROR(IF(AND(Q12="Impacto",Q13="Impacto"),(AB12-(+AB12*T13)),IF(AND(Q12="Probabilidad",Q13="Impacto"),(AB11-(+AB11*T13)),IF(Q13="Probabilidad",AB12,""))),"")</f>
        <v/>
      </c>
      <c r="AC13" s="133"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4"/>
      <c r="AE13" s="135"/>
      <c r="AF13" s="136"/>
      <c r="AG13" s="137"/>
      <c r="AH13" s="137"/>
      <c r="AI13" s="135"/>
      <c r="AJ13" s="136"/>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ht="151.5" customHeight="1" x14ac:dyDescent="0.3">
      <c r="A14" s="199"/>
      <c r="B14" s="202"/>
      <c r="C14" s="202"/>
      <c r="D14" s="202"/>
      <c r="E14" s="205"/>
      <c r="F14" s="202"/>
      <c r="G14" s="208"/>
      <c r="H14" s="193"/>
      <c r="I14" s="187"/>
      <c r="J14" s="190"/>
      <c r="K14" s="187">
        <f ca="1">IF(NOT(ISERROR(MATCH(J14,_xlfn.ANCHORARRAY(E25),0))),I27&amp;"Por favor no seleccionar los criterios de impacto",J14)</f>
        <v>0</v>
      </c>
      <c r="L14" s="193"/>
      <c r="M14" s="187"/>
      <c r="N14" s="196"/>
      <c r="O14" s="125">
        <v>5</v>
      </c>
      <c r="P14" s="126"/>
      <c r="Q14" s="127" t="str">
        <f t="shared" si="5"/>
        <v/>
      </c>
      <c r="R14" s="128"/>
      <c r="S14" s="128"/>
      <c r="T14" s="129" t="str">
        <f t="shared" si="0"/>
        <v/>
      </c>
      <c r="U14" s="128"/>
      <c r="V14" s="128"/>
      <c r="W14" s="128"/>
      <c r="X14" s="130" t="str">
        <f t="shared" si="6"/>
        <v/>
      </c>
      <c r="Y14" s="131" t="str">
        <f t="shared" si="1"/>
        <v/>
      </c>
      <c r="Z14" s="132" t="str">
        <f t="shared" si="2"/>
        <v/>
      </c>
      <c r="AA14" s="131" t="str">
        <f t="shared" si="3"/>
        <v/>
      </c>
      <c r="AB14" s="132" t="str">
        <f t="shared" si="7"/>
        <v/>
      </c>
      <c r="AC14" s="133" t="str">
        <f t="shared" si="4"/>
        <v/>
      </c>
      <c r="AD14" s="134"/>
      <c r="AE14" s="135"/>
      <c r="AF14" s="136"/>
      <c r="AG14" s="137"/>
      <c r="AH14" s="137"/>
      <c r="AI14" s="135"/>
      <c r="AJ14" s="136"/>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ht="151.5" customHeight="1" x14ac:dyDescent="0.3">
      <c r="A15" s="200"/>
      <c r="B15" s="203"/>
      <c r="C15" s="203"/>
      <c r="D15" s="203"/>
      <c r="E15" s="206"/>
      <c r="F15" s="203"/>
      <c r="G15" s="209"/>
      <c r="H15" s="194"/>
      <c r="I15" s="188"/>
      <c r="J15" s="191"/>
      <c r="K15" s="188">
        <f ca="1">IF(NOT(ISERROR(MATCH(J15,_xlfn.ANCHORARRAY(E26),0))),I28&amp;"Por favor no seleccionar los criterios de impacto",J15)</f>
        <v>0</v>
      </c>
      <c r="L15" s="194"/>
      <c r="M15" s="188"/>
      <c r="N15" s="197"/>
      <c r="O15" s="125">
        <v>6</v>
      </c>
      <c r="P15" s="126"/>
      <c r="Q15" s="127" t="str">
        <f t="shared" si="5"/>
        <v/>
      </c>
      <c r="R15" s="128"/>
      <c r="S15" s="128"/>
      <c r="T15" s="129" t="str">
        <f t="shared" si="0"/>
        <v/>
      </c>
      <c r="U15" s="128"/>
      <c r="V15" s="128"/>
      <c r="W15" s="128"/>
      <c r="X15" s="130" t="str">
        <f t="shared" si="6"/>
        <v/>
      </c>
      <c r="Y15" s="131" t="str">
        <f t="shared" si="1"/>
        <v/>
      </c>
      <c r="Z15" s="132" t="str">
        <f t="shared" si="2"/>
        <v/>
      </c>
      <c r="AA15" s="131" t="str">
        <f t="shared" si="3"/>
        <v/>
      </c>
      <c r="AB15" s="132" t="str">
        <f t="shared" si="7"/>
        <v/>
      </c>
      <c r="AC15" s="133" t="str">
        <f t="shared" si="4"/>
        <v/>
      </c>
      <c r="AD15" s="134"/>
      <c r="AE15" s="135"/>
      <c r="AF15" s="136"/>
      <c r="AG15" s="137"/>
      <c r="AH15" s="137"/>
      <c r="AI15" s="135"/>
      <c r="AJ15" s="136"/>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ht="151.5" customHeight="1" x14ac:dyDescent="0.3">
      <c r="A16" s="198">
        <v>2</v>
      </c>
      <c r="B16" s="201" t="s">
        <v>132</v>
      </c>
      <c r="C16" s="201" t="s">
        <v>352</v>
      </c>
      <c r="D16" s="201" t="s">
        <v>351</v>
      </c>
      <c r="E16" s="204" t="s">
        <v>353</v>
      </c>
      <c r="F16" s="201" t="s">
        <v>123</v>
      </c>
      <c r="G16" s="207">
        <v>360</v>
      </c>
      <c r="H16" s="192" t="str">
        <f>IF(G16&lt;=0,"",IF(G16&lt;=2,"Muy Baja",IF(G16&lt;=24,"Baja",IF(G16&lt;=500,"Media",IF(G16&lt;=5000,"Alta","Muy Alta")))))</f>
        <v>Media</v>
      </c>
      <c r="I16" s="186">
        <f>IF(H16="","",IF(H16="Muy Baja",0.2,IF(H16="Baja",0.4,IF(H16="Media",0.6,IF(H16="Alta",0.8,IF(H16="Muy Alta",1,))))))</f>
        <v>0.6</v>
      </c>
      <c r="J16" s="189" t="s">
        <v>156</v>
      </c>
      <c r="K16" s="186" t="str">
        <f ca="1">IF(NOT(ISERROR(MATCH(J16,'Tabla Impacto'!$B$221:$B$223,0))),'Tabla Impacto'!$F$223&amp;"Por favor no seleccionar los criterios de impacto(Afectación Económica o presupuestal y Pérdida Reputacional)",J16)</f>
        <v xml:space="preserve">     El riesgo afecta la imagen de de la entidad con efecto publicitario sostenido a nivel de sector administrativo, nivel departamental o municipal</v>
      </c>
      <c r="L16" s="192" t="str">
        <f ca="1">IF(OR(K16='Tabla Impacto'!$C$11,K16='Tabla Impacto'!$D$11),"Leve",IF(OR(K16='Tabla Impacto'!$C$12,K16='Tabla Impacto'!$D$12),"Menor",IF(OR(K16='Tabla Impacto'!$C$13,K16='Tabla Impacto'!$D$13),"Moderado",IF(OR(K16='Tabla Impacto'!$C$14,K16='Tabla Impacto'!$D$14),"Mayor",IF(OR(K16='Tabla Impacto'!$C$15,K16='Tabla Impacto'!$D$15),"Catastrófico","")))))</f>
        <v>Mayor</v>
      </c>
      <c r="M16" s="186">
        <f ca="1">IF(L16="","",IF(L16="Leve",0.2,IF(L16="Menor",0.4,IF(L16="Moderado",0.6,IF(L16="Mayor",0.8,IF(L16="Catastrófico",1,))))))</f>
        <v>0.8</v>
      </c>
      <c r="N16" s="195" t="str">
        <f ca="1">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Alto</v>
      </c>
      <c r="O16" s="125">
        <v>1</v>
      </c>
      <c r="P16" s="126" t="s">
        <v>429</v>
      </c>
      <c r="Q16" s="127" t="str">
        <f>IF(OR(R16="Preventivo",R16="Detectivo"),"Probabilidad",IF(R16="Correctivo","Impacto",""))</f>
        <v>Probabilidad</v>
      </c>
      <c r="R16" s="128" t="s">
        <v>14</v>
      </c>
      <c r="S16" s="128" t="s">
        <v>9</v>
      </c>
      <c r="T16" s="129" t="str">
        <f>IF(AND(R16="Preventivo",S16="Automático"),"50%",IF(AND(R16="Preventivo",S16="Manual"),"40%",IF(AND(R16="Detectivo",S16="Automático"),"40%",IF(AND(R16="Detectivo",S16="Manual"),"30%",IF(AND(R16="Correctivo",S16="Automático"),"35%",IF(AND(R16="Correctivo",S16="Manual"),"25%",""))))))</f>
        <v>40%</v>
      </c>
      <c r="U16" s="128" t="s">
        <v>19</v>
      </c>
      <c r="V16" s="128" t="s">
        <v>22</v>
      </c>
      <c r="W16" s="128" t="s">
        <v>119</v>
      </c>
      <c r="X16" s="130">
        <f>IFERROR(IF(Q16="Probabilidad",(I16-(+I16*T16)),IF(Q16="Impacto",I16,"")),"")</f>
        <v>0.36</v>
      </c>
      <c r="Y16" s="131" t="str">
        <f>IFERROR(IF(X16="","",IF(X16&lt;=0.2,"Muy Baja",IF(X16&lt;=0.4,"Baja",IF(X16&lt;=0.6,"Media",IF(X16&lt;=0.8,"Alta","Muy Alta"))))),"")</f>
        <v>Baja</v>
      </c>
      <c r="Z16" s="132">
        <f>+X16</f>
        <v>0.36</v>
      </c>
      <c r="AA16" s="131" t="str">
        <f ca="1">IFERROR(IF(AB16="","",IF(AB16&lt;=0.2,"Leve",IF(AB16&lt;=0.4,"Menor",IF(AB16&lt;=0.6,"Moderado",IF(AB16&lt;=0.8,"Mayor","Catastrófico"))))),"")</f>
        <v>Mayor</v>
      </c>
      <c r="AB16" s="132">
        <f ca="1">IFERROR(IF(Q16="Impacto",(M16-(+M16*T16)),IF(Q16="Probabilidad",M16,"")),"")</f>
        <v>0.8</v>
      </c>
      <c r="AC16" s="133" t="str">
        <f ca="1">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Alto</v>
      </c>
      <c r="AD16" s="134" t="s">
        <v>136</v>
      </c>
      <c r="AE16" s="135" t="s">
        <v>430</v>
      </c>
      <c r="AF16" s="135" t="s">
        <v>354</v>
      </c>
      <c r="AG16" s="140" t="s">
        <v>227</v>
      </c>
      <c r="AH16" s="140" t="s">
        <v>270</v>
      </c>
      <c r="AI16" s="135" t="s">
        <v>355</v>
      </c>
      <c r="AJ16" s="136" t="s">
        <v>40</v>
      </c>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ht="151.5" customHeight="1" x14ac:dyDescent="0.3">
      <c r="A17" s="199"/>
      <c r="B17" s="202"/>
      <c r="C17" s="202"/>
      <c r="D17" s="202"/>
      <c r="E17" s="205"/>
      <c r="F17" s="202"/>
      <c r="G17" s="208"/>
      <c r="H17" s="193"/>
      <c r="I17" s="187"/>
      <c r="J17" s="190"/>
      <c r="K17" s="187">
        <f ca="1">IF(NOT(ISERROR(MATCH(J17,_xlfn.ANCHORARRAY(E28),0))),I30&amp;"Por favor no seleccionar los criterios de impacto",J17)</f>
        <v>0</v>
      </c>
      <c r="L17" s="193"/>
      <c r="M17" s="187"/>
      <c r="N17" s="196"/>
      <c r="O17" s="125">
        <v>2</v>
      </c>
      <c r="P17" s="126"/>
      <c r="Q17" s="127" t="str">
        <f>IF(OR(R17="Preventivo",R17="Detectivo"),"Probabilidad",IF(R17="Correctivo","Impacto",""))</f>
        <v/>
      </c>
      <c r="R17" s="128"/>
      <c r="S17" s="128"/>
      <c r="T17" s="129" t="str">
        <f t="shared" ref="T17:T21" si="8">IF(AND(R17="Preventivo",S17="Automático"),"50%",IF(AND(R17="Preventivo",S17="Manual"),"40%",IF(AND(R17="Detectivo",S17="Automático"),"40%",IF(AND(R17="Detectivo",S17="Manual"),"30%",IF(AND(R17="Correctivo",S17="Automático"),"35%",IF(AND(R17="Correctivo",S17="Manual"),"25%",""))))))</f>
        <v/>
      </c>
      <c r="U17" s="128"/>
      <c r="V17" s="128"/>
      <c r="W17" s="128"/>
      <c r="X17" s="130" t="str">
        <f>IFERROR(IF(AND(Q16="Probabilidad",Q17="Probabilidad"),(Z16-(+Z16*T17)),IF(Q17="Probabilidad",(I16-(+I16*T17)),IF(Q17="Impacto",Z16,""))),"")</f>
        <v/>
      </c>
      <c r="Y17" s="131" t="str">
        <f t="shared" si="1"/>
        <v/>
      </c>
      <c r="Z17" s="132" t="str">
        <f t="shared" ref="Z17:Z21" si="9">+X17</f>
        <v/>
      </c>
      <c r="AA17" s="131" t="str">
        <f t="shared" si="3"/>
        <v/>
      </c>
      <c r="AB17" s="132" t="str">
        <f>IFERROR(IF(AND(Q16="Impacto",Q17="Impacto"),(AB10-(+AB10*T17)),IF(Q17="Impacto",($M$16-(+$M$16*T17)),IF(Q17="Probabilidad",AB10,""))),"")</f>
        <v/>
      </c>
      <c r="AC17" s="133" t="str">
        <f t="shared" ref="AC17:AC18" si="10">IFERROR(IF(OR(AND(Y17="Muy Baja",AA17="Leve"),AND(Y17="Muy Baja",AA17="Menor"),AND(Y17="Baja",AA17="Leve")),"Bajo",IF(OR(AND(Y17="Muy baja",AA17="Moderado"),AND(Y17="Baja",AA17="Menor"),AND(Y17="Baja",AA17="Moderado"),AND(Y17="Media",AA17="Leve"),AND(Y17="Media",AA17="Menor"),AND(Y17="Media",AA17="Moderado"),AND(Y17="Alta",AA17="Leve"),AND(Y17="Alta",AA17="Menor")),"Moderado",IF(OR(AND(Y17="Muy Baja",AA17="Mayor"),AND(Y17="Baja",AA17="Mayor"),AND(Y17="Media",AA17="Mayor"),AND(Y17="Alta",AA17="Moderado"),AND(Y17="Alta",AA17="Mayor"),AND(Y17="Muy Alta",AA17="Leve"),AND(Y17="Muy Alta",AA17="Menor"),AND(Y17="Muy Alta",AA17="Moderado"),AND(Y17="Muy Alta",AA17="Mayor")),"Alto",IF(OR(AND(Y17="Muy Baja",AA17="Catastrófico"),AND(Y17="Baja",AA17="Catastrófico"),AND(Y17="Media",AA17="Catastrófico"),AND(Y17="Alta",AA17="Catastrófico"),AND(Y17="Muy Alta",AA17="Catastrófico")),"Extremo","")))),"")</f>
        <v/>
      </c>
      <c r="AD17" s="134"/>
      <c r="AE17" s="135"/>
      <c r="AF17" s="136"/>
      <c r="AG17" s="137"/>
      <c r="AH17" s="137"/>
      <c r="AI17" s="135"/>
      <c r="AJ17" s="136"/>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ht="151.5" customHeight="1" x14ac:dyDescent="0.3">
      <c r="A18" s="199"/>
      <c r="B18" s="202"/>
      <c r="C18" s="202"/>
      <c r="D18" s="202"/>
      <c r="E18" s="205"/>
      <c r="F18" s="202"/>
      <c r="G18" s="208"/>
      <c r="H18" s="193"/>
      <c r="I18" s="187"/>
      <c r="J18" s="190"/>
      <c r="K18" s="187">
        <f ca="1">IF(NOT(ISERROR(MATCH(J18,_xlfn.ANCHORARRAY(E29),0))),I31&amp;"Por favor no seleccionar los criterios de impacto",J18)</f>
        <v>0</v>
      </c>
      <c r="L18" s="193"/>
      <c r="M18" s="187"/>
      <c r="N18" s="196"/>
      <c r="O18" s="125">
        <v>3</v>
      </c>
      <c r="P18" s="138"/>
      <c r="Q18" s="127" t="str">
        <f>IF(OR(R18="Preventivo",R18="Detectivo"),"Probabilidad",IF(R18="Correctivo","Impacto",""))</f>
        <v/>
      </c>
      <c r="R18" s="128"/>
      <c r="S18" s="128"/>
      <c r="T18" s="129" t="str">
        <f t="shared" si="8"/>
        <v/>
      </c>
      <c r="U18" s="128"/>
      <c r="V18" s="128"/>
      <c r="W18" s="128"/>
      <c r="X18" s="130" t="str">
        <f>IFERROR(IF(AND(Q17="Probabilidad",Q18="Probabilidad"),(Z17-(+Z17*T18)),IF(AND(Q17="Impacto",Q18="Probabilidad"),(Z16-(+Z16*T18)),IF(Q18="Impacto",Z17,""))),"")</f>
        <v/>
      </c>
      <c r="Y18" s="131" t="str">
        <f t="shared" si="1"/>
        <v/>
      </c>
      <c r="Z18" s="132" t="str">
        <f t="shared" si="9"/>
        <v/>
      </c>
      <c r="AA18" s="131" t="str">
        <f t="shared" si="3"/>
        <v/>
      </c>
      <c r="AB18" s="132" t="str">
        <f>IFERROR(IF(AND(Q17="Impacto",Q18="Impacto"),(AB17-(+AB17*T18)),IF(AND(Q17="Probabilidad",Q18="Impacto"),(AB16-(+AB16*T18)),IF(Q18="Probabilidad",AB17,""))),"")</f>
        <v/>
      </c>
      <c r="AC18" s="133" t="str">
        <f t="shared" si="10"/>
        <v/>
      </c>
      <c r="AD18" s="134"/>
      <c r="AE18" s="135"/>
      <c r="AF18" s="136"/>
      <c r="AG18" s="137"/>
      <c r="AH18" s="137"/>
      <c r="AI18" s="135"/>
      <c r="AJ18" s="136"/>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ht="151.5" customHeight="1" x14ac:dyDescent="0.3">
      <c r="A19" s="199"/>
      <c r="B19" s="202"/>
      <c r="C19" s="202"/>
      <c r="D19" s="202"/>
      <c r="E19" s="205"/>
      <c r="F19" s="202"/>
      <c r="G19" s="208"/>
      <c r="H19" s="193"/>
      <c r="I19" s="187"/>
      <c r="J19" s="190"/>
      <c r="K19" s="187">
        <f ca="1">IF(NOT(ISERROR(MATCH(J19,_xlfn.ANCHORARRAY(E30),0))),I32&amp;"Por favor no seleccionar los criterios de impacto",J19)</f>
        <v>0</v>
      </c>
      <c r="L19" s="193"/>
      <c r="M19" s="187"/>
      <c r="N19" s="196"/>
      <c r="O19" s="125">
        <v>4</v>
      </c>
      <c r="P19" s="126"/>
      <c r="Q19" s="127" t="str">
        <f t="shared" ref="Q19:Q21" si="11">IF(OR(R19="Preventivo",R19="Detectivo"),"Probabilidad",IF(R19="Correctivo","Impacto",""))</f>
        <v/>
      </c>
      <c r="R19" s="128"/>
      <c r="S19" s="128"/>
      <c r="T19" s="129" t="str">
        <f t="shared" si="8"/>
        <v/>
      </c>
      <c r="U19" s="128"/>
      <c r="V19" s="128"/>
      <c r="W19" s="128"/>
      <c r="X19" s="130" t="str">
        <f t="shared" ref="X19:X21" si="12">IFERROR(IF(AND(Q18="Probabilidad",Q19="Probabilidad"),(Z18-(+Z18*T19)),IF(AND(Q18="Impacto",Q19="Probabilidad"),(Z17-(+Z17*T19)),IF(Q19="Impacto",Z18,""))),"")</f>
        <v/>
      </c>
      <c r="Y19" s="131" t="str">
        <f t="shared" si="1"/>
        <v/>
      </c>
      <c r="Z19" s="132" t="str">
        <f t="shared" si="9"/>
        <v/>
      </c>
      <c r="AA19" s="131" t="str">
        <f t="shared" si="3"/>
        <v/>
      </c>
      <c r="AB19" s="132" t="str">
        <f t="shared" ref="AB19:AB21" si="13">IFERROR(IF(AND(Q18="Impacto",Q19="Impacto"),(AB18-(+AB18*T19)),IF(AND(Q18="Probabilidad",Q19="Impacto"),(AB17-(+AB17*T19)),IF(Q19="Probabilidad",AB18,""))),"")</f>
        <v/>
      </c>
      <c r="AC19" s="133"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4"/>
      <c r="AE19" s="135"/>
      <c r="AF19" s="136"/>
      <c r="AG19" s="137"/>
      <c r="AH19" s="137"/>
      <c r="AI19" s="135"/>
      <c r="AJ19" s="136"/>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ht="151.5" customHeight="1" x14ac:dyDescent="0.3">
      <c r="A20" s="199"/>
      <c r="B20" s="202"/>
      <c r="C20" s="202"/>
      <c r="D20" s="202"/>
      <c r="E20" s="205"/>
      <c r="F20" s="202"/>
      <c r="G20" s="208"/>
      <c r="H20" s="193"/>
      <c r="I20" s="187"/>
      <c r="J20" s="190"/>
      <c r="K20" s="187">
        <f ca="1">IF(NOT(ISERROR(MATCH(J20,_xlfn.ANCHORARRAY(E31),0))),I33&amp;"Por favor no seleccionar los criterios de impacto",J20)</f>
        <v>0</v>
      </c>
      <c r="L20" s="193"/>
      <c r="M20" s="187"/>
      <c r="N20" s="196"/>
      <c r="O20" s="125">
        <v>5</v>
      </c>
      <c r="P20" s="126"/>
      <c r="Q20" s="127" t="str">
        <f t="shared" si="11"/>
        <v/>
      </c>
      <c r="R20" s="128"/>
      <c r="S20" s="128"/>
      <c r="T20" s="129" t="str">
        <f t="shared" si="8"/>
        <v/>
      </c>
      <c r="U20" s="128"/>
      <c r="V20" s="128"/>
      <c r="W20" s="128"/>
      <c r="X20" s="130" t="str">
        <f t="shared" si="12"/>
        <v/>
      </c>
      <c r="Y20" s="131" t="str">
        <f t="shared" si="1"/>
        <v/>
      </c>
      <c r="Z20" s="132" t="str">
        <f t="shared" si="9"/>
        <v/>
      </c>
      <c r="AA20" s="131" t="str">
        <f t="shared" si="3"/>
        <v/>
      </c>
      <c r="AB20" s="132" t="str">
        <f t="shared" si="13"/>
        <v/>
      </c>
      <c r="AC20" s="133"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4"/>
      <c r="AE20" s="135"/>
      <c r="AF20" s="136"/>
      <c r="AG20" s="137"/>
      <c r="AH20" s="137"/>
      <c r="AI20" s="135"/>
      <c r="AJ20" s="136"/>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ht="151.5" customHeight="1" x14ac:dyDescent="0.3">
      <c r="A21" s="200"/>
      <c r="B21" s="203"/>
      <c r="C21" s="203"/>
      <c r="D21" s="203"/>
      <c r="E21" s="206"/>
      <c r="F21" s="203"/>
      <c r="G21" s="209"/>
      <c r="H21" s="194"/>
      <c r="I21" s="188"/>
      <c r="J21" s="191"/>
      <c r="K21" s="188">
        <f ca="1">IF(NOT(ISERROR(MATCH(J21,_xlfn.ANCHORARRAY(E32),0))),I34&amp;"Por favor no seleccionar los criterios de impacto",J21)</f>
        <v>0</v>
      </c>
      <c r="L21" s="194"/>
      <c r="M21" s="188"/>
      <c r="N21" s="197"/>
      <c r="O21" s="125">
        <v>6</v>
      </c>
      <c r="P21" s="126"/>
      <c r="Q21" s="127" t="str">
        <f t="shared" si="11"/>
        <v/>
      </c>
      <c r="R21" s="128"/>
      <c r="S21" s="128"/>
      <c r="T21" s="129" t="str">
        <f t="shared" si="8"/>
        <v/>
      </c>
      <c r="U21" s="128"/>
      <c r="V21" s="128"/>
      <c r="W21" s="128"/>
      <c r="X21" s="130" t="str">
        <f t="shared" si="12"/>
        <v/>
      </c>
      <c r="Y21" s="131" t="str">
        <f t="shared" si="1"/>
        <v/>
      </c>
      <c r="Z21" s="132" t="str">
        <f t="shared" si="9"/>
        <v/>
      </c>
      <c r="AA21" s="131" t="str">
        <f t="shared" si="3"/>
        <v/>
      </c>
      <c r="AB21" s="132" t="str">
        <f t="shared" si="13"/>
        <v/>
      </c>
      <c r="AC21" s="133" t="str">
        <f t="shared" si="14"/>
        <v/>
      </c>
      <c r="AD21" s="134"/>
      <c r="AE21" s="135"/>
      <c r="AF21" s="136"/>
      <c r="AG21" s="137"/>
      <c r="AH21" s="137"/>
      <c r="AI21" s="135"/>
      <c r="AJ21" s="136"/>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ht="151.5" customHeight="1" x14ac:dyDescent="0.3">
      <c r="A22" s="198">
        <v>3</v>
      </c>
      <c r="B22" s="201"/>
      <c r="C22" s="201"/>
      <c r="D22" s="201"/>
      <c r="E22" s="204"/>
      <c r="F22" s="201"/>
      <c r="G22" s="207"/>
      <c r="H22" s="192" t="str">
        <f>IF(G22&lt;=0,"",IF(G22&lt;=2,"Muy Baja",IF(G22&lt;=24,"Baja",IF(G22&lt;=500,"Media",IF(G22&lt;=5000,"Alta","Muy Alta")))))</f>
        <v/>
      </c>
      <c r="I22" s="186" t="str">
        <f>IF(H22="","",IF(H22="Muy Baja",0.2,IF(H22="Baja",0.4,IF(H22="Media",0.6,IF(H22="Alta",0.8,IF(H22="Muy Alta",1,))))))</f>
        <v/>
      </c>
      <c r="J22" s="189"/>
      <c r="K22" s="186">
        <f ca="1">IF(NOT(ISERROR(MATCH(J22,'Tabla Impacto'!$B$221:$B$223,0))),'Tabla Impacto'!$F$223&amp;"Por favor no seleccionar los criterios de impacto(Afectación Económica o presupuestal y Pérdida Reputacional)",J22)</f>
        <v>0</v>
      </c>
      <c r="L22" s="192" t="str">
        <f ca="1">IF(OR(K22='Tabla Impacto'!$C$11,K22='Tabla Impacto'!$D$11),"Leve",IF(OR(K22='Tabla Impacto'!$C$12,K22='Tabla Impacto'!$D$12),"Menor",IF(OR(K22='Tabla Impacto'!$C$13,K22='Tabla Impacto'!$D$13),"Moderado",IF(OR(K22='Tabla Impacto'!$C$14,K22='Tabla Impacto'!$D$14),"Mayor",IF(OR(K22='Tabla Impacto'!$C$15,K22='Tabla Impacto'!$D$15),"Catastrófico","")))))</f>
        <v/>
      </c>
      <c r="M22" s="186" t="str">
        <f ca="1">IF(L22="","",IF(L22="Leve",0.2,IF(L22="Menor",0.4,IF(L22="Moderado",0.6,IF(L22="Mayor",0.8,IF(L22="Catastrófico",1,))))))</f>
        <v/>
      </c>
      <c r="N22" s="195" t="str">
        <f ca="1">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
      </c>
      <c r="O22" s="125">
        <v>1</v>
      </c>
      <c r="P22" s="126"/>
      <c r="Q22" s="127" t="str">
        <f>IF(OR(R22="Preventivo",R22="Detectivo"),"Probabilidad",IF(R22="Correctivo","Impacto",""))</f>
        <v/>
      </c>
      <c r="R22" s="128"/>
      <c r="S22" s="128"/>
      <c r="T22" s="129" t="str">
        <f>IF(AND(R22="Preventivo",S22="Automático"),"50%",IF(AND(R22="Preventivo",S22="Manual"),"40%",IF(AND(R22="Detectivo",S22="Automático"),"40%",IF(AND(R22="Detectivo",S22="Manual"),"30%",IF(AND(R22="Correctivo",S22="Automático"),"35%",IF(AND(R22="Correctivo",S22="Manual"),"25%",""))))))</f>
        <v/>
      </c>
      <c r="U22" s="128"/>
      <c r="V22" s="128"/>
      <c r="W22" s="128"/>
      <c r="X22" s="130" t="str">
        <f>IFERROR(IF(Q22="Probabilidad",(I22-(+I22*T22)),IF(Q22="Impacto",I22,"")),"")</f>
        <v/>
      </c>
      <c r="Y22" s="131" t="str">
        <f>IFERROR(IF(X22="","",IF(X22&lt;=0.2,"Muy Baja",IF(X22&lt;=0.4,"Baja",IF(X22&lt;=0.6,"Media",IF(X22&lt;=0.8,"Alta","Muy Alta"))))),"")</f>
        <v/>
      </c>
      <c r="Z22" s="132" t="str">
        <f>+X22</f>
        <v/>
      </c>
      <c r="AA22" s="131" t="str">
        <f>IFERROR(IF(AB22="","",IF(AB22&lt;=0.2,"Leve",IF(AB22&lt;=0.4,"Menor",IF(AB22&lt;=0.6,"Moderado",IF(AB22&lt;=0.8,"Mayor","Catastrófico"))))),"")</f>
        <v/>
      </c>
      <c r="AB22" s="132" t="str">
        <f>IFERROR(IF(Q22="Impacto",(M22-(+M22*T22)),IF(Q22="Probabilidad",M22,"")),"")</f>
        <v/>
      </c>
      <c r="AC22" s="133"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
      </c>
      <c r="AD22" s="134"/>
      <c r="AE22" s="126"/>
      <c r="AF22" s="135"/>
      <c r="AG22" s="137"/>
      <c r="AH22" s="137"/>
      <c r="AI22" s="135"/>
      <c r="AJ22" s="136"/>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ht="151.5" customHeight="1" x14ac:dyDescent="0.3">
      <c r="A23" s="199"/>
      <c r="B23" s="202"/>
      <c r="C23" s="202"/>
      <c r="D23" s="202"/>
      <c r="E23" s="205"/>
      <c r="F23" s="202"/>
      <c r="G23" s="208"/>
      <c r="H23" s="193"/>
      <c r="I23" s="187"/>
      <c r="J23" s="190"/>
      <c r="K23" s="187">
        <f t="shared" ref="K23:K27" ca="1" si="15">IF(NOT(ISERROR(MATCH(J23,_xlfn.ANCHORARRAY(E34),0))),I36&amp;"Por favor no seleccionar los criterios de impacto",J23)</f>
        <v>0</v>
      </c>
      <c r="L23" s="193"/>
      <c r="M23" s="187"/>
      <c r="N23" s="196"/>
      <c r="O23" s="125">
        <v>2</v>
      </c>
      <c r="P23" s="126"/>
      <c r="Q23" s="127" t="str">
        <f>IF(OR(R23="Preventivo",R23="Detectivo"),"Probabilidad",IF(R23="Correctivo","Impacto",""))</f>
        <v/>
      </c>
      <c r="R23" s="128"/>
      <c r="S23" s="128"/>
      <c r="T23" s="129" t="str">
        <f t="shared" ref="T23:T27" si="16">IF(AND(R23="Preventivo",S23="Automático"),"50%",IF(AND(R23="Preventivo",S23="Manual"),"40%",IF(AND(R23="Detectivo",S23="Automático"),"40%",IF(AND(R23="Detectivo",S23="Manual"),"30%",IF(AND(R23="Correctivo",S23="Automático"),"35%",IF(AND(R23="Correctivo",S23="Manual"),"25%",""))))))</f>
        <v/>
      </c>
      <c r="U23" s="128"/>
      <c r="V23" s="128"/>
      <c r="W23" s="128"/>
      <c r="X23" s="139" t="str">
        <f>IFERROR(IF(AND(Q22="Probabilidad",Q23="Probabilidad"),(Z22-(+Z22*T23)),IF(Q23="Probabilidad",(I22-(+I22*T23)),IF(Q23="Impacto",Z22,""))),"")</f>
        <v/>
      </c>
      <c r="Y23" s="131" t="str">
        <f t="shared" si="1"/>
        <v/>
      </c>
      <c r="Z23" s="132" t="str">
        <f t="shared" ref="Z23:Z27" si="17">+X23</f>
        <v/>
      </c>
      <c r="AA23" s="131" t="str">
        <f t="shared" si="3"/>
        <v/>
      </c>
      <c r="AB23" s="132" t="str">
        <f>IFERROR(IF(AND(Q22="Impacto",Q23="Impacto"),(AB16-(+AB16*T23)),IF(Q23="Impacto",($M$22-(+$M$22*T23)),IF(Q23="Probabilidad",AB16,""))),"")</f>
        <v/>
      </c>
      <c r="AC23" s="133"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34"/>
      <c r="AE23" s="135"/>
      <c r="AF23" s="136"/>
      <c r="AG23" s="137"/>
      <c r="AH23" s="137"/>
      <c r="AI23" s="135"/>
      <c r="AJ23" s="136"/>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ht="151.5" customHeight="1" x14ac:dyDescent="0.3">
      <c r="A24" s="199"/>
      <c r="B24" s="202"/>
      <c r="C24" s="202"/>
      <c r="D24" s="202"/>
      <c r="E24" s="205"/>
      <c r="F24" s="202"/>
      <c r="G24" s="208"/>
      <c r="H24" s="193"/>
      <c r="I24" s="187"/>
      <c r="J24" s="190"/>
      <c r="K24" s="187">
        <f t="shared" ca="1" si="15"/>
        <v>0</v>
      </c>
      <c r="L24" s="193"/>
      <c r="M24" s="187"/>
      <c r="N24" s="196"/>
      <c r="O24" s="125">
        <v>3</v>
      </c>
      <c r="P24" s="138"/>
      <c r="Q24" s="127" t="str">
        <f>IF(OR(R24="Preventivo",R24="Detectivo"),"Probabilidad",IF(R24="Correctivo","Impacto",""))</f>
        <v/>
      </c>
      <c r="R24" s="128"/>
      <c r="S24" s="128"/>
      <c r="T24" s="129" t="str">
        <f t="shared" si="16"/>
        <v/>
      </c>
      <c r="U24" s="128"/>
      <c r="V24" s="128"/>
      <c r="W24" s="128"/>
      <c r="X24" s="130" t="str">
        <f>IFERROR(IF(AND(Q23="Probabilidad",Q24="Probabilidad"),(Z23-(+Z23*T24)),IF(AND(Q23="Impacto",Q24="Probabilidad"),(Z22-(+Z22*T24)),IF(Q24="Impacto",Z23,""))),"")</f>
        <v/>
      </c>
      <c r="Y24" s="131" t="str">
        <f t="shared" si="1"/>
        <v/>
      </c>
      <c r="Z24" s="132" t="str">
        <f t="shared" si="17"/>
        <v/>
      </c>
      <c r="AA24" s="131" t="str">
        <f t="shared" si="3"/>
        <v/>
      </c>
      <c r="AB24" s="132" t="str">
        <f>IFERROR(IF(AND(Q23="Impacto",Q24="Impacto"),(AB23-(+AB23*T24)),IF(AND(Q23="Probabilidad",Q24="Impacto"),(AB22-(+AB22*T24)),IF(Q24="Probabilidad",AB23,""))),"")</f>
        <v/>
      </c>
      <c r="AC24" s="133" t="str">
        <f t="shared" si="18"/>
        <v/>
      </c>
      <c r="AD24" s="134"/>
      <c r="AE24" s="135"/>
      <c r="AF24" s="136"/>
      <c r="AG24" s="137"/>
      <c r="AH24" s="137"/>
      <c r="AI24" s="135"/>
      <c r="AJ24" s="136"/>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ht="151.5" customHeight="1" x14ac:dyDescent="0.3">
      <c r="A25" s="199"/>
      <c r="B25" s="202"/>
      <c r="C25" s="202"/>
      <c r="D25" s="202"/>
      <c r="E25" s="205"/>
      <c r="F25" s="202"/>
      <c r="G25" s="208"/>
      <c r="H25" s="193"/>
      <c r="I25" s="187"/>
      <c r="J25" s="190"/>
      <c r="K25" s="187">
        <f t="shared" ca="1" si="15"/>
        <v>0</v>
      </c>
      <c r="L25" s="193"/>
      <c r="M25" s="187"/>
      <c r="N25" s="196"/>
      <c r="O25" s="125">
        <v>4</v>
      </c>
      <c r="P25" s="126"/>
      <c r="Q25" s="127" t="str">
        <f t="shared" ref="Q25:Q27" si="19">IF(OR(R25="Preventivo",R25="Detectivo"),"Probabilidad",IF(R25="Correctivo","Impacto",""))</f>
        <v/>
      </c>
      <c r="R25" s="128"/>
      <c r="S25" s="128"/>
      <c r="T25" s="129" t="str">
        <f t="shared" si="16"/>
        <v/>
      </c>
      <c r="U25" s="128"/>
      <c r="V25" s="128"/>
      <c r="W25" s="128"/>
      <c r="X25" s="130" t="str">
        <f t="shared" ref="X25:X27" si="20">IFERROR(IF(AND(Q24="Probabilidad",Q25="Probabilidad"),(Z24-(+Z24*T25)),IF(AND(Q24="Impacto",Q25="Probabilidad"),(Z23-(+Z23*T25)),IF(Q25="Impacto",Z24,""))),"")</f>
        <v/>
      </c>
      <c r="Y25" s="131" t="str">
        <f t="shared" si="1"/>
        <v/>
      </c>
      <c r="Z25" s="132" t="str">
        <f t="shared" si="17"/>
        <v/>
      </c>
      <c r="AA25" s="131" t="str">
        <f t="shared" si="3"/>
        <v/>
      </c>
      <c r="AB25" s="132" t="str">
        <f t="shared" ref="AB25:AB27" si="21">IFERROR(IF(AND(Q24="Impacto",Q25="Impacto"),(AB24-(+AB24*T25)),IF(AND(Q24="Probabilidad",Q25="Impacto"),(AB23-(+AB23*T25)),IF(Q25="Probabilidad",AB24,""))),"")</f>
        <v/>
      </c>
      <c r="AC25" s="133"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4"/>
      <c r="AE25" s="135"/>
      <c r="AF25" s="136"/>
      <c r="AG25" s="137"/>
      <c r="AH25" s="137"/>
      <c r="AI25" s="135"/>
      <c r="AJ25" s="136"/>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ht="151.5" customHeight="1" x14ac:dyDescent="0.3">
      <c r="A26" s="199"/>
      <c r="B26" s="202"/>
      <c r="C26" s="202"/>
      <c r="D26" s="202"/>
      <c r="E26" s="205"/>
      <c r="F26" s="202"/>
      <c r="G26" s="208"/>
      <c r="H26" s="193"/>
      <c r="I26" s="187"/>
      <c r="J26" s="190"/>
      <c r="K26" s="187">
        <f t="shared" ca="1" si="15"/>
        <v>0</v>
      </c>
      <c r="L26" s="193"/>
      <c r="M26" s="187"/>
      <c r="N26" s="196"/>
      <c r="O26" s="125">
        <v>5</v>
      </c>
      <c r="P26" s="126"/>
      <c r="Q26" s="127" t="str">
        <f t="shared" si="19"/>
        <v/>
      </c>
      <c r="R26" s="128"/>
      <c r="S26" s="128"/>
      <c r="T26" s="129" t="str">
        <f t="shared" si="16"/>
        <v/>
      </c>
      <c r="U26" s="128"/>
      <c r="V26" s="128"/>
      <c r="W26" s="128"/>
      <c r="X26" s="130" t="str">
        <f t="shared" si="20"/>
        <v/>
      </c>
      <c r="Y26" s="131" t="str">
        <f t="shared" si="1"/>
        <v/>
      </c>
      <c r="Z26" s="132" t="str">
        <f t="shared" si="17"/>
        <v/>
      </c>
      <c r="AA26" s="131" t="str">
        <f t="shared" si="3"/>
        <v/>
      </c>
      <c r="AB26" s="132" t="str">
        <f t="shared" si="21"/>
        <v/>
      </c>
      <c r="AC26" s="133"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4"/>
      <c r="AE26" s="135"/>
      <c r="AF26" s="136"/>
      <c r="AG26" s="137"/>
      <c r="AH26" s="137"/>
      <c r="AI26" s="135"/>
      <c r="AJ26" s="136"/>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ht="151.5" customHeight="1" x14ac:dyDescent="0.3">
      <c r="A27" s="200"/>
      <c r="B27" s="203"/>
      <c r="C27" s="203"/>
      <c r="D27" s="203"/>
      <c r="E27" s="206"/>
      <c r="F27" s="203"/>
      <c r="G27" s="209"/>
      <c r="H27" s="194"/>
      <c r="I27" s="188"/>
      <c r="J27" s="191"/>
      <c r="K27" s="188">
        <f t="shared" ca="1" si="15"/>
        <v>0</v>
      </c>
      <c r="L27" s="194"/>
      <c r="M27" s="188"/>
      <c r="N27" s="197"/>
      <c r="O27" s="125">
        <v>6</v>
      </c>
      <c r="P27" s="126"/>
      <c r="Q27" s="127" t="str">
        <f t="shared" si="19"/>
        <v/>
      </c>
      <c r="R27" s="128"/>
      <c r="S27" s="128"/>
      <c r="T27" s="129" t="str">
        <f t="shared" si="16"/>
        <v/>
      </c>
      <c r="U27" s="128"/>
      <c r="V27" s="128"/>
      <c r="W27" s="128"/>
      <c r="X27" s="130" t="str">
        <f t="shared" si="20"/>
        <v/>
      </c>
      <c r="Y27" s="131" t="str">
        <f t="shared" si="1"/>
        <v/>
      </c>
      <c r="Z27" s="132" t="str">
        <f t="shared" si="17"/>
        <v/>
      </c>
      <c r="AA27" s="131" t="str">
        <f t="shared" si="3"/>
        <v/>
      </c>
      <c r="AB27" s="132" t="str">
        <f t="shared" si="21"/>
        <v/>
      </c>
      <c r="AC27" s="133" t="str">
        <f t="shared" si="22"/>
        <v/>
      </c>
      <c r="AD27" s="134"/>
      <c r="AE27" s="135"/>
      <c r="AF27" s="136"/>
      <c r="AG27" s="137"/>
      <c r="AH27" s="137"/>
      <c r="AI27" s="135"/>
      <c r="AJ27" s="136"/>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ht="151.5" customHeight="1" x14ac:dyDescent="0.3">
      <c r="A28" s="198">
        <v>4</v>
      </c>
      <c r="B28" s="201"/>
      <c r="C28" s="201"/>
      <c r="D28" s="201"/>
      <c r="E28" s="204"/>
      <c r="F28" s="201"/>
      <c r="G28" s="207"/>
      <c r="H28" s="192" t="str">
        <f>IF(G28&lt;=0,"",IF(G28&lt;=2,"Muy Baja",IF(G28&lt;=24,"Baja",IF(G28&lt;=500,"Media",IF(G28&lt;=5000,"Alta","Muy Alta")))))</f>
        <v/>
      </c>
      <c r="I28" s="186" t="str">
        <f>IF(H28="","",IF(H28="Muy Baja",0.2,IF(H28="Baja",0.4,IF(H28="Media",0.6,IF(H28="Alta",0.8,IF(H28="Muy Alta",1,))))))</f>
        <v/>
      </c>
      <c r="J28" s="189"/>
      <c r="K28" s="186">
        <f ca="1">IF(NOT(ISERROR(MATCH(J28,'Tabla Impacto'!$B$221:$B$223,0))),'Tabla Impacto'!$F$223&amp;"Por favor no seleccionar los criterios de impacto(Afectación Económica o presupuestal y Pérdida Reputacional)",J28)</f>
        <v>0</v>
      </c>
      <c r="L28" s="192" t="str">
        <f ca="1">IF(OR(K28='Tabla Impacto'!$C$11,K28='Tabla Impacto'!$D$11),"Leve",IF(OR(K28='Tabla Impacto'!$C$12,K28='Tabla Impacto'!$D$12),"Menor",IF(OR(K28='Tabla Impacto'!$C$13,K28='Tabla Impacto'!$D$13),"Moderado",IF(OR(K28='Tabla Impacto'!$C$14,K28='Tabla Impacto'!$D$14),"Mayor",IF(OR(K28='Tabla Impacto'!$C$15,K28='Tabla Impacto'!$D$15),"Catastrófico","")))))</f>
        <v/>
      </c>
      <c r="M28" s="186" t="str">
        <f ca="1">IF(L28="","",IF(L28="Leve",0.2,IF(L28="Menor",0.4,IF(L28="Moderado",0.6,IF(L28="Mayor",0.8,IF(L28="Catastrófico",1,))))))</f>
        <v/>
      </c>
      <c r="N28" s="195" t="str">
        <f ca="1">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
      </c>
      <c r="O28" s="125">
        <v>1</v>
      </c>
      <c r="P28" s="126"/>
      <c r="Q28" s="127" t="str">
        <f>IF(OR(R28="Preventivo",R28="Detectivo"),"Probabilidad",IF(R28="Correctivo","Impacto",""))</f>
        <v/>
      </c>
      <c r="R28" s="128"/>
      <c r="S28" s="128"/>
      <c r="T28" s="129" t="str">
        <f>IF(AND(R28="Preventivo",S28="Automático"),"50%",IF(AND(R28="Preventivo",S28="Manual"),"40%",IF(AND(R28="Detectivo",S28="Automático"),"40%",IF(AND(R28="Detectivo",S28="Manual"),"30%",IF(AND(R28="Correctivo",S28="Automático"),"35%",IF(AND(R28="Correctivo",S28="Manual"),"25%",""))))))</f>
        <v/>
      </c>
      <c r="U28" s="128"/>
      <c r="V28" s="128"/>
      <c r="W28" s="128"/>
      <c r="X28" s="130" t="str">
        <f>IFERROR(IF(Q28="Probabilidad",(I28-(+I28*T28)),IF(Q28="Impacto",I28,"")),"")</f>
        <v/>
      </c>
      <c r="Y28" s="131" t="str">
        <f>IFERROR(IF(X28="","",IF(X28&lt;=0.2,"Muy Baja",IF(X28&lt;=0.4,"Baja",IF(X28&lt;=0.6,"Media",IF(X28&lt;=0.8,"Alta","Muy Alta"))))),"")</f>
        <v/>
      </c>
      <c r="Z28" s="132" t="str">
        <f>+X28</f>
        <v/>
      </c>
      <c r="AA28" s="131" t="str">
        <f>IFERROR(IF(AB28="","",IF(AB28&lt;=0.2,"Leve",IF(AB28&lt;=0.4,"Menor",IF(AB28&lt;=0.6,"Moderado",IF(AB28&lt;=0.8,"Mayor","Catastrófico"))))),"")</f>
        <v/>
      </c>
      <c r="AB28" s="132" t="str">
        <f>IFERROR(IF(Q28="Impacto",(M28-(+M28*T28)),IF(Q28="Probabilidad",M28,"")),"")</f>
        <v/>
      </c>
      <c r="AC28" s="133"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
      </c>
      <c r="AD28" s="134"/>
      <c r="AE28" s="126"/>
      <c r="AF28" s="135"/>
      <c r="AG28" s="137"/>
      <c r="AH28" s="137"/>
      <c r="AI28" s="135"/>
      <c r="AJ28" s="136"/>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ht="151.5" customHeight="1" x14ac:dyDescent="0.3">
      <c r="A29" s="199"/>
      <c r="B29" s="202"/>
      <c r="C29" s="202"/>
      <c r="D29" s="202"/>
      <c r="E29" s="205"/>
      <c r="F29" s="202"/>
      <c r="G29" s="208"/>
      <c r="H29" s="193"/>
      <c r="I29" s="187"/>
      <c r="J29" s="190"/>
      <c r="K29" s="187">
        <f t="shared" ref="K29:K33" ca="1" si="23">IF(NOT(ISERROR(MATCH(J29,_xlfn.ANCHORARRAY(E40),0))),I42&amp;"Por favor no seleccionar los criterios de impacto",J29)</f>
        <v>0</v>
      </c>
      <c r="L29" s="193"/>
      <c r="M29" s="187"/>
      <c r="N29" s="196"/>
      <c r="O29" s="125">
        <v>2</v>
      </c>
      <c r="P29" s="126"/>
      <c r="Q29" s="127" t="str">
        <f>IF(OR(R29="Preventivo",R29="Detectivo"),"Probabilidad",IF(R29="Correctivo","Impacto",""))</f>
        <v/>
      </c>
      <c r="R29" s="128"/>
      <c r="S29" s="128"/>
      <c r="T29" s="129" t="str">
        <f t="shared" ref="T29:T33" si="24">IF(AND(R29="Preventivo",S29="Automático"),"50%",IF(AND(R29="Preventivo",S29="Manual"),"40%",IF(AND(R29="Detectivo",S29="Automático"),"40%",IF(AND(R29="Detectivo",S29="Manual"),"30%",IF(AND(R29="Correctivo",S29="Automático"),"35%",IF(AND(R29="Correctivo",S29="Manual"),"25%",""))))))</f>
        <v/>
      </c>
      <c r="U29" s="128"/>
      <c r="V29" s="128"/>
      <c r="W29" s="128"/>
      <c r="X29" s="130" t="str">
        <f>IFERROR(IF(AND(Q28="Probabilidad",Q29="Probabilidad"),(Z28-(+Z28*T29)),IF(Q29="Probabilidad",(I28-(+I28*T29)),IF(Q29="Impacto",Z28,""))),"")</f>
        <v/>
      </c>
      <c r="Y29" s="131" t="str">
        <f t="shared" si="1"/>
        <v/>
      </c>
      <c r="Z29" s="132" t="str">
        <f t="shared" ref="Z29:Z33" si="25">+X29</f>
        <v/>
      </c>
      <c r="AA29" s="131" t="str">
        <f t="shared" si="3"/>
        <v/>
      </c>
      <c r="AB29" s="132" t="str">
        <f>IFERROR(IF(AND(Q28="Impacto",Q29="Impacto"),(AB22-(+AB22*T29)),IF(Q29="Impacto",($M$28-(+$M$28*T29)),IF(Q29="Probabilidad",AB22,""))),"")</f>
        <v/>
      </c>
      <c r="AC29" s="133" t="str">
        <f t="shared" ref="AC29:AC30" si="26">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34"/>
      <c r="AE29" s="135"/>
      <c r="AF29" s="136"/>
      <c r="AG29" s="137"/>
      <c r="AH29" s="137"/>
      <c r="AI29" s="135"/>
      <c r="AJ29" s="136"/>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ht="151.5" customHeight="1" x14ac:dyDescent="0.3">
      <c r="A30" s="199"/>
      <c r="B30" s="202"/>
      <c r="C30" s="202"/>
      <c r="D30" s="202"/>
      <c r="E30" s="205"/>
      <c r="F30" s="202"/>
      <c r="G30" s="208"/>
      <c r="H30" s="193"/>
      <c r="I30" s="187"/>
      <c r="J30" s="190"/>
      <c r="K30" s="187">
        <f t="shared" ca="1" si="23"/>
        <v>0</v>
      </c>
      <c r="L30" s="193"/>
      <c r="M30" s="187"/>
      <c r="N30" s="196"/>
      <c r="O30" s="125">
        <v>3</v>
      </c>
      <c r="P30" s="138"/>
      <c r="Q30" s="127" t="str">
        <f>IF(OR(R30="Preventivo",R30="Detectivo"),"Probabilidad",IF(R30="Correctivo","Impacto",""))</f>
        <v/>
      </c>
      <c r="R30" s="128"/>
      <c r="S30" s="128"/>
      <c r="T30" s="129" t="str">
        <f t="shared" si="24"/>
        <v/>
      </c>
      <c r="U30" s="128"/>
      <c r="V30" s="128"/>
      <c r="W30" s="128"/>
      <c r="X30" s="130" t="str">
        <f>IFERROR(IF(AND(Q29="Probabilidad",Q30="Probabilidad"),(Z29-(+Z29*T30)),IF(AND(Q29="Impacto",Q30="Probabilidad"),(Z28-(+Z28*T30)),IF(Q30="Impacto",Z29,""))),"")</f>
        <v/>
      </c>
      <c r="Y30" s="131" t="str">
        <f t="shared" si="1"/>
        <v/>
      </c>
      <c r="Z30" s="132" t="str">
        <f t="shared" si="25"/>
        <v/>
      </c>
      <c r="AA30" s="131" t="str">
        <f t="shared" si="3"/>
        <v/>
      </c>
      <c r="AB30" s="132" t="str">
        <f>IFERROR(IF(AND(Q29="Impacto",Q30="Impacto"),(AB29-(+AB29*T30)),IF(AND(Q29="Probabilidad",Q30="Impacto"),(AB28-(+AB28*T30)),IF(Q30="Probabilidad",AB29,""))),"")</f>
        <v/>
      </c>
      <c r="AC30" s="133" t="str">
        <f t="shared" si="26"/>
        <v/>
      </c>
      <c r="AD30" s="134"/>
      <c r="AE30" s="135"/>
      <c r="AF30" s="136"/>
      <c r="AG30" s="137"/>
      <c r="AH30" s="137"/>
      <c r="AI30" s="135"/>
      <c r="AJ30" s="136"/>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ht="151.5" customHeight="1" x14ac:dyDescent="0.3">
      <c r="A31" s="199"/>
      <c r="B31" s="202"/>
      <c r="C31" s="202"/>
      <c r="D31" s="202"/>
      <c r="E31" s="205"/>
      <c r="F31" s="202"/>
      <c r="G31" s="208"/>
      <c r="H31" s="193"/>
      <c r="I31" s="187"/>
      <c r="J31" s="190"/>
      <c r="K31" s="187">
        <f t="shared" ca="1" si="23"/>
        <v>0</v>
      </c>
      <c r="L31" s="193"/>
      <c r="M31" s="187"/>
      <c r="N31" s="196"/>
      <c r="O31" s="125">
        <v>4</v>
      </c>
      <c r="P31" s="126"/>
      <c r="Q31" s="127" t="str">
        <f t="shared" ref="Q31:Q33" si="27">IF(OR(R31="Preventivo",R31="Detectivo"),"Probabilidad",IF(R31="Correctivo","Impacto",""))</f>
        <v/>
      </c>
      <c r="R31" s="128"/>
      <c r="S31" s="128"/>
      <c r="T31" s="129" t="str">
        <f t="shared" si="24"/>
        <v/>
      </c>
      <c r="U31" s="128"/>
      <c r="V31" s="128"/>
      <c r="W31" s="128"/>
      <c r="X31" s="130" t="str">
        <f t="shared" ref="X31:X33" si="28">IFERROR(IF(AND(Q30="Probabilidad",Q31="Probabilidad"),(Z30-(+Z30*T31)),IF(AND(Q30="Impacto",Q31="Probabilidad"),(Z29-(+Z29*T31)),IF(Q31="Impacto",Z30,""))),"")</f>
        <v/>
      </c>
      <c r="Y31" s="131" t="str">
        <f t="shared" si="1"/>
        <v/>
      </c>
      <c r="Z31" s="132" t="str">
        <f t="shared" si="25"/>
        <v/>
      </c>
      <c r="AA31" s="131" t="str">
        <f t="shared" si="3"/>
        <v/>
      </c>
      <c r="AB31" s="132" t="str">
        <f t="shared" ref="AB31:AB33" si="29">IFERROR(IF(AND(Q30="Impacto",Q31="Impacto"),(AB30-(+AB30*T31)),IF(AND(Q30="Probabilidad",Q31="Impacto"),(AB29-(+AB29*T31)),IF(Q31="Probabilidad",AB30,""))),"")</f>
        <v/>
      </c>
      <c r="AC31" s="133"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4"/>
      <c r="AE31" s="135"/>
      <c r="AF31" s="136"/>
      <c r="AG31" s="137"/>
      <c r="AH31" s="137"/>
      <c r="AI31" s="135"/>
      <c r="AJ31" s="136"/>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ht="151.5" customHeight="1" x14ac:dyDescent="0.3">
      <c r="A32" s="199"/>
      <c r="B32" s="202"/>
      <c r="C32" s="202"/>
      <c r="D32" s="202"/>
      <c r="E32" s="205"/>
      <c r="F32" s="202"/>
      <c r="G32" s="208"/>
      <c r="H32" s="193"/>
      <c r="I32" s="187"/>
      <c r="J32" s="190"/>
      <c r="K32" s="187">
        <f t="shared" ca="1" si="23"/>
        <v>0</v>
      </c>
      <c r="L32" s="193"/>
      <c r="M32" s="187"/>
      <c r="N32" s="196"/>
      <c r="O32" s="125">
        <v>5</v>
      </c>
      <c r="P32" s="126"/>
      <c r="Q32" s="127" t="str">
        <f t="shared" si="27"/>
        <v/>
      </c>
      <c r="R32" s="128"/>
      <c r="S32" s="128"/>
      <c r="T32" s="129" t="str">
        <f t="shared" si="24"/>
        <v/>
      </c>
      <c r="U32" s="128"/>
      <c r="V32" s="128"/>
      <c r="W32" s="128"/>
      <c r="X32" s="139" t="str">
        <f t="shared" si="28"/>
        <v/>
      </c>
      <c r="Y32" s="131" t="str">
        <f>IFERROR(IF(X32="","",IF(X32&lt;=0.2,"Muy Baja",IF(X32&lt;=0.4,"Baja",IF(X32&lt;=0.6,"Media",IF(X32&lt;=0.8,"Alta","Muy Alta"))))),"")</f>
        <v/>
      </c>
      <c r="Z32" s="132" t="str">
        <f t="shared" si="25"/>
        <v/>
      </c>
      <c r="AA32" s="131" t="str">
        <f t="shared" si="3"/>
        <v/>
      </c>
      <c r="AB32" s="132" t="str">
        <f t="shared" si="29"/>
        <v/>
      </c>
      <c r="AC32" s="133"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4"/>
      <c r="AE32" s="135"/>
      <c r="AF32" s="136"/>
      <c r="AG32" s="137"/>
      <c r="AH32" s="137"/>
      <c r="AI32" s="135"/>
      <c r="AJ32" s="136"/>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ht="151.5" customHeight="1" x14ac:dyDescent="0.3">
      <c r="A33" s="200"/>
      <c r="B33" s="203"/>
      <c r="C33" s="203"/>
      <c r="D33" s="203"/>
      <c r="E33" s="206"/>
      <c r="F33" s="203"/>
      <c r="G33" s="209"/>
      <c r="H33" s="194"/>
      <c r="I33" s="188"/>
      <c r="J33" s="191"/>
      <c r="K33" s="188">
        <f t="shared" ca="1" si="23"/>
        <v>0</v>
      </c>
      <c r="L33" s="194"/>
      <c r="M33" s="188"/>
      <c r="N33" s="197"/>
      <c r="O33" s="125">
        <v>6</v>
      </c>
      <c r="P33" s="126"/>
      <c r="Q33" s="127" t="str">
        <f t="shared" si="27"/>
        <v/>
      </c>
      <c r="R33" s="128"/>
      <c r="S33" s="128"/>
      <c r="T33" s="129" t="str">
        <f t="shared" si="24"/>
        <v/>
      </c>
      <c r="U33" s="128"/>
      <c r="V33" s="128"/>
      <c r="W33" s="128"/>
      <c r="X33" s="130" t="str">
        <f t="shared" si="28"/>
        <v/>
      </c>
      <c r="Y33" s="131" t="str">
        <f t="shared" si="1"/>
        <v/>
      </c>
      <c r="Z33" s="132" t="str">
        <f t="shared" si="25"/>
        <v/>
      </c>
      <c r="AA33" s="131" t="str">
        <f t="shared" si="3"/>
        <v/>
      </c>
      <c r="AB33" s="132" t="str">
        <f t="shared" si="29"/>
        <v/>
      </c>
      <c r="AC33" s="133" t="str">
        <f t="shared" si="30"/>
        <v/>
      </c>
      <c r="AD33" s="134"/>
      <c r="AE33" s="135"/>
      <c r="AF33" s="136"/>
      <c r="AG33" s="137"/>
      <c r="AH33" s="137"/>
      <c r="AI33" s="135"/>
      <c r="AJ33" s="136"/>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ht="151.5" customHeight="1" x14ac:dyDescent="0.3">
      <c r="A34" s="198">
        <v>5</v>
      </c>
      <c r="B34" s="201"/>
      <c r="C34" s="201"/>
      <c r="D34" s="201"/>
      <c r="E34" s="204"/>
      <c r="F34" s="201"/>
      <c r="G34" s="207"/>
      <c r="H34" s="192" t="str">
        <f>IF(G34&lt;=0,"",IF(G34&lt;=2,"Muy Baja",IF(G34&lt;=24,"Baja",IF(G34&lt;=500,"Media",IF(G34&lt;=5000,"Alta","Muy Alta")))))</f>
        <v/>
      </c>
      <c r="I34" s="186" t="str">
        <f>IF(H34="","",IF(H34="Muy Baja",0.2,IF(H34="Baja",0.4,IF(H34="Media",0.6,IF(H34="Alta",0.8,IF(H34="Muy Alta",1,))))))</f>
        <v/>
      </c>
      <c r="J34" s="189"/>
      <c r="K34" s="186">
        <f ca="1">IF(NOT(ISERROR(MATCH(J34,'Tabla Impacto'!$B$221:$B$223,0))),'Tabla Impacto'!$F$223&amp;"Por favor no seleccionar los criterios de impacto(Afectación Económica o presupuestal y Pérdida Reputacional)",J34)</f>
        <v>0</v>
      </c>
      <c r="L34" s="192" t="str">
        <f ca="1">IF(OR(K34='Tabla Impacto'!$C$11,K34='Tabla Impacto'!$D$11),"Leve",IF(OR(K34='Tabla Impacto'!$C$12,K34='Tabla Impacto'!$D$12),"Menor",IF(OR(K34='Tabla Impacto'!$C$13,K34='Tabla Impacto'!$D$13),"Moderado",IF(OR(K34='Tabla Impacto'!$C$14,K34='Tabla Impacto'!$D$14),"Mayor",IF(OR(K34='Tabla Impacto'!$C$15,K34='Tabla Impacto'!$D$15),"Catastrófico","")))))</f>
        <v/>
      </c>
      <c r="M34" s="186" t="str">
        <f ca="1">IF(L34="","",IF(L34="Leve",0.2,IF(L34="Menor",0.4,IF(L34="Moderado",0.6,IF(L34="Mayor",0.8,IF(L34="Catastrófico",1,))))))</f>
        <v/>
      </c>
      <c r="N34" s="195" t="str">
        <f ca="1">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
      </c>
      <c r="O34" s="125">
        <v>1</v>
      </c>
      <c r="P34" s="126"/>
      <c r="Q34" s="127" t="str">
        <f>IF(OR(R34="Preventivo",R34="Detectivo"),"Probabilidad",IF(R34="Correctivo","Impacto",""))</f>
        <v/>
      </c>
      <c r="R34" s="128"/>
      <c r="S34" s="128"/>
      <c r="T34" s="129" t="str">
        <f>IF(AND(R34="Preventivo",S34="Automático"),"50%",IF(AND(R34="Preventivo",S34="Manual"),"40%",IF(AND(R34="Detectivo",S34="Automático"),"40%",IF(AND(R34="Detectivo",S34="Manual"),"30%",IF(AND(R34="Correctivo",S34="Automático"),"35%",IF(AND(R34="Correctivo",S34="Manual"),"25%",""))))))</f>
        <v/>
      </c>
      <c r="U34" s="128"/>
      <c r="V34" s="128"/>
      <c r="W34" s="128"/>
      <c r="X34" s="130" t="str">
        <f>IFERROR(IF(Q34="Probabilidad",(I34-(+I34*T34)),IF(Q34="Impacto",I34,"")),"")</f>
        <v/>
      </c>
      <c r="Y34" s="131" t="str">
        <f>IFERROR(IF(X34="","",IF(X34&lt;=0.2,"Muy Baja",IF(X34&lt;=0.4,"Baja",IF(X34&lt;=0.6,"Media",IF(X34&lt;=0.8,"Alta","Muy Alta"))))),"")</f>
        <v/>
      </c>
      <c r="Z34" s="132" t="str">
        <f>+X34</f>
        <v/>
      </c>
      <c r="AA34" s="131" t="str">
        <f>IFERROR(IF(AB34="","",IF(AB34&lt;=0.2,"Leve",IF(AB34&lt;=0.4,"Menor",IF(AB34&lt;=0.6,"Moderado",IF(AB34&lt;=0.8,"Mayor","Catastrófico"))))),"")</f>
        <v/>
      </c>
      <c r="AB34" s="132" t="str">
        <f>IFERROR(IF(Q34="Impacto",(M34-(+M34*T34)),IF(Q34="Probabilidad",M34,"")),"")</f>
        <v/>
      </c>
      <c r="AC34" s="133"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
      </c>
      <c r="AD34" s="134"/>
      <c r="AE34" s="135"/>
      <c r="AF34" s="136"/>
      <c r="AG34" s="137"/>
      <c r="AH34" s="137"/>
      <c r="AI34" s="135"/>
      <c r="AJ34" s="136"/>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ht="151.5" customHeight="1" x14ac:dyDescent="0.3">
      <c r="A35" s="199"/>
      <c r="B35" s="202"/>
      <c r="C35" s="202"/>
      <c r="D35" s="202"/>
      <c r="E35" s="205"/>
      <c r="F35" s="202"/>
      <c r="G35" s="208"/>
      <c r="H35" s="193"/>
      <c r="I35" s="187"/>
      <c r="J35" s="190"/>
      <c r="K35" s="187">
        <f t="shared" ref="K35:K39" ca="1" si="31">IF(NOT(ISERROR(MATCH(J35,_xlfn.ANCHORARRAY(E46),0))),I48&amp;"Por favor no seleccionar los criterios de impacto",J35)</f>
        <v>0</v>
      </c>
      <c r="L35" s="193"/>
      <c r="M35" s="187"/>
      <c r="N35" s="196"/>
      <c r="O35" s="125">
        <v>2</v>
      </c>
      <c r="P35" s="126"/>
      <c r="Q35" s="127" t="str">
        <f>IF(OR(R35="Preventivo",R35="Detectivo"),"Probabilidad",IF(R35="Correctivo","Impacto",""))</f>
        <v/>
      </c>
      <c r="R35" s="128"/>
      <c r="S35" s="128"/>
      <c r="T35" s="129" t="str">
        <f t="shared" ref="T35:T39" si="32">IF(AND(R35="Preventivo",S35="Automático"),"50%",IF(AND(R35="Preventivo",S35="Manual"),"40%",IF(AND(R35="Detectivo",S35="Automático"),"40%",IF(AND(R35="Detectivo",S35="Manual"),"30%",IF(AND(R35="Correctivo",S35="Automático"),"35%",IF(AND(R35="Correctivo",S35="Manual"),"25%",""))))))</f>
        <v/>
      </c>
      <c r="U35" s="128"/>
      <c r="V35" s="128"/>
      <c r="W35" s="128"/>
      <c r="X35" s="130" t="str">
        <f>IFERROR(IF(AND(Q34="Probabilidad",Q35="Probabilidad"),(Z34-(+Z34*T35)),IF(Q35="Probabilidad",(I34-(+I34*T35)),IF(Q35="Impacto",Z34,""))),"")</f>
        <v/>
      </c>
      <c r="Y35" s="131" t="str">
        <f t="shared" si="1"/>
        <v/>
      </c>
      <c r="Z35" s="132" t="str">
        <f t="shared" ref="Z35:Z39" si="33">+X35</f>
        <v/>
      </c>
      <c r="AA35" s="131" t="str">
        <f t="shared" si="3"/>
        <v/>
      </c>
      <c r="AB35" s="132" t="str">
        <f>IFERROR(IF(AND(Q34="Impacto",Q35="Impacto"),(AB28-(+AB28*T35)),IF(Q35="Impacto",($M$34-(+$M$34*T35)),IF(Q35="Probabilidad",AB28,""))),"")</f>
        <v/>
      </c>
      <c r="AC35" s="133"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34"/>
      <c r="AE35" s="135"/>
      <c r="AF35" s="136"/>
      <c r="AG35" s="137"/>
      <c r="AH35" s="137"/>
      <c r="AI35" s="135"/>
      <c r="AJ35" s="136"/>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ht="151.5" customHeight="1" x14ac:dyDescent="0.3">
      <c r="A36" s="199"/>
      <c r="B36" s="202"/>
      <c r="C36" s="202"/>
      <c r="D36" s="202"/>
      <c r="E36" s="205"/>
      <c r="F36" s="202"/>
      <c r="G36" s="208"/>
      <c r="H36" s="193"/>
      <c r="I36" s="187"/>
      <c r="J36" s="190"/>
      <c r="K36" s="187">
        <f t="shared" ca="1" si="31"/>
        <v>0</v>
      </c>
      <c r="L36" s="193"/>
      <c r="M36" s="187"/>
      <c r="N36" s="196"/>
      <c r="O36" s="125">
        <v>3</v>
      </c>
      <c r="P36" s="138"/>
      <c r="Q36" s="127" t="str">
        <f>IF(OR(R36="Preventivo",R36="Detectivo"),"Probabilidad",IF(R36="Correctivo","Impacto",""))</f>
        <v/>
      </c>
      <c r="R36" s="128"/>
      <c r="S36" s="128"/>
      <c r="T36" s="129" t="str">
        <f t="shared" si="32"/>
        <v/>
      </c>
      <c r="U36" s="128"/>
      <c r="V36" s="128"/>
      <c r="W36" s="128"/>
      <c r="X36" s="130" t="str">
        <f>IFERROR(IF(AND(Q35="Probabilidad",Q36="Probabilidad"),(Z35-(+Z35*T36)),IF(AND(Q35="Impacto",Q36="Probabilidad"),(Z34-(+Z34*T36)),IF(Q36="Impacto",Z35,""))),"")</f>
        <v/>
      </c>
      <c r="Y36" s="131" t="str">
        <f t="shared" si="1"/>
        <v/>
      </c>
      <c r="Z36" s="132" t="str">
        <f t="shared" si="33"/>
        <v/>
      </c>
      <c r="AA36" s="131" t="str">
        <f t="shared" si="3"/>
        <v/>
      </c>
      <c r="AB36" s="132" t="str">
        <f>IFERROR(IF(AND(Q35="Impacto",Q36="Impacto"),(AB35-(+AB35*T36)),IF(AND(Q35="Probabilidad",Q36="Impacto"),(AB34-(+AB34*T36)),IF(Q36="Probabilidad",AB35,""))),"")</f>
        <v/>
      </c>
      <c r="AC36" s="133" t="str">
        <f t="shared" si="34"/>
        <v/>
      </c>
      <c r="AD36" s="134"/>
      <c r="AE36" s="135"/>
      <c r="AF36" s="136"/>
      <c r="AG36" s="137"/>
      <c r="AH36" s="137"/>
      <c r="AI36" s="135"/>
      <c r="AJ36" s="136"/>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ht="151.5" customHeight="1" x14ac:dyDescent="0.3">
      <c r="A37" s="199"/>
      <c r="B37" s="202"/>
      <c r="C37" s="202"/>
      <c r="D37" s="202"/>
      <c r="E37" s="205"/>
      <c r="F37" s="202"/>
      <c r="G37" s="208"/>
      <c r="H37" s="193"/>
      <c r="I37" s="187"/>
      <c r="J37" s="190"/>
      <c r="K37" s="187">
        <f t="shared" ca="1" si="31"/>
        <v>0</v>
      </c>
      <c r="L37" s="193"/>
      <c r="M37" s="187"/>
      <c r="N37" s="196"/>
      <c r="O37" s="125">
        <v>4</v>
      </c>
      <c r="P37" s="126"/>
      <c r="Q37" s="127" t="str">
        <f t="shared" ref="Q37:Q39" si="35">IF(OR(R37="Preventivo",R37="Detectivo"),"Probabilidad",IF(R37="Correctivo","Impacto",""))</f>
        <v/>
      </c>
      <c r="R37" s="128"/>
      <c r="S37" s="128"/>
      <c r="T37" s="129" t="str">
        <f t="shared" si="32"/>
        <v/>
      </c>
      <c r="U37" s="128"/>
      <c r="V37" s="128"/>
      <c r="W37" s="128"/>
      <c r="X37" s="130" t="str">
        <f t="shared" ref="X37:X39" si="36">IFERROR(IF(AND(Q36="Probabilidad",Q37="Probabilidad"),(Z36-(+Z36*T37)),IF(AND(Q36="Impacto",Q37="Probabilidad"),(Z35-(+Z35*T37)),IF(Q37="Impacto",Z36,""))),"")</f>
        <v/>
      </c>
      <c r="Y37" s="131" t="str">
        <f t="shared" si="1"/>
        <v/>
      </c>
      <c r="Z37" s="132" t="str">
        <f t="shared" si="33"/>
        <v/>
      </c>
      <c r="AA37" s="131" t="str">
        <f t="shared" si="3"/>
        <v/>
      </c>
      <c r="AB37" s="132" t="str">
        <f t="shared" ref="AB37:AB39" si="37">IFERROR(IF(AND(Q36="Impacto",Q37="Impacto"),(AB36-(+AB36*T37)),IF(AND(Q36="Probabilidad",Q37="Impacto"),(AB35-(+AB35*T37)),IF(Q37="Probabilidad",AB36,""))),"")</f>
        <v/>
      </c>
      <c r="AC37" s="133"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4"/>
      <c r="AE37" s="135"/>
      <c r="AF37" s="136"/>
      <c r="AG37" s="137"/>
      <c r="AH37" s="137"/>
      <c r="AI37" s="135"/>
      <c r="AJ37" s="136"/>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ht="151.5" customHeight="1" x14ac:dyDescent="0.3">
      <c r="A38" s="199"/>
      <c r="B38" s="202"/>
      <c r="C38" s="202"/>
      <c r="D38" s="202"/>
      <c r="E38" s="205"/>
      <c r="F38" s="202"/>
      <c r="G38" s="208"/>
      <c r="H38" s="193"/>
      <c r="I38" s="187"/>
      <c r="J38" s="190"/>
      <c r="K38" s="187">
        <f t="shared" ca="1" si="31"/>
        <v>0</v>
      </c>
      <c r="L38" s="193"/>
      <c r="M38" s="187"/>
      <c r="N38" s="196"/>
      <c r="O38" s="125">
        <v>5</v>
      </c>
      <c r="P38" s="126"/>
      <c r="Q38" s="127" t="str">
        <f t="shared" si="35"/>
        <v/>
      </c>
      <c r="R38" s="128"/>
      <c r="S38" s="128"/>
      <c r="T38" s="129" t="str">
        <f t="shared" si="32"/>
        <v/>
      </c>
      <c r="U38" s="128"/>
      <c r="V38" s="128"/>
      <c r="W38" s="128"/>
      <c r="X38" s="130" t="str">
        <f t="shared" si="36"/>
        <v/>
      </c>
      <c r="Y38" s="131" t="str">
        <f t="shared" si="1"/>
        <v/>
      </c>
      <c r="Z38" s="132" t="str">
        <f t="shared" si="33"/>
        <v/>
      </c>
      <c r="AA38" s="131" t="str">
        <f t="shared" si="3"/>
        <v/>
      </c>
      <c r="AB38" s="132" t="str">
        <f t="shared" si="37"/>
        <v/>
      </c>
      <c r="AC38" s="133"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4"/>
      <c r="AE38" s="135"/>
      <c r="AF38" s="136"/>
      <c r="AG38" s="137"/>
      <c r="AH38" s="137"/>
      <c r="AI38" s="135"/>
      <c r="AJ38" s="136"/>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ht="151.5" customHeight="1" x14ac:dyDescent="0.3">
      <c r="A39" s="200"/>
      <c r="B39" s="203"/>
      <c r="C39" s="203"/>
      <c r="D39" s="203"/>
      <c r="E39" s="206"/>
      <c r="F39" s="203"/>
      <c r="G39" s="209"/>
      <c r="H39" s="194"/>
      <c r="I39" s="188"/>
      <c r="J39" s="191"/>
      <c r="K39" s="188">
        <f t="shared" ca="1" si="31"/>
        <v>0</v>
      </c>
      <c r="L39" s="194"/>
      <c r="M39" s="188"/>
      <c r="N39" s="197"/>
      <c r="O39" s="125">
        <v>6</v>
      </c>
      <c r="P39" s="126"/>
      <c r="Q39" s="127" t="str">
        <f t="shared" si="35"/>
        <v/>
      </c>
      <c r="R39" s="128"/>
      <c r="S39" s="128"/>
      <c r="T39" s="129" t="str">
        <f t="shared" si="32"/>
        <v/>
      </c>
      <c r="U39" s="128"/>
      <c r="V39" s="128"/>
      <c r="W39" s="128"/>
      <c r="X39" s="130" t="str">
        <f t="shared" si="36"/>
        <v/>
      </c>
      <c r="Y39" s="131" t="str">
        <f t="shared" si="1"/>
        <v/>
      </c>
      <c r="Z39" s="132" t="str">
        <f t="shared" si="33"/>
        <v/>
      </c>
      <c r="AA39" s="131" t="str">
        <f t="shared" si="3"/>
        <v/>
      </c>
      <c r="AB39" s="132" t="str">
        <f t="shared" si="37"/>
        <v/>
      </c>
      <c r="AC39" s="133" t="str">
        <f t="shared" si="38"/>
        <v/>
      </c>
      <c r="AD39" s="134"/>
      <c r="AE39" s="135"/>
      <c r="AF39" s="136"/>
      <c r="AG39" s="137"/>
      <c r="AH39" s="137"/>
      <c r="AI39" s="135"/>
      <c r="AJ39" s="136"/>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ht="151.5" customHeight="1" x14ac:dyDescent="0.3">
      <c r="A40" s="198">
        <v>6</v>
      </c>
      <c r="B40" s="201"/>
      <c r="C40" s="201"/>
      <c r="D40" s="201"/>
      <c r="E40" s="204"/>
      <c r="F40" s="201"/>
      <c r="G40" s="207"/>
      <c r="H40" s="192" t="str">
        <f>IF(G40&lt;=0,"",IF(G40&lt;=2,"Muy Baja",IF(G40&lt;=24,"Baja",IF(G40&lt;=500,"Media",IF(G40&lt;=5000,"Alta","Muy Alta")))))</f>
        <v/>
      </c>
      <c r="I40" s="186" t="str">
        <f>IF(H40="","",IF(H40="Muy Baja",0.2,IF(H40="Baja",0.4,IF(H40="Media",0.6,IF(H40="Alta",0.8,IF(H40="Muy Alta",1,))))))</f>
        <v/>
      </c>
      <c r="J40" s="189"/>
      <c r="K40" s="186">
        <f ca="1">IF(NOT(ISERROR(MATCH(J40,'Tabla Impacto'!$B$221:$B$223,0))),'Tabla Impacto'!$F$223&amp;"Por favor no seleccionar los criterios de impacto(Afectación Económica o presupuestal y Pérdida Reputacional)",J40)</f>
        <v>0</v>
      </c>
      <c r="L40" s="192" t="str">
        <f ca="1">IF(OR(K40='Tabla Impacto'!$C$11,K40='Tabla Impacto'!$D$11),"Leve",IF(OR(K40='Tabla Impacto'!$C$12,K40='Tabla Impacto'!$D$12),"Menor",IF(OR(K40='Tabla Impacto'!$C$13,K40='Tabla Impacto'!$D$13),"Moderado",IF(OR(K40='Tabla Impacto'!$C$14,K40='Tabla Impacto'!$D$14),"Mayor",IF(OR(K40='Tabla Impacto'!$C$15,K40='Tabla Impacto'!$D$15),"Catastrófico","")))))</f>
        <v/>
      </c>
      <c r="M40" s="186" t="str">
        <f ca="1">IF(L40="","",IF(L40="Leve",0.2,IF(L40="Menor",0.4,IF(L40="Moderado",0.6,IF(L40="Mayor",0.8,IF(L40="Catastrófico",1,))))))</f>
        <v/>
      </c>
      <c r="N40" s="195" t="str">
        <f ca="1">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
      </c>
      <c r="O40" s="125">
        <v>1</v>
      </c>
      <c r="P40" s="126"/>
      <c r="Q40" s="127" t="str">
        <f>IF(OR(R40="Preventivo",R40="Detectivo"),"Probabilidad",IF(R40="Correctivo","Impacto",""))</f>
        <v/>
      </c>
      <c r="R40" s="128"/>
      <c r="S40" s="128"/>
      <c r="T40" s="129" t="str">
        <f>IF(AND(R40="Preventivo",S40="Automático"),"50%",IF(AND(R40="Preventivo",S40="Manual"),"40%",IF(AND(R40="Detectivo",S40="Automático"),"40%",IF(AND(R40="Detectivo",S40="Manual"),"30%",IF(AND(R40="Correctivo",S40="Automático"),"35%",IF(AND(R40="Correctivo",S40="Manual"),"25%",""))))))</f>
        <v/>
      </c>
      <c r="U40" s="128"/>
      <c r="V40" s="128"/>
      <c r="W40" s="128"/>
      <c r="X40" s="130" t="str">
        <f>IFERROR(IF(Q40="Probabilidad",(I40-(+I40*T40)),IF(Q40="Impacto",I40,"")),"")</f>
        <v/>
      </c>
      <c r="Y40" s="131" t="str">
        <f>IFERROR(IF(X40="","",IF(X40&lt;=0.2,"Muy Baja",IF(X40&lt;=0.4,"Baja",IF(X40&lt;=0.6,"Media",IF(X40&lt;=0.8,"Alta","Muy Alta"))))),"")</f>
        <v/>
      </c>
      <c r="Z40" s="132" t="str">
        <f>+X40</f>
        <v/>
      </c>
      <c r="AA40" s="131" t="str">
        <f>IFERROR(IF(AB40="","",IF(AB40&lt;=0.2,"Leve",IF(AB40&lt;=0.4,"Menor",IF(AB40&lt;=0.6,"Moderado",IF(AB40&lt;=0.8,"Mayor","Catastrófico"))))),"")</f>
        <v/>
      </c>
      <c r="AB40" s="132" t="str">
        <f>IFERROR(IF(Q40="Impacto",(M40-(+M40*T40)),IF(Q40="Probabilidad",M40,"")),"")</f>
        <v/>
      </c>
      <c r="AC40" s="133"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
      </c>
      <c r="AD40" s="134"/>
      <c r="AE40" s="135"/>
      <c r="AF40" s="136"/>
      <c r="AG40" s="137"/>
      <c r="AH40" s="137"/>
      <c r="AI40" s="135"/>
      <c r="AJ40" s="136"/>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ht="151.5" customHeight="1" x14ac:dyDescent="0.3">
      <c r="A41" s="199"/>
      <c r="B41" s="202"/>
      <c r="C41" s="202"/>
      <c r="D41" s="202"/>
      <c r="E41" s="205"/>
      <c r="F41" s="202"/>
      <c r="G41" s="208"/>
      <c r="H41" s="193"/>
      <c r="I41" s="187"/>
      <c r="J41" s="190"/>
      <c r="K41" s="187">
        <f t="shared" ref="K41:K45" ca="1" si="39">IF(NOT(ISERROR(MATCH(J41,_xlfn.ANCHORARRAY(E52),0))),I54&amp;"Por favor no seleccionar los criterios de impacto",J41)</f>
        <v>0</v>
      </c>
      <c r="L41" s="193"/>
      <c r="M41" s="187"/>
      <c r="N41" s="196"/>
      <c r="O41" s="125">
        <v>2</v>
      </c>
      <c r="P41" s="126"/>
      <c r="Q41" s="127" t="str">
        <f>IF(OR(R41="Preventivo",R41="Detectivo"),"Probabilidad",IF(R41="Correctivo","Impacto",""))</f>
        <v/>
      </c>
      <c r="R41" s="128"/>
      <c r="S41" s="128"/>
      <c r="T41" s="129" t="str">
        <f t="shared" ref="T41:T45" si="40">IF(AND(R41="Preventivo",S41="Automático"),"50%",IF(AND(R41="Preventivo",S41="Manual"),"40%",IF(AND(R41="Detectivo",S41="Automático"),"40%",IF(AND(R41="Detectivo",S41="Manual"),"30%",IF(AND(R41="Correctivo",S41="Automático"),"35%",IF(AND(R41="Correctivo",S41="Manual"),"25%",""))))))</f>
        <v/>
      </c>
      <c r="U41" s="128"/>
      <c r="V41" s="128"/>
      <c r="W41" s="128"/>
      <c r="X41" s="130" t="str">
        <f>IFERROR(IF(AND(Q40="Probabilidad",Q41="Probabilidad"),(Z40-(+Z40*T41)),IF(Q41="Probabilidad",(I40-(+I40*T41)),IF(Q41="Impacto",Z40,""))),"")</f>
        <v/>
      </c>
      <c r="Y41" s="131" t="str">
        <f t="shared" si="1"/>
        <v/>
      </c>
      <c r="Z41" s="132" t="str">
        <f t="shared" ref="Z41:Z45" si="41">+X41</f>
        <v/>
      </c>
      <c r="AA41" s="131" t="str">
        <f t="shared" si="3"/>
        <v/>
      </c>
      <c r="AB41" s="132" t="str">
        <f>IFERROR(IF(AND(Q40="Impacto",Q41="Impacto"),(AB34-(+AB34*T41)),IF(Q41="Impacto",($M$40-(+$M$40*T41)),IF(Q41="Probabilidad",AB34,""))),"")</f>
        <v/>
      </c>
      <c r="AC41" s="133"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34"/>
      <c r="AE41" s="135"/>
      <c r="AF41" s="136"/>
      <c r="AG41" s="137"/>
      <c r="AH41" s="137"/>
      <c r="AI41" s="135"/>
      <c r="AJ41" s="136"/>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ht="151.5" customHeight="1" x14ac:dyDescent="0.3">
      <c r="A42" s="199"/>
      <c r="B42" s="202"/>
      <c r="C42" s="202"/>
      <c r="D42" s="202"/>
      <c r="E42" s="205"/>
      <c r="F42" s="202"/>
      <c r="G42" s="208"/>
      <c r="H42" s="193"/>
      <c r="I42" s="187"/>
      <c r="J42" s="190"/>
      <c r="K42" s="187">
        <f t="shared" ca="1" si="39"/>
        <v>0</v>
      </c>
      <c r="L42" s="193"/>
      <c r="M42" s="187"/>
      <c r="N42" s="196"/>
      <c r="O42" s="125">
        <v>3</v>
      </c>
      <c r="P42" s="138"/>
      <c r="Q42" s="127" t="str">
        <f>IF(OR(R42="Preventivo",R42="Detectivo"),"Probabilidad",IF(R42="Correctivo","Impacto",""))</f>
        <v/>
      </c>
      <c r="R42" s="128"/>
      <c r="S42" s="128"/>
      <c r="T42" s="129" t="str">
        <f t="shared" si="40"/>
        <v/>
      </c>
      <c r="U42" s="128"/>
      <c r="V42" s="128"/>
      <c r="W42" s="128"/>
      <c r="X42" s="130" t="str">
        <f>IFERROR(IF(AND(Q41="Probabilidad",Q42="Probabilidad"),(Z41-(+Z41*T42)),IF(AND(Q41="Impacto",Q42="Probabilidad"),(Z40-(+Z40*T42)),IF(Q42="Impacto",Z41,""))),"")</f>
        <v/>
      </c>
      <c r="Y42" s="131" t="str">
        <f t="shared" si="1"/>
        <v/>
      </c>
      <c r="Z42" s="132" t="str">
        <f t="shared" si="41"/>
        <v/>
      </c>
      <c r="AA42" s="131" t="str">
        <f t="shared" si="3"/>
        <v/>
      </c>
      <c r="AB42" s="132" t="str">
        <f>IFERROR(IF(AND(Q41="Impacto",Q42="Impacto"),(AB41-(+AB41*T42)),IF(AND(Q41="Probabilidad",Q42="Impacto"),(AB40-(+AB40*T42)),IF(Q42="Probabilidad",AB41,""))),"")</f>
        <v/>
      </c>
      <c r="AC42" s="133" t="str">
        <f t="shared" si="42"/>
        <v/>
      </c>
      <c r="AD42" s="134"/>
      <c r="AE42" s="135"/>
      <c r="AF42" s="136"/>
      <c r="AG42" s="137"/>
      <c r="AH42" s="137"/>
      <c r="AI42" s="135"/>
      <c r="AJ42" s="136"/>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ht="151.5" customHeight="1" x14ac:dyDescent="0.3">
      <c r="A43" s="199"/>
      <c r="B43" s="202"/>
      <c r="C43" s="202"/>
      <c r="D43" s="202"/>
      <c r="E43" s="205"/>
      <c r="F43" s="202"/>
      <c r="G43" s="208"/>
      <c r="H43" s="193"/>
      <c r="I43" s="187"/>
      <c r="J43" s="190"/>
      <c r="K43" s="187">
        <f t="shared" ca="1" si="39"/>
        <v>0</v>
      </c>
      <c r="L43" s="193"/>
      <c r="M43" s="187"/>
      <c r="N43" s="196"/>
      <c r="O43" s="125">
        <v>4</v>
      </c>
      <c r="P43" s="126"/>
      <c r="Q43" s="127" t="str">
        <f t="shared" ref="Q43:Q45" si="43">IF(OR(R43="Preventivo",R43="Detectivo"),"Probabilidad",IF(R43="Correctivo","Impacto",""))</f>
        <v/>
      </c>
      <c r="R43" s="128"/>
      <c r="S43" s="128"/>
      <c r="T43" s="129" t="str">
        <f t="shared" si="40"/>
        <v/>
      </c>
      <c r="U43" s="128"/>
      <c r="V43" s="128"/>
      <c r="W43" s="128"/>
      <c r="X43" s="130" t="str">
        <f t="shared" ref="X43:X45" si="44">IFERROR(IF(AND(Q42="Probabilidad",Q43="Probabilidad"),(Z42-(+Z42*T43)),IF(AND(Q42="Impacto",Q43="Probabilidad"),(Z41-(+Z41*T43)),IF(Q43="Impacto",Z42,""))),"")</f>
        <v/>
      </c>
      <c r="Y43" s="131" t="str">
        <f t="shared" si="1"/>
        <v/>
      </c>
      <c r="Z43" s="132" t="str">
        <f t="shared" si="41"/>
        <v/>
      </c>
      <c r="AA43" s="131" t="str">
        <f t="shared" si="3"/>
        <v/>
      </c>
      <c r="AB43" s="132" t="str">
        <f t="shared" ref="AB43:AB45" si="45">IFERROR(IF(AND(Q42="Impacto",Q43="Impacto"),(AB42-(+AB42*T43)),IF(AND(Q42="Probabilidad",Q43="Impacto"),(AB41-(+AB41*T43)),IF(Q43="Probabilidad",AB42,""))),"")</f>
        <v/>
      </c>
      <c r="AC43" s="133"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4"/>
      <c r="AE43" s="135"/>
      <c r="AF43" s="136"/>
      <c r="AG43" s="137"/>
      <c r="AH43" s="137"/>
      <c r="AI43" s="135"/>
      <c r="AJ43" s="136"/>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ht="151.5" customHeight="1" x14ac:dyDescent="0.3">
      <c r="A44" s="199"/>
      <c r="B44" s="202"/>
      <c r="C44" s="202"/>
      <c r="D44" s="202"/>
      <c r="E44" s="205"/>
      <c r="F44" s="202"/>
      <c r="G44" s="208"/>
      <c r="H44" s="193"/>
      <c r="I44" s="187"/>
      <c r="J44" s="190"/>
      <c r="K44" s="187">
        <f t="shared" ca="1" si="39"/>
        <v>0</v>
      </c>
      <c r="L44" s="193"/>
      <c r="M44" s="187"/>
      <c r="N44" s="196"/>
      <c r="O44" s="125">
        <v>5</v>
      </c>
      <c r="P44" s="126"/>
      <c r="Q44" s="127" t="str">
        <f t="shared" si="43"/>
        <v/>
      </c>
      <c r="R44" s="128"/>
      <c r="S44" s="128"/>
      <c r="T44" s="129" t="str">
        <f t="shared" si="40"/>
        <v/>
      </c>
      <c r="U44" s="128"/>
      <c r="V44" s="128"/>
      <c r="W44" s="128"/>
      <c r="X44" s="130" t="str">
        <f t="shared" si="44"/>
        <v/>
      </c>
      <c r="Y44" s="131" t="str">
        <f t="shared" si="1"/>
        <v/>
      </c>
      <c r="Z44" s="132" t="str">
        <f t="shared" si="41"/>
        <v/>
      </c>
      <c r="AA44" s="131" t="str">
        <f t="shared" si="3"/>
        <v/>
      </c>
      <c r="AB44" s="132" t="str">
        <f t="shared" si="45"/>
        <v/>
      </c>
      <c r="AC44" s="133"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4"/>
      <c r="AE44" s="135"/>
      <c r="AF44" s="136"/>
      <c r="AG44" s="137"/>
      <c r="AH44" s="137"/>
      <c r="AI44" s="135"/>
      <c r="AJ44" s="136"/>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ht="151.5" customHeight="1" x14ac:dyDescent="0.3">
      <c r="A45" s="200"/>
      <c r="B45" s="203"/>
      <c r="C45" s="203"/>
      <c r="D45" s="203"/>
      <c r="E45" s="206"/>
      <c r="F45" s="203"/>
      <c r="G45" s="209"/>
      <c r="H45" s="194"/>
      <c r="I45" s="188"/>
      <c r="J45" s="191"/>
      <c r="K45" s="188">
        <f t="shared" ca="1" si="39"/>
        <v>0</v>
      </c>
      <c r="L45" s="194"/>
      <c r="M45" s="188"/>
      <c r="N45" s="197"/>
      <c r="O45" s="125">
        <v>6</v>
      </c>
      <c r="P45" s="126"/>
      <c r="Q45" s="127" t="str">
        <f t="shared" si="43"/>
        <v/>
      </c>
      <c r="R45" s="128"/>
      <c r="S45" s="128"/>
      <c r="T45" s="129" t="str">
        <f t="shared" si="40"/>
        <v/>
      </c>
      <c r="U45" s="128"/>
      <c r="V45" s="128"/>
      <c r="W45" s="128"/>
      <c r="X45" s="130" t="str">
        <f t="shared" si="44"/>
        <v/>
      </c>
      <c r="Y45" s="131" t="str">
        <f t="shared" si="1"/>
        <v/>
      </c>
      <c r="Z45" s="132" t="str">
        <f t="shared" si="41"/>
        <v/>
      </c>
      <c r="AA45" s="131" t="str">
        <f>IFERROR(IF(AB45="","",IF(AB45&lt;=0.2,"Leve",IF(AB45&lt;=0.4,"Menor",IF(AB45&lt;=0.6,"Moderado",IF(AB45&lt;=0.8,"Mayor","Catastrófico"))))),"")</f>
        <v/>
      </c>
      <c r="AB45" s="132" t="str">
        <f t="shared" si="45"/>
        <v/>
      </c>
      <c r="AC45" s="133"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4"/>
      <c r="AE45" s="135"/>
      <c r="AF45" s="136"/>
      <c r="AG45" s="137"/>
      <c r="AH45" s="137"/>
      <c r="AI45" s="135"/>
      <c r="AJ45" s="136"/>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ht="151.5" customHeight="1" x14ac:dyDescent="0.3">
      <c r="A46" s="198">
        <v>7</v>
      </c>
      <c r="B46" s="201"/>
      <c r="C46" s="201"/>
      <c r="D46" s="201"/>
      <c r="E46" s="204"/>
      <c r="F46" s="201"/>
      <c r="G46" s="207"/>
      <c r="H46" s="192" t="str">
        <f>IF(G46&lt;=0,"",IF(G46&lt;=2,"Muy Baja",IF(G46&lt;=24,"Baja",IF(G46&lt;=500,"Media",IF(G46&lt;=5000,"Alta","Muy Alta")))))</f>
        <v/>
      </c>
      <c r="I46" s="186" t="str">
        <f>IF(H46="","",IF(H46="Muy Baja",0.2,IF(H46="Baja",0.4,IF(H46="Media",0.6,IF(H46="Alta",0.8,IF(H46="Muy Alta",1,))))))</f>
        <v/>
      </c>
      <c r="J46" s="189"/>
      <c r="K46" s="186">
        <f ca="1">IF(NOT(ISERROR(MATCH(J46,'Tabla Impacto'!$B$221:$B$223,0))),'Tabla Impacto'!$F$223&amp;"Por favor no seleccionar los criterios de impacto(Afectación Económica o presupuestal y Pérdida Reputacional)",J46)</f>
        <v>0</v>
      </c>
      <c r="L46" s="192" t="str">
        <f ca="1">IF(OR(K46='Tabla Impacto'!$C$11,K46='Tabla Impacto'!$D$11),"Leve",IF(OR(K46='Tabla Impacto'!$C$12,K46='Tabla Impacto'!$D$12),"Menor",IF(OR(K46='Tabla Impacto'!$C$13,K46='Tabla Impacto'!$D$13),"Moderado",IF(OR(K46='Tabla Impacto'!$C$14,K46='Tabla Impacto'!$D$14),"Mayor",IF(OR(K46='Tabla Impacto'!$C$15,K46='Tabla Impacto'!$D$15),"Catastrófico","")))))</f>
        <v/>
      </c>
      <c r="M46" s="186" t="str">
        <f ca="1">IF(L46="","",IF(L46="Leve",0.2,IF(L46="Menor",0.4,IF(L46="Moderado",0.6,IF(L46="Mayor",0.8,IF(L46="Catastrófico",1,))))))</f>
        <v/>
      </c>
      <c r="N46" s="195" t="str">
        <f ca="1">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25">
        <v>1</v>
      </c>
      <c r="P46" s="126"/>
      <c r="Q46" s="127" t="str">
        <f>IF(OR(R46="Preventivo",R46="Detectivo"),"Probabilidad",IF(R46="Correctivo","Impacto",""))</f>
        <v/>
      </c>
      <c r="R46" s="128"/>
      <c r="S46" s="128"/>
      <c r="T46" s="129" t="str">
        <f>IF(AND(R46="Preventivo",S46="Automático"),"50%",IF(AND(R46="Preventivo",S46="Manual"),"40%",IF(AND(R46="Detectivo",S46="Automático"),"40%",IF(AND(R46="Detectivo",S46="Manual"),"30%",IF(AND(R46="Correctivo",S46="Automático"),"35%",IF(AND(R46="Correctivo",S46="Manual"),"25%",""))))))</f>
        <v/>
      </c>
      <c r="U46" s="128"/>
      <c r="V46" s="128"/>
      <c r="W46" s="128"/>
      <c r="X46" s="130" t="str">
        <f>IFERROR(IF(Q46="Probabilidad",(I46-(+I46*T46)),IF(Q46="Impacto",I46,"")),"")</f>
        <v/>
      </c>
      <c r="Y46" s="131" t="str">
        <f>IFERROR(IF(X46="","",IF(X46&lt;=0.2,"Muy Baja",IF(X46&lt;=0.4,"Baja",IF(X46&lt;=0.6,"Media",IF(X46&lt;=0.8,"Alta","Muy Alta"))))),"")</f>
        <v/>
      </c>
      <c r="Z46" s="132" t="str">
        <f>+X46</f>
        <v/>
      </c>
      <c r="AA46" s="131" t="str">
        <f>IFERROR(IF(AB46="","",IF(AB46&lt;=0.2,"Leve",IF(AB46&lt;=0.4,"Menor",IF(AB46&lt;=0.6,"Moderado",IF(AB46&lt;=0.8,"Mayor","Catastrófico"))))),"")</f>
        <v/>
      </c>
      <c r="AB46" s="132" t="str">
        <f>IFERROR(IF(Q46="Impacto",(M46-(+M46*T46)),IF(Q46="Probabilidad",M46,"")),"")</f>
        <v/>
      </c>
      <c r="AC46" s="133"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34"/>
      <c r="AE46" s="135"/>
      <c r="AF46" s="136"/>
      <c r="AG46" s="137"/>
      <c r="AH46" s="137"/>
      <c r="AI46" s="135"/>
      <c r="AJ46" s="136"/>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ht="151.5" customHeight="1" x14ac:dyDescent="0.3">
      <c r="A47" s="199"/>
      <c r="B47" s="202"/>
      <c r="C47" s="202"/>
      <c r="D47" s="202"/>
      <c r="E47" s="205"/>
      <c r="F47" s="202"/>
      <c r="G47" s="208"/>
      <c r="H47" s="193"/>
      <c r="I47" s="187"/>
      <c r="J47" s="190"/>
      <c r="K47" s="187">
        <f t="shared" ref="K47:K51" ca="1" si="47">IF(NOT(ISERROR(MATCH(J47,_xlfn.ANCHORARRAY(E58),0))),I60&amp;"Por favor no seleccionar los criterios de impacto",J47)</f>
        <v>0</v>
      </c>
      <c r="L47" s="193"/>
      <c r="M47" s="187"/>
      <c r="N47" s="196"/>
      <c r="O47" s="125">
        <v>2</v>
      </c>
      <c r="P47" s="126"/>
      <c r="Q47" s="127" t="str">
        <f>IF(OR(R47="Preventivo",R47="Detectivo"),"Probabilidad",IF(R47="Correctivo","Impacto",""))</f>
        <v/>
      </c>
      <c r="R47" s="128"/>
      <c r="S47" s="128"/>
      <c r="T47" s="129" t="str">
        <f t="shared" ref="T47:T51" si="48">IF(AND(R47="Preventivo",S47="Automático"),"50%",IF(AND(R47="Preventivo",S47="Manual"),"40%",IF(AND(R47="Detectivo",S47="Automático"),"40%",IF(AND(R47="Detectivo",S47="Manual"),"30%",IF(AND(R47="Correctivo",S47="Automático"),"35%",IF(AND(R47="Correctivo",S47="Manual"),"25%",""))))))</f>
        <v/>
      </c>
      <c r="U47" s="128"/>
      <c r="V47" s="128"/>
      <c r="W47" s="128"/>
      <c r="X47" s="130" t="str">
        <f>IFERROR(IF(AND(Q46="Probabilidad",Q47="Probabilidad"),(Z46-(+Z46*T47)),IF(Q47="Probabilidad",(I46-(+I46*T47)),IF(Q47="Impacto",Z46,""))),"")</f>
        <v/>
      </c>
      <c r="Y47" s="131" t="str">
        <f t="shared" si="1"/>
        <v/>
      </c>
      <c r="Z47" s="132" t="str">
        <f t="shared" ref="Z47:Z51" si="49">+X47</f>
        <v/>
      </c>
      <c r="AA47" s="131" t="str">
        <f t="shared" si="3"/>
        <v/>
      </c>
      <c r="AB47" s="132" t="str">
        <f>IFERROR(IF(AND(Q46="Impacto",Q47="Impacto"),(AB40-(+AB40*T47)),IF(Q47="Impacto",($M$46-(+$M$46*T47)),IF(Q47="Probabilidad",AB40,""))),"")</f>
        <v/>
      </c>
      <c r="AC47" s="133"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34"/>
      <c r="AE47" s="135"/>
      <c r="AF47" s="136"/>
      <c r="AG47" s="137"/>
      <c r="AH47" s="137"/>
      <c r="AI47" s="135"/>
      <c r="AJ47" s="136"/>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ht="151.5" customHeight="1" x14ac:dyDescent="0.3">
      <c r="A48" s="199"/>
      <c r="B48" s="202"/>
      <c r="C48" s="202"/>
      <c r="D48" s="202"/>
      <c r="E48" s="205"/>
      <c r="F48" s="202"/>
      <c r="G48" s="208"/>
      <c r="H48" s="193"/>
      <c r="I48" s="187"/>
      <c r="J48" s="190"/>
      <c r="K48" s="187">
        <f t="shared" ca="1" si="47"/>
        <v>0</v>
      </c>
      <c r="L48" s="193"/>
      <c r="M48" s="187"/>
      <c r="N48" s="196"/>
      <c r="O48" s="125">
        <v>3</v>
      </c>
      <c r="P48" s="138"/>
      <c r="Q48" s="127" t="str">
        <f>IF(OR(R48="Preventivo",R48="Detectivo"),"Probabilidad",IF(R48="Correctivo","Impacto",""))</f>
        <v/>
      </c>
      <c r="R48" s="128"/>
      <c r="S48" s="128"/>
      <c r="T48" s="129" t="str">
        <f t="shared" si="48"/>
        <v/>
      </c>
      <c r="U48" s="128"/>
      <c r="V48" s="128"/>
      <c r="W48" s="128"/>
      <c r="X48" s="130" t="str">
        <f>IFERROR(IF(AND(Q47="Probabilidad",Q48="Probabilidad"),(Z47-(+Z47*T48)),IF(AND(Q47="Impacto",Q48="Probabilidad"),(Z46-(+Z46*T48)),IF(Q48="Impacto",Z47,""))),"")</f>
        <v/>
      </c>
      <c r="Y48" s="131" t="str">
        <f t="shared" si="1"/>
        <v/>
      </c>
      <c r="Z48" s="132" t="str">
        <f t="shared" si="49"/>
        <v/>
      </c>
      <c r="AA48" s="131" t="str">
        <f t="shared" si="3"/>
        <v/>
      </c>
      <c r="AB48" s="132" t="str">
        <f>IFERROR(IF(AND(Q47="Impacto",Q48="Impacto"),(AB47-(+AB47*T48)),IF(AND(Q47="Probabilidad",Q48="Impacto"),(AB46-(+AB46*T48)),IF(Q48="Probabilidad",AB47,""))),"")</f>
        <v/>
      </c>
      <c r="AC48" s="133" t="str">
        <f t="shared" si="50"/>
        <v/>
      </c>
      <c r="AD48" s="134"/>
      <c r="AE48" s="135"/>
      <c r="AF48" s="136"/>
      <c r="AG48" s="137"/>
      <c r="AH48" s="137"/>
      <c r="AI48" s="135"/>
      <c r="AJ48" s="136"/>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ht="151.5" customHeight="1" x14ac:dyDescent="0.3">
      <c r="A49" s="199"/>
      <c r="B49" s="202"/>
      <c r="C49" s="202"/>
      <c r="D49" s="202"/>
      <c r="E49" s="205"/>
      <c r="F49" s="202"/>
      <c r="G49" s="208"/>
      <c r="H49" s="193"/>
      <c r="I49" s="187"/>
      <c r="J49" s="190"/>
      <c r="K49" s="187">
        <f t="shared" ca="1" si="47"/>
        <v>0</v>
      </c>
      <c r="L49" s="193"/>
      <c r="M49" s="187"/>
      <c r="N49" s="196"/>
      <c r="O49" s="125">
        <v>4</v>
      </c>
      <c r="P49" s="126"/>
      <c r="Q49" s="127" t="str">
        <f t="shared" ref="Q49:Q51" si="51">IF(OR(R49="Preventivo",R49="Detectivo"),"Probabilidad",IF(R49="Correctivo","Impacto",""))</f>
        <v/>
      </c>
      <c r="R49" s="128"/>
      <c r="S49" s="128"/>
      <c r="T49" s="129" t="str">
        <f t="shared" si="48"/>
        <v/>
      </c>
      <c r="U49" s="128"/>
      <c r="V49" s="128"/>
      <c r="W49" s="128"/>
      <c r="X49" s="130" t="str">
        <f t="shared" ref="X49:X51" si="52">IFERROR(IF(AND(Q48="Probabilidad",Q49="Probabilidad"),(Z48-(+Z48*T49)),IF(AND(Q48="Impacto",Q49="Probabilidad"),(Z47-(+Z47*T49)),IF(Q49="Impacto",Z48,""))),"")</f>
        <v/>
      </c>
      <c r="Y49" s="131" t="str">
        <f t="shared" si="1"/>
        <v/>
      </c>
      <c r="Z49" s="132" t="str">
        <f t="shared" si="49"/>
        <v/>
      </c>
      <c r="AA49" s="131" t="str">
        <f t="shared" si="3"/>
        <v/>
      </c>
      <c r="AB49" s="132" t="str">
        <f t="shared" ref="AB49:AB51" si="53">IFERROR(IF(AND(Q48="Impacto",Q49="Impacto"),(AB48-(+AB48*T49)),IF(AND(Q48="Probabilidad",Q49="Impacto"),(AB47-(+AB47*T49)),IF(Q49="Probabilidad",AB48,""))),"")</f>
        <v/>
      </c>
      <c r="AC49" s="133"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34"/>
      <c r="AE49" s="135"/>
      <c r="AF49" s="136"/>
      <c r="AG49" s="137"/>
      <c r="AH49" s="137"/>
      <c r="AI49" s="135"/>
      <c r="AJ49" s="136"/>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ht="151.5" customHeight="1" x14ac:dyDescent="0.3">
      <c r="A50" s="199"/>
      <c r="B50" s="202"/>
      <c r="C50" s="202"/>
      <c r="D50" s="202"/>
      <c r="E50" s="205"/>
      <c r="F50" s="202"/>
      <c r="G50" s="208"/>
      <c r="H50" s="193"/>
      <c r="I50" s="187"/>
      <c r="J50" s="190"/>
      <c r="K50" s="187">
        <f t="shared" ca="1" si="47"/>
        <v>0</v>
      </c>
      <c r="L50" s="193"/>
      <c r="M50" s="187"/>
      <c r="N50" s="196"/>
      <c r="O50" s="125">
        <v>5</v>
      </c>
      <c r="P50" s="126"/>
      <c r="Q50" s="127" t="str">
        <f t="shared" si="51"/>
        <v/>
      </c>
      <c r="R50" s="128"/>
      <c r="S50" s="128"/>
      <c r="T50" s="129" t="str">
        <f t="shared" si="48"/>
        <v/>
      </c>
      <c r="U50" s="128"/>
      <c r="V50" s="128"/>
      <c r="W50" s="128"/>
      <c r="X50" s="130" t="str">
        <f t="shared" si="52"/>
        <v/>
      </c>
      <c r="Y50" s="131" t="str">
        <f t="shared" si="1"/>
        <v/>
      </c>
      <c r="Z50" s="132" t="str">
        <f t="shared" si="49"/>
        <v/>
      </c>
      <c r="AA50" s="131" t="str">
        <f t="shared" si="3"/>
        <v/>
      </c>
      <c r="AB50" s="132" t="str">
        <f t="shared" si="53"/>
        <v/>
      </c>
      <c r="AC50" s="133"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34"/>
      <c r="AE50" s="135"/>
      <c r="AF50" s="136"/>
      <c r="AG50" s="137"/>
      <c r="AH50" s="137"/>
      <c r="AI50" s="135"/>
      <c r="AJ50" s="136"/>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ht="151.5" customHeight="1" x14ac:dyDescent="0.3">
      <c r="A51" s="200"/>
      <c r="B51" s="203"/>
      <c r="C51" s="203"/>
      <c r="D51" s="203"/>
      <c r="E51" s="206"/>
      <c r="F51" s="203"/>
      <c r="G51" s="209"/>
      <c r="H51" s="194"/>
      <c r="I51" s="188"/>
      <c r="J51" s="191"/>
      <c r="K51" s="188">
        <f t="shared" ca="1" si="47"/>
        <v>0</v>
      </c>
      <c r="L51" s="194"/>
      <c r="M51" s="188"/>
      <c r="N51" s="197"/>
      <c r="O51" s="125">
        <v>6</v>
      </c>
      <c r="P51" s="126"/>
      <c r="Q51" s="127" t="str">
        <f t="shared" si="51"/>
        <v/>
      </c>
      <c r="R51" s="128"/>
      <c r="S51" s="128"/>
      <c r="T51" s="129" t="str">
        <f t="shared" si="48"/>
        <v/>
      </c>
      <c r="U51" s="128"/>
      <c r="V51" s="128"/>
      <c r="W51" s="128"/>
      <c r="X51" s="130" t="str">
        <f t="shared" si="52"/>
        <v/>
      </c>
      <c r="Y51" s="131" t="str">
        <f t="shared" si="1"/>
        <v/>
      </c>
      <c r="Z51" s="132" t="str">
        <f t="shared" si="49"/>
        <v/>
      </c>
      <c r="AA51" s="131" t="str">
        <f t="shared" si="3"/>
        <v/>
      </c>
      <c r="AB51" s="132" t="str">
        <f t="shared" si="53"/>
        <v/>
      </c>
      <c r="AC51" s="133" t="str">
        <f t="shared" si="54"/>
        <v/>
      </c>
      <c r="AD51" s="134"/>
      <c r="AE51" s="135"/>
      <c r="AF51" s="136"/>
      <c r="AG51" s="137"/>
      <c r="AH51" s="137"/>
      <c r="AI51" s="135"/>
      <c r="AJ51" s="136"/>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ht="151.5" customHeight="1" x14ac:dyDescent="0.3">
      <c r="A52" s="198">
        <v>8</v>
      </c>
      <c r="B52" s="201"/>
      <c r="C52" s="201"/>
      <c r="D52" s="201"/>
      <c r="E52" s="204"/>
      <c r="F52" s="201"/>
      <c r="G52" s="207"/>
      <c r="H52" s="192" t="str">
        <f>IF(G52&lt;=0,"",IF(G52&lt;=2,"Muy Baja",IF(G52&lt;=24,"Baja",IF(G52&lt;=500,"Media",IF(G52&lt;=5000,"Alta","Muy Alta")))))</f>
        <v/>
      </c>
      <c r="I52" s="186" t="str">
        <f>IF(H52="","",IF(H52="Muy Baja",0.2,IF(H52="Baja",0.4,IF(H52="Media",0.6,IF(H52="Alta",0.8,IF(H52="Muy Alta",1,))))))</f>
        <v/>
      </c>
      <c r="J52" s="189"/>
      <c r="K52" s="186">
        <f ca="1">IF(NOT(ISERROR(MATCH(J52,'Tabla Impacto'!$B$221:$B$223,0))),'Tabla Impacto'!$F$223&amp;"Por favor no seleccionar los criterios de impacto(Afectación Económica o presupuestal y Pérdida Reputacional)",J52)</f>
        <v>0</v>
      </c>
      <c r="L52" s="192" t="str">
        <f ca="1">IF(OR(K52='Tabla Impacto'!$C$11,K52='Tabla Impacto'!$D$11),"Leve",IF(OR(K52='Tabla Impacto'!$C$12,K52='Tabla Impacto'!$D$12),"Menor",IF(OR(K52='Tabla Impacto'!$C$13,K52='Tabla Impacto'!$D$13),"Moderado",IF(OR(K52='Tabla Impacto'!$C$14,K52='Tabla Impacto'!$D$14),"Mayor",IF(OR(K52='Tabla Impacto'!$C$15,K52='Tabla Impacto'!$D$15),"Catastrófico","")))))</f>
        <v/>
      </c>
      <c r="M52" s="186" t="str">
        <f ca="1">IF(L52="","",IF(L52="Leve",0.2,IF(L52="Menor",0.4,IF(L52="Moderado",0.6,IF(L52="Mayor",0.8,IF(L52="Catastrófico",1,))))))</f>
        <v/>
      </c>
      <c r="N52" s="195" t="str">
        <f ca="1">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25">
        <v>1</v>
      </c>
      <c r="P52" s="126"/>
      <c r="Q52" s="127" t="str">
        <f>IF(OR(R52="Preventivo",R52="Detectivo"),"Probabilidad",IF(R52="Correctivo","Impacto",""))</f>
        <v/>
      </c>
      <c r="R52" s="128"/>
      <c r="S52" s="128"/>
      <c r="T52" s="129" t="str">
        <f>IF(AND(R52="Preventivo",S52="Automático"),"50%",IF(AND(R52="Preventivo",S52="Manual"),"40%",IF(AND(R52="Detectivo",S52="Automático"),"40%",IF(AND(R52="Detectivo",S52="Manual"),"30%",IF(AND(R52="Correctivo",S52="Automático"),"35%",IF(AND(R52="Correctivo",S52="Manual"),"25%",""))))))</f>
        <v/>
      </c>
      <c r="U52" s="128"/>
      <c r="V52" s="128"/>
      <c r="W52" s="128"/>
      <c r="X52" s="130" t="str">
        <f>IFERROR(IF(Q52="Probabilidad",(I52-(+I52*T52)),IF(Q52="Impacto",I52,"")),"")</f>
        <v/>
      </c>
      <c r="Y52" s="131" t="str">
        <f>IFERROR(IF(X52="","",IF(X52&lt;=0.2,"Muy Baja",IF(X52&lt;=0.4,"Baja",IF(X52&lt;=0.6,"Media",IF(X52&lt;=0.8,"Alta","Muy Alta"))))),"")</f>
        <v/>
      </c>
      <c r="Z52" s="132" t="str">
        <f>+X52</f>
        <v/>
      </c>
      <c r="AA52" s="131" t="str">
        <f>IFERROR(IF(AB52="","",IF(AB52&lt;=0.2,"Leve",IF(AB52&lt;=0.4,"Menor",IF(AB52&lt;=0.6,"Moderado",IF(AB52&lt;=0.8,"Mayor","Catastrófico"))))),"")</f>
        <v/>
      </c>
      <c r="AB52" s="132" t="str">
        <f>IFERROR(IF(Q52="Impacto",(M52-(+M52*T52)),IF(Q52="Probabilidad",M52,"")),"")</f>
        <v/>
      </c>
      <c r="AC52" s="133"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34"/>
      <c r="AE52" s="135"/>
      <c r="AF52" s="136"/>
      <c r="AG52" s="137"/>
      <c r="AH52" s="137"/>
      <c r="AI52" s="135"/>
      <c r="AJ52" s="136"/>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ht="151.5" customHeight="1" x14ac:dyDescent="0.3">
      <c r="A53" s="199"/>
      <c r="B53" s="202"/>
      <c r="C53" s="202"/>
      <c r="D53" s="202"/>
      <c r="E53" s="205"/>
      <c r="F53" s="202"/>
      <c r="G53" s="208"/>
      <c r="H53" s="193"/>
      <c r="I53" s="187"/>
      <c r="J53" s="190"/>
      <c r="K53" s="187">
        <f ca="1">IF(NOT(ISERROR(MATCH(J53,_xlfn.ANCHORARRAY(E64),0))),I66&amp;"Por favor no seleccionar los criterios de impacto",J53)</f>
        <v>0</v>
      </c>
      <c r="L53" s="193"/>
      <c r="M53" s="187"/>
      <c r="N53" s="196"/>
      <c r="O53" s="125">
        <v>2</v>
      </c>
      <c r="P53" s="126"/>
      <c r="Q53" s="127" t="str">
        <f>IF(OR(R53="Preventivo",R53="Detectivo"),"Probabilidad",IF(R53="Correctivo","Impacto",""))</f>
        <v/>
      </c>
      <c r="R53" s="128"/>
      <c r="S53" s="128"/>
      <c r="T53" s="129" t="str">
        <f t="shared" ref="T53:T57" si="55">IF(AND(R53="Preventivo",S53="Automático"),"50%",IF(AND(R53="Preventivo",S53="Manual"),"40%",IF(AND(R53="Detectivo",S53="Automático"),"40%",IF(AND(R53="Detectivo",S53="Manual"),"30%",IF(AND(R53="Correctivo",S53="Automático"),"35%",IF(AND(R53="Correctivo",S53="Manual"),"25%",""))))))</f>
        <v/>
      </c>
      <c r="U53" s="128"/>
      <c r="V53" s="128"/>
      <c r="W53" s="128"/>
      <c r="X53" s="130" t="str">
        <f>IFERROR(IF(AND(Q52="Probabilidad",Q53="Probabilidad"),(Z52-(+Z52*T53)),IF(Q53="Probabilidad",(I52-(+I52*T53)),IF(Q53="Impacto",Z52,""))),"")</f>
        <v/>
      </c>
      <c r="Y53" s="131" t="str">
        <f t="shared" si="1"/>
        <v/>
      </c>
      <c r="Z53" s="132" t="str">
        <f t="shared" ref="Z53:Z57" si="56">+X53</f>
        <v/>
      </c>
      <c r="AA53" s="131" t="str">
        <f t="shared" si="3"/>
        <v/>
      </c>
      <c r="AB53" s="132" t="str">
        <f>IFERROR(IF(AND(Q52="Impacto",Q53="Impacto"),(AB46-(+AB46*T53)),IF(Q53="Impacto",($M$52-(+$M$52*T53)),IF(Q53="Probabilidad",AB46,""))),"")</f>
        <v/>
      </c>
      <c r="AC53" s="133"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34"/>
      <c r="AE53" s="135"/>
      <c r="AF53" s="136"/>
      <c r="AG53" s="137"/>
      <c r="AH53" s="137"/>
      <c r="AI53" s="135"/>
      <c r="AJ53" s="136"/>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ht="151.5" customHeight="1" x14ac:dyDescent="0.3">
      <c r="A54" s="199"/>
      <c r="B54" s="202"/>
      <c r="C54" s="202"/>
      <c r="D54" s="202"/>
      <c r="E54" s="205"/>
      <c r="F54" s="202"/>
      <c r="G54" s="208"/>
      <c r="H54" s="193"/>
      <c r="I54" s="187"/>
      <c r="J54" s="190"/>
      <c r="K54" s="187">
        <f ca="1">IF(NOT(ISERROR(MATCH(J54,_xlfn.ANCHORARRAY(E65),0))),I67&amp;"Por favor no seleccionar los criterios de impacto",J54)</f>
        <v>0</v>
      </c>
      <c r="L54" s="193"/>
      <c r="M54" s="187"/>
      <c r="N54" s="196"/>
      <c r="O54" s="125">
        <v>3</v>
      </c>
      <c r="P54" s="138"/>
      <c r="Q54" s="127" t="str">
        <f>IF(OR(R54="Preventivo",R54="Detectivo"),"Probabilidad",IF(R54="Correctivo","Impacto",""))</f>
        <v/>
      </c>
      <c r="R54" s="128"/>
      <c r="S54" s="128"/>
      <c r="T54" s="129" t="str">
        <f t="shared" si="55"/>
        <v/>
      </c>
      <c r="U54" s="128"/>
      <c r="V54" s="128"/>
      <c r="W54" s="128"/>
      <c r="X54" s="130" t="str">
        <f>IFERROR(IF(AND(Q53="Probabilidad",Q54="Probabilidad"),(Z53-(+Z53*T54)),IF(AND(Q53="Impacto",Q54="Probabilidad"),(Z52-(+Z52*T54)),IF(Q54="Impacto",Z53,""))),"")</f>
        <v/>
      </c>
      <c r="Y54" s="131" t="str">
        <f t="shared" si="1"/>
        <v/>
      </c>
      <c r="Z54" s="132" t="str">
        <f t="shared" si="56"/>
        <v/>
      </c>
      <c r="AA54" s="131" t="str">
        <f t="shared" si="3"/>
        <v/>
      </c>
      <c r="AB54" s="132" t="str">
        <f>IFERROR(IF(AND(Q53="Impacto",Q54="Impacto"),(AB53-(+AB53*T54)),IF(AND(Q53="Probabilidad",Q54="Impacto"),(AB52-(+AB52*T54)),IF(Q54="Probabilidad",AB53,""))),"")</f>
        <v/>
      </c>
      <c r="AC54" s="133" t="str">
        <f t="shared" si="57"/>
        <v/>
      </c>
      <c r="AD54" s="134"/>
      <c r="AE54" s="135"/>
      <c r="AF54" s="136"/>
      <c r="AG54" s="137"/>
      <c r="AH54" s="137"/>
      <c r="AI54" s="135"/>
      <c r="AJ54" s="136"/>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ht="151.5" customHeight="1" x14ac:dyDescent="0.3">
      <c r="A55" s="199"/>
      <c r="B55" s="202"/>
      <c r="C55" s="202"/>
      <c r="D55" s="202"/>
      <c r="E55" s="205"/>
      <c r="F55" s="202"/>
      <c r="G55" s="208"/>
      <c r="H55" s="193"/>
      <c r="I55" s="187"/>
      <c r="J55" s="190"/>
      <c r="K55" s="187">
        <f ca="1">IF(NOT(ISERROR(MATCH(J55,_xlfn.ANCHORARRAY(E66),0))),I68&amp;"Por favor no seleccionar los criterios de impacto",J55)</f>
        <v>0</v>
      </c>
      <c r="L55" s="193"/>
      <c r="M55" s="187"/>
      <c r="N55" s="196"/>
      <c r="O55" s="125">
        <v>4</v>
      </c>
      <c r="P55" s="126"/>
      <c r="Q55" s="127" t="str">
        <f t="shared" ref="Q55:Q57" si="58">IF(OR(R55="Preventivo",R55="Detectivo"),"Probabilidad",IF(R55="Correctivo","Impacto",""))</f>
        <v/>
      </c>
      <c r="R55" s="128"/>
      <c r="S55" s="128"/>
      <c r="T55" s="129" t="str">
        <f t="shared" si="55"/>
        <v/>
      </c>
      <c r="U55" s="128"/>
      <c r="V55" s="128"/>
      <c r="W55" s="128"/>
      <c r="X55" s="130" t="str">
        <f t="shared" ref="X55:X57" si="59">IFERROR(IF(AND(Q54="Probabilidad",Q55="Probabilidad"),(Z54-(+Z54*T55)),IF(AND(Q54="Impacto",Q55="Probabilidad"),(Z53-(+Z53*T55)),IF(Q55="Impacto",Z54,""))),"")</f>
        <v/>
      </c>
      <c r="Y55" s="131" t="str">
        <f t="shared" si="1"/>
        <v/>
      </c>
      <c r="Z55" s="132" t="str">
        <f t="shared" si="56"/>
        <v/>
      </c>
      <c r="AA55" s="131" t="str">
        <f t="shared" si="3"/>
        <v/>
      </c>
      <c r="AB55" s="132" t="str">
        <f t="shared" ref="AB55:AB57" si="60">IFERROR(IF(AND(Q54="Impacto",Q55="Impacto"),(AB54-(+AB54*T55)),IF(AND(Q54="Probabilidad",Q55="Impacto"),(AB53-(+AB53*T55)),IF(Q55="Probabilidad",AB54,""))),"")</f>
        <v/>
      </c>
      <c r="AC55" s="133"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4"/>
      <c r="AE55" s="135"/>
      <c r="AF55" s="136"/>
      <c r="AG55" s="137"/>
      <c r="AH55" s="137"/>
      <c r="AI55" s="135"/>
      <c r="AJ55" s="136"/>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ht="151.5" customHeight="1" x14ac:dyDescent="0.3">
      <c r="A56" s="199"/>
      <c r="B56" s="202"/>
      <c r="C56" s="202"/>
      <c r="D56" s="202"/>
      <c r="E56" s="205"/>
      <c r="F56" s="202"/>
      <c r="G56" s="208"/>
      <c r="H56" s="193"/>
      <c r="I56" s="187"/>
      <c r="J56" s="190"/>
      <c r="K56" s="187">
        <f ca="1">IF(NOT(ISERROR(MATCH(J56,_xlfn.ANCHORARRAY(E67),0))),I69&amp;"Por favor no seleccionar los criterios de impacto",J56)</f>
        <v>0</v>
      </c>
      <c r="L56" s="193"/>
      <c r="M56" s="187"/>
      <c r="N56" s="196"/>
      <c r="O56" s="125">
        <v>5</v>
      </c>
      <c r="P56" s="126"/>
      <c r="Q56" s="127" t="str">
        <f t="shared" si="58"/>
        <v/>
      </c>
      <c r="R56" s="128"/>
      <c r="S56" s="128"/>
      <c r="T56" s="129" t="str">
        <f t="shared" si="55"/>
        <v/>
      </c>
      <c r="U56" s="128"/>
      <c r="V56" s="128"/>
      <c r="W56" s="128"/>
      <c r="X56" s="130" t="str">
        <f t="shared" si="59"/>
        <v/>
      </c>
      <c r="Y56" s="131" t="str">
        <f t="shared" si="1"/>
        <v/>
      </c>
      <c r="Z56" s="132" t="str">
        <f t="shared" si="56"/>
        <v/>
      </c>
      <c r="AA56" s="131" t="str">
        <f t="shared" si="3"/>
        <v/>
      </c>
      <c r="AB56" s="132" t="str">
        <f t="shared" si="60"/>
        <v/>
      </c>
      <c r="AC56" s="133"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4"/>
      <c r="AE56" s="135"/>
      <c r="AF56" s="136"/>
      <c r="AG56" s="137"/>
      <c r="AH56" s="137"/>
      <c r="AI56" s="135"/>
      <c r="AJ56" s="136"/>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ht="151.5" customHeight="1" x14ac:dyDescent="0.3">
      <c r="A57" s="200"/>
      <c r="B57" s="203"/>
      <c r="C57" s="203"/>
      <c r="D57" s="203"/>
      <c r="E57" s="206"/>
      <c r="F57" s="203"/>
      <c r="G57" s="209"/>
      <c r="H57" s="194"/>
      <c r="I57" s="188"/>
      <c r="J57" s="191"/>
      <c r="K57" s="188">
        <f ca="1">IF(NOT(ISERROR(MATCH(J57,_xlfn.ANCHORARRAY(E68),0))),I70&amp;"Por favor no seleccionar los criterios de impacto",J57)</f>
        <v>0</v>
      </c>
      <c r="L57" s="194"/>
      <c r="M57" s="188"/>
      <c r="N57" s="197"/>
      <c r="O57" s="125">
        <v>6</v>
      </c>
      <c r="P57" s="126"/>
      <c r="Q57" s="127" t="str">
        <f t="shared" si="58"/>
        <v/>
      </c>
      <c r="R57" s="128"/>
      <c r="S57" s="128"/>
      <c r="T57" s="129" t="str">
        <f t="shared" si="55"/>
        <v/>
      </c>
      <c r="U57" s="128"/>
      <c r="V57" s="128"/>
      <c r="W57" s="128"/>
      <c r="X57" s="130" t="str">
        <f t="shared" si="59"/>
        <v/>
      </c>
      <c r="Y57" s="131" t="str">
        <f t="shared" si="1"/>
        <v/>
      </c>
      <c r="Z57" s="132" t="str">
        <f t="shared" si="56"/>
        <v/>
      </c>
      <c r="AA57" s="131" t="str">
        <f t="shared" si="3"/>
        <v/>
      </c>
      <c r="AB57" s="132" t="str">
        <f t="shared" si="60"/>
        <v/>
      </c>
      <c r="AC57" s="133" t="str">
        <f t="shared" si="61"/>
        <v/>
      </c>
      <c r="AD57" s="134"/>
      <c r="AE57" s="135"/>
      <c r="AF57" s="136"/>
      <c r="AG57" s="137"/>
      <c r="AH57" s="137"/>
      <c r="AI57" s="135"/>
      <c r="AJ57" s="136"/>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ht="151.5" customHeight="1" x14ac:dyDescent="0.3">
      <c r="A58" s="198">
        <v>9</v>
      </c>
      <c r="B58" s="201"/>
      <c r="C58" s="201"/>
      <c r="D58" s="201"/>
      <c r="E58" s="204"/>
      <c r="F58" s="201"/>
      <c r="G58" s="207"/>
      <c r="H58" s="192" t="str">
        <f>IF(G58&lt;=0,"",IF(G58&lt;=2,"Muy Baja",IF(G58&lt;=24,"Baja",IF(G58&lt;=500,"Media",IF(G58&lt;=5000,"Alta","Muy Alta")))))</f>
        <v/>
      </c>
      <c r="I58" s="186" t="str">
        <f>IF(H58="","",IF(H58="Muy Baja",0.2,IF(H58="Baja",0.4,IF(H58="Media",0.6,IF(H58="Alta",0.8,IF(H58="Muy Alta",1,))))))</f>
        <v/>
      </c>
      <c r="J58" s="189"/>
      <c r="K58" s="186">
        <f ca="1">IF(NOT(ISERROR(MATCH(J58,'Tabla Impacto'!$B$221:$B$223,0))),'Tabla Impacto'!$F$223&amp;"Por favor no seleccionar los criterios de impacto(Afectación Económica o presupuestal y Pérdida Reputacional)",J58)</f>
        <v>0</v>
      </c>
      <c r="L58" s="192" t="str">
        <f ca="1">IF(OR(K58='Tabla Impacto'!$C$11,K58='Tabla Impacto'!$D$11),"Leve",IF(OR(K58='Tabla Impacto'!$C$12,K58='Tabla Impacto'!$D$12),"Menor",IF(OR(K58='Tabla Impacto'!$C$13,K58='Tabla Impacto'!$D$13),"Moderado",IF(OR(K58='Tabla Impacto'!$C$14,K58='Tabla Impacto'!$D$14),"Mayor",IF(OR(K58='Tabla Impacto'!$C$15,K58='Tabla Impacto'!$D$15),"Catastrófico","")))))</f>
        <v/>
      </c>
      <c r="M58" s="186" t="str">
        <f ca="1">IF(L58="","",IF(L58="Leve",0.2,IF(L58="Menor",0.4,IF(L58="Moderado",0.6,IF(L58="Mayor",0.8,IF(L58="Catastrófico",1,))))))</f>
        <v/>
      </c>
      <c r="N58" s="195" t="str">
        <f ca="1">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5">
        <v>1</v>
      </c>
      <c r="P58" s="126"/>
      <c r="Q58" s="127" t="str">
        <f>IF(OR(R58="Preventivo",R58="Detectivo"),"Probabilidad",IF(R58="Correctivo","Impacto",""))</f>
        <v/>
      </c>
      <c r="R58" s="128"/>
      <c r="S58" s="128"/>
      <c r="T58" s="129" t="str">
        <f>IF(AND(R58="Preventivo",S58="Automático"),"50%",IF(AND(R58="Preventivo",S58="Manual"),"40%",IF(AND(R58="Detectivo",S58="Automático"),"40%",IF(AND(R58="Detectivo",S58="Manual"),"30%",IF(AND(R58="Correctivo",S58="Automático"),"35%",IF(AND(R58="Correctivo",S58="Manual"),"25%",""))))))</f>
        <v/>
      </c>
      <c r="U58" s="128"/>
      <c r="V58" s="128"/>
      <c r="W58" s="128"/>
      <c r="X58" s="130" t="str">
        <f>IFERROR(IF(Q58="Probabilidad",(I58-(+I58*T58)),IF(Q58="Impacto",I58,"")),"")</f>
        <v/>
      </c>
      <c r="Y58" s="131" t="str">
        <f>IFERROR(IF(X58="","",IF(X58&lt;=0.2,"Muy Baja",IF(X58&lt;=0.4,"Baja",IF(X58&lt;=0.6,"Media",IF(X58&lt;=0.8,"Alta","Muy Alta"))))),"")</f>
        <v/>
      </c>
      <c r="Z58" s="132" t="str">
        <f>+X58</f>
        <v/>
      </c>
      <c r="AA58" s="131" t="str">
        <f>IFERROR(IF(AB58="","",IF(AB58&lt;=0.2,"Leve",IF(AB58&lt;=0.4,"Menor",IF(AB58&lt;=0.6,"Moderado",IF(AB58&lt;=0.8,"Mayor","Catastrófico"))))),"")</f>
        <v/>
      </c>
      <c r="AB58" s="132" t="str">
        <f>IFERROR(IF(Q58="Impacto",(M58-(+M58*T58)),IF(Q58="Probabilidad",M58,"")),"")</f>
        <v/>
      </c>
      <c r="AC58" s="133"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4"/>
      <c r="AE58" s="135"/>
      <c r="AF58" s="136"/>
      <c r="AG58" s="137"/>
      <c r="AH58" s="137"/>
      <c r="AI58" s="135"/>
      <c r="AJ58" s="136"/>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ht="151.5" customHeight="1" x14ac:dyDescent="0.3">
      <c r="A59" s="199"/>
      <c r="B59" s="202"/>
      <c r="C59" s="202"/>
      <c r="D59" s="202"/>
      <c r="E59" s="205"/>
      <c r="F59" s="202"/>
      <c r="G59" s="208"/>
      <c r="H59" s="193"/>
      <c r="I59" s="187"/>
      <c r="J59" s="190"/>
      <c r="K59" s="187">
        <f ca="1">IF(NOT(ISERROR(MATCH(J59,_xlfn.ANCHORARRAY(E70),0))),I72&amp;"Por favor no seleccionar los criterios de impacto",J59)</f>
        <v>0</v>
      </c>
      <c r="L59" s="193"/>
      <c r="M59" s="187"/>
      <c r="N59" s="196"/>
      <c r="O59" s="125">
        <v>2</v>
      </c>
      <c r="P59" s="126"/>
      <c r="Q59" s="127" t="str">
        <f>IF(OR(R59="Preventivo",R59="Detectivo"),"Probabilidad",IF(R59="Correctivo","Impacto",""))</f>
        <v/>
      </c>
      <c r="R59" s="128"/>
      <c r="S59" s="128"/>
      <c r="T59" s="129" t="str">
        <f t="shared" ref="T59:T63" si="62">IF(AND(R59="Preventivo",S59="Automático"),"50%",IF(AND(R59="Preventivo",S59="Manual"),"40%",IF(AND(R59="Detectivo",S59="Automático"),"40%",IF(AND(R59="Detectivo",S59="Manual"),"30%",IF(AND(R59="Correctivo",S59="Automático"),"35%",IF(AND(R59="Correctivo",S59="Manual"),"25%",""))))))</f>
        <v/>
      </c>
      <c r="U59" s="128"/>
      <c r="V59" s="128"/>
      <c r="W59" s="128"/>
      <c r="X59" s="130" t="str">
        <f>IFERROR(IF(AND(Q58="Probabilidad",Q59="Probabilidad"),(Z58-(+Z58*T59)),IF(Q59="Probabilidad",(I58-(+I58*T59)),IF(Q59="Impacto",Z58,""))),"")</f>
        <v/>
      </c>
      <c r="Y59" s="131" t="str">
        <f t="shared" si="1"/>
        <v/>
      </c>
      <c r="Z59" s="132" t="str">
        <f t="shared" ref="Z59:Z63" si="63">+X59</f>
        <v/>
      </c>
      <c r="AA59" s="131" t="str">
        <f t="shared" si="3"/>
        <v/>
      </c>
      <c r="AB59" s="132" t="str">
        <f>IFERROR(IF(AND(Q58="Impacto",Q59="Impacto"),(AB52-(+AB52*T59)),IF(Q59="Impacto",($M$58-(+$M$58*T59)),IF(Q59="Probabilidad",AB52,""))),"")</f>
        <v/>
      </c>
      <c r="AC59" s="133"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4"/>
      <c r="AE59" s="135"/>
      <c r="AF59" s="136"/>
      <c r="AG59" s="137"/>
      <c r="AH59" s="137"/>
      <c r="AI59" s="135"/>
      <c r="AJ59" s="136"/>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ht="151.5" customHeight="1" x14ac:dyDescent="0.3">
      <c r="A60" s="199"/>
      <c r="B60" s="202"/>
      <c r="C60" s="202"/>
      <c r="D60" s="202"/>
      <c r="E60" s="205"/>
      <c r="F60" s="202"/>
      <c r="G60" s="208"/>
      <c r="H60" s="193"/>
      <c r="I60" s="187"/>
      <c r="J60" s="190"/>
      <c r="K60" s="187">
        <f ca="1">IF(NOT(ISERROR(MATCH(J60,_xlfn.ANCHORARRAY(E71),0))),I73&amp;"Por favor no seleccionar los criterios de impacto",J60)</f>
        <v>0</v>
      </c>
      <c r="L60" s="193"/>
      <c r="M60" s="187"/>
      <c r="N60" s="196"/>
      <c r="O60" s="125">
        <v>3</v>
      </c>
      <c r="P60" s="138"/>
      <c r="Q60" s="127" t="str">
        <f>IF(OR(R60="Preventivo",R60="Detectivo"),"Probabilidad",IF(R60="Correctivo","Impacto",""))</f>
        <v/>
      </c>
      <c r="R60" s="128"/>
      <c r="S60" s="128"/>
      <c r="T60" s="129" t="str">
        <f t="shared" si="62"/>
        <v/>
      </c>
      <c r="U60" s="128"/>
      <c r="V60" s="128"/>
      <c r="W60" s="128"/>
      <c r="X60" s="130" t="str">
        <f>IFERROR(IF(AND(Q59="Probabilidad",Q60="Probabilidad"),(Z59-(+Z59*T60)),IF(AND(Q59="Impacto",Q60="Probabilidad"),(Z58-(+Z58*T60)),IF(Q60="Impacto",Z59,""))),"")</f>
        <v/>
      </c>
      <c r="Y60" s="131" t="str">
        <f t="shared" si="1"/>
        <v/>
      </c>
      <c r="Z60" s="132" t="str">
        <f t="shared" si="63"/>
        <v/>
      </c>
      <c r="AA60" s="131" t="str">
        <f t="shared" si="3"/>
        <v/>
      </c>
      <c r="AB60" s="132" t="str">
        <f>IFERROR(IF(AND(Q59="Impacto",Q60="Impacto"),(AB59-(+AB59*T60)),IF(AND(Q59="Probabilidad",Q60="Impacto"),(AB58-(+AB58*T60)),IF(Q60="Probabilidad",AB59,""))),"")</f>
        <v/>
      </c>
      <c r="AC60" s="133" t="str">
        <f t="shared" si="64"/>
        <v/>
      </c>
      <c r="AD60" s="134"/>
      <c r="AE60" s="135"/>
      <c r="AF60" s="136"/>
      <c r="AG60" s="137"/>
      <c r="AH60" s="137"/>
      <c r="AI60" s="135"/>
      <c r="AJ60" s="136"/>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ht="151.5" customHeight="1" x14ac:dyDescent="0.3">
      <c r="A61" s="199"/>
      <c r="B61" s="202"/>
      <c r="C61" s="202"/>
      <c r="D61" s="202"/>
      <c r="E61" s="205"/>
      <c r="F61" s="202"/>
      <c r="G61" s="208"/>
      <c r="H61" s="193"/>
      <c r="I61" s="187"/>
      <c r="J61" s="190"/>
      <c r="K61" s="187">
        <f ca="1">IF(NOT(ISERROR(MATCH(J61,_xlfn.ANCHORARRAY(E72),0))),I74&amp;"Por favor no seleccionar los criterios de impacto",J61)</f>
        <v>0</v>
      </c>
      <c r="L61" s="193"/>
      <c r="M61" s="187"/>
      <c r="N61" s="196"/>
      <c r="O61" s="125">
        <v>4</v>
      </c>
      <c r="P61" s="126"/>
      <c r="Q61" s="127" t="str">
        <f t="shared" ref="Q61:Q63" si="65">IF(OR(R61="Preventivo",R61="Detectivo"),"Probabilidad",IF(R61="Correctivo","Impacto",""))</f>
        <v/>
      </c>
      <c r="R61" s="128"/>
      <c r="S61" s="128"/>
      <c r="T61" s="129" t="str">
        <f t="shared" si="62"/>
        <v/>
      </c>
      <c r="U61" s="128"/>
      <c r="V61" s="128"/>
      <c r="W61" s="128"/>
      <c r="X61" s="130" t="str">
        <f t="shared" ref="X61:X63" si="66">IFERROR(IF(AND(Q60="Probabilidad",Q61="Probabilidad"),(Z60-(+Z60*T61)),IF(AND(Q60="Impacto",Q61="Probabilidad"),(Z59-(+Z59*T61)),IF(Q61="Impacto",Z60,""))),"")</f>
        <v/>
      </c>
      <c r="Y61" s="131" t="str">
        <f t="shared" si="1"/>
        <v/>
      </c>
      <c r="Z61" s="132" t="str">
        <f t="shared" si="63"/>
        <v/>
      </c>
      <c r="AA61" s="131" t="str">
        <f t="shared" si="3"/>
        <v/>
      </c>
      <c r="AB61" s="132" t="str">
        <f t="shared" ref="AB61:AB63" si="67">IFERROR(IF(AND(Q60="Impacto",Q61="Impacto"),(AB60-(+AB60*T61)),IF(AND(Q60="Probabilidad",Q61="Impacto"),(AB59-(+AB59*T61)),IF(Q61="Probabilidad",AB60,""))),"")</f>
        <v/>
      </c>
      <c r="AC61" s="133"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4"/>
      <c r="AE61" s="135"/>
      <c r="AF61" s="136"/>
      <c r="AG61" s="137"/>
      <c r="AH61" s="137"/>
      <c r="AI61" s="135"/>
      <c r="AJ61" s="136"/>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ht="151.5" customHeight="1" x14ac:dyDescent="0.3">
      <c r="A62" s="199"/>
      <c r="B62" s="202"/>
      <c r="C62" s="202"/>
      <c r="D62" s="202"/>
      <c r="E62" s="205"/>
      <c r="F62" s="202"/>
      <c r="G62" s="208"/>
      <c r="H62" s="193"/>
      <c r="I62" s="187"/>
      <c r="J62" s="190"/>
      <c r="K62" s="187">
        <f ca="1">IF(NOT(ISERROR(MATCH(J62,_xlfn.ANCHORARRAY(E73),0))),I75&amp;"Por favor no seleccionar los criterios de impacto",J62)</f>
        <v>0</v>
      </c>
      <c r="L62" s="193"/>
      <c r="M62" s="187"/>
      <c r="N62" s="196"/>
      <c r="O62" s="125">
        <v>5</v>
      </c>
      <c r="P62" s="126"/>
      <c r="Q62" s="127" t="str">
        <f t="shared" si="65"/>
        <v/>
      </c>
      <c r="R62" s="128"/>
      <c r="S62" s="128"/>
      <c r="T62" s="129" t="str">
        <f t="shared" si="62"/>
        <v/>
      </c>
      <c r="U62" s="128"/>
      <c r="V62" s="128"/>
      <c r="W62" s="128"/>
      <c r="X62" s="130" t="str">
        <f t="shared" si="66"/>
        <v/>
      </c>
      <c r="Y62" s="131" t="str">
        <f t="shared" si="1"/>
        <v/>
      </c>
      <c r="Z62" s="132" t="str">
        <f t="shared" si="63"/>
        <v/>
      </c>
      <c r="AA62" s="131" t="str">
        <f t="shared" si="3"/>
        <v/>
      </c>
      <c r="AB62" s="132" t="str">
        <f t="shared" si="67"/>
        <v/>
      </c>
      <c r="AC62" s="133"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4"/>
      <c r="AE62" s="135"/>
      <c r="AF62" s="136"/>
      <c r="AG62" s="137"/>
      <c r="AH62" s="137"/>
      <c r="AI62" s="135"/>
      <c r="AJ62" s="136"/>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ht="151.5" customHeight="1" x14ac:dyDescent="0.3">
      <c r="A63" s="200"/>
      <c r="B63" s="203"/>
      <c r="C63" s="203"/>
      <c r="D63" s="203"/>
      <c r="E63" s="206"/>
      <c r="F63" s="203"/>
      <c r="G63" s="209"/>
      <c r="H63" s="194"/>
      <c r="I63" s="188"/>
      <c r="J63" s="191"/>
      <c r="K63" s="188">
        <f ca="1">IF(NOT(ISERROR(MATCH(J63,_xlfn.ANCHORARRAY(E74),0))),I76&amp;"Por favor no seleccionar los criterios de impacto",J63)</f>
        <v>0</v>
      </c>
      <c r="L63" s="194"/>
      <c r="M63" s="188"/>
      <c r="N63" s="197"/>
      <c r="O63" s="125">
        <v>6</v>
      </c>
      <c r="P63" s="126"/>
      <c r="Q63" s="127" t="str">
        <f t="shared" si="65"/>
        <v/>
      </c>
      <c r="R63" s="128"/>
      <c r="S63" s="128"/>
      <c r="T63" s="129" t="str">
        <f t="shared" si="62"/>
        <v/>
      </c>
      <c r="U63" s="128"/>
      <c r="V63" s="128"/>
      <c r="W63" s="128"/>
      <c r="X63" s="130" t="str">
        <f t="shared" si="66"/>
        <v/>
      </c>
      <c r="Y63" s="131" t="str">
        <f t="shared" si="1"/>
        <v/>
      </c>
      <c r="Z63" s="132" t="str">
        <f t="shared" si="63"/>
        <v/>
      </c>
      <c r="AA63" s="131" t="str">
        <f t="shared" si="3"/>
        <v/>
      </c>
      <c r="AB63" s="132" t="str">
        <f t="shared" si="67"/>
        <v/>
      </c>
      <c r="AC63" s="133" t="str">
        <f t="shared" si="68"/>
        <v/>
      </c>
      <c r="AD63" s="134"/>
      <c r="AE63" s="135"/>
      <c r="AF63" s="136"/>
      <c r="AG63" s="137"/>
      <c r="AH63" s="137"/>
      <c r="AI63" s="135"/>
      <c r="AJ63" s="136"/>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ht="151.5" customHeight="1" x14ac:dyDescent="0.3">
      <c r="A64" s="198">
        <v>10</v>
      </c>
      <c r="B64" s="201"/>
      <c r="C64" s="201"/>
      <c r="D64" s="201"/>
      <c r="E64" s="204"/>
      <c r="F64" s="201"/>
      <c r="G64" s="207"/>
      <c r="H64" s="192" t="str">
        <f>IF(G64&lt;=0,"",IF(G64&lt;=2,"Muy Baja",IF(G64&lt;=24,"Baja",IF(G64&lt;=500,"Media",IF(G64&lt;=5000,"Alta","Muy Alta")))))</f>
        <v/>
      </c>
      <c r="I64" s="186" t="str">
        <f>IF(H64="","",IF(H64="Muy Baja",0.2,IF(H64="Baja",0.4,IF(H64="Media",0.6,IF(H64="Alta",0.8,IF(H64="Muy Alta",1,))))))</f>
        <v/>
      </c>
      <c r="J64" s="189"/>
      <c r="K64" s="186">
        <f ca="1">IF(NOT(ISERROR(MATCH(J64,'Tabla Impacto'!$B$221:$B$223,0))),'Tabla Impacto'!$F$223&amp;"Por favor no seleccionar los criterios de impacto(Afectación Económica o presupuestal y Pérdida Reputacional)",J64)</f>
        <v>0</v>
      </c>
      <c r="L64" s="192" t="str">
        <f ca="1">IF(OR(K64='Tabla Impacto'!$C$11,K64='Tabla Impacto'!$D$11),"Leve",IF(OR(K64='Tabla Impacto'!$C$12,K64='Tabla Impacto'!$D$12),"Menor",IF(OR(K64='Tabla Impacto'!$C$13,K64='Tabla Impacto'!$D$13),"Moderado",IF(OR(K64='Tabla Impacto'!$C$14,K64='Tabla Impacto'!$D$14),"Mayor",IF(OR(K64='Tabla Impacto'!$C$15,K64='Tabla Impacto'!$D$15),"Catastrófico","")))))</f>
        <v/>
      </c>
      <c r="M64" s="186" t="str">
        <f ca="1">IF(L64="","",IF(L64="Leve",0.2,IF(L64="Menor",0.4,IF(L64="Moderado",0.6,IF(L64="Mayor",0.8,IF(L64="Catastrófico",1,))))))</f>
        <v/>
      </c>
      <c r="N64" s="195" t="str">
        <f ca="1">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5">
        <v>1</v>
      </c>
      <c r="P64" s="126"/>
      <c r="Q64" s="127" t="str">
        <f>IF(OR(R64="Preventivo",R64="Detectivo"),"Probabilidad",IF(R64="Correctivo","Impacto",""))</f>
        <v/>
      </c>
      <c r="R64" s="128"/>
      <c r="S64" s="128"/>
      <c r="T64" s="129" t="str">
        <f>IF(AND(R64="Preventivo",S64="Automático"),"50%",IF(AND(R64="Preventivo",S64="Manual"),"40%",IF(AND(R64="Detectivo",S64="Automático"),"40%",IF(AND(R64="Detectivo",S64="Manual"),"30%",IF(AND(R64="Correctivo",S64="Automático"),"35%",IF(AND(R64="Correctivo",S64="Manual"),"25%",""))))))</f>
        <v/>
      </c>
      <c r="U64" s="128"/>
      <c r="V64" s="128"/>
      <c r="W64" s="128"/>
      <c r="X64" s="130" t="str">
        <f>IFERROR(IF(Q64="Probabilidad",(I64-(+I64*T64)),IF(Q64="Impacto",I64,"")),"")</f>
        <v/>
      </c>
      <c r="Y64" s="131" t="str">
        <f>IFERROR(IF(X64="","",IF(X64&lt;=0.2,"Muy Baja",IF(X64&lt;=0.4,"Baja",IF(X64&lt;=0.6,"Media",IF(X64&lt;=0.8,"Alta","Muy Alta"))))),"")</f>
        <v/>
      </c>
      <c r="Z64" s="132" t="str">
        <f>+X64</f>
        <v/>
      </c>
      <c r="AA64" s="131" t="str">
        <f>IFERROR(IF(AB64="","",IF(AB64&lt;=0.2,"Leve",IF(AB64&lt;=0.4,"Menor",IF(AB64&lt;=0.6,"Moderado",IF(AB64&lt;=0.8,"Mayor","Catastrófico"))))),"")</f>
        <v/>
      </c>
      <c r="AB64" s="132" t="str">
        <f>IFERROR(IF(Q64="Impacto",(M64-(+M64*T64)),IF(Q64="Probabilidad",M64,"")),"")</f>
        <v/>
      </c>
      <c r="AC64" s="133"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4"/>
      <c r="AE64" s="135"/>
      <c r="AF64" s="136"/>
      <c r="AG64" s="137"/>
      <c r="AH64" s="137"/>
      <c r="AI64" s="135"/>
      <c r="AJ64" s="136"/>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36" ht="151.5" customHeight="1" x14ac:dyDescent="0.3">
      <c r="A65" s="199"/>
      <c r="B65" s="202"/>
      <c r="C65" s="202"/>
      <c r="D65" s="202"/>
      <c r="E65" s="205"/>
      <c r="F65" s="202"/>
      <c r="G65" s="208"/>
      <c r="H65" s="193"/>
      <c r="I65" s="187"/>
      <c r="J65" s="190"/>
      <c r="K65" s="187">
        <f ca="1">IF(NOT(ISERROR(MATCH(J65,_xlfn.ANCHORARRAY(E76),0))),I78&amp;"Por favor no seleccionar los criterios de impacto",J65)</f>
        <v>0</v>
      </c>
      <c r="L65" s="193"/>
      <c r="M65" s="187"/>
      <c r="N65" s="196"/>
      <c r="O65" s="125">
        <v>2</v>
      </c>
      <c r="P65" s="126"/>
      <c r="Q65" s="127" t="str">
        <f>IF(OR(R65="Preventivo",R65="Detectivo"),"Probabilidad",IF(R65="Correctivo","Impacto",""))</f>
        <v/>
      </c>
      <c r="R65" s="128"/>
      <c r="S65" s="128"/>
      <c r="T65" s="129" t="str">
        <f t="shared" ref="T65:T69" si="69">IF(AND(R65="Preventivo",S65="Automático"),"50%",IF(AND(R65="Preventivo",S65="Manual"),"40%",IF(AND(R65="Detectivo",S65="Automático"),"40%",IF(AND(R65="Detectivo",S65="Manual"),"30%",IF(AND(R65="Correctivo",S65="Automático"),"35%",IF(AND(R65="Correctivo",S65="Manual"),"25%",""))))))</f>
        <v/>
      </c>
      <c r="U65" s="128"/>
      <c r="V65" s="128"/>
      <c r="W65" s="128"/>
      <c r="X65" s="130" t="str">
        <f>IFERROR(IF(AND(Q64="Probabilidad",Q65="Probabilidad"),(Z64-(+Z64*T65)),IF(Q65="Probabilidad",(I64-(+I64*T65)),IF(Q65="Impacto",Z64,""))),"")</f>
        <v/>
      </c>
      <c r="Y65" s="131" t="str">
        <f t="shared" si="1"/>
        <v/>
      </c>
      <c r="Z65" s="132" t="str">
        <f t="shared" ref="Z65:Z69" si="70">+X65</f>
        <v/>
      </c>
      <c r="AA65" s="131" t="str">
        <f t="shared" si="3"/>
        <v/>
      </c>
      <c r="AB65" s="132" t="str">
        <f>IFERROR(IF(AND(Q64="Impacto",Q65="Impacto"),(AB58-(+AB58*T65)),IF(Q65="Impacto",($M$64-(+$M$64*T65)),IF(Q65="Probabilidad",AB58,""))),"")</f>
        <v/>
      </c>
      <c r="AC65" s="133"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4"/>
      <c r="AE65" s="135"/>
      <c r="AF65" s="136"/>
      <c r="AG65" s="137"/>
      <c r="AH65" s="137"/>
      <c r="AI65" s="135"/>
      <c r="AJ65" s="136"/>
    </row>
    <row r="66" spans="1:36" ht="151.5" customHeight="1" x14ac:dyDescent="0.3">
      <c r="A66" s="199"/>
      <c r="B66" s="202"/>
      <c r="C66" s="202"/>
      <c r="D66" s="202"/>
      <c r="E66" s="205"/>
      <c r="F66" s="202"/>
      <c r="G66" s="208"/>
      <c r="H66" s="193"/>
      <c r="I66" s="187"/>
      <c r="J66" s="190"/>
      <c r="K66" s="187">
        <f ca="1">IF(NOT(ISERROR(MATCH(J66,_xlfn.ANCHORARRAY(E77),0))),I79&amp;"Por favor no seleccionar los criterios de impacto",J66)</f>
        <v>0</v>
      </c>
      <c r="L66" s="193"/>
      <c r="M66" s="187"/>
      <c r="N66" s="196"/>
      <c r="O66" s="125">
        <v>3</v>
      </c>
      <c r="P66" s="138"/>
      <c r="Q66" s="127" t="str">
        <f>IF(OR(R66="Preventivo",R66="Detectivo"),"Probabilidad",IF(R66="Correctivo","Impacto",""))</f>
        <v/>
      </c>
      <c r="R66" s="128"/>
      <c r="S66" s="128"/>
      <c r="T66" s="129" t="str">
        <f t="shared" si="69"/>
        <v/>
      </c>
      <c r="U66" s="128"/>
      <c r="V66" s="128"/>
      <c r="W66" s="128"/>
      <c r="X66" s="130" t="str">
        <f>IFERROR(IF(AND(Q65="Probabilidad",Q66="Probabilidad"),(Z65-(+Z65*T66)),IF(AND(Q65="Impacto",Q66="Probabilidad"),(Z64-(+Z64*T66)),IF(Q66="Impacto",Z65,""))),"")</f>
        <v/>
      </c>
      <c r="Y66" s="131" t="str">
        <f t="shared" si="1"/>
        <v/>
      </c>
      <c r="Z66" s="132" t="str">
        <f t="shared" si="70"/>
        <v/>
      </c>
      <c r="AA66" s="131" t="str">
        <f t="shared" si="3"/>
        <v/>
      </c>
      <c r="AB66" s="132" t="str">
        <f>IFERROR(IF(AND(Q65="Impacto",Q66="Impacto"),(AB65-(+AB65*T66)),IF(AND(Q65="Probabilidad",Q66="Impacto"),(AB64-(+AB64*T66)),IF(Q66="Probabilidad",AB65,""))),"")</f>
        <v/>
      </c>
      <c r="AC66" s="133" t="str">
        <f t="shared" si="71"/>
        <v/>
      </c>
      <c r="AD66" s="134"/>
      <c r="AE66" s="135"/>
      <c r="AF66" s="136"/>
      <c r="AG66" s="137"/>
      <c r="AH66" s="137"/>
      <c r="AI66" s="135"/>
      <c r="AJ66" s="136"/>
    </row>
    <row r="67" spans="1:36" ht="151.5" customHeight="1" x14ac:dyDescent="0.3">
      <c r="A67" s="199"/>
      <c r="B67" s="202"/>
      <c r="C67" s="202"/>
      <c r="D67" s="202"/>
      <c r="E67" s="205"/>
      <c r="F67" s="202"/>
      <c r="G67" s="208"/>
      <c r="H67" s="193"/>
      <c r="I67" s="187"/>
      <c r="J67" s="190"/>
      <c r="K67" s="187">
        <f ca="1">IF(NOT(ISERROR(MATCH(J67,_xlfn.ANCHORARRAY(E78),0))),I80&amp;"Por favor no seleccionar los criterios de impacto",J67)</f>
        <v>0</v>
      </c>
      <c r="L67" s="193"/>
      <c r="M67" s="187"/>
      <c r="N67" s="196"/>
      <c r="O67" s="125">
        <v>4</v>
      </c>
      <c r="P67" s="126"/>
      <c r="Q67" s="127" t="str">
        <f t="shared" ref="Q67:Q69" si="72">IF(OR(R67="Preventivo",R67="Detectivo"),"Probabilidad",IF(R67="Correctivo","Impacto",""))</f>
        <v/>
      </c>
      <c r="R67" s="128"/>
      <c r="S67" s="128"/>
      <c r="T67" s="129" t="str">
        <f t="shared" si="69"/>
        <v/>
      </c>
      <c r="U67" s="128"/>
      <c r="V67" s="128"/>
      <c r="W67" s="128"/>
      <c r="X67" s="130" t="str">
        <f t="shared" ref="X67:X69" si="73">IFERROR(IF(AND(Q66="Probabilidad",Q67="Probabilidad"),(Z66-(+Z66*T67)),IF(AND(Q66="Impacto",Q67="Probabilidad"),(Z65-(+Z65*T67)),IF(Q67="Impacto",Z66,""))),"")</f>
        <v/>
      </c>
      <c r="Y67" s="131" t="str">
        <f t="shared" si="1"/>
        <v/>
      </c>
      <c r="Z67" s="132" t="str">
        <f t="shared" si="70"/>
        <v/>
      </c>
      <c r="AA67" s="131" t="str">
        <f t="shared" si="3"/>
        <v/>
      </c>
      <c r="AB67" s="132" t="str">
        <f t="shared" ref="AB67:AB69" si="74">IFERROR(IF(AND(Q66="Impacto",Q67="Impacto"),(AB66-(+AB66*T67)),IF(AND(Q66="Probabilidad",Q67="Impacto"),(AB65-(+AB65*T67)),IF(Q67="Probabilidad",AB66,""))),"")</f>
        <v/>
      </c>
      <c r="AC67" s="133"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4"/>
      <c r="AE67" s="135"/>
      <c r="AF67" s="136"/>
      <c r="AG67" s="137"/>
      <c r="AH67" s="137"/>
      <c r="AI67" s="135"/>
      <c r="AJ67" s="136"/>
    </row>
    <row r="68" spans="1:36" ht="151.5" customHeight="1" x14ac:dyDescent="0.3">
      <c r="A68" s="199"/>
      <c r="B68" s="202"/>
      <c r="C68" s="202"/>
      <c r="D68" s="202"/>
      <c r="E68" s="205"/>
      <c r="F68" s="202"/>
      <c r="G68" s="208"/>
      <c r="H68" s="193"/>
      <c r="I68" s="187"/>
      <c r="J68" s="190"/>
      <c r="K68" s="187">
        <f ca="1">IF(NOT(ISERROR(MATCH(J68,_xlfn.ANCHORARRAY(E79),0))),I81&amp;"Por favor no seleccionar los criterios de impacto",J68)</f>
        <v>0</v>
      </c>
      <c r="L68" s="193"/>
      <c r="M68" s="187"/>
      <c r="N68" s="196"/>
      <c r="O68" s="125">
        <v>5</v>
      </c>
      <c r="P68" s="126"/>
      <c r="Q68" s="127" t="str">
        <f t="shared" si="72"/>
        <v/>
      </c>
      <c r="R68" s="128"/>
      <c r="S68" s="128"/>
      <c r="T68" s="129" t="str">
        <f t="shared" si="69"/>
        <v/>
      </c>
      <c r="U68" s="128"/>
      <c r="V68" s="128"/>
      <c r="W68" s="128"/>
      <c r="X68" s="130" t="str">
        <f t="shared" si="73"/>
        <v/>
      </c>
      <c r="Y68" s="131" t="str">
        <f t="shared" si="1"/>
        <v/>
      </c>
      <c r="Z68" s="132" t="str">
        <f t="shared" si="70"/>
        <v/>
      </c>
      <c r="AA68" s="131" t="str">
        <f t="shared" si="3"/>
        <v/>
      </c>
      <c r="AB68" s="132" t="str">
        <f t="shared" si="74"/>
        <v/>
      </c>
      <c r="AC68" s="133"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4"/>
      <c r="AE68" s="135"/>
      <c r="AF68" s="136"/>
      <c r="AG68" s="137"/>
      <c r="AH68" s="137"/>
      <c r="AI68" s="135"/>
      <c r="AJ68" s="136"/>
    </row>
    <row r="69" spans="1:36" ht="151.5" customHeight="1" x14ac:dyDescent="0.3">
      <c r="A69" s="200"/>
      <c r="B69" s="203"/>
      <c r="C69" s="203"/>
      <c r="D69" s="203"/>
      <c r="E69" s="206"/>
      <c r="F69" s="203"/>
      <c r="G69" s="209"/>
      <c r="H69" s="194"/>
      <c r="I69" s="188"/>
      <c r="J69" s="191"/>
      <c r="K69" s="188">
        <f ca="1">IF(NOT(ISERROR(MATCH(J69,_xlfn.ANCHORARRAY(E80),0))),I82&amp;"Por favor no seleccionar los criterios de impacto",J69)</f>
        <v>0</v>
      </c>
      <c r="L69" s="194"/>
      <c r="M69" s="188"/>
      <c r="N69" s="197"/>
      <c r="O69" s="125">
        <v>6</v>
      </c>
      <c r="P69" s="126"/>
      <c r="Q69" s="127" t="str">
        <f t="shared" si="72"/>
        <v/>
      </c>
      <c r="R69" s="128"/>
      <c r="S69" s="128"/>
      <c r="T69" s="129" t="str">
        <f t="shared" si="69"/>
        <v/>
      </c>
      <c r="U69" s="128"/>
      <c r="V69" s="128"/>
      <c r="W69" s="128"/>
      <c r="X69" s="130" t="str">
        <f t="shared" si="73"/>
        <v/>
      </c>
      <c r="Y69" s="131" t="str">
        <f t="shared" si="1"/>
        <v/>
      </c>
      <c r="Z69" s="132" t="str">
        <f t="shared" si="70"/>
        <v/>
      </c>
      <c r="AA69" s="131" t="str">
        <f t="shared" si="3"/>
        <v/>
      </c>
      <c r="AB69" s="132" t="str">
        <f t="shared" si="74"/>
        <v/>
      </c>
      <c r="AC69" s="133" t="str">
        <f t="shared" si="75"/>
        <v/>
      </c>
      <c r="AD69" s="134"/>
      <c r="AE69" s="135"/>
      <c r="AF69" s="136"/>
      <c r="AG69" s="137"/>
      <c r="AH69" s="137"/>
      <c r="AI69" s="135"/>
      <c r="AJ69" s="136"/>
    </row>
    <row r="70" spans="1:36" ht="49.5" customHeight="1" x14ac:dyDescent="0.3">
      <c r="A70" s="6"/>
      <c r="B70" s="183" t="s">
        <v>131</v>
      </c>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c r="AA70" s="184"/>
      <c r="AB70" s="184"/>
      <c r="AC70" s="184"/>
      <c r="AD70" s="184"/>
      <c r="AE70" s="184"/>
      <c r="AF70" s="184"/>
      <c r="AG70" s="184"/>
      <c r="AH70" s="184"/>
      <c r="AI70" s="184"/>
      <c r="AJ70" s="185"/>
    </row>
    <row r="72" spans="1:36" x14ac:dyDescent="0.3">
      <c r="A72" s="1"/>
      <c r="B72" s="24" t="s">
        <v>143</v>
      </c>
      <c r="C72" s="1"/>
      <c r="D72" s="1"/>
      <c r="F72" s="1"/>
    </row>
  </sheetData>
  <sheetProtection algorithmName="SHA-512" hashValue="EvJ1+PiI29PplkW7FammMLnuc1LYWeFXJM7HpIdaRHlaYQf9cdUH3BF8ftff5fDT4dbbQ3OnIBT9eOomvzmtCw==" saltValue="pPzcpNDct/p6BSwOcYSWYQ==" spinCount="100000" sheet="1" objects="1" scenarios="1"/>
  <dataConsolidate/>
  <mergeCells count="185">
    <mergeCell ref="A6:B6"/>
    <mergeCell ref="C6:N6"/>
    <mergeCell ref="A7:G7"/>
    <mergeCell ref="H7:N7"/>
    <mergeCell ref="O7:W7"/>
    <mergeCell ref="X7:AD7"/>
    <mergeCell ref="A1:AJ2"/>
    <mergeCell ref="A4:B4"/>
    <mergeCell ref="C4:N4"/>
    <mergeCell ref="O4:Q4"/>
    <mergeCell ref="A5:B5"/>
    <mergeCell ref="C5:N5"/>
    <mergeCell ref="J8:J9"/>
    <mergeCell ref="K8:K9"/>
    <mergeCell ref="L8:L9"/>
    <mergeCell ref="M8:M9"/>
    <mergeCell ref="N8:N9"/>
    <mergeCell ref="O8:O9"/>
    <mergeCell ref="AE7:AJ7"/>
    <mergeCell ref="A8:A9"/>
    <mergeCell ref="B8:B9"/>
    <mergeCell ref="C8:C9"/>
    <mergeCell ref="D8:D9"/>
    <mergeCell ref="E8:E9"/>
    <mergeCell ref="F8:F9"/>
    <mergeCell ref="G8:G9"/>
    <mergeCell ref="H8:H9"/>
    <mergeCell ref="I8:I9"/>
    <mergeCell ref="AG8:AG9"/>
    <mergeCell ref="AH8:AH9"/>
    <mergeCell ref="AI8:AI9"/>
    <mergeCell ref="AJ8:AJ9"/>
    <mergeCell ref="AD8:AD9"/>
    <mergeCell ref="AE8:AE9"/>
    <mergeCell ref="AF8:AF9"/>
    <mergeCell ref="AA8:AA9"/>
    <mergeCell ref="AB8:AB9"/>
    <mergeCell ref="AC8:AC9"/>
    <mergeCell ref="P8:P9"/>
    <mergeCell ref="Q8:Q9"/>
    <mergeCell ref="R8:W8"/>
    <mergeCell ref="X8:X9"/>
    <mergeCell ref="Y8:Y9"/>
    <mergeCell ref="Z8:Z9"/>
    <mergeCell ref="N16:N21"/>
    <mergeCell ref="M10:M15"/>
    <mergeCell ref="N10:N15"/>
    <mergeCell ref="A16:A21"/>
    <mergeCell ref="B16:B21"/>
    <mergeCell ref="C16:C21"/>
    <mergeCell ref="D16:D21"/>
    <mergeCell ref="E16:E21"/>
    <mergeCell ref="F16:F21"/>
    <mergeCell ref="G16:G21"/>
    <mergeCell ref="H16:H21"/>
    <mergeCell ref="G10:G15"/>
    <mergeCell ref="H10:H15"/>
    <mergeCell ref="I10:I15"/>
    <mergeCell ref="J10:J15"/>
    <mergeCell ref="K10:K15"/>
    <mergeCell ref="L10:L15"/>
    <mergeCell ref="A10:A15"/>
    <mergeCell ref="B10:B15"/>
    <mergeCell ref="C10:C15"/>
    <mergeCell ref="D10:D15"/>
    <mergeCell ref="E10:E15"/>
    <mergeCell ref="F10:F15"/>
    <mergeCell ref="C22:C27"/>
    <mergeCell ref="D22:D27"/>
    <mergeCell ref="E22:E27"/>
    <mergeCell ref="F22:F27"/>
    <mergeCell ref="I16:I21"/>
    <mergeCell ref="J16:J21"/>
    <mergeCell ref="K16:K21"/>
    <mergeCell ref="L16:L21"/>
    <mergeCell ref="M16:M21"/>
    <mergeCell ref="I28:I33"/>
    <mergeCell ref="J28:J33"/>
    <mergeCell ref="K28:K33"/>
    <mergeCell ref="L28:L33"/>
    <mergeCell ref="M28:M33"/>
    <mergeCell ref="N28:N33"/>
    <mergeCell ref="M22:M27"/>
    <mergeCell ref="N22:N27"/>
    <mergeCell ref="A28:A33"/>
    <mergeCell ref="B28:B33"/>
    <mergeCell ref="C28:C33"/>
    <mergeCell ref="D28:D33"/>
    <mergeCell ref="E28:E33"/>
    <mergeCell ref="F28:F33"/>
    <mergeCell ref="G28:G33"/>
    <mergeCell ref="H28:H33"/>
    <mergeCell ref="G22:G27"/>
    <mergeCell ref="H22:H27"/>
    <mergeCell ref="I22:I27"/>
    <mergeCell ref="J22:J27"/>
    <mergeCell ref="K22:K27"/>
    <mergeCell ref="L22:L27"/>
    <mergeCell ref="A22:A27"/>
    <mergeCell ref="B22:B27"/>
    <mergeCell ref="N40:N45"/>
    <mergeCell ref="M34:M39"/>
    <mergeCell ref="N34:N39"/>
    <mergeCell ref="A40:A45"/>
    <mergeCell ref="B40:B45"/>
    <mergeCell ref="C40:C45"/>
    <mergeCell ref="D40:D45"/>
    <mergeCell ref="E40:E45"/>
    <mergeCell ref="F40:F45"/>
    <mergeCell ref="G40:G45"/>
    <mergeCell ref="H40:H45"/>
    <mergeCell ref="G34:G39"/>
    <mergeCell ref="H34:H39"/>
    <mergeCell ref="I34:I39"/>
    <mergeCell ref="J34:J39"/>
    <mergeCell ref="K34:K39"/>
    <mergeCell ref="L34:L39"/>
    <mergeCell ref="A34:A39"/>
    <mergeCell ref="B34:B39"/>
    <mergeCell ref="C34:C39"/>
    <mergeCell ref="D34:D39"/>
    <mergeCell ref="E34:E39"/>
    <mergeCell ref="F34:F39"/>
    <mergeCell ref="C46:C51"/>
    <mergeCell ref="D46:D51"/>
    <mergeCell ref="E46:E51"/>
    <mergeCell ref="F46:F51"/>
    <mergeCell ref="I40:I45"/>
    <mergeCell ref="J40:J45"/>
    <mergeCell ref="K40:K45"/>
    <mergeCell ref="L40:L45"/>
    <mergeCell ref="M40:M45"/>
    <mergeCell ref="I52:I57"/>
    <mergeCell ref="J52:J57"/>
    <mergeCell ref="K52:K57"/>
    <mergeCell ref="L52:L57"/>
    <mergeCell ref="M52:M57"/>
    <mergeCell ref="N52:N57"/>
    <mergeCell ref="M46:M51"/>
    <mergeCell ref="N46:N51"/>
    <mergeCell ref="A52:A57"/>
    <mergeCell ref="B52:B57"/>
    <mergeCell ref="C52:C57"/>
    <mergeCell ref="D52:D57"/>
    <mergeCell ref="E52:E57"/>
    <mergeCell ref="F52:F57"/>
    <mergeCell ref="G52:G57"/>
    <mergeCell ref="H52:H57"/>
    <mergeCell ref="G46:G51"/>
    <mergeCell ref="H46:H51"/>
    <mergeCell ref="I46:I51"/>
    <mergeCell ref="J46:J51"/>
    <mergeCell ref="K46:K51"/>
    <mergeCell ref="L46:L51"/>
    <mergeCell ref="A46:A51"/>
    <mergeCell ref="B46:B51"/>
    <mergeCell ref="A64:A69"/>
    <mergeCell ref="B64:B69"/>
    <mergeCell ref="C64:C69"/>
    <mergeCell ref="D64:D69"/>
    <mergeCell ref="E64:E69"/>
    <mergeCell ref="F64:F69"/>
    <mergeCell ref="G64:G69"/>
    <mergeCell ref="H64:H69"/>
    <mergeCell ref="G58:G63"/>
    <mergeCell ref="H58:H63"/>
    <mergeCell ref="A58:A63"/>
    <mergeCell ref="B58:B63"/>
    <mergeCell ref="C58:C63"/>
    <mergeCell ref="D58:D63"/>
    <mergeCell ref="E58:E63"/>
    <mergeCell ref="F58:F63"/>
    <mergeCell ref="B70:AJ70"/>
    <mergeCell ref="I64:I69"/>
    <mergeCell ref="J64:J69"/>
    <mergeCell ref="K64:K69"/>
    <mergeCell ref="L64:L69"/>
    <mergeCell ref="M64:M69"/>
    <mergeCell ref="N64:N69"/>
    <mergeCell ref="M58:M63"/>
    <mergeCell ref="N58:N63"/>
    <mergeCell ref="I58:I63"/>
    <mergeCell ref="J58:J63"/>
    <mergeCell ref="K58:K63"/>
    <mergeCell ref="L58:L63"/>
  </mergeCells>
  <conditionalFormatting sqref="H10 H16">
    <cfRule type="cellIs" dxfId="1158" priority="227" operator="equal">
      <formula>"Muy Alta"</formula>
    </cfRule>
    <cfRule type="cellIs" dxfId="1157" priority="228" operator="equal">
      <formula>"Alta"</formula>
    </cfRule>
    <cfRule type="cellIs" dxfId="1156" priority="229" operator="equal">
      <formula>"Media"</formula>
    </cfRule>
    <cfRule type="cellIs" dxfId="1155" priority="230" operator="equal">
      <formula>"Baja"</formula>
    </cfRule>
    <cfRule type="cellIs" dxfId="1154" priority="231" operator="equal">
      <formula>"Muy Baja"</formula>
    </cfRule>
  </conditionalFormatting>
  <conditionalFormatting sqref="L10 L16 L22 L28 L34 L40 L46 L52 L58 L64">
    <cfRule type="cellIs" dxfId="1153" priority="222" operator="equal">
      <formula>"Catastrófico"</formula>
    </cfRule>
    <cfRule type="cellIs" dxfId="1152" priority="223" operator="equal">
      <formula>"Mayor"</formula>
    </cfRule>
    <cfRule type="cellIs" dxfId="1151" priority="224" operator="equal">
      <formula>"Moderado"</formula>
    </cfRule>
    <cfRule type="cellIs" dxfId="1150" priority="225" operator="equal">
      <formula>"Menor"</formula>
    </cfRule>
    <cfRule type="cellIs" dxfId="1149" priority="226" operator="equal">
      <formula>"Leve"</formula>
    </cfRule>
  </conditionalFormatting>
  <conditionalFormatting sqref="N10">
    <cfRule type="cellIs" dxfId="1148" priority="218" operator="equal">
      <formula>"Extremo"</formula>
    </cfRule>
    <cfRule type="cellIs" dxfId="1147" priority="219" operator="equal">
      <formula>"Alto"</formula>
    </cfRule>
    <cfRule type="cellIs" dxfId="1146" priority="220" operator="equal">
      <formula>"Moderado"</formula>
    </cfRule>
    <cfRule type="cellIs" dxfId="1145" priority="221" operator="equal">
      <formula>"Bajo"</formula>
    </cfRule>
  </conditionalFormatting>
  <conditionalFormatting sqref="Y10:Y15">
    <cfRule type="cellIs" dxfId="1144" priority="213" operator="equal">
      <formula>"Muy Alta"</formula>
    </cfRule>
    <cfRule type="cellIs" dxfId="1143" priority="214" operator="equal">
      <formula>"Alta"</formula>
    </cfRule>
    <cfRule type="cellIs" dxfId="1142" priority="215" operator="equal">
      <formula>"Media"</formula>
    </cfRule>
    <cfRule type="cellIs" dxfId="1141" priority="216" operator="equal">
      <formula>"Baja"</formula>
    </cfRule>
    <cfRule type="cellIs" dxfId="1140" priority="217" operator="equal">
      <formula>"Muy Baja"</formula>
    </cfRule>
  </conditionalFormatting>
  <conditionalFormatting sqref="AA10:AA15">
    <cfRule type="cellIs" dxfId="1139" priority="208" operator="equal">
      <formula>"Catastrófico"</formula>
    </cfRule>
    <cfRule type="cellIs" dxfId="1138" priority="209" operator="equal">
      <formula>"Mayor"</formula>
    </cfRule>
    <cfRule type="cellIs" dxfId="1137" priority="210" operator="equal">
      <formula>"Moderado"</formula>
    </cfRule>
    <cfRule type="cellIs" dxfId="1136" priority="211" operator="equal">
      <formula>"Menor"</formula>
    </cfRule>
    <cfRule type="cellIs" dxfId="1135" priority="212" operator="equal">
      <formula>"Leve"</formula>
    </cfRule>
  </conditionalFormatting>
  <conditionalFormatting sqref="AC10:AC15">
    <cfRule type="cellIs" dxfId="1134" priority="204" operator="equal">
      <formula>"Extremo"</formula>
    </cfRule>
    <cfRule type="cellIs" dxfId="1133" priority="205" operator="equal">
      <formula>"Alto"</formula>
    </cfRule>
    <cfRule type="cellIs" dxfId="1132" priority="206" operator="equal">
      <formula>"Moderado"</formula>
    </cfRule>
    <cfRule type="cellIs" dxfId="1131" priority="207" operator="equal">
      <formula>"Bajo"</formula>
    </cfRule>
  </conditionalFormatting>
  <conditionalFormatting sqref="H58">
    <cfRule type="cellIs" dxfId="1130" priority="43" operator="equal">
      <formula>"Muy Alta"</formula>
    </cfRule>
    <cfRule type="cellIs" dxfId="1129" priority="44" operator="equal">
      <formula>"Alta"</formula>
    </cfRule>
    <cfRule type="cellIs" dxfId="1128" priority="45" operator="equal">
      <formula>"Media"</formula>
    </cfRule>
    <cfRule type="cellIs" dxfId="1127" priority="46" operator="equal">
      <formula>"Baja"</formula>
    </cfRule>
    <cfRule type="cellIs" dxfId="1126" priority="47" operator="equal">
      <formula>"Muy Baja"</formula>
    </cfRule>
  </conditionalFormatting>
  <conditionalFormatting sqref="N16">
    <cfRule type="cellIs" dxfId="1125" priority="200" operator="equal">
      <formula>"Extremo"</formula>
    </cfRule>
    <cfRule type="cellIs" dxfId="1124" priority="201" operator="equal">
      <formula>"Alto"</formula>
    </cfRule>
    <cfRule type="cellIs" dxfId="1123" priority="202" operator="equal">
      <formula>"Moderado"</formula>
    </cfRule>
    <cfRule type="cellIs" dxfId="1122" priority="203" operator="equal">
      <formula>"Bajo"</formula>
    </cfRule>
  </conditionalFormatting>
  <conditionalFormatting sqref="Y16:Y21">
    <cfRule type="cellIs" dxfId="1121" priority="195" operator="equal">
      <formula>"Muy Alta"</formula>
    </cfRule>
    <cfRule type="cellIs" dxfId="1120" priority="196" operator="equal">
      <formula>"Alta"</formula>
    </cfRule>
    <cfRule type="cellIs" dxfId="1119" priority="197" operator="equal">
      <formula>"Media"</formula>
    </cfRule>
    <cfRule type="cellIs" dxfId="1118" priority="198" operator="equal">
      <formula>"Baja"</formula>
    </cfRule>
    <cfRule type="cellIs" dxfId="1117" priority="199" operator="equal">
      <formula>"Muy Baja"</formula>
    </cfRule>
  </conditionalFormatting>
  <conditionalFormatting sqref="AA16:AA21">
    <cfRule type="cellIs" dxfId="1116" priority="190" operator="equal">
      <formula>"Catastrófico"</formula>
    </cfRule>
    <cfRule type="cellIs" dxfId="1115" priority="191" operator="equal">
      <formula>"Mayor"</formula>
    </cfRule>
    <cfRule type="cellIs" dxfId="1114" priority="192" operator="equal">
      <formula>"Moderado"</formula>
    </cfRule>
    <cfRule type="cellIs" dxfId="1113" priority="193" operator="equal">
      <formula>"Menor"</formula>
    </cfRule>
    <cfRule type="cellIs" dxfId="1112" priority="194" operator="equal">
      <formula>"Leve"</formula>
    </cfRule>
  </conditionalFormatting>
  <conditionalFormatting sqref="AC16:AC21">
    <cfRule type="cellIs" dxfId="1111" priority="186" operator="equal">
      <formula>"Extremo"</formula>
    </cfRule>
    <cfRule type="cellIs" dxfId="1110" priority="187" operator="equal">
      <formula>"Alto"</formula>
    </cfRule>
    <cfRule type="cellIs" dxfId="1109" priority="188" operator="equal">
      <formula>"Moderado"</formula>
    </cfRule>
    <cfRule type="cellIs" dxfId="1108" priority="189" operator="equal">
      <formula>"Bajo"</formula>
    </cfRule>
  </conditionalFormatting>
  <conditionalFormatting sqref="H22">
    <cfRule type="cellIs" dxfId="1107" priority="181" operator="equal">
      <formula>"Muy Alta"</formula>
    </cfRule>
    <cfRule type="cellIs" dxfId="1106" priority="182" operator="equal">
      <formula>"Alta"</formula>
    </cfRule>
    <cfRule type="cellIs" dxfId="1105" priority="183" operator="equal">
      <formula>"Media"</formula>
    </cfRule>
    <cfRule type="cellIs" dxfId="1104" priority="184" operator="equal">
      <formula>"Baja"</formula>
    </cfRule>
    <cfRule type="cellIs" dxfId="1103" priority="185" operator="equal">
      <formula>"Muy Baja"</formula>
    </cfRule>
  </conditionalFormatting>
  <conditionalFormatting sqref="N22">
    <cfRule type="cellIs" dxfId="1102" priority="177" operator="equal">
      <formula>"Extremo"</formula>
    </cfRule>
    <cfRule type="cellIs" dxfId="1101" priority="178" operator="equal">
      <formula>"Alto"</formula>
    </cfRule>
    <cfRule type="cellIs" dxfId="1100" priority="179" operator="equal">
      <formula>"Moderado"</formula>
    </cfRule>
    <cfRule type="cellIs" dxfId="1099" priority="180" operator="equal">
      <formula>"Bajo"</formula>
    </cfRule>
  </conditionalFormatting>
  <conditionalFormatting sqref="Y22:Y27">
    <cfRule type="cellIs" dxfId="1098" priority="172" operator="equal">
      <formula>"Muy Alta"</formula>
    </cfRule>
    <cfRule type="cellIs" dxfId="1097" priority="173" operator="equal">
      <formula>"Alta"</formula>
    </cfRule>
    <cfRule type="cellIs" dxfId="1096" priority="174" operator="equal">
      <formula>"Media"</formula>
    </cfRule>
    <cfRule type="cellIs" dxfId="1095" priority="175" operator="equal">
      <formula>"Baja"</formula>
    </cfRule>
    <cfRule type="cellIs" dxfId="1094" priority="176" operator="equal">
      <formula>"Muy Baja"</formula>
    </cfRule>
  </conditionalFormatting>
  <conditionalFormatting sqref="AA22:AA27">
    <cfRule type="cellIs" dxfId="1093" priority="167" operator="equal">
      <formula>"Catastrófico"</formula>
    </cfRule>
    <cfRule type="cellIs" dxfId="1092" priority="168" operator="equal">
      <formula>"Mayor"</formula>
    </cfRule>
    <cfRule type="cellIs" dxfId="1091" priority="169" operator="equal">
      <formula>"Moderado"</formula>
    </cfRule>
    <cfRule type="cellIs" dxfId="1090" priority="170" operator="equal">
      <formula>"Menor"</formula>
    </cfRule>
    <cfRule type="cellIs" dxfId="1089" priority="171" operator="equal">
      <formula>"Leve"</formula>
    </cfRule>
  </conditionalFormatting>
  <conditionalFormatting sqref="AC22:AC27">
    <cfRule type="cellIs" dxfId="1088" priority="163" operator="equal">
      <formula>"Extremo"</formula>
    </cfRule>
    <cfRule type="cellIs" dxfId="1087" priority="164" operator="equal">
      <formula>"Alto"</formula>
    </cfRule>
    <cfRule type="cellIs" dxfId="1086" priority="165" operator="equal">
      <formula>"Moderado"</formula>
    </cfRule>
    <cfRule type="cellIs" dxfId="1085" priority="166" operator="equal">
      <formula>"Bajo"</formula>
    </cfRule>
  </conditionalFormatting>
  <conditionalFormatting sqref="H28">
    <cfRule type="cellIs" dxfId="1084" priority="158" operator="equal">
      <formula>"Muy Alta"</formula>
    </cfRule>
    <cfRule type="cellIs" dxfId="1083" priority="159" operator="equal">
      <formula>"Alta"</formula>
    </cfRule>
    <cfRule type="cellIs" dxfId="1082" priority="160" operator="equal">
      <formula>"Media"</formula>
    </cfRule>
    <cfRule type="cellIs" dxfId="1081" priority="161" operator="equal">
      <formula>"Baja"</formula>
    </cfRule>
    <cfRule type="cellIs" dxfId="1080" priority="162" operator="equal">
      <formula>"Muy Baja"</formula>
    </cfRule>
  </conditionalFormatting>
  <conditionalFormatting sqref="N28">
    <cfRule type="cellIs" dxfId="1079" priority="154" operator="equal">
      <formula>"Extremo"</formula>
    </cfRule>
    <cfRule type="cellIs" dxfId="1078" priority="155" operator="equal">
      <formula>"Alto"</formula>
    </cfRule>
    <cfRule type="cellIs" dxfId="1077" priority="156" operator="equal">
      <formula>"Moderado"</formula>
    </cfRule>
    <cfRule type="cellIs" dxfId="1076" priority="157" operator="equal">
      <formula>"Bajo"</formula>
    </cfRule>
  </conditionalFormatting>
  <conditionalFormatting sqref="Y28:Y33">
    <cfRule type="cellIs" dxfId="1075" priority="149" operator="equal">
      <formula>"Muy Alta"</formula>
    </cfRule>
    <cfRule type="cellIs" dxfId="1074" priority="150" operator="equal">
      <formula>"Alta"</formula>
    </cfRule>
    <cfRule type="cellIs" dxfId="1073" priority="151" operator="equal">
      <formula>"Media"</formula>
    </cfRule>
    <cfRule type="cellIs" dxfId="1072" priority="152" operator="equal">
      <formula>"Baja"</formula>
    </cfRule>
    <cfRule type="cellIs" dxfId="1071" priority="153" operator="equal">
      <formula>"Muy Baja"</formula>
    </cfRule>
  </conditionalFormatting>
  <conditionalFormatting sqref="AA28:AA33">
    <cfRule type="cellIs" dxfId="1070" priority="144" operator="equal">
      <formula>"Catastrófico"</formula>
    </cfRule>
    <cfRule type="cellIs" dxfId="1069" priority="145" operator="equal">
      <formula>"Mayor"</formula>
    </cfRule>
    <cfRule type="cellIs" dxfId="1068" priority="146" operator="equal">
      <formula>"Moderado"</formula>
    </cfRule>
    <cfRule type="cellIs" dxfId="1067" priority="147" operator="equal">
      <formula>"Menor"</formula>
    </cfRule>
    <cfRule type="cellIs" dxfId="1066" priority="148" operator="equal">
      <formula>"Leve"</formula>
    </cfRule>
  </conditionalFormatting>
  <conditionalFormatting sqref="AC28:AC33">
    <cfRule type="cellIs" dxfId="1065" priority="140" operator="equal">
      <formula>"Extremo"</formula>
    </cfRule>
    <cfRule type="cellIs" dxfId="1064" priority="141" operator="equal">
      <formula>"Alto"</formula>
    </cfRule>
    <cfRule type="cellIs" dxfId="1063" priority="142" operator="equal">
      <formula>"Moderado"</formula>
    </cfRule>
    <cfRule type="cellIs" dxfId="1062" priority="143" operator="equal">
      <formula>"Bajo"</formula>
    </cfRule>
  </conditionalFormatting>
  <conditionalFormatting sqref="H34">
    <cfRule type="cellIs" dxfId="1061" priority="135" operator="equal">
      <formula>"Muy Alta"</formula>
    </cfRule>
    <cfRule type="cellIs" dxfId="1060" priority="136" operator="equal">
      <formula>"Alta"</formula>
    </cfRule>
    <cfRule type="cellIs" dxfId="1059" priority="137" operator="equal">
      <formula>"Media"</formula>
    </cfRule>
    <cfRule type="cellIs" dxfId="1058" priority="138" operator="equal">
      <formula>"Baja"</formula>
    </cfRule>
    <cfRule type="cellIs" dxfId="1057" priority="139" operator="equal">
      <formula>"Muy Baja"</formula>
    </cfRule>
  </conditionalFormatting>
  <conditionalFormatting sqref="N34">
    <cfRule type="cellIs" dxfId="1056" priority="131" operator="equal">
      <formula>"Extremo"</formula>
    </cfRule>
    <cfRule type="cellIs" dxfId="1055" priority="132" operator="equal">
      <formula>"Alto"</formula>
    </cfRule>
    <cfRule type="cellIs" dxfId="1054" priority="133" operator="equal">
      <formula>"Moderado"</formula>
    </cfRule>
    <cfRule type="cellIs" dxfId="1053" priority="134" operator="equal">
      <formula>"Bajo"</formula>
    </cfRule>
  </conditionalFormatting>
  <conditionalFormatting sqref="Y34:Y39">
    <cfRule type="cellIs" dxfId="1052" priority="126" operator="equal">
      <formula>"Muy Alta"</formula>
    </cfRule>
    <cfRule type="cellIs" dxfId="1051" priority="127" operator="equal">
      <formula>"Alta"</formula>
    </cfRule>
    <cfRule type="cellIs" dxfId="1050" priority="128" operator="equal">
      <formula>"Media"</formula>
    </cfRule>
    <cfRule type="cellIs" dxfId="1049" priority="129" operator="equal">
      <formula>"Baja"</formula>
    </cfRule>
    <cfRule type="cellIs" dxfId="1048" priority="130" operator="equal">
      <formula>"Muy Baja"</formula>
    </cfRule>
  </conditionalFormatting>
  <conditionalFormatting sqref="AA34:AA39">
    <cfRule type="cellIs" dxfId="1047" priority="121" operator="equal">
      <formula>"Catastrófico"</formula>
    </cfRule>
    <cfRule type="cellIs" dxfId="1046" priority="122" operator="equal">
      <formula>"Mayor"</formula>
    </cfRule>
    <cfRule type="cellIs" dxfId="1045" priority="123" operator="equal">
      <formula>"Moderado"</formula>
    </cfRule>
    <cfRule type="cellIs" dxfId="1044" priority="124" operator="equal">
      <formula>"Menor"</formula>
    </cfRule>
    <cfRule type="cellIs" dxfId="1043" priority="125" operator="equal">
      <formula>"Leve"</formula>
    </cfRule>
  </conditionalFormatting>
  <conditionalFormatting sqref="AC34:AC39">
    <cfRule type="cellIs" dxfId="1042" priority="117" operator="equal">
      <formula>"Extremo"</formula>
    </cfRule>
    <cfRule type="cellIs" dxfId="1041" priority="118" operator="equal">
      <formula>"Alto"</formula>
    </cfRule>
    <cfRule type="cellIs" dxfId="1040" priority="119" operator="equal">
      <formula>"Moderado"</formula>
    </cfRule>
    <cfRule type="cellIs" dxfId="1039" priority="120" operator="equal">
      <formula>"Bajo"</formula>
    </cfRule>
  </conditionalFormatting>
  <conditionalFormatting sqref="H40">
    <cfRule type="cellIs" dxfId="1038" priority="112" operator="equal">
      <formula>"Muy Alta"</formula>
    </cfRule>
    <cfRule type="cellIs" dxfId="1037" priority="113" operator="equal">
      <formula>"Alta"</formula>
    </cfRule>
    <cfRule type="cellIs" dxfId="1036" priority="114" operator="equal">
      <formula>"Media"</formula>
    </cfRule>
    <cfRule type="cellIs" dxfId="1035" priority="115" operator="equal">
      <formula>"Baja"</formula>
    </cfRule>
    <cfRule type="cellIs" dxfId="1034" priority="116" operator="equal">
      <formula>"Muy Baja"</formula>
    </cfRule>
  </conditionalFormatting>
  <conditionalFormatting sqref="N40">
    <cfRule type="cellIs" dxfId="1033" priority="108" operator="equal">
      <formula>"Extremo"</formula>
    </cfRule>
    <cfRule type="cellIs" dxfId="1032" priority="109" operator="equal">
      <formula>"Alto"</formula>
    </cfRule>
    <cfRule type="cellIs" dxfId="1031" priority="110" operator="equal">
      <formula>"Moderado"</formula>
    </cfRule>
    <cfRule type="cellIs" dxfId="1030" priority="111" operator="equal">
      <formula>"Bajo"</formula>
    </cfRule>
  </conditionalFormatting>
  <conditionalFormatting sqref="Y40:Y45">
    <cfRule type="cellIs" dxfId="1029" priority="103" operator="equal">
      <formula>"Muy Alta"</formula>
    </cfRule>
    <cfRule type="cellIs" dxfId="1028" priority="104" operator="equal">
      <formula>"Alta"</formula>
    </cfRule>
    <cfRule type="cellIs" dxfId="1027" priority="105" operator="equal">
      <formula>"Media"</formula>
    </cfRule>
    <cfRule type="cellIs" dxfId="1026" priority="106" operator="equal">
      <formula>"Baja"</formula>
    </cfRule>
    <cfRule type="cellIs" dxfId="1025" priority="107" operator="equal">
      <formula>"Muy Baja"</formula>
    </cfRule>
  </conditionalFormatting>
  <conditionalFormatting sqref="AA40:AA45">
    <cfRule type="cellIs" dxfId="1024" priority="98" operator="equal">
      <formula>"Catastrófico"</formula>
    </cfRule>
    <cfRule type="cellIs" dxfId="1023" priority="99" operator="equal">
      <formula>"Mayor"</formula>
    </cfRule>
    <cfRule type="cellIs" dxfId="1022" priority="100" operator="equal">
      <formula>"Moderado"</formula>
    </cfRule>
    <cfRule type="cellIs" dxfId="1021" priority="101" operator="equal">
      <formula>"Menor"</formula>
    </cfRule>
    <cfRule type="cellIs" dxfId="1020" priority="102" operator="equal">
      <formula>"Leve"</formula>
    </cfRule>
  </conditionalFormatting>
  <conditionalFormatting sqref="AC40:AC45">
    <cfRule type="cellIs" dxfId="1019" priority="94" operator="equal">
      <formula>"Extremo"</formula>
    </cfRule>
    <cfRule type="cellIs" dxfId="1018" priority="95" operator="equal">
      <formula>"Alto"</formula>
    </cfRule>
    <cfRule type="cellIs" dxfId="1017" priority="96" operator="equal">
      <formula>"Moderado"</formula>
    </cfRule>
    <cfRule type="cellIs" dxfId="1016" priority="97" operator="equal">
      <formula>"Bajo"</formula>
    </cfRule>
  </conditionalFormatting>
  <conditionalFormatting sqref="H46">
    <cfRule type="cellIs" dxfId="1015" priority="89" operator="equal">
      <formula>"Muy Alta"</formula>
    </cfRule>
    <cfRule type="cellIs" dxfId="1014" priority="90" operator="equal">
      <formula>"Alta"</formula>
    </cfRule>
    <cfRule type="cellIs" dxfId="1013" priority="91" operator="equal">
      <formula>"Media"</formula>
    </cfRule>
    <cfRule type="cellIs" dxfId="1012" priority="92" operator="equal">
      <formula>"Baja"</formula>
    </cfRule>
    <cfRule type="cellIs" dxfId="1011" priority="93" operator="equal">
      <formula>"Muy Baja"</formula>
    </cfRule>
  </conditionalFormatting>
  <conditionalFormatting sqref="N46">
    <cfRule type="cellIs" dxfId="1010" priority="85" operator="equal">
      <formula>"Extremo"</formula>
    </cfRule>
    <cfRule type="cellIs" dxfId="1009" priority="86" operator="equal">
      <formula>"Alto"</formula>
    </cfRule>
    <cfRule type="cellIs" dxfId="1008" priority="87" operator="equal">
      <formula>"Moderado"</formula>
    </cfRule>
    <cfRule type="cellIs" dxfId="1007" priority="88" operator="equal">
      <formula>"Bajo"</formula>
    </cfRule>
  </conditionalFormatting>
  <conditionalFormatting sqref="Y46:Y51">
    <cfRule type="cellIs" dxfId="1006" priority="80" operator="equal">
      <formula>"Muy Alta"</formula>
    </cfRule>
    <cfRule type="cellIs" dxfId="1005" priority="81" operator="equal">
      <formula>"Alta"</formula>
    </cfRule>
    <cfRule type="cellIs" dxfId="1004" priority="82" operator="equal">
      <formula>"Media"</formula>
    </cfRule>
    <cfRule type="cellIs" dxfId="1003" priority="83" operator="equal">
      <formula>"Baja"</formula>
    </cfRule>
    <cfRule type="cellIs" dxfId="1002" priority="84" operator="equal">
      <formula>"Muy Baja"</formula>
    </cfRule>
  </conditionalFormatting>
  <conditionalFormatting sqref="AA46:AA51">
    <cfRule type="cellIs" dxfId="1001" priority="75" operator="equal">
      <formula>"Catastrófico"</formula>
    </cfRule>
    <cfRule type="cellIs" dxfId="1000" priority="76" operator="equal">
      <formula>"Mayor"</formula>
    </cfRule>
    <cfRule type="cellIs" dxfId="999" priority="77" operator="equal">
      <formula>"Moderado"</formula>
    </cfRule>
    <cfRule type="cellIs" dxfId="998" priority="78" operator="equal">
      <formula>"Menor"</formula>
    </cfRule>
    <cfRule type="cellIs" dxfId="997" priority="79" operator="equal">
      <formula>"Leve"</formula>
    </cfRule>
  </conditionalFormatting>
  <conditionalFormatting sqref="AC46:AC51">
    <cfRule type="cellIs" dxfId="996" priority="71" operator="equal">
      <formula>"Extremo"</formula>
    </cfRule>
    <cfRule type="cellIs" dxfId="995" priority="72" operator="equal">
      <formula>"Alto"</formula>
    </cfRule>
    <cfRule type="cellIs" dxfId="994" priority="73" operator="equal">
      <formula>"Moderado"</formula>
    </cfRule>
    <cfRule type="cellIs" dxfId="993" priority="74" operator="equal">
      <formula>"Bajo"</formula>
    </cfRule>
  </conditionalFormatting>
  <conditionalFormatting sqref="H52">
    <cfRule type="cellIs" dxfId="992" priority="66" operator="equal">
      <formula>"Muy Alta"</formula>
    </cfRule>
    <cfRule type="cellIs" dxfId="991" priority="67" operator="equal">
      <formula>"Alta"</formula>
    </cfRule>
    <cfRule type="cellIs" dxfId="990" priority="68" operator="equal">
      <formula>"Media"</formula>
    </cfRule>
    <cfRule type="cellIs" dxfId="989" priority="69" operator="equal">
      <formula>"Baja"</formula>
    </cfRule>
    <cfRule type="cellIs" dxfId="988" priority="70" operator="equal">
      <formula>"Muy Baja"</formula>
    </cfRule>
  </conditionalFormatting>
  <conditionalFormatting sqref="N52">
    <cfRule type="cellIs" dxfId="987" priority="62" operator="equal">
      <formula>"Extremo"</formula>
    </cfRule>
    <cfRule type="cellIs" dxfId="986" priority="63" operator="equal">
      <formula>"Alto"</formula>
    </cfRule>
    <cfRule type="cellIs" dxfId="985" priority="64" operator="equal">
      <formula>"Moderado"</formula>
    </cfRule>
    <cfRule type="cellIs" dxfId="984" priority="65" operator="equal">
      <formula>"Bajo"</formula>
    </cfRule>
  </conditionalFormatting>
  <conditionalFormatting sqref="Y52:Y57">
    <cfRule type="cellIs" dxfId="983" priority="57" operator="equal">
      <formula>"Muy Alta"</formula>
    </cfRule>
    <cfRule type="cellIs" dxfId="982" priority="58" operator="equal">
      <formula>"Alta"</formula>
    </cfRule>
    <cfRule type="cellIs" dxfId="981" priority="59" operator="equal">
      <formula>"Media"</formula>
    </cfRule>
    <cfRule type="cellIs" dxfId="980" priority="60" operator="equal">
      <formula>"Baja"</formula>
    </cfRule>
    <cfRule type="cellIs" dxfId="979" priority="61" operator="equal">
      <formula>"Muy Baja"</formula>
    </cfRule>
  </conditionalFormatting>
  <conditionalFormatting sqref="AA52:AA57">
    <cfRule type="cellIs" dxfId="978" priority="52" operator="equal">
      <formula>"Catastrófico"</formula>
    </cfRule>
    <cfRule type="cellIs" dxfId="977" priority="53" operator="equal">
      <formula>"Mayor"</formula>
    </cfRule>
    <cfRule type="cellIs" dxfId="976" priority="54" operator="equal">
      <formula>"Moderado"</formula>
    </cfRule>
    <cfRule type="cellIs" dxfId="975" priority="55" operator="equal">
      <formula>"Menor"</formula>
    </cfRule>
    <cfRule type="cellIs" dxfId="974" priority="56" operator="equal">
      <formula>"Leve"</formula>
    </cfRule>
  </conditionalFormatting>
  <conditionalFormatting sqref="AC52:AC57">
    <cfRule type="cellIs" dxfId="973" priority="48" operator="equal">
      <formula>"Extremo"</formula>
    </cfRule>
    <cfRule type="cellIs" dxfId="972" priority="49" operator="equal">
      <formula>"Alto"</formula>
    </cfRule>
    <cfRule type="cellIs" dxfId="971" priority="50" operator="equal">
      <formula>"Moderado"</formula>
    </cfRule>
    <cfRule type="cellIs" dxfId="970" priority="51" operator="equal">
      <formula>"Bajo"</formula>
    </cfRule>
  </conditionalFormatting>
  <conditionalFormatting sqref="N58">
    <cfRule type="cellIs" dxfId="969" priority="39" operator="equal">
      <formula>"Extremo"</formula>
    </cfRule>
    <cfRule type="cellIs" dxfId="968" priority="40" operator="equal">
      <formula>"Alto"</formula>
    </cfRule>
    <cfRule type="cellIs" dxfId="967" priority="41" operator="equal">
      <formula>"Moderado"</formula>
    </cfRule>
    <cfRule type="cellIs" dxfId="966" priority="42" operator="equal">
      <formula>"Bajo"</formula>
    </cfRule>
  </conditionalFormatting>
  <conditionalFormatting sqref="Y58:Y63">
    <cfRule type="cellIs" dxfId="965" priority="34" operator="equal">
      <formula>"Muy Alta"</formula>
    </cfRule>
    <cfRule type="cellIs" dxfId="964" priority="35" operator="equal">
      <formula>"Alta"</formula>
    </cfRule>
    <cfRule type="cellIs" dxfId="963" priority="36" operator="equal">
      <formula>"Media"</formula>
    </cfRule>
    <cfRule type="cellIs" dxfId="962" priority="37" operator="equal">
      <formula>"Baja"</formula>
    </cfRule>
    <cfRule type="cellIs" dxfId="961" priority="38" operator="equal">
      <formula>"Muy Baja"</formula>
    </cfRule>
  </conditionalFormatting>
  <conditionalFormatting sqref="AA58:AA63">
    <cfRule type="cellIs" dxfId="960" priority="29" operator="equal">
      <formula>"Catastrófico"</formula>
    </cfRule>
    <cfRule type="cellIs" dxfId="959" priority="30" operator="equal">
      <formula>"Mayor"</formula>
    </cfRule>
    <cfRule type="cellIs" dxfId="958" priority="31" operator="equal">
      <formula>"Moderado"</formula>
    </cfRule>
    <cfRule type="cellIs" dxfId="957" priority="32" operator="equal">
      <formula>"Menor"</formula>
    </cfRule>
    <cfRule type="cellIs" dxfId="956" priority="33" operator="equal">
      <formula>"Leve"</formula>
    </cfRule>
  </conditionalFormatting>
  <conditionalFormatting sqref="AC58:AC63">
    <cfRule type="cellIs" dxfId="955" priority="25" operator="equal">
      <formula>"Extremo"</formula>
    </cfRule>
    <cfRule type="cellIs" dxfId="954" priority="26" operator="equal">
      <formula>"Alto"</formula>
    </cfRule>
    <cfRule type="cellIs" dxfId="953" priority="27" operator="equal">
      <formula>"Moderado"</formula>
    </cfRule>
    <cfRule type="cellIs" dxfId="952" priority="28" operator="equal">
      <formula>"Bajo"</formula>
    </cfRule>
  </conditionalFormatting>
  <conditionalFormatting sqref="H64">
    <cfRule type="cellIs" dxfId="951" priority="20" operator="equal">
      <formula>"Muy Alta"</formula>
    </cfRule>
    <cfRule type="cellIs" dxfId="950" priority="21" operator="equal">
      <formula>"Alta"</formula>
    </cfRule>
    <cfRule type="cellIs" dxfId="949" priority="22" operator="equal">
      <formula>"Media"</formula>
    </cfRule>
    <cfRule type="cellIs" dxfId="948" priority="23" operator="equal">
      <formula>"Baja"</formula>
    </cfRule>
    <cfRule type="cellIs" dxfId="947" priority="24" operator="equal">
      <formula>"Muy Baja"</formula>
    </cfRule>
  </conditionalFormatting>
  <conditionalFormatting sqref="N64">
    <cfRule type="cellIs" dxfId="946" priority="16" operator="equal">
      <formula>"Extremo"</formula>
    </cfRule>
    <cfRule type="cellIs" dxfId="945" priority="17" operator="equal">
      <formula>"Alto"</formula>
    </cfRule>
    <cfRule type="cellIs" dxfId="944" priority="18" operator="equal">
      <formula>"Moderado"</formula>
    </cfRule>
    <cfRule type="cellIs" dxfId="943" priority="19" operator="equal">
      <formula>"Bajo"</formula>
    </cfRule>
  </conditionalFormatting>
  <conditionalFormatting sqref="Y64:Y69">
    <cfRule type="cellIs" dxfId="942" priority="11" operator="equal">
      <formula>"Muy Alta"</formula>
    </cfRule>
    <cfRule type="cellIs" dxfId="941" priority="12" operator="equal">
      <formula>"Alta"</formula>
    </cfRule>
    <cfRule type="cellIs" dxfId="940" priority="13" operator="equal">
      <formula>"Media"</formula>
    </cfRule>
    <cfRule type="cellIs" dxfId="939" priority="14" operator="equal">
      <formula>"Baja"</formula>
    </cfRule>
    <cfRule type="cellIs" dxfId="938" priority="15" operator="equal">
      <formula>"Muy Baja"</formula>
    </cfRule>
  </conditionalFormatting>
  <conditionalFormatting sqref="AA64:AA69">
    <cfRule type="cellIs" dxfId="937" priority="6" operator="equal">
      <formula>"Catastrófico"</formula>
    </cfRule>
    <cfRule type="cellIs" dxfId="936" priority="7" operator="equal">
      <formula>"Mayor"</formula>
    </cfRule>
    <cfRule type="cellIs" dxfId="935" priority="8" operator="equal">
      <formula>"Moderado"</formula>
    </cfRule>
    <cfRule type="cellIs" dxfId="934" priority="9" operator="equal">
      <formula>"Menor"</formula>
    </cfRule>
    <cfRule type="cellIs" dxfId="933" priority="10" operator="equal">
      <formula>"Leve"</formula>
    </cfRule>
  </conditionalFormatting>
  <conditionalFormatting sqref="AC64:AC69">
    <cfRule type="cellIs" dxfId="932" priority="2" operator="equal">
      <formula>"Extremo"</formula>
    </cfRule>
    <cfRule type="cellIs" dxfId="931" priority="3" operator="equal">
      <formula>"Alto"</formula>
    </cfRule>
    <cfRule type="cellIs" dxfId="930" priority="4" operator="equal">
      <formula>"Moderado"</formula>
    </cfRule>
    <cfRule type="cellIs" dxfId="929" priority="5" operator="equal">
      <formula>"Bajo"</formula>
    </cfRule>
  </conditionalFormatting>
  <conditionalFormatting sqref="K10:K69">
    <cfRule type="containsText" dxfId="928" priority="1" operator="containsText" text="❌">
      <formula>NOT(ISERROR(SEARCH("❌",K10)))</formula>
    </cfRule>
  </conditionalFormatting>
  <pageMargins left="0.69" right="0.7" top="0.75" bottom="0.75" header="0.3" footer="0.3"/>
  <pageSetup orientation="portrait" r:id="rId1"/>
  <extLst>
    <ext xmlns:x14="http://schemas.microsoft.com/office/spreadsheetml/2009/9/main" uri="{CCE6A557-97BC-4b89-ADB6-D9C93CAAB3DF}">
      <x14:dataValidations xmlns:xm="http://schemas.microsoft.com/office/excel/2006/main" count="15">
        <x14:dataValidation type="list" allowBlank="1" showInputMessage="1" showErrorMessage="1">
          <x14:formula1>
            <xm:f>'Tabla Valoración controles'!$D$4:$D$6</xm:f>
          </x14:formula1>
          <xm:sqref>R10:R69</xm:sqref>
        </x14:dataValidation>
        <x14:dataValidation type="list" allowBlank="1" showInputMessage="1" showErrorMessage="1">
          <x14:formula1>
            <xm:f>'Tabla Valoración controles'!$D$7:$D$8</xm:f>
          </x14:formula1>
          <xm:sqref>S10:S69</xm:sqref>
        </x14:dataValidation>
        <x14:dataValidation type="list" allowBlank="1" showInputMessage="1" showErrorMessage="1">
          <x14:formula1>
            <xm:f>'Tabla Valoración controles'!$D$9:$D$10</xm:f>
          </x14:formula1>
          <xm:sqref>U10:U69</xm:sqref>
        </x14:dataValidation>
        <x14:dataValidation type="list" allowBlank="1" showInputMessage="1" showErrorMessage="1">
          <x14:formula1>
            <xm:f>'Tabla Valoración controles'!$D$11:$D$12</xm:f>
          </x14:formula1>
          <xm:sqref>V10:V69</xm:sqref>
        </x14:dataValidation>
        <x14:dataValidation type="list" allowBlank="1" showInputMessage="1" showErrorMessage="1">
          <x14:formula1>
            <xm:f>'Opciones Tratamiento'!$B$9:$B$10</xm:f>
          </x14:formula1>
          <xm:sqref>AJ10:AJ11 AJ13:AJ14 AJ16:AJ17 AJ19:AJ20 AJ22:AJ23 AJ25:AJ26 AJ28:AJ29 AJ31:AJ32 AJ34:AJ35 AJ37:AJ38 AJ40:AJ41 AJ43:AJ44 AJ46:AJ47 AJ49:AJ50 AJ52:AJ53 AJ55:AJ56 AJ58:AJ59 AJ61:AJ62 AJ64:AJ65 AJ67:AJ68</xm:sqref>
        </x14:dataValidation>
        <x14:dataValidation type="list" allowBlank="1" showInputMessage="1" showErrorMessage="1">
          <x14:formula1>
            <xm:f>'Tabla Valoración controles'!$D$13:$D$14</xm:f>
          </x14:formula1>
          <xm:sqref>W10:W69</xm:sqref>
        </x14:dataValidation>
        <x14:dataValidation type="list" allowBlank="1" showInputMessage="1" showErrorMessage="1">
          <x14:formula1>
            <xm:f>'Opciones Tratamiento'!$B$13:$B$19</xm:f>
          </x14:formula1>
          <xm:sqref>F10:F69</xm:sqref>
        </x14:dataValidation>
        <x14:dataValidation type="list" allowBlank="1" showInputMessage="1" showErrorMessage="1">
          <x14:formula1>
            <xm:f>'Opciones Tratamiento'!$E$2:$E$4</xm:f>
          </x14:formula1>
          <xm:sqref>B10:B69</xm:sqref>
        </x14:dataValidation>
        <x14:dataValidation type="list" allowBlank="1" showInputMessage="1" showErrorMessage="1">
          <x14:formula1>
            <xm:f>'Opciones Tratamiento'!$B$2:$B$5</xm:f>
          </x14:formula1>
          <xm:sqref>AD10:AD69</xm:sqref>
        </x14:dataValidation>
        <x14:dataValidation type="list" allowBlank="1" showInputMessage="1" showErrorMessage="1">
          <x14:formula1>
            <xm:f>'Tabla Impacto'!$F$210:$F$221</xm:f>
          </x14:formula1>
          <xm:sqref>J10:J69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AE10:AE69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AF10:AF69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AG10:AG69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AH10:AH69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AI10:AI69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P72"/>
  <sheetViews>
    <sheetView topLeftCell="A7" zoomScale="50" zoomScaleNormal="50" workbookViewId="0">
      <selection activeCell="AB13" sqref="AB13"/>
    </sheetView>
  </sheetViews>
  <sheetFormatPr baseColWidth="10" defaultColWidth="11.42578125" defaultRowHeight="16.5" x14ac:dyDescent="0.3"/>
  <cols>
    <col min="1" max="1" width="4" style="2" bestFit="1" customWidth="1"/>
    <col min="2" max="2" width="14.140625" style="2" customWidth="1"/>
    <col min="3" max="3" width="13.140625" style="2" customWidth="1"/>
    <col min="4" max="4" width="16.1406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4.85546875" style="1" customWidth="1"/>
    <col min="35" max="35" width="18.5703125" style="1" customWidth="1"/>
    <col min="36" max="36" width="21" style="1" customWidth="1"/>
    <col min="37" max="16384" width="11.42578125" style="1"/>
  </cols>
  <sheetData>
    <row r="1" spans="1:68" ht="16.5" customHeight="1" x14ac:dyDescent="0.3">
      <c r="A1" s="232" t="s">
        <v>144</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4"/>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row>
    <row r="2" spans="1:68" ht="24" customHeight="1" x14ac:dyDescent="0.3">
      <c r="A2" s="235"/>
      <c r="B2" s="236"/>
      <c r="C2" s="236"/>
      <c r="D2" s="236"/>
      <c r="E2" s="236"/>
      <c r="F2" s="236"/>
      <c r="G2" s="236"/>
      <c r="H2" s="236"/>
      <c r="I2" s="236"/>
      <c r="J2" s="236"/>
      <c r="K2" s="236"/>
      <c r="L2" s="236"/>
      <c r="M2" s="236"/>
      <c r="N2" s="236"/>
      <c r="O2" s="236"/>
      <c r="P2" s="236"/>
      <c r="Q2" s="236"/>
      <c r="R2" s="236"/>
      <c r="S2" s="236"/>
      <c r="T2" s="236"/>
      <c r="U2" s="236"/>
      <c r="V2" s="236"/>
      <c r="W2" s="236"/>
      <c r="X2" s="236"/>
      <c r="Y2" s="236"/>
      <c r="Z2" s="236"/>
      <c r="AA2" s="236"/>
      <c r="AB2" s="236"/>
      <c r="AC2" s="236"/>
      <c r="AD2" s="236"/>
      <c r="AE2" s="236"/>
      <c r="AF2" s="236"/>
      <c r="AG2" s="236"/>
      <c r="AH2" s="236"/>
      <c r="AI2" s="236"/>
      <c r="AJ2" s="237"/>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1:68" x14ac:dyDescent="0.3">
      <c r="A3" s="28"/>
      <c r="B3" s="29"/>
      <c r="C3" s="28"/>
      <c r="D3" s="28"/>
      <c r="E3" s="8"/>
      <c r="F3" s="27"/>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1:68" ht="26.25" customHeight="1" x14ac:dyDescent="0.3">
      <c r="A4" s="227" t="s">
        <v>43</v>
      </c>
      <c r="B4" s="228"/>
      <c r="C4" s="238" t="s">
        <v>407</v>
      </c>
      <c r="D4" s="239"/>
      <c r="E4" s="239"/>
      <c r="F4" s="239"/>
      <c r="G4" s="239"/>
      <c r="H4" s="239"/>
      <c r="I4" s="239"/>
      <c r="J4" s="239"/>
      <c r="K4" s="239"/>
      <c r="L4" s="239"/>
      <c r="M4" s="239"/>
      <c r="N4" s="240"/>
      <c r="O4" s="241"/>
      <c r="P4" s="241"/>
      <c r="Q4" s="241"/>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1:68" ht="30" customHeight="1" x14ac:dyDescent="0.3">
      <c r="A5" s="227" t="s">
        <v>130</v>
      </c>
      <c r="B5" s="228"/>
      <c r="C5" s="238" t="s">
        <v>408</v>
      </c>
      <c r="D5" s="239"/>
      <c r="E5" s="239"/>
      <c r="F5" s="239"/>
      <c r="G5" s="239"/>
      <c r="H5" s="239"/>
      <c r="I5" s="239"/>
      <c r="J5" s="239"/>
      <c r="K5" s="239"/>
      <c r="L5" s="239"/>
      <c r="M5" s="239"/>
      <c r="N5" s="240"/>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1:68" ht="49.5" customHeight="1" x14ac:dyDescent="0.3">
      <c r="A6" s="227" t="s">
        <v>44</v>
      </c>
      <c r="B6" s="228"/>
      <c r="C6" s="229" t="s">
        <v>409</v>
      </c>
      <c r="D6" s="230"/>
      <c r="E6" s="230"/>
      <c r="F6" s="230"/>
      <c r="G6" s="230"/>
      <c r="H6" s="230"/>
      <c r="I6" s="230"/>
      <c r="J6" s="230"/>
      <c r="K6" s="230"/>
      <c r="L6" s="230"/>
      <c r="M6" s="230"/>
      <c r="N6" s="231"/>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row>
    <row r="7" spans="1:68" x14ac:dyDescent="0.3">
      <c r="A7" s="219" t="s">
        <v>139</v>
      </c>
      <c r="B7" s="220"/>
      <c r="C7" s="220"/>
      <c r="D7" s="220"/>
      <c r="E7" s="220"/>
      <c r="F7" s="220"/>
      <c r="G7" s="221"/>
      <c r="H7" s="219" t="s">
        <v>140</v>
      </c>
      <c r="I7" s="220"/>
      <c r="J7" s="220"/>
      <c r="K7" s="220"/>
      <c r="L7" s="220"/>
      <c r="M7" s="220"/>
      <c r="N7" s="221"/>
      <c r="O7" s="219" t="s">
        <v>141</v>
      </c>
      <c r="P7" s="220"/>
      <c r="Q7" s="220"/>
      <c r="R7" s="220"/>
      <c r="S7" s="220"/>
      <c r="T7" s="220"/>
      <c r="U7" s="220"/>
      <c r="V7" s="220"/>
      <c r="W7" s="221"/>
      <c r="X7" s="219" t="s">
        <v>142</v>
      </c>
      <c r="Y7" s="220"/>
      <c r="Z7" s="220"/>
      <c r="AA7" s="220"/>
      <c r="AB7" s="220"/>
      <c r="AC7" s="220"/>
      <c r="AD7" s="221"/>
      <c r="AE7" s="219" t="s">
        <v>34</v>
      </c>
      <c r="AF7" s="220"/>
      <c r="AG7" s="220"/>
      <c r="AH7" s="220"/>
      <c r="AI7" s="220"/>
      <c r="AJ7" s="221"/>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ht="16.5" customHeight="1" x14ac:dyDescent="0.3">
      <c r="A8" s="222" t="s">
        <v>0</v>
      </c>
      <c r="B8" s="224" t="s">
        <v>2</v>
      </c>
      <c r="C8" s="213" t="s">
        <v>3</v>
      </c>
      <c r="D8" s="213" t="s">
        <v>42</v>
      </c>
      <c r="E8" s="225" t="s">
        <v>1</v>
      </c>
      <c r="F8" s="212" t="s">
        <v>50</v>
      </c>
      <c r="G8" s="213" t="s">
        <v>135</v>
      </c>
      <c r="H8" s="226" t="s">
        <v>33</v>
      </c>
      <c r="I8" s="216" t="s">
        <v>5</v>
      </c>
      <c r="J8" s="212" t="s">
        <v>87</v>
      </c>
      <c r="K8" s="212" t="s">
        <v>92</v>
      </c>
      <c r="L8" s="214" t="s">
        <v>45</v>
      </c>
      <c r="M8" s="216" t="s">
        <v>5</v>
      </c>
      <c r="N8" s="213" t="s">
        <v>48</v>
      </c>
      <c r="O8" s="217" t="s">
        <v>11</v>
      </c>
      <c r="P8" s="211" t="s">
        <v>163</v>
      </c>
      <c r="Q8" s="212" t="s">
        <v>12</v>
      </c>
      <c r="R8" s="211" t="s">
        <v>8</v>
      </c>
      <c r="S8" s="211"/>
      <c r="T8" s="211"/>
      <c r="U8" s="211"/>
      <c r="V8" s="211"/>
      <c r="W8" s="211"/>
      <c r="X8" s="210" t="s">
        <v>138</v>
      </c>
      <c r="Y8" s="210" t="s">
        <v>46</v>
      </c>
      <c r="Z8" s="210" t="s">
        <v>5</v>
      </c>
      <c r="AA8" s="210" t="s">
        <v>47</v>
      </c>
      <c r="AB8" s="210" t="s">
        <v>5</v>
      </c>
      <c r="AC8" s="210" t="s">
        <v>49</v>
      </c>
      <c r="AD8" s="217" t="s">
        <v>29</v>
      </c>
      <c r="AE8" s="211" t="s">
        <v>34</v>
      </c>
      <c r="AF8" s="211" t="s">
        <v>35</v>
      </c>
      <c r="AG8" s="211" t="s">
        <v>36</v>
      </c>
      <c r="AH8" s="211" t="s">
        <v>38</v>
      </c>
      <c r="AI8" s="211" t="s">
        <v>37</v>
      </c>
      <c r="AJ8" s="211" t="s">
        <v>39</v>
      </c>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s="4" customFormat="1" ht="94.5" customHeight="1" x14ac:dyDescent="0.25">
      <c r="A9" s="223"/>
      <c r="B9" s="224"/>
      <c r="C9" s="211"/>
      <c r="D9" s="211"/>
      <c r="E9" s="224"/>
      <c r="F9" s="213"/>
      <c r="G9" s="211"/>
      <c r="H9" s="213"/>
      <c r="I9" s="215"/>
      <c r="J9" s="213"/>
      <c r="K9" s="213"/>
      <c r="L9" s="215"/>
      <c r="M9" s="215"/>
      <c r="N9" s="211"/>
      <c r="O9" s="218"/>
      <c r="P9" s="211"/>
      <c r="Q9" s="213"/>
      <c r="R9" s="7" t="s">
        <v>13</v>
      </c>
      <c r="S9" s="7" t="s">
        <v>17</v>
      </c>
      <c r="T9" s="7" t="s">
        <v>28</v>
      </c>
      <c r="U9" s="7" t="s">
        <v>18</v>
      </c>
      <c r="V9" s="7" t="s">
        <v>21</v>
      </c>
      <c r="W9" s="7" t="s">
        <v>24</v>
      </c>
      <c r="X9" s="210"/>
      <c r="Y9" s="210"/>
      <c r="Z9" s="210"/>
      <c r="AA9" s="210"/>
      <c r="AB9" s="210"/>
      <c r="AC9" s="210"/>
      <c r="AD9" s="218"/>
      <c r="AE9" s="211"/>
      <c r="AF9" s="211"/>
      <c r="AG9" s="211"/>
      <c r="AH9" s="211"/>
      <c r="AI9" s="211"/>
      <c r="AJ9" s="211"/>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row>
    <row r="10" spans="1:68" s="3" customFormat="1" ht="167.25" customHeight="1" x14ac:dyDescent="0.25">
      <c r="A10" s="198">
        <v>1</v>
      </c>
      <c r="B10" s="201" t="s">
        <v>132</v>
      </c>
      <c r="C10" s="201" t="s">
        <v>358</v>
      </c>
      <c r="D10" s="201" t="s">
        <v>357</v>
      </c>
      <c r="E10" s="204" t="s">
        <v>356</v>
      </c>
      <c r="F10" s="201" t="s">
        <v>126</v>
      </c>
      <c r="G10" s="207">
        <v>360</v>
      </c>
      <c r="H10" s="192" t="str">
        <f>IF(G10&lt;=0,"",IF(G10&lt;=2,"Muy Baja",IF(G10&lt;=24,"Baja",IF(G10&lt;=500,"Media",IF(G10&lt;=5000,"Alta","Muy Alta")))))</f>
        <v>Media</v>
      </c>
      <c r="I10" s="186">
        <f>IF(H10="","",IF(H10="Muy Baja",0.2,IF(H10="Baja",0.4,IF(H10="Media",0.6,IF(H10="Alta",0.8,IF(H10="Muy Alta",1,))))))</f>
        <v>0.6</v>
      </c>
      <c r="J10" s="189" t="s">
        <v>155</v>
      </c>
      <c r="K10" s="186" t="str">
        <f ca="1">IF(NOT(ISERROR(MATCH(J10,'Tabla Impacto'!$B$221:$B$223,0))),'Tabla Impacto'!$F$223&amp;"Por favor no seleccionar los criterios de impacto(Afectación Económica o presupuestal y Pérdida Reputacional)",J10)</f>
        <v xml:space="preserve">     El riesgo afecta la imagen de la entidad con algunos usuarios de relevancia frente al logro de los objetivos</v>
      </c>
      <c r="L10" s="192" t="str">
        <f ca="1">IF(OR(K10='Tabla Impacto'!$C$11,K10='Tabla Impacto'!$D$11),"Leve",IF(OR(K10='Tabla Impacto'!$C$12,K10='Tabla Impacto'!$D$12),"Menor",IF(OR(K10='Tabla Impacto'!$C$13,K10='Tabla Impacto'!$D$13),"Moderado",IF(OR(K10='Tabla Impacto'!$C$14,K10='Tabla Impacto'!$D$14),"Mayor",IF(OR(K10='Tabla Impacto'!$C$15,K10='Tabla Impacto'!$D$15),"Catastrófico","")))))</f>
        <v>Moderado</v>
      </c>
      <c r="M10" s="186">
        <f ca="1">IF(L10="","",IF(L10="Leve",0.2,IF(L10="Menor",0.4,IF(L10="Moderado",0.6,IF(L10="Mayor",0.8,IF(L10="Catastrófico",1,))))))</f>
        <v>0.6</v>
      </c>
      <c r="N10" s="195" t="str">
        <f ca="1">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25">
        <v>1</v>
      </c>
      <c r="P10" s="126" t="s">
        <v>431</v>
      </c>
      <c r="Q10" s="127" t="str">
        <f>IF(OR(R10="Preventivo",R10="Detectivo"),"Probabilidad",IF(R10="Correctivo","Impacto",""))</f>
        <v>Impacto</v>
      </c>
      <c r="R10" s="128" t="s">
        <v>16</v>
      </c>
      <c r="S10" s="128" t="s">
        <v>9</v>
      </c>
      <c r="T10" s="129" t="str">
        <f>IF(AND(R10="Preventivo",S10="Automático"),"50%",IF(AND(R10="Preventivo",S10="Manual"),"40%",IF(AND(R10="Detectivo",S10="Automático"),"40%",IF(AND(R10="Detectivo",S10="Manual"),"30%",IF(AND(R10="Correctivo",S10="Automático"),"35%",IF(AND(R10="Correctivo",S10="Manual"),"25%",""))))))</f>
        <v>25%</v>
      </c>
      <c r="U10" s="128" t="s">
        <v>19</v>
      </c>
      <c r="V10" s="128" t="s">
        <v>23</v>
      </c>
      <c r="W10" s="128" t="s">
        <v>119</v>
      </c>
      <c r="X10" s="130">
        <f>IFERROR(IF(Q10="Probabilidad",(I10-(+I10*T10)),IF(Q10="Impacto",I10,"")),"")</f>
        <v>0.6</v>
      </c>
      <c r="Y10" s="131" t="str">
        <f>IFERROR(IF(X10="","",IF(X10&lt;=0.2,"Muy Baja",IF(X10&lt;=0.4,"Baja",IF(X10&lt;=0.6,"Media",IF(X10&lt;=0.8,"Alta","Muy Alta"))))),"")</f>
        <v>Media</v>
      </c>
      <c r="Z10" s="132">
        <f>+X10</f>
        <v>0.6</v>
      </c>
      <c r="AA10" s="131" t="str">
        <f ca="1">IFERROR(IF(AB10="","",IF(AB10&lt;=0.2,"Leve",IF(AB10&lt;=0.4,"Menor",IF(AB10&lt;=0.6,"Moderado",IF(AB10&lt;=0.8,"Mayor","Catastrófico"))))),"")</f>
        <v>Moderado</v>
      </c>
      <c r="AB10" s="132">
        <f ca="1">IFERROR(IF(Q10="Impacto",(M10-(+M10*T10)),IF(Q10="Probabilidad",M10,"")),"")</f>
        <v>0.44999999999999996</v>
      </c>
      <c r="AC10" s="133" t="str">
        <f ca="1">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34" t="s">
        <v>136</v>
      </c>
      <c r="AE10" s="135" t="s">
        <v>432</v>
      </c>
      <c r="AF10" s="135" t="s">
        <v>360</v>
      </c>
      <c r="AG10" s="140" t="s">
        <v>231</v>
      </c>
      <c r="AH10" s="140" t="s">
        <v>270</v>
      </c>
      <c r="AI10" s="135" t="s">
        <v>359</v>
      </c>
      <c r="AJ10" s="136" t="s">
        <v>40</v>
      </c>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row>
    <row r="11" spans="1:68" ht="151.5" customHeight="1" x14ac:dyDescent="0.3">
      <c r="A11" s="199"/>
      <c r="B11" s="202"/>
      <c r="C11" s="202"/>
      <c r="D11" s="202"/>
      <c r="E11" s="205"/>
      <c r="F11" s="202"/>
      <c r="G11" s="208"/>
      <c r="H11" s="193"/>
      <c r="I11" s="187"/>
      <c r="J11" s="190"/>
      <c r="K11" s="187">
        <f ca="1">IF(NOT(ISERROR(MATCH(J11,_xlfn.ANCHORARRAY(E22),0))),I24&amp;"Por favor no seleccionar los criterios de impacto",J11)</f>
        <v>0</v>
      </c>
      <c r="L11" s="193"/>
      <c r="M11" s="187"/>
      <c r="N11" s="196"/>
      <c r="O11" s="125">
        <v>2</v>
      </c>
      <c r="P11" s="126" t="s">
        <v>363</v>
      </c>
      <c r="Q11" s="127" t="str">
        <f>IF(OR(R11="Preventivo",R11="Detectivo"),"Probabilidad",IF(R11="Correctivo","Impacto",""))</f>
        <v>Probabilidad</v>
      </c>
      <c r="R11" s="128" t="s">
        <v>14</v>
      </c>
      <c r="S11" s="128" t="s">
        <v>9</v>
      </c>
      <c r="T11" s="129" t="str">
        <f t="shared" ref="T11:T15" si="0">IF(AND(R11="Preventivo",S11="Automático"),"50%",IF(AND(R11="Preventivo",S11="Manual"),"40%",IF(AND(R11="Detectivo",S11="Automático"),"40%",IF(AND(R11="Detectivo",S11="Manual"),"30%",IF(AND(R11="Correctivo",S11="Automático"),"35%",IF(AND(R11="Correctivo",S11="Manual"),"25%",""))))))</f>
        <v>40%</v>
      </c>
      <c r="U11" s="128" t="s">
        <v>19</v>
      </c>
      <c r="V11" s="128" t="s">
        <v>22</v>
      </c>
      <c r="W11" s="128" t="s">
        <v>119</v>
      </c>
      <c r="X11" s="130">
        <f>IFERROR(IF(AND(Q10="Probabilidad",Q11="Probabilidad"),(Z10-(+Z10*T11)),IF(Q11="Probabilidad",(I10-(+I10*T11)),IF(Q11="Impacto",Z10,""))),"")</f>
        <v>0.36</v>
      </c>
      <c r="Y11" s="131" t="str">
        <f t="shared" ref="Y11:Y69" si="1">IFERROR(IF(X11="","",IF(X11&lt;=0.2,"Muy Baja",IF(X11&lt;=0.4,"Baja",IF(X11&lt;=0.6,"Media",IF(X11&lt;=0.8,"Alta","Muy Alta"))))),"")</f>
        <v>Baja</v>
      </c>
      <c r="Z11" s="132">
        <f t="shared" ref="Z11:Z15" si="2">+X11</f>
        <v>0.36</v>
      </c>
      <c r="AA11" s="131" t="str">
        <f t="shared" ref="AA11:AA69" ca="1" si="3">IFERROR(IF(AB11="","",IF(AB11&lt;=0.2,"Leve",IF(AB11&lt;=0.4,"Menor",IF(AB11&lt;=0.6,"Moderado",IF(AB11&lt;=0.8,"Mayor","Catastrófico"))))),"")</f>
        <v>Moderado</v>
      </c>
      <c r="AB11" s="132">
        <f ca="1">IFERROR(IF(AND(Q10="Impacto",Q11="Impacto"),(AB10-(+AB10*T11)),IF(Q11="Impacto",($M$10-(+$M$10*T11)),IF(Q11="Probabilidad",AB10,""))),"")</f>
        <v>0.44999999999999996</v>
      </c>
      <c r="AC11" s="133" t="str">
        <f t="shared" ref="AC11:AC15" ca="1"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Moderado</v>
      </c>
      <c r="AD11" s="134" t="s">
        <v>136</v>
      </c>
      <c r="AE11" s="135" t="s">
        <v>362</v>
      </c>
      <c r="AF11" s="135" t="s">
        <v>248</v>
      </c>
      <c r="AG11" s="140" t="s">
        <v>350</v>
      </c>
      <c r="AH11" s="140" t="s">
        <v>361</v>
      </c>
      <c r="AI11" s="135" t="s">
        <v>457</v>
      </c>
      <c r="AJ11" s="136" t="s">
        <v>41</v>
      </c>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ht="151.5" customHeight="1" x14ac:dyDescent="0.3">
      <c r="A12" s="199"/>
      <c r="B12" s="202"/>
      <c r="C12" s="202"/>
      <c r="D12" s="202"/>
      <c r="E12" s="205"/>
      <c r="F12" s="202"/>
      <c r="G12" s="208"/>
      <c r="H12" s="193"/>
      <c r="I12" s="187"/>
      <c r="J12" s="190"/>
      <c r="K12" s="187">
        <f ca="1">IF(NOT(ISERROR(MATCH(J12,_xlfn.ANCHORARRAY(E23),0))),I25&amp;"Por favor no seleccionar los criterios de impacto",J12)</f>
        <v>0</v>
      </c>
      <c r="L12" s="193"/>
      <c r="M12" s="187"/>
      <c r="N12" s="196"/>
      <c r="O12" s="125">
        <v>3</v>
      </c>
      <c r="P12" s="138"/>
      <c r="Q12" s="127" t="str">
        <f>IF(OR(R12="Preventivo",R12="Detectivo"),"Probabilidad",IF(R12="Correctivo","Impacto",""))</f>
        <v/>
      </c>
      <c r="R12" s="128"/>
      <c r="S12" s="128"/>
      <c r="T12" s="129" t="str">
        <f t="shared" si="0"/>
        <v/>
      </c>
      <c r="U12" s="128"/>
      <c r="V12" s="128"/>
      <c r="W12" s="128"/>
      <c r="X12" s="130" t="str">
        <f>IFERROR(IF(AND(Q11="Probabilidad",Q12="Probabilidad"),(Z11-(+Z11*T12)),IF(AND(Q11="Impacto",Q12="Probabilidad"),(Z10-(+Z10*T12)),IF(Q12="Impacto",Z11,""))),"")</f>
        <v/>
      </c>
      <c r="Y12" s="131" t="str">
        <f t="shared" si="1"/>
        <v/>
      </c>
      <c r="Z12" s="132" t="str">
        <f t="shared" si="2"/>
        <v/>
      </c>
      <c r="AA12" s="131" t="str">
        <f t="shared" si="3"/>
        <v/>
      </c>
      <c r="AB12" s="132" t="str">
        <f>IFERROR(IF(AND(Q11="Impacto",Q12="Impacto"),(AB11-(+AB11*T12)),IF(AND(Q11="Probabilidad",Q12="Impacto"),(AB10-(+AB10*T12)),IF(Q12="Probabilidad",AB11,""))),"")</f>
        <v/>
      </c>
      <c r="AC12" s="133" t="str">
        <f t="shared" si="4"/>
        <v/>
      </c>
      <c r="AD12" s="134"/>
      <c r="AE12" s="135"/>
      <c r="AF12" s="136"/>
      <c r="AG12" s="137"/>
      <c r="AH12" s="137"/>
      <c r="AI12" s="135"/>
      <c r="AJ12" s="136"/>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ht="151.5" customHeight="1" x14ac:dyDescent="0.3">
      <c r="A13" s="199"/>
      <c r="B13" s="202"/>
      <c r="C13" s="202"/>
      <c r="D13" s="202"/>
      <c r="E13" s="205"/>
      <c r="F13" s="202"/>
      <c r="G13" s="208"/>
      <c r="H13" s="193"/>
      <c r="I13" s="187"/>
      <c r="J13" s="190"/>
      <c r="K13" s="187">
        <f ca="1">IF(NOT(ISERROR(MATCH(J13,_xlfn.ANCHORARRAY(E24),0))),I26&amp;"Por favor no seleccionar los criterios de impacto",J13)</f>
        <v>0</v>
      </c>
      <c r="L13" s="193"/>
      <c r="M13" s="187"/>
      <c r="N13" s="196"/>
      <c r="O13" s="125">
        <v>4</v>
      </c>
      <c r="P13" s="126"/>
      <c r="Q13" s="127" t="str">
        <f t="shared" ref="Q13:Q15" si="5">IF(OR(R13="Preventivo",R13="Detectivo"),"Probabilidad",IF(R13="Correctivo","Impacto",""))</f>
        <v/>
      </c>
      <c r="R13" s="128"/>
      <c r="S13" s="128"/>
      <c r="T13" s="129" t="str">
        <f t="shared" si="0"/>
        <v/>
      </c>
      <c r="U13" s="128"/>
      <c r="V13" s="128"/>
      <c r="W13" s="128"/>
      <c r="X13" s="130" t="str">
        <f t="shared" ref="X13:X15" si="6">IFERROR(IF(AND(Q12="Probabilidad",Q13="Probabilidad"),(Z12-(+Z12*T13)),IF(AND(Q12="Impacto",Q13="Probabilidad"),(Z11-(+Z11*T13)),IF(Q13="Impacto",Z12,""))),"")</f>
        <v/>
      </c>
      <c r="Y13" s="131" t="str">
        <f t="shared" si="1"/>
        <v/>
      </c>
      <c r="Z13" s="132" t="str">
        <f t="shared" si="2"/>
        <v/>
      </c>
      <c r="AA13" s="131" t="str">
        <f t="shared" si="3"/>
        <v/>
      </c>
      <c r="AB13" s="132" t="str">
        <f t="shared" ref="AB13:AB15" si="7">IFERROR(IF(AND(Q12="Impacto",Q13="Impacto"),(AB12-(+AB12*T13)),IF(AND(Q12="Probabilidad",Q13="Impacto"),(AB11-(+AB11*T13)),IF(Q13="Probabilidad",AB12,""))),"")</f>
        <v/>
      </c>
      <c r="AC13" s="133"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4"/>
      <c r="AE13" s="135"/>
      <c r="AF13" s="136"/>
      <c r="AG13" s="137"/>
      <c r="AH13" s="137"/>
      <c r="AI13" s="135"/>
      <c r="AJ13" s="136"/>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ht="151.5" customHeight="1" x14ac:dyDescent="0.3">
      <c r="A14" s="199"/>
      <c r="B14" s="202"/>
      <c r="C14" s="202"/>
      <c r="D14" s="202"/>
      <c r="E14" s="205"/>
      <c r="F14" s="202"/>
      <c r="G14" s="208"/>
      <c r="H14" s="193"/>
      <c r="I14" s="187"/>
      <c r="J14" s="190"/>
      <c r="K14" s="187">
        <f ca="1">IF(NOT(ISERROR(MATCH(J14,_xlfn.ANCHORARRAY(E25),0))),I27&amp;"Por favor no seleccionar los criterios de impacto",J14)</f>
        <v>0</v>
      </c>
      <c r="L14" s="193"/>
      <c r="M14" s="187"/>
      <c r="N14" s="196"/>
      <c r="O14" s="125">
        <v>5</v>
      </c>
      <c r="P14" s="126"/>
      <c r="Q14" s="127" t="str">
        <f t="shared" si="5"/>
        <v/>
      </c>
      <c r="R14" s="128"/>
      <c r="S14" s="128"/>
      <c r="T14" s="129" t="str">
        <f t="shared" si="0"/>
        <v/>
      </c>
      <c r="U14" s="128"/>
      <c r="V14" s="128"/>
      <c r="W14" s="128"/>
      <c r="X14" s="130" t="str">
        <f t="shared" si="6"/>
        <v/>
      </c>
      <c r="Y14" s="131" t="str">
        <f t="shared" si="1"/>
        <v/>
      </c>
      <c r="Z14" s="132" t="str">
        <f t="shared" si="2"/>
        <v/>
      </c>
      <c r="AA14" s="131" t="str">
        <f t="shared" si="3"/>
        <v/>
      </c>
      <c r="AB14" s="132" t="str">
        <f t="shared" si="7"/>
        <v/>
      </c>
      <c r="AC14" s="133" t="str">
        <f t="shared" si="4"/>
        <v/>
      </c>
      <c r="AD14" s="134"/>
      <c r="AE14" s="135"/>
      <c r="AF14" s="136"/>
      <c r="AG14" s="137"/>
      <c r="AH14" s="137"/>
      <c r="AI14" s="135"/>
      <c r="AJ14" s="136"/>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ht="151.5" customHeight="1" x14ac:dyDescent="0.3">
      <c r="A15" s="200"/>
      <c r="B15" s="203"/>
      <c r="C15" s="203"/>
      <c r="D15" s="203"/>
      <c r="E15" s="206"/>
      <c r="F15" s="203"/>
      <c r="G15" s="209"/>
      <c r="H15" s="194"/>
      <c r="I15" s="188"/>
      <c r="J15" s="191"/>
      <c r="K15" s="188">
        <f ca="1">IF(NOT(ISERROR(MATCH(J15,_xlfn.ANCHORARRAY(E26),0))),I28&amp;"Por favor no seleccionar los criterios de impacto",J15)</f>
        <v>0</v>
      </c>
      <c r="L15" s="194"/>
      <c r="M15" s="188"/>
      <c r="N15" s="197"/>
      <c r="O15" s="125">
        <v>6</v>
      </c>
      <c r="P15" s="126"/>
      <c r="Q15" s="127" t="str">
        <f t="shared" si="5"/>
        <v/>
      </c>
      <c r="R15" s="128"/>
      <c r="S15" s="128"/>
      <c r="T15" s="129" t="str">
        <f t="shared" si="0"/>
        <v/>
      </c>
      <c r="U15" s="128"/>
      <c r="V15" s="128"/>
      <c r="W15" s="128"/>
      <c r="X15" s="130" t="str">
        <f t="shared" si="6"/>
        <v/>
      </c>
      <c r="Y15" s="131" t="str">
        <f t="shared" si="1"/>
        <v/>
      </c>
      <c r="Z15" s="132" t="str">
        <f t="shared" si="2"/>
        <v/>
      </c>
      <c r="AA15" s="131" t="str">
        <f t="shared" si="3"/>
        <v/>
      </c>
      <c r="AB15" s="132" t="str">
        <f t="shared" si="7"/>
        <v/>
      </c>
      <c r="AC15" s="133" t="str">
        <f t="shared" si="4"/>
        <v/>
      </c>
      <c r="AD15" s="134"/>
      <c r="AE15" s="135"/>
      <c r="AF15" s="136"/>
      <c r="AG15" s="137"/>
      <c r="AH15" s="137"/>
      <c r="AI15" s="135"/>
      <c r="AJ15" s="136"/>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ht="151.5" customHeight="1" x14ac:dyDescent="0.3">
      <c r="A16" s="198">
        <v>2</v>
      </c>
      <c r="B16" s="201" t="s">
        <v>132</v>
      </c>
      <c r="C16" s="201" t="s">
        <v>365</v>
      </c>
      <c r="D16" s="201" t="s">
        <v>364</v>
      </c>
      <c r="E16" s="204" t="s">
        <v>452</v>
      </c>
      <c r="F16" s="201" t="s">
        <v>126</v>
      </c>
      <c r="G16" s="207">
        <v>360</v>
      </c>
      <c r="H16" s="192" t="str">
        <f>IF(G16&lt;=0,"",IF(G16&lt;=2,"Muy Baja",IF(G16&lt;=24,"Baja",IF(G16&lt;=500,"Media",IF(G16&lt;=5000,"Alta","Muy Alta")))))</f>
        <v>Media</v>
      </c>
      <c r="I16" s="186">
        <f>IF(H16="","",IF(H16="Muy Baja",0.2,IF(H16="Baja",0.4,IF(H16="Media",0.6,IF(H16="Alta",0.8,IF(H16="Muy Alta",1,))))))</f>
        <v>0.6</v>
      </c>
      <c r="J16" s="189" t="s">
        <v>155</v>
      </c>
      <c r="K16" s="186" t="str">
        <f ca="1">IF(NOT(ISERROR(MATCH(J16,'Tabla Impacto'!$B$221:$B$223,0))),'Tabla Impacto'!$F$223&amp;"Por favor no seleccionar los criterios de impacto(Afectación Económica o presupuestal y Pérdida Reputacional)",J16)</f>
        <v xml:space="preserve">     El riesgo afecta la imagen de la entidad con algunos usuarios de relevancia frente al logro de los objetivos</v>
      </c>
      <c r="L16" s="192" t="str">
        <f ca="1">IF(OR(K16='Tabla Impacto'!$C$11,K16='Tabla Impacto'!$D$11),"Leve",IF(OR(K16='Tabla Impacto'!$C$12,K16='Tabla Impacto'!$D$12),"Menor",IF(OR(K16='Tabla Impacto'!$C$13,K16='Tabla Impacto'!$D$13),"Moderado",IF(OR(K16='Tabla Impacto'!$C$14,K16='Tabla Impacto'!$D$14),"Mayor",IF(OR(K16='Tabla Impacto'!$C$15,K16='Tabla Impacto'!$D$15),"Catastrófico","")))))</f>
        <v>Moderado</v>
      </c>
      <c r="M16" s="186">
        <f ca="1">IF(L16="","",IF(L16="Leve",0.2,IF(L16="Menor",0.4,IF(L16="Moderado",0.6,IF(L16="Mayor",0.8,IF(L16="Catastrófico",1,))))))</f>
        <v>0.6</v>
      </c>
      <c r="N16" s="195" t="str">
        <f ca="1">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Moderado</v>
      </c>
      <c r="O16" s="125">
        <v>1</v>
      </c>
      <c r="P16" s="126" t="s">
        <v>433</v>
      </c>
      <c r="Q16" s="127" t="str">
        <f>IF(OR(R16="Preventivo",R16="Detectivo"),"Probabilidad",IF(R16="Correctivo","Impacto",""))</f>
        <v>Probabilidad</v>
      </c>
      <c r="R16" s="128" t="s">
        <v>14</v>
      </c>
      <c r="S16" s="128" t="s">
        <v>9</v>
      </c>
      <c r="T16" s="129" t="str">
        <f>IF(AND(R16="Preventivo",S16="Automático"),"50%",IF(AND(R16="Preventivo",S16="Manual"),"40%",IF(AND(R16="Detectivo",S16="Automático"),"40%",IF(AND(R16="Detectivo",S16="Manual"),"30%",IF(AND(R16="Correctivo",S16="Automático"),"35%",IF(AND(R16="Correctivo",S16="Manual"),"25%",""))))))</f>
        <v>40%</v>
      </c>
      <c r="U16" s="128" t="s">
        <v>19</v>
      </c>
      <c r="V16" s="128" t="s">
        <v>22</v>
      </c>
      <c r="W16" s="128" t="s">
        <v>119</v>
      </c>
      <c r="X16" s="130">
        <f>IFERROR(IF(Q16="Probabilidad",(I16-(+I16*T16)),IF(Q16="Impacto",I16,"")),"")</f>
        <v>0.36</v>
      </c>
      <c r="Y16" s="131" t="str">
        <f>IFERROR(IF(X16="","",IF(X16&lt;=0.2,"Muy Baja",IF(X16&lt;=0.4,"Baja",IF(X16&lt;=0.6,"Media",IF(X16&lt;=0.8,"Alta","Muy Alta"))))),"")</f>
        <v>Baja</v>
      </c>
      <c r="Z16" s="132">
        <f>+X16</f>
        <v>0.36</v>
      </c>
      <c r="AA16" s="131" t="str">
        <f ca="1">IFERROR(IF(AB16="","",IF(AB16&lt;=0.2,"Leve",IF(AB16&lt;=0.4,"Menor",IF(AB16&lt;=0.6,"Moderado",IF(AB16&lt;=0.8,"Mayor","Catastrófico"))))),"")</f>
        <v>Moderado</v>
      </c>
      <c r="AB16" s="132">
        <f ca="1">IFERROR(IF(Q16="Impacto",(M16-(+M16*T16)),IF(Q16="Probabilidad",M16,"")),"")</f>
        <v>0.6</v>
      </c>
      <c r="AC16" s="133" t="str">
        <f ca="1">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Moderado</v>
      </c>
      <c r="AD16" s="134" t="s">
        <v>136</v>
      </c>
      <c r="AE16" s="135" t="s">
        <v>434</v>
      </c>
      <c r="AF16" s="135" t="s">
        <v>366</v>
      </c>
      <c r="AG16" s="140" t="s">
        <v>276</v>
      </c>
      <c r="AH16" s="140" t="s">
        <v>276</v>
      </c>
      <c r="AI16" s="135" t="s">
        <v>469</v>
      </c>
      <c r="AJ16" s="136" t="s">
        <v>40</v>
      </c>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ht="151.5" customHeight="1" x14ac:dyDescent="0.3">
      <c r="A17" s="199"/>
      <c r="B17" s="202"/>
      <c r="C17" s="202"/>
      <c r="D17" s="202"/>
      <c r="E17" s="205"/>
      <c r="F17" s="202"/>
      <c r="G17" s="208"/>
      <c r="H17" s="193"/>
      <c r="I17" s="187"/>
      <c r="J17" s="190"/>
      <c r="K17" s="187">
        <f ca="1">IF(NOT(ISERROR(MATCH(J17,_xlfn.ANCHORARRAY(E28),0))),I30&amp;"Por favor no seleccionar los criterios de impacto",J17)</f>
        <v>0</v>
      </c>
      <c r="L17" s="193"/>
      <c r="M17" s="187"/>
      <c r="N17" s="196"/>
      <c r="O17" s="125">
        <v>2</v>
      </c>
      <c r="P17" s="126" t="s">
        <v>367</v>
      </c>
      <c r="Q17" s="127" t="str">
        <f>IF(OR(R17="Preventivo",R17="Detectivo"),"Probabilidad",IF(R17="Correctivo","Impacto",""))</f>
        <v>Probabilidad</v>
      </c>
      <c r="R17" s="128" t="s">
        <v>14</v>
      </c>
      <c r="S17" s="128" t="s">
        <v>9</v>
      </c>
      <c r="T17" s="129" t="str">
        <f t="shared" ref="T17:T21" si="8">IF(AND(R17="Preventivo",S17="Automático"),"50%",IF(AND(R17="Preventivo",S17="Manual"),"40%",IF(AND(R17="Detectivo",S17="Automático"),"40%",IF(AND(R17="Detectivo",S17="Manual"),"30%",IF(AND(R17="Correctivo",S17="Automático"),"35%",IF(AND(R17="Correctivo",S17="Manual"),"25%",""))))))</f>
        <v>40%</v>
      </c>
      <c r="U17" s="128" t="s">
        <v>19</v>
      </c>
      <c r="V17" s="128" t="s">
        <v>23</v>
      </c>
      <c r="W17" s="128" t="s">
        <v>119</v>
      </c>
      <c r="X17" s="130">
        <f>IFERROR(IF(AND(Q16="Probabilidad",Q17="Probabilidad"),(Z16-(+Z16*T17)),IF(Q17="Probabilidad",(I16-(+I16*T17)),IF(Q17="Impacto",Z16,""))),"")</f>
        <v>0.216</v>
      </c>
      <c r="Y17" s="131" t="str">
        <f t="shared" si="1"/>
        <v>Baja</v>
      </c>
      <c r="Z17" s="132">
        <f t="shared" ref="Z17:Z21" si="9">+X17</f>
        <v>0.216</v>
      </c>
      <c r="AA17" s="131" t="str">
        <f t="shared" ca="1" si="3"/>
        <v>Moderado</v>
      </c>
      <c r="AB17" s="132">
        <f ca="1">IFERROR(IF(AND(Q16="Impacto",Q17="Impacto"),(AB10-(+AB10*T17)),IF(Q17="Impacto",($M$16-(+$M$16*T17)),IF(Q17="Probabilidad",AB10,""))),"")</f>
        <v>0.44999999999999996</v>
      </c>
      <c r="AC17" s="133" t="str">
        <f t="shared" ref="AC17:AC18" ca="1" si="10">IFERROR(IF(OR(AND(Y17="Muy Baja",AA17="Leve"),AND(Y17="Muy Baja",AA17="Menor"),AND(Y17="Baja",AA17="Leve")),"Bajo",IF(OR(AND(Y17="Muy baja",AA17="Moderado"),AND(Y17="Baja",AA17="Menor"),AND(Y17="Baja",AA17="Moderado"),AND(Y17="Media",AA17="Leve"),AND(Y17="Media",AA17="Menor"),AND(Y17="Media",AA17="Moderado"),AND(Y17="Alta",AA17="Leve"),AND(Y17="Alta",AA17="Menor")),"Moderado",IF(OR(AND(Y17="Muy Baja",AA17="Mayor"),AND(Y17="Baja",AA17="Mayor"),AND(Y17="Media",AA17="Mayor"),AND(Y17="Alta",AA17="Moderado"),AND(Y17="Alta",AA17="Mayor"),AND(Y17="Muy Alta",AA17="Leve"),AND(Y17="Muy Alta",AA17="Menor"),AND(Y17="Muy Alta",AA17="Moderado"),AND(Y17="Muy Alta",AA17="Mayor")),"Alto",IF(OR(AND(Y17="Muy Baja",AA17="Catastrófico"),AND(Y17="Baja",AA17="Catastrófico"),AND(Y17="Media",AA17="Catastrófico"),AND(Y17="Alta",AA17="Catastrófico"),AND(Y17="Muy Alta",AA17="Catastrófico")),"Extremo","")))),"")</f>
        <v>Moderado</v>
      </c>
      <c r="AD17" s="134" t="s">
        <v>136</v>
      </c>
      <c r="AE17" s="135" t="s">
        <v>368</v>
      </c>
      <c r="AF17" s="135" t="s">
        <v>366</v>
      </c>
      <c r="AG17" s="140" t="s">
        <v>276</v>
      </c>
      <c r="AH17" s="140" t="s">
        <v>276</v>
      </c>
      <c r="AI17" s="135" t="s">
        <v>458</v>
      </c>
      <c r="AJ17" s="136" t="s">
        <v>41</v>
      </c>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ht="151.5" customHeight="1" x14ac:dyDescent="0.3">
      <c r="A18" s="199"/>
      <c r="B18" s="202"/>
      <c r="C18" s="202"/>
      <c r="D18" s="202"/>
      <c r="E18" s="205"/>
      <c r="F18" s="202"/>
      <c r="G18" s="208"/>
      <c r="H18" s="193"/>
      <c r="I18" s="187"/>
      <c r="J18" s="190"/>
      <c r="K18" s="187">
        <f ca="1">IF(NOT(ISERROR(MATCH(J18,_xlfn.ANCHORARRAY(E29),0))),I31&amp;"Por favor no seleccionar los criterios de impacto",J18)</f>
        <v>0</v>
      </c>
      <c r="L18" s="193"/>
      <c r="M18" s="187"/>
      <c r="N18" s="196"/>
      <c r="O18" s="125">
        <v>3</v>
      </c>
      <c r="P18" s="138"/>
      <c r="Q18" s="127" t="str">
        <f>IF(OR(R18="Preventivo",R18="Detectivo"),"Probabilidad",IF(R18="Correctivo","Impacto",""))</f>
        <v/>
      </c>
      <c r="R18" s="128"/>
      <c r="S18" s="128"/>
      <c r="T18" s="129" t="str">
        <f t="shared" si="8"/>
        <v/>
      </c>
      <c r="U18" s="128"/>
      <c r="V18" s="128"/>
      <c r="W18" s="128"/>
      <c r="X18" s="130" t="str">
        <f>IFERROR(IF(AND(Q17="Probabilidad",Q18="Probabilidad"),(Z17-(+Z17*T18)),IF(AND(Q17="Impacto",Q18="Probabilidad"),(Z16-(+Z16*T18)),IF(Q18="Impacto",Z17,""))),"")</f>
        <v/>
      </c>
      <c r="Y18" s="131" t="str">
        <f t="shared" si="1"/>
        <v/>
      </c>
      <c r="Z18" s="132" t="str">
        <f t="shared" si="9"/>
        <v/>
      </c>
      <c r="AA18" s="131" t="str">
        <f t="shared" si="3"/>
        <v/>
      </c>
      <c r="AB18" s="132" t="str">
        <f>IFERROR(IF(AND(Q17="Impacto",Q18="Impacto"),(AB17-(+AB17*T18)),IF(AND(Q17="Probabilidad",Q18="Impacto"),(AB16-(+AB16*T18)),IF(Q18="Probabilidad",AB17,""))),"")</f>
        <v/>
      </c>
      <c r="AC18" s="133" t="str">
        <f t="shared" si="10"/>
        <v/>
      </c>
      <c r="AD18" s="134"/>
      <c r="AE18" s="135"/>
      <c r="AF18" s="136"/>
      <c r="AG18" s="137"/>
      <c r="AH18" s="137"/>
      <c r="AI18" s="135"/>
      <c r="AJ18" s="136"/>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ht="151.5" customHeight="1" x14ac:dyDescent="0.3">
      <c r="A19" s="199"/>
      <c r="B19" s="202"/>
      <c r="C19" s="202"/>
      <c r="D19" s="202"/>
      <c r="E19" s="205"/>
      <c r="F19" s="202"/>
      <c r="G19" s="208"/>
      <c r="H19" s="193"/>
      <c r="I19" s="187"/>
      <c r="J19" s="190"/>
      <c r="K19" s="187">
        <f ca="1">IF(NOT(ISERROR(MATCH(J19,_xlfn.ANCHORARRAY(E30),0))),I32&amp;"Por favor no seleccionar los criterios de impacto",J19)</f>
        <v>0</v>
      </c>
      <c r="L19" s="193"/>
      <c r="M19" s="187"/>
      <c r="N19" s="196"/>
      <c r="O19" s="125">
        <v>4</v>
      </c>
      <c r="P19" s="126"/>
      <c r="Q19" s="127" t="str">
        <f t="shared" ref="Q19:Q21" si="11">IF(OR(R19="Preventivo",R19="Detectivo"),"Probabilidad",IF(R19="Correctivo","Impacto",""))</f>
        <v/>
      </c>
      <c r="R19" s="128"/>
      <c r="S19" s="128"/>
      <c r="T19" s="129" t="str">
        <f t="shared" si="8"/>
        <v/>
      </c>
      <c r="U19" s="128"/>
      <c r="V19" s="128"/>
      <c r="W19" s="128"/>
      <c r="X19" s="130" t="str">
        <f t="shared" ref="X19:X21" si="12">IFERROR(IF(AND(Q18="Probabilidad",Q19="Probabilidad"),(Z18-(+Z18*T19)),IF(AND(Q18="Impacto",Q19="Probabilidad"),(Z17-(+Z17*T19)),IF(Q19="Impacto",Z18,""))),"")</f>
        <v/>
      </c>
      <c r="Y19" s="131" t="str">
        <f t="shared" si="1"/>
        <v/>
      </c>
      <c r="Z19" s="132" t="str">
        <f t="shared" si="9"/>
        <v/>
      </c>
      <c r="AA19" s="131" t="str">
        <f t="shared" si="3"/>
        <v/>
      </c>
      <c r="AB19" s="132" t="str">
        <f t="shared" ref="AB19:AB21" si="13">IFERROR(IF(AND(Q18="Impacto",Q19="Impacto"),(AB18-(+AB18*T19)),IF(AND(Q18="Probabilidad",Q19="Impacto"),(AB17-(+AB17*T19)),IF(Q19="Probabilidad",AB18,""))),"")</f>
        <v/>
      </c>
      <c r="AC19" s="133"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4"/>
      <c r="AE19" s="135"/>
      <c r="AF19" s="136"/>
      <c r="AG19" s="137"/>
      <c r="AH19" s="137"/>
      <c r="AI19" s="135"/>
      <c r="AJ19" s="136"/>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ht="151.5" customHeight="1" x14ac:dyDescent="0.3">
      <c r="A20" s="199"/>
      <c r="B20" s="202"/>
      <c r="C20" s="202"/>
      <c r="D20" s="202"/>
      <c r="E20" s="205"/>
      <c r="F20" s="202"/>
      <c r="G20" s="208"/>
      <c r="H20" s="193"/>
      <c r="I20" s="187"/>
      <c r="J20" s="190"/>
      <c r="K20" s="187">
        <f ca="1">IF(NOT(ISERROR(MATCH(J20,_xlfn.ANCHORARRAY(E31),0))),I33&amp;"Por favor no seleccionar los criterios de impacto",J20)</f>
        <v>0</v>
      </c>
      <c r="L20" s="193"/>
      <c r="M20" s="187"/>
      <c r="N20" s="196"/>
      <c r="O20" s="125">
        <v>5</v>
      </c>
      <c r="P20" s="126"/>
      <c r="Q20" s="127" t="str">
        <f t="shared" si="11"/>
        <v/>
      </c>
      <c r="R20" s="128"/>
      <c r="S20" s="128"/>
      <c r="T20" s="129" t="str">
        <f t="shared" si="8"/>
        <v/>
      </c>
      <c r="U20" s="128"/>
      <c r="V20" s="128"/>
      <c r="W20" s="128"/>
      <c r="X20" s="130" t="str">
        <f t="shared" si="12"/>
        <v/>
      </c>
      <c r="Y20" s="131" t="str">
        <f t="shared" si="1"/>
        <v/>
      </c>
      <c r="Z20" s="132" t="str">
        <f t="shared" si="9"/>
        <v/>
      </c>
      <c r="AA20" s="131" t="str">
        <f t="shared" si="3"/>
        <v/>
      </c>
      <c r="AB20" s="132" t="str">
        <f t="shared" si="13"/>
        <v/>
      </c>
      <c r="AC20" s="133"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4"/>
      <c r="AE20" s="135"/>
      <c r="AF20" s="136"/>
      <c r="AG20" s="137"/>
      <c r="AH20" s="137"/>
      <c r="AI20" s="135"/>
      <c r="AJ20" s="136"/>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ht="151.5" customHeight="1" x14ac:dyDescent="0.3">
      <c r="A21" s="200"/>
      <c r="B21" s="203"/>
      <c r="C21" s="203"/>
      <c r="D21" s="203"/>
      <c r="E21" s="206"/>
      <c r="F21" s="203"/>
      <c r="G21" s="209"/>
      <c r="H21" s="194"/>
      <c r="I21" s="188"/>
      <c r="J21" s="191"/>
      <c r="K21" s="188">
        <f ca="1">IF(NOT(ISERROR(MATCH(J21,_xlfn.ANCHORARRAY(E32),0))),I34&amp;"Por favor no seleccionar los criterios de impacto",J21)</f>
        <v>0</v>
      </c>
      <c r="L21" s="194"/>
      <c r="M21" s="188"/>
      <c r="N21" s="197"/>
      <c r="O21" s="125">
        <v>6</v>
      </c>
      <c r="P21" s="126"/>
      <c r="Q21" s="127" t="str">
        <f t="shared" si="11"/>
        <v/>
      </c>
      <c r="R21" s="128"/>
      <c r="S21" s="128"/>
      <c r="T21" s="129" t="str">
        <f t="shared" si="8"/>
        <v/>
      </c>
      <c r="U21" s="128"/>
      <c r="V21" s="128"/>
      <c r="W21" s="128"/>
      <c r="X21" s="130" t="str">
        <f t="shared" si="12"/>
        <v/>
      </c>
      <c r="Y21" s="131" t="str">
        <f t="shared" si="1"/>
        <v/>
      </c>
      <c r="Z21" s="132" t="str">
        <f t="shared" si="9"/>
        <v/>
      </c>
      <c r="AA21" s="131" t="str">
        <f t="shared" si="3"/>
        <v/>
      </c>
      <c r="AB21" s="132" t="str">
        <f t="shared" si="13"/>
        <v/>
      </c>
      <c r="AC21" s="133" t="str">
        <f t="shared" si="14"/>
        <v/>
      </c>
      <c r="AD21" s="134"/>
      <c r="AE21" s="135"/>
      <c r="AF21" s="136"/>
      <c r="AG21" s="137"/>
      <c r="AH21" s="137"/>
      <c r="AI21" s="135"/>
      <c r="AJ21" s="136"/>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ht="151.5" customHeight="1" x14ac:dyDescent="0.3">
      <c r="A22" s="198">
        <v>3</v>
      </c>
      <c r="B22" s="201"/>
      <c r="C22" s="201"/>
      <c r="D22" s="201"/>
      <c r="E22" s="204"/>
      <c r="F22" s="201"/>
      <c r="G22" s="207"/>
      <c r="H22" s="192" t="str">
        <f>IF(G22&lt;=0,"",IF(G22&lt;=2,"Muy Baja",IF(G22&lt;=24,"Baja",IF(G22&lt;=500,"Media",IF(G22&lt;=5000,"Alta","Muy Alta")))))</f>
        <v/>
      </c>
      <c r="I22" s="186" t="str">
        <f>IF(H22="","",IF(H22="Muy Baja",0.2,IF(H22="Baja",0.4,IF(H22="Media",0.6,IF(H22="Alta",0.8,IF(H22="Muy Alta",1,))))))</f>
        <v/>
      </c>
      <c r="J22" s="189"/>
      <c r="K22" s="186">
        <f ca="1">IF(NOT(ISERROR(MATCH(J22,'Tabla Impacto'!$B$221:$B$223,0))),'Tabla Impacto'!$F$223&amp;"Por favor no seleccionar los criterios de impacto(Afectación Económica o presupuestal y Pérdida Reputacional)",J22)</f>
        <v>0</v>
      </c>
      <c r="L22" s="192" t="str">
        <f ca="1">IF(OR(K22='Tabla Impacto'!$C$11,K22='Tabla Impacto'!$D$11),"Leve",IF(OR(K22='Tabla Impacto'!$C$12,K22='Tabla Impacto'!$D$12),"Menor",IF(OR(K22='Tabla Impacto'!$C$13,K22='Tabla Impacto'!$D$13),"Moderado",IF(OR(K22='Tabla Impacto'!$C$14,K22='Tabla Impacto'!$D$14),"Mayor",IF(OR(K22='Tabla Impacto'!$C$15,K22='Tabla Impacto'!$D$15),"Catastrófico","")))))</f>
        <v/>
      </c>
      <c r="M22" s="186" t="str">
        <f ca="1">IF(L22="","",IF(L22="Leve",0.2,IF(L22="Menor",0.4,IF(L22="Moderado",0.6,IF(L22="Mayor",0.8,IF(L22="Catastrófico",1,))))))</f>
        <v/>
      </c>
      <c r="N22" s="195" t="str">
        <f ca="1">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
      </c>
      <c r="O22" s="125">
        <v>1</v>
      </c>
      <c r="P22" s="126"/>
      <c r="Q22" s="127" t="str">
        <f>IF(OR(R22="Preventivo",R22="Detectivo"),"Probabilidad",IF(R22="Correctivo","Impacto",""))</f>
        <v/>
      </c>
      <c r="R22" s="128"/>
      <c r="S22" s="128"/>
      <c r="T22" s="129" t="str">
        <f>IF(AND(R22="Preventivo",S22="Automático"),"50%",IF(AND(R22="Preventivo",S22="Manual"),"40%",IF(AND(R22="Detectivo",S22="Automático"),"40%",IF(AND(R22="Detectivo",S22="Manual"),"30%",IF(AND(R22="Correctivo",S22="Automático"),"35%",IF(AND(R22="Correctivo",S22="Manual"),"25%",""))))))</f>
        <v/>
      </c>
      <c r="U22" s="128"/>
      <c r="V22" s="128"/>
      <c r="W22" s="128"/>
      <c r="X22" s="130" t="str">
        <f>IFERROR(IF(Q22="Probabilidad",(I22-(+I22*T22)),IF(Q22="Impacto",I22,"")),"")</f>
        <v/>
      </c>
      <c r="Y22" s="131" t="str">
        <f>IFERROR(IF(X22="","",IF(X22&lt;=0.2,"Muy Baja",IF(X22&lt;=0.4,"Baja",IF(X22&lt;=0.6,"Media",IF(X22&lt;=0.8,"Alta","Muy Alta"))))),"")</f>
        <v/>
      </c>
      <c r="Z22" s="132" t="str">
        <f>+X22</f>
        <v/>
      </c>
      <c r="AA22" s="131" t="str">
        <f>IFERROR(IF(AB22="","",IF(AB22&lt;=0.2,"Leve",IF(AB22&lt;=0.4,"Menor",IF(AB22&lt;=0.6,"Moderado",IF(AB22&lt;=0.8,"Mayor","Catastrófico"))))),"")</f>
        <v/>
      </c>
      <c r="AB22" s="132" t="str">
        <f>IFERROR(IF(Q22="Impacto",(M22-(+M22*T22)),IF(Q22="Probabilidad",M22,"")),"")</f>
        <v/>
      </c>
      <c r="AC22" s="133"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
      </c>
      <c r="AD22" s="134"/>
      <c r="AE22" s="126"/>
      <c r="AF22" s="135"/>
      <c r="AG22" s="137"/>
      <c r="AH22" s="137"/>
      <c r="AI22" s="135"/>
      <c r="AJ22" s="136"/>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ht="151.5" customHeight="1" x14ac:dyDescent="0.3">
      <c r="A23" s="199"/>
      <c r="B23" s="202"/>
      <c r="C23" s="202"/>
      <c r="D23" s="202"/>
      <c r="E23" s="205"/>
      <c r="F23" s="202"/>
      <c r="G23" s="208"/>
      <c r="H23" s="193"/>
      <c r="I23" s="187"/>
      <c r="J23" s="190"/>
      <c r="K23" s="187">
        <f t="shared" ref="K23:K27" ca="1" si="15">IF(NOT(ISERROR(MATCH(J23,_xlfn.ANCHORARRAY(E34),0))),I36&amp;"Por favor no seleccionar los criterios de impacto",J23)</f>
        <v>0</v>
      </c>
      <c r="L23" s="193"/>
      <c r="M23" s="187"/>
      <c r="N23" s="196"/>
      <c r="O23" s="125">
        <v>2</v>
      </c>
      <c r="P23" s="126"/>
      <c r="Q23" s="127" t="str">
        <f>IF(OR(R23="Preventivo",R23="Detectivo"),"Probabilidad",IF(R23="Correctivo","Impacto",""))</f>
        <v/>
      </c>
      <c r="R23" s="128"/>
      <c r="S23" s="128"/>
      <c r="T23" s="129" t="str">
        <f t="shared" ref="T23:T27" si="16">IF(AND(R23="Preventivo",S23="Automático"),"50%",IF(AND(R23="Preventivo",S23="Manual"),"40%",IF(AND(R23="Detectivo",S23="Automático"),"40%",IF(AND(R23="Detectivo",S23="Manual"),"30%",IF(AND(R23="Correctivo",S23="Automático"),"35%",IF(AND(R23="Correctivo",S23="Manual"),"25%",""))))))</f>
        <v/>
      </c>
      <c r="U23" s="128"/>
      <c r="V23" s="128"/>
      <c r="W23" s="128"/>
      <c r="X23" s="139" t="str">
        <f>IFERROR(IF(AND(Q22="Probabilidad",Q23="Probabilidad"),(Z22-(+Z22*T23)),IF(Q23="Probabilidad",(I22-(+I22*T23)),IF(Q23="Impacto",Z22,""))),"")</f>
        <v/>
      </c>
      <c r="Y23" s="131" t="str">
        <f t="shared" si="1"/>
        <v/>
      </c>
      <c r="Z23" s="132" t="str">
        <f t="shared" ref="Z23:Z27" si="17">+X23</f>
        <v/>
      </c>
      <c r="AA23" s="131" t="str">
        <f t="shared" si="3"/>
        <v/>
      </c>
      <c r="AB23" s="132" t="str">
        <f>IFERROR(IF(AND(Q22="Impacto",Q23="Impacto"),(AB16-(+AB16*T23)),IF(Q23="Impacto",($M$22-(+$M$22*T23)),IF(Q23="Probabilidad",AB16,""))),"")</f>
        <v/>
      </c>
      <c r="AC23" s="133"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34"/>
      <c r="AE23" s="135"/>
      <c r="AF23" s="136"/>
      <c r="AG23" s="137"/>
      <c r="AH23" s="137"/>
      <c r="AI23" s="135"/>
      <c r="AJ23" s="136"/>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ht="151.5" customHeight="1" x14ac:dyDescent="0.3">
      <c r="A24" s="199"/>
      <c r="B24" s="202"/>
      <c r="C24" s="202"/>
      <c r="D24" s="202"/>
      <c r="E24" s="205"/>
      <c r="F24" s="202"/>
      <c r="G24" s="208"/>
      <c r="H24" s="193"/>
      <c r="I24" s="187"/>
      <c r="J24" s="190"/>
      <c r="K24" s="187">
        <f t="shared" ca="1" si="15"/>
        <v>0</v>
      </c>
      <c r="L24" s="193"/>
      <c r="M24" s="187"/>
      <c r="N24" s="196"/>
      <c r="O24" s="125">
        <v>3</v>
      </c>
      <c r="P24" s="138"/>
      <c r="Q24" s="127" t="str">
        <f>IF(OR(R24="Preventivo",R24="Detectivo"),"Probabilidad",IF(R24="Correctivo","Impacto",""))</f>
        <v/>
      </c>
      <c r="R24" s="128"/>
      <c r="S24" s="128"/>
      <c r="T24" s="129" t="str">
        <f t="shared" si="16"/>
        <v/>
      </c>
      <c r="U24" s="128"/>
      <c r="V24" s="128"/>
      <c r="W24" s="128"/>
      <c r="X24" s="130" t="str">
        <f>IFERROR(IF(AND(Q23="Probabilidad",Q24="Probabilidad"),(Z23-(+Z23*T24)),IF(AND(Q23="Impacto",Q24="Probabilidad"),(Z22-(+Z22*T24)),IF(Q24="Impacto",Z23,""))),"")</f>
        <v/>
      </c>
      <c r="Y24" s="131" t="str">
        <f t="shared" si="1"/>
        <v/>
      </c>
      <c r="Z24" s="132" t="str">
        <f t="shared" si="17"/>
        <v/>
      </c>
      <c r="AA24" s="131" t="str">
        <f t="shared" si="3"/>
        <v/>
      </c>
      <c r="AB24" s="132" t="str">
        <f>IFERROR(IF(AND(Q23="Impacto",Q24="Impacto"),(AB23-(+AB23*T24)),IF(AND(Q23="Probabilidad",Q24="Impacto"),(AB22-(+AB22*T24)),IF(Q24="Probabilidad",AB23,""))),"")</f>
        <v/>
      </c>
      <c r="AC24" s="133" t="str">
        <f t="shared" si="18"/>
        <v/>
      </c>
      <c r="AD24" s="134"/>
      <c r="AE24" s="135"/>
      <c r="AF24" s="136"/>
      <c r="AG24" s="137"/>
      <c r="AH24" s="137"/>
      <c r="AI24" s="135"/>
      <c r="AJ24" s="136"/>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ht="151.5" customHeight="1" x14ac:dyDescent="0.3">
      <c r="A25" s="199"/>
      <c r="B25" s="202"/>
      <c r="C25" s="202"/>
      <c r="D25" s="202"/>
      <c r="E25" s="205"/>
      <c r="F25" s="202"/>
      <c r="G25" s="208"/>
      <c r="H25" s="193"/>
      <c r="I25" s="187"/>
      <c r="J25" s="190"/>
      <c r="K25" s="187">
        <f t="shared" ca="1" si="15"/>
        <v>0</v>
      </c>
      <c r="L25" s="193"/>
      <c r="M25" s="187"/>
      <c r="N25" s="196"/>
      <c r="O25" s="125">
        <v>4</v>
      </c>
      <c r="P25" s="126"/>
      <c r="Q25" s="127" t="str">
        <f t="shared" ref="Q25:Q27" si="19">IF(OR(R25="Preventivo",R25="Detectivo"),"Probabilidad",IF(R25="Correctivo","Impacto",""))</f>
        <v/>
      </c>
      <c r="R25" s="128"/>
      <c r="S25" s="128"/>
      <c r="T25" s="129" t="str">
        <f t="shared" si="16"/>
        <v/>
      </c>
      <c r="U25" s="128"/>
      <c r="V25" s="128"/>
      <c r="W25" s="128"/>
      <c r="X25" s="130" t="str">
        <f t="shared" ref="X25:X27" si="20">IFERROR(IF(AND(Q24="Probabilidad",Q25="Probabilidad"),(Z24-(+Z24*T25)),IF(AND(Q24="Impacto",Q25="Probabilidad"),(Z23-(+Z23*T25)),IF(Q25="Impacto",Z24,""))),"")</f>
        <v/>
      </c>
      <c r="Y25" s="131" t="str">
        <f t="shared" si="1"/>
        <v/>
      </c>
      <c r="Z25" s="132" t="str">
        <f t="shared" si="17"/>
        <v/>
      </c>
      <c r="AA25" s="131" t="str">
        <f t="shared" si="3"/>
        <v/>
      </c>
      <c r="AB25" s="132" t="str">
        <f t="shared" ref="AB25:AB27" si="21">IFERROR(IF(AND(Q24="Impacto",Q25="Impacto"),(AB24-(+AB24*T25)),IF(AND(Q24="Probabilidad",Q25="Impacto"),(AB23-(+AB23*T25)),IF(Q25="Probabilidad",AB24,""))),"")</f>
        <v/>
      </c>
      <c r="AC25" s="133"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4"/>
      <c r="AE25" s="135"/>
      <c r="AF25" s="136"/>
      <c r="AG25" s="137"/>
      <c r="AH25" s="137"/>
      <c r="AI25" s="135"/>
      <c r="AJ25" s="136"/>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ht="151.5" customHeight="1" x14ac:dyDescent="0.3">
      <c r="A26" s="199"/>
      <c r="B26" s="202"/>
      <c r="C26" s="202"/>
      <c r="D26" s="202"/>
      <c r="E26" s="205"/>
      <c r="F26" s="202"/>
      <c r="G26" s="208"/>
      <c r="H26" s="193"/>
      <c r="I26" s="187"/>
      <c r="J26" s="190"/>
      <c r="K26" s="187">
        <f t="shared" ca="1" si="15"/>
        <v>0</v>
      </c>
      <c r="L26" s="193"/>
      <c r="M26" s="187"/>
      <c r="N26" s="196"/>
      <c r="O26" s="125">
        <v>5</v>
      </c>
      <c r="P26" s="126"/>
      <c r="Q26" s="127" t="str">
        <f t="shared" si="19"/>
        <v/>
      </c>
      <c r="R26" s="128"/>
      <c r="S26" s="128"/>
      <c r="T26" s="129" t="str">
        <f t="shared" si="16"/>
        <v/>
      </c>
      <c r="U26" s="128"/>
      <c r="V26" s="128"/>
      <c r="W26" s="128"/>
      <c r="X26" s="130" t="str">
        <f t="shared" si="20"/>
        <v/>
      </c>
      <c r="Y26" s="131" t="str">
        <f t="shared" si="1"/>
        <v/>
      </c>
      <c r="Z26" s="132" t="str">
        <f t="shared" si="17"/>
        <v/>
      </c>
      <c r="AA26" s="131" t="str">
        <f t="shared" si="3"/>
        <v/>
      </c>
      <c r="AB26" s="132" t="str">
        <f t="shared" si="21"/>
        <v/>
      </c>
      <c r="AC26" s="133"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4"/>
      <c r="AE26" s="135"/>
      <c r="AF26" s="136"/>
      <c r="AG26" s="137"/>
      <c r="AH26" s="137"/>
      <c r="AI26" s="135"/>
      <c r="AJ26" s="136"/>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ht="151.5" customHeight="1" x14ac:dyDescent="0.3">
      <c r="A27" s="200"/>
      <c r="B27" s="203"/>
      <c r="C27" s="203"/>
      <c r="D27" s="203"/>
      <c r="E27" s="206"/>
      <c r="F27" s="203"/>
      <c r="G27" s="209"/>
      <c r="H27" s="194"/>
      <c r="I27" s="188"/>
      <c r="J27" s="191"/>
      <c r="K27" s="188">
        <f t="shared" ca="1" si="15"/>
        <v>0</v>
      </c>
      <c r="L27" s="194"/>
      <c r="M27" s="188"/>
      <c r="N27" s="197"/>
      <c r="O27" s="125">
        <v>6</v>
      </c>
      <c r="P27" s="126"/>
      <c r="Q27" s="127" t="str">
        <f t="shared" si="19"/>
        <v/>
      </c>
      <c r="R27" s="128"/>
      <c r="S27" s="128"/>
      <c r="T27" s="129" t="str">
        <f t="shared" si="16"/>
        <v/>
      </c>
      <c r="U27" s="128"/>
      <c r="V27" s="128"/>
      <c r="W27" s="128"/>
      <c r="X27" s="130" t="str">
        <f t="shared" si="20"/>
        <v/>
      </c>
      <c r="Y27" s="131" t="str">
        <f t="shared" si="1"/>
        <v/>
      </c>
      <c r="Z27" s="132" t="str">
        <f t="shared" si="17"/>
        <v/>
      </c>
      <c r="AA27" s="131" t="str">
        <f t="shared" si="3"/>
        <v/>
      </c>
      <c r="AB27" s="132" t="str">
        <f t="shared" si="21"/>
        <v/>
      </c>
      <c r="AC27" s="133" t="str">
        <f t="shared" si="22"/>
        <v/>
      </c>
      <c r="AD27" s="134"/>
      <c r="AE27" s="135"/>
      <c r="AF27" s="136"/>
      <c r="AG27" s="137"/>
      <c r="AH27" s="137"/>
      <c r="AI27" s="135"/>
      <c r="AJ27" s="136"/>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ht="151.5" customHeight="1" x14ac:dyDescent="0.3">
      <c r="A28" s="198">
        <v>4</v>
      </c>
      <c r="B28" s="201"/>
      <c r="C28" s="201"/>
      <c r="D28" s="201"/>
      <c r="E28" s="204"/>
      <c r="F28" s="201"/>
      <c r="G28" s="207"/>
      <c r="H28" s="192" t="str">
        <f>IF(G28&lt;=0,"",IF(G28&lt;=2,"Muy Baja",IF(G28&lt;=24,"Baja",IF(G28&lt;=500,"Media",IF(G28&lt;=5000,"Alta","Muy Alta")))))</f>
        <v/>
      </c>
      <c r="I28" s="186" t="str">
        <f>IF(H28="","",IF(H28="Muy Baja",0.2,IF(H28="Baja",0.4,IF(H28="Media",0.6,IF(H28="Alta",0.8,IF(H28="Muy Alta",1,))))))</f>
        <v/>
      </c>
      <c r="J28" s="189"/>
      <c r="K28" s="186">
        <f ca="1">IF(NOT(ISERROR(MATCH(J28,'Tabla Impacto'!$B$221:$B$223,0))),'Tabla Impacto'!$F$223&amp;"Por favor no seleccionar los criterios de impacto(Afectación Económica o presupuestal y Pérdida Reputacional)",J28)</f>
        <v>0</v>
      </c>
      <c r="L28" s="192" t="str">
        <f ca="1">IF(OR(K28='Tabla Impacto'!$C$11,K28='Tabla Impacto'!$D$11),"Leve",IF(OR(K28='Tabla Impacto'!$C$12,K28='Tabla Impacto'!$D$12),"Menor",IF(OR(K28='Tabla Impacto'!$C$13,K28='Tabla Impacto'!$D$13),"Moderado",IF(OR(K28='Tabla Impacto'!$C$14,K28='Tabla Impacto'!$D$14),"Mayor",IF(OR(K28='Tabla Impacto'!$C$15,K28='Tabla Impacto'!$D$15),"Catastrófico","")))))</f>
        <v/>
      </c>
      <c r="M28" s="186" t="str">
        <f ca="1">IF(L28="","",IF(L28="Leve",0.2,IF(L28="Menor",0.4,IF(L28="Moderado",0.6,IF(L28="Mayor",0.8,IF(L28="Catastrófico",1,))))))</f>
        <v/>
      </c>
      <c r="N28" s="195" t="str">
        <f ca="1">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
      </c>
      <c r="O28" s="125">
        <v>1</v>
      </c>
      <c r="P28" s="126"/>
      <c r="Q28" s="127" t="str">
        <f>IF(OR(R28="Preventivo",R28="Detectivo"),"Probabilidad",IF(R28="Correctivo","Impacto",""))</f>
        <v/>
      </c>
      <c r="R28" s="128"/>
      <c r="S28" s="128"/>
      <c r="T28" s="129" t="str">
        <f>IF(AND(R28="Preventivo",S28="Automático"),"50%",IF(AND(R28="Preventivo",S28="Manual"),"40%",IF(AND(R28="Detectivo",S28="Automático"),"40%",IF(AND(R28="Detectivo",S28="Manual"),"30%",IF(AND(R28="Correctivo",S28="Automático"),"35%",IF(AND(R28="Correctivo",S28="Manual"),"25%",""))))))</f>
        <v/>
      </c>
      <c r="U28" s="128"/>
      <c r="V28" s="128"/>
      <c r="W28" s="128"/>
      <c r="X28" s="130" t="str">
        <f>IFERROR(IF(Q28="Probabilidad",(I28-(+I28*T28)),IF(Q28="Impacto",I28,"")),"")</f>
        <v/>
      </c>
      <c r="Y28" s="131" t="str">
        <f>IFERROR(IF(X28="","",IF(X28&lt;=0.2,"Muy Baja",IF(X28&lt;=0.4,"Baja",IF(X28&lt;=0.6,"Media",IF(X28&lt;=0.8,"Alta","Muy Alta"))))),"")</f>
        <v/>
      </c>
      <c r="Z28" s="132" t="str">
        <f>+X28</f>
        <v/>
      </c>
      <c r="AA28" s="131" t="str">
        <f>IFERROR(IF(AB28="","",IF(AB28&lt;=0.2,"Leve",IF(AB28&lt;=0.4,"Menor",IF(AB28&lt;=0.6,"Moderado",IF(AB28&lt;=0.8,"Mayor","Catastrófico"))))),"")</f>
        <v/>
      </c>
      <c r="AB28" s="132" t="str">
        <f>IFERROR(IF(Q28="Impacto",(M28-(+M28*T28)),IF(Q28="Probabilidad",M28,"")),"")</f>
        <v/>
      </c>
      <c r="AC28" s="133"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
      </c>
      <c r="AD28" s="134"/>
      <c r="AE28" s="126"/>
      <c r="AF28" s="135"/>
      <c r="AG28" s="137"/>
      <c r="AH28" s="137"/>
      <c r="AI28" s="135"/>
      <c r="AJ28" s="136"/>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ht="151.5" customHeight="1" x14ac:dyDescent="0.3">
      <c r="A29" s="199"/>
      <c r="B29" s="202"/>
      <c r="C29" s="202"/>
      <c r="D29" s="202"/>
      <c r="E29" s="205"/>
      <c r="F29" s="202"/>
      <c r="G29" s="208"/>
      <c r="H29" s="193"/>
      <c r="I29" s="187"/>
      <c r="J29" s="190"/>
      <c r="K29" s="187">
        <f t="shared" ref="K29:K33" ca="1" si="23">IF(NOT(ISERROR(MATCH(J29,_xlfn.ANCHORARRAY(E40),0))),I42&amp;"Por favor no seleccionar los criterios de impacto",J29)</f>
        <v>0</v>
      </c>
      <c r="L29" s="193"/>
      <c r="M29" s="187"/>
      <c r="N29" s="196"/>
      <c r="O29" s="125">
        <v>2</v>
      </c>
      <c r="P29" s="126"/>
      <c r="Q29" s="127" t="str">
        <f>IF(OR(R29="Preventivo",R29="Detectivo"),"Probabilidad",IF(R29="Correctivo","Impacto",""))</f>
        <v/>
      </c>
      <c r="R29" s="128"/>
      <c r="S29" s="128"/>
      <c r="T29" s="129" t="str">
        <f t="shared" ref="T29:T33" si="24">IF(AND(R29="Preventivo",S29="Automático"),"50%",IF(AND(R29="Preventivo",S29="Manual"),"40%",IF(AND(R29="Detectivo",S29="Automático"),"40%",IF(AND(R29="Detectivo",S29="Manual"),"30%",IF(AND(R29="Correctivo",S29="Automático"),"35%",IF(AND(R29="Correctivo",S29="Manual"),"25%",""))))))</f>
        <v/>
      </c>
      <c r="U29" s="128"/>
      <c r="V29" s="128"/>
      <c r="W29" s="128"/>
      <c r="X29" s="130" t="str">
        <f>IFERROR(IF(AND(Q28="Probabilidad",Q29="Probabilidad"),(Z28-(+Z28*T29)),IF(Q29="Probabilidad",(I28-(+I28*T29)),IF(Q29="Impacto",Z28,""))),"")</f>
        <v/>
      </c>
      <c r="Y29" s="131" t="str">
        <f t="shared" si="1"/>
        <v/>
      </c>
      <c r="Z29" s="132" t="str">
        <f t="shared" ref="Z29:Z33" si="25">+X29</f>
        <v/>
      </c>
      <c r="AA29" s="131" t="str">
        <f t="shared" si="3"/>
        <v/>
      </c>
      <c r="AB29" s="132" t="str">
        <f>IFERROR(IF(AND(Q28="Impacto",Q29="Impacto"),(AB22-(+AB22*T29)),IF(Q29="Impacto",($M$28-(+$M$28*T29)),IF(Q29="Probabilidad",AB22,""))),"")</f>
        <v/>
      </c>
      <c r="AC29" s="133" t="str">
        <f t="shared" ref="AC29:AC30" si="26">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34"/>
      <c r="AE29" s="135"/>
      <c r="AF29" s="136"/>
      <c r="AG29" s="137"/>
      <c r="AH29" s="137"/>
      <c r="AI29" s="135"/>
      <c r="AJ29" s="136"/>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ht="151.5" customHeight="1" x14ac:dyDescent="0.3">
      <c r="A30" s="199"/>
      <c r="B30" s="202"/>
      <c r="C30" s="202"/>
      <c r="D30" s="202"/>
      <c r="E30" s="205"/>
      <c r="F30" s="202"/>
      <c r="G30" s="208"/>
      <c r="H30" s="193"/>
      <c r="I30" s="187"/>
      <c r="J30" s="190"/>
      <c r="K30" s="187">
        <f t="shared" ca="1" si="23"/>
        <v>0</v>
      </c>
      <c r="L30" s="193"/>
      <c r="M30" s="187"/>
      <c r="N30" s="196"/>
      <c r="O30" s="125">
        <v>3</v>
      </c>
      <c r="P30" s="138"/>
      <c r="Q30" s="127" t="str">
        <f>IF(OR(R30="Preventivo",R30="Detectivo"),"Probabilidad",IF(R30="Correctivo","Impacto",""))</f>
        <v/>
      </c>
      <c r="R30" s="128"/>
      <c r="S30" s="128"/>
      <c r="T30" s="129" t="str">
        <f t="shared" si="24"/>
        <v/>
      </c>
      <c r="U30" s="128"/>
      <c r="V30" s="128"/>
      <c r="W30" s="128"/>
      <c r="X30" s="130" t="str">
        <f>IFERROR(IF(AND(Q29="Probabilidad",Q30="Probabilidad"),(Z29-(+Z29*T30)),IF(AND(Q29="Impacto",Q30="Probabilidad"),(Z28-(+Z28*T30)),IF(Q30="Impacto",Z29,""))),"")</f>
        <v/>
      </c>
      <c r="Y30" s="131" t="str">
        <f t="shared" si="1"/>
        <v/>
      </c>
      <c r="Z30" s="132" t="str">
        <f t="shared" si="25"/>
        <v/>
      </c>
      <c r="AA30" s="131" t="str">
        <f t="shared" si="3"/>
        <v/>
      </c>
      <c r="AB30" s="132" t="str">
        <f>IFERROR(IF(AND(Q29="Impacto",Q30="Impacto"),(AB29-(+AB29*T30)),IF(AND(Q29="Probabilidad",Q30="Impacto"),(AB28-(+AB28*T30)),IF(Q30="Probabilidad",AB29,""))),"")</f>
        <v/>
      </c>
      <c r="AC30" s="133" t="str">
        <f t="shared" si="26"/>
        <v/>
      </c>
      <c r="AD30" s="134"/>
      <c r="AE30" s="135"/>
      <c r="AF30" s="136"/>
      <c r="AG30" s="137"/>
      <c r="AH30" s="137"/>
      <c r="AI30" s="135"/>
      <c r="AJ30" s="136"/>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ht="151.5" customHeight="1" x14ac:dyDescent="0.3">
      <c r="A31" s="199"/>
      <c r="B31" s="202"/>
      <c r="C31" s="202"/>
      <c r="D31" s="202"/>
      <c r="E31" s="205"/>
      <c r="F31" s="202"/>
      <c r="G31" s="208"/>
      <c r="H31" s="193"/>
      <c r="I31" s="187"/>
      <c r="J31" s="190"/>
      <c r="K31" s="187">
        <f t="shared" ca="1" si="23"/>
        <v>0</v>
      </c>
      <c r="L31" s="193"/>
      <c r="M31" s="187"/>
      <c r="N31" s="196"/>
      <c r="O31" s="125">
        <v>4</v>
      </c>
      <c r="P31" s="126"/>
      <c r="Q31" s="127" t="str">
        <f t="shared" ref="Q31:Q33" si="27">IF(OR(R31="Preventivo",R31="Detectivo"),"Probabilidad",IF(R31="Correctivo","Impacto",""))</f>
        <v/>
      </c>
      <c r="R31" s="128"/>
      <c r="S31" s="128"/>
      <c r="T31" s="129" t="str">
        <f t="shared" si="24"/>
        <v/>
      </c>
      <c r="U31" s="128"/>
      <c r="V31" s="128"/>
      <c r="W31" s="128"/>
      <c r="X31" s="130" t="str">
        <f t="shared" ref="X31:X33" si="28">IFERROR(IF(AND(Q30="Probabilidad",Q31="Probabilidad"),(Z30-(+Z30*T31)),IF(AND(Q30="Impacto",Q31="Probabilidad"),(Z29-(+Z29*T31)),IF(Q31="Impacto",Z30,""))),"")</f>
        <v/>
      </c>
      <c r="Y31" s="131" t="str">
        <f t="shared" si="1"/>
        <v/>
      </c>
      <c r="Z31" s="132" t="str">
        <f t="shared" si="25"/>
        <v/>
      </c>
      <c r="AA31" s="131" t="str">
        <f t="shared" si="3"/>
        <v/>
      </c>
      <c r="AB31" s="132" t="str">
        <f t="shared" ref="AB31:AB33" si="29">IFERROR(IF(AND(Q30="Impacto",Q31="Impacto"),(AB30-(+AB30*T31)),IF(AND(Q30="Probabilidad",Q31="Impacto"),(AB29-(+AB29*T31)),IF(Q31="Probabilidad",AB30,""))),"")</f>
        <v/>
      </c>
      <c r="AC31" s="133"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4"/>
      <c r="AE31" s="135"/>
      <c r="AF31" s="136"/>
      <c r="AG31" s="137"/>
      <c r="AH31" s="137"/>
      <c r="AI31" s="135"/>
      <c r="AJ31" s="136"/>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ht="151.5" customHeight="1" x14ac:dyDescent="0.3">
      <c r="A32" s="199"/>
      <c r="B32" s="202"/>
      <c r="C32" s="202"/>
      <c r="D32" s="202"/>
      <c r="E32" s="205"/>
      <c r="F32" s="202"/>
      <c r="G32" s="208"/>
      <c r="H32" s="193"/>
      <c r="I32" s="187"/>
      <c r="J32" s="190"/>
      <c r="K32" s="187">
        <f t="shared" ca="1" si="23"/>
        <v>0</v>
      </c>
      <c r="L32" s="193"/>
      <c r="M32" s="187"/>
      <c r="N32" s="196"/>
      <c r="O32" s="125">
        <v>5</v>
      </c>
      <c r="P32" s="126"/>
      <c r="Q32" s="127" t="str">
        <f t="shared" si="27"/>
        <v/>
      </c>
      <c r="R32" s="128"/>
      <c r="S32" s="128"/>
      <c r="T32" s="129" t="str">
        <f t="shared" si="24"/>
        <v/>
      </c>
      <c r="U32" s="128"/>
      <c r="V32" s="128"/>
      <c r="W32" s="128"/>
      <c r="X32" s="139" t="str">
        <f t="shared" si="28"/>
        <v/>
      </c>
      <c r="Y32" s="131" t="str">
        <f>IFERROR(IF(X32="","",IF(X32&lt;=0.2,"Muy Baja",IF(X32&lt;=0.4,"Baja",IF(X32&lt;=0.6,"Media",IF(X32&lt;=0.8,"Alta","Muy Alta"))))),"")</f>
        <v/>
      </c>
      <c r="Z32" s="132" t="str">
        <f t="shared" si="25"/>
        <v/>
      </c>
      <c r="AA32" s="131" t="str">
        <f t="shared" si="3"/>
        <v/>
      </c>
      <c r="AB32" s="132" t="str">
        <f t="shared" si="29"/>
        <v/>
      </c>
      <c r="AC32" s="133"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4"/>
      <c r="AE32" s="135"/>
      <c r="AF32" s="136"/>
      <c r="AG32" s="137"/>
      <c r="AH32" s="137"/>
      <c r="AI32" s="135"/>
      <c r="AJ32" s="136"/>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ht="151.5" customHeight="1" x14ac:dyDescent="0.3">
      <c r="A33" s="200"/>
      <c r="B33" s="203"/>
      <c r="C33" s="203"/>
      <c r="D33" s="203"/>
      <c r="E33" s="206"/>
      <c r="F33" s="203"/>
      <c r="G33" s="209"/>
      <c r="H33" s="194"/>
      <c r="I33" s="188"/>
      <c r="J33" s="191"/>
      <c r="K33" s="188">
        <f t="shared" ca="1" si="23"/>
        <v>0</v>
      </c>
      <c r="L33" s="194"/>
      <c r="M33" s="188"/>
      <c r="N33" s="197"/>
      <c r="O33" s="125">
        <v>6</v>
      </c>
      <c r="P33" s="126"/>
      <c r="Q33" s="127" t="str">
        <f t="shared" si="27"/>
        <v/>
      </c>
      <c r="R33" s="128"/>
      <c r="S33" s="128"/>
      <c r="T33" s="129" t="str">
        <f t="shared" si="24"/>
        <v/>
      </c>
      <c r="U33" s="128"/>
      <c r="V33" s="128"/>
      <c r="W33" s="128"/>
      <c r="X33" s="130" t="str">
        <f t="shared" si="28"/>
        <v/>
      </c>
      <c r="Y33" s="131" t="str">
        <f t="shared" si="1"/>
        <v/>
      </c>
      <c r="Z33" s="132" t="str">
        <f t="shared" si="25"/>
        <v/>
      </c>
      <c r="AA33" s="131" t="str">
        <f t="shared" si="3"/>
        <v/>
      </c>
      <c r="AB33" s="132" t="str">
        <f t="shared" si="29"/>
        <v/>
      </c>
      <c r="AC33" s="133" t="str">
        <f t="shared" si="30"/>
        <v/>
      </c>
      <c r="AD33" s="134"/>
      <c r="AE33" s="135"/>
      <c r="AF33" s="136"/>
      <c r="AG33" s="137"/>
      <c r="AH33" s="137"/>
      <c r="AI33" s="135"/>
      <c r="AJ33" s="136"/>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ht="151.5" customHeight="1" x14ac:dyDescent="0.3">
      <c r="A34" s="198">
        <v>5</v>
      </c>
      <c r="B34" s="201"/>
      <c r="C34" s="201"/>
      <c r="D34" s="201"/>
      <c r="E34" s="204"/>
      <c r="F34" s="201"/>
      <c r="G34" s="207"/>
      <c r="H34" s="192" t="str">
        <f>IF(G34&lt;=0,"",IF(G34&lt;=2,"Muy Baja",IF(G34&lt;=24,"Baja",IF(G34&lt;=500,"Media",IF(G34&lt;=5000,"Alta","Muy Alta")))))</f>
        <v/>
      </c>
      <c r="I34" s="186" t="str">
        <f>IF(H34="","",IF(H34="Muy Baja",0.2,IF(H34="Baja",0.4,IF(H34="Media",0.6,IF(H34="Alta",0.8,IF(H34="Muy Alta",1,))))))</f>
        <v/>
      </c>
      <c r="J34" s="189"/>
      <c r="K34" s="186">
        <f ca="1">IF(NOT(ISERROR(MATCH(J34,'Tabla Impacto'!$B$221:$B$223,0))),'Tabla Impacto'!$F$223&amp;"Por favor no seleccionar los criterios de impacto(Afectación Económica o presupuestal y Pérdida Reputacional)",J34)</f>
        <v>0</v>
      </c>
      <c r="L34" s="192" t="str">
        <f ca="1">IF(OR(K34='Tabla Impacto'!$C$11,K34='Tabla Impacto'!$D$11),"Leve",IF(OR(K34='Tabla Impacto'!$C$12,K34='Tabla Impacto'!$D$12),"Menor",IF(OR(K34='Tabla Impacto'!$C$13,K34='Tabla Impacto'!$D$13),"Moderado",IF(OR(K34='Tabla Impacto'!$C$14,K34='Tabla Impacto'!$D$14),"Mayor",IF(OR(K34='Tabla Impacto'!$C$15,K34='Tabla Impacto'!$D$15),"Catastrófico","")))))</f>
        <v/>
      </c>
      <c r="M34" s="186" t="str">
        <f ca="1">IF(L34="","",IF(L34="Leve",0.2,IF(L34="Menor",0.4,IF(L34="Moderado",0.6,IF(L34="Mayor",0.8,IF(L34="Catastrófico",1,))))))</f>
        <v/>
      </c>
      <c r="N34" s="195" t="str">
        <f ca="1">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
      </c>
      <c r="O34" s="125">
        <v>1</v>
      </c>
      <c r="P34" s="126"/>
      <c r="Q34" s="127" t="str">
        <f>IF(OR(R34="Preventivo",R34="Detectivo"),"Probabilidad",IF(R34="Correctivo","Impacto",""))</f>
        <v/>
      </c>
      <c r="R34" s="128"/>
      <c r="S34" s="128"/>
      <c r="T34" s="129" t="str">
        <f>IF(AND(R34="Preventivo",S34="Automático"),"50%",IF(AND(R34="Preventivo",S34="Manual"),"40%",IF(AND(R34="Detectivo",S34="Automático"),"40%",IF(AND(R34="Detectivo",S34="Manual"),"30%",IF(AND(R34="Correctivo",S34="Automático"),"35%",IF(AND(R34="Correctivo",S34="Manual"),"25%",""))))))</f>
        <v/>
      </c>
      <c r="U34" s="128"/>
      <c r="V34" s="128"/>
      <c r="W34" s="128"/>
      <c r="X34" s="130" t="str">
        <f>IFERROR(IF(Q34="Probabilidad",(I34-(+I34*T34)),IF(Q34="Impacto",I34,"")),"")</f>
        <v/>
      </c>
      <c r="Y34" s="131" t="str">
        <f>IFERROR(IF(X34="","",IF(X34&lt;=0.2,"Muy Baja",IF(X34&lt;=0.4,"Baja",IF(X34&lt;=0.6,"Media",IF(X34&lt;=0.8,"Alta","Muy Alta"))))),"")</f>
        <v/>
      </c>
      <c r="Z34" s="132" t="str">
        <f>+X34</f>
        <v/>
      </c>
      <c r="AA34" s="131" t="str">
        <f>IFERROR(IF(AB34="","",IF(AB34&lt;=0.2,"Leve",IF(AB34&lt;=0.4,"Menor",IF(AB34&lt;=0.6,"Moderado",IF(AB34&lt;=0.8,"Mayor","Catastrófico"))))),"")</f>
        <v/>
      </c>
      <c r="AB34" s="132" t="str">
        <f>IFERROR(IF(Q34="Impacto",(M34-(+M34*T34)),IF(Q34="Probabilidad",M34,"")),"")</f>
        <v/>
      </c>
      <c r="AC34" s="133"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
      </c>
      <c r="AD34" s="134"/>
      <c r="AE34" s="135"/>
      <c r="AF34" s="136"/>
      <c r="AG34" s="137"/>
      <c r="AH34" s="137"/>
      <c r="AI34" s="135"/>
      <c r="AJ34" s="136"/>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ht="151.5" customHeight="1" x14ac:dyDescent="0.3">
      <c r="A35" s="199"/>
      <c r="B35" s="202"/>
      <c r="C35" s="202"/>
      <c r="D35" s="202"/>
      <c r="E35" s="205"/>
      <c r="F35" s="202"/>
      <c r="G35" s="208"/>
      <c r="H35" s="193"/>
      <c r="I35" s="187"/>
      <c r="J35" s="190"/>
      <c r="K35" s="187">
        <f t="shared" ref="K35:K39" ca="1" si="31">IF(NOT(ISERROR(MATCH(J35,_xlfn.ANCHORARRAY(E46),0))),I48&amp;"Por favor no seleccionar los criterios de impacto",J35)</f>
        <v>0</v>
      </c>
      <c r="L35" s="193"/>
      <c r="M35" s="187"/>
      <c r="N35" s="196"/>
      <c r="O35" s="125">
        <v>2</v>
      </c>
      <c r="P35" s="126"/>
      <c r="Q35" s="127" t="str">
        <f>IF(OR(R35="Preventivo",R35="Detectivo"),"Probabilidad",IF(R35="Correctivo","Impacto",""))</f>
        <v/>
      </c>
      <c r="R35" s="128"/>
      <c r="S35" s="128"/>
      <c r="T35" s="129" t="str">
        <f t="shared" ref="T35:T39" si="32">IF(AND(R35="Preventivo",S35="Automático"),"50%",IF(AND(R35="Preventivo",S35="Manual"),"40%",IF(AND(R35="Detectivo",S35="Automático"),"40%",IF(AND(R35="Detectivo",S35="Manual"),"30%",IF(AND(R35="Correctivo",S35="Automático"),"35%",IF(AND(R35="Correctivo",S35="Manual"),"25%",""))))))</f>
        <v/>
      </c>
      <c r="U35" s="128"/>
      <c r="V35" s="128"/>
      <c r="W35" s="128"/>
      <c r="X35" s="130" t="str">
        <f>IFERROR(IF(AND(Q34="Probabilidad",Q35="Probabilidad"),(Z34-(+Z34*T35)),IF(Q35="Probabilidad",(I34-(+I34*T35)),IF(Q35="Impacto",Z34,""))),"")</f>
        <v/>
      </c>
      <c r="Y35" s="131" t="str">
        <f t="shared" si="1"/>
        <v/>
      </c>
      <c r="Z35" s="132" t="str">
        <f t="shared" ref="Z35:Z39" si="33">+X35</f>
        <v/>
      </c>
      <c r="AA35" s="131" t="str">
        <f t="shared" si="3"/>
        <v/>
      </c>
      <c r="AB35" s="132" t="str">
        <f>IFERROR(IF(AND(Q34="Impacto",Q35="Impacto"),(AB28-(+AB28*T35)),IF(Q35="Impacto",($M$34-(+$M$34*T35)),IF(Q35="Probabilidad",AB28,""))),"")</f>
        <v/>
      </c>
      <c r="AC35" s="133"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34"/>
      <c r="AE35" s="135"/>
      <c r="AF35" s="136"/>
      <c r="AG35" s="137"/>
      <c r="AH35" s="137"/>
      <c r="AI35" s="135"/>
      <c r="AJ35" s="136"/>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ht="151.5" customHeight="1" x14ac:dyDescent="0.3">
      <c r="A36" s="199"/>
      <c r="B36" s="202"/>
      <c r="C36" s="202"/>
      <c r="D36" s="202"/>
      <c r="E36" s="205"/>
      <c r="F36" s="202"/>
      <c r="G36" s="208"/>
      <c r="H36" s="193"/>
      <c r="I36" s="187"/>
      <c r="J36" s="190"/>
      <c r="K36" s="187">
        <f t="shared" ca="1" si="31"/>
        <v>0</v>
      </c>
      <c r="L36" s="193"/>
      <c r="M36" s="187"/>
      <c r="N36" s="196"/>
      <c r="O36" s="125">
        <v>3</v>
      </c>
      <c r="P36" s="138"/>
      <c r="Q36" s="127" t="str">
        <f>IF(OR(R36="Preventivo",R36="Detectivo"),"Probabilidad",IF(R36="Correctivo","Impacto",""))</f>
        <v/>
      </c>
      <c r="R36" s="128"/>
      <c r="S36" s="128"/>
      <c r="T36" s="129" t="str">
        <f t="shared" si="32"/>
        <v/>
      </c>
      <c r="U36" s="128"/>
      <c r="V36" s="128"/>
      <c r="W36" s="128"/>
      <c r="X36" s="130" t="str">
        <f>IFERROR(IF(AND(Q35="Probabilidad",Q36="Probabilidad"),(Z35-(+Z35*T36)),IF(AND(Q35="Impacto",Q36="Probabilidad"),(Z34-(+Z34*T36)),IF(Q36="Impacto",Z35,""))),"")</f>
        <v/>
      </c>
      <c r="Y36" s="131" t="str">
        <f t="shared" si="1"/>
        <v/>
      </c>
      <c r="Z36" s="132" t="str">
        <f t="shared" si="33"/>
        <v/>
      </c>
      <c r="AA36" s="131" t="str">
        <f t="shared" si="3"/>
        <v/>
      </c>
      <c r="AB36" s="132" t="str">
        <f>IFERROR(IF(AND(Q35="Impacto",Q36="Impacto"),(AB35-(+AB35*T36)),IF(AND(Q35="Probabilidad",Q36="Impacto"),(AB34-(+AB34*T36)),IF(Q36="Probabilidad",AB35,""))),"")</f>
        <v/>
      </c>
      <c r="AC36" s="133" t="str">
        <f t="shared" si="34"/>
        <v/>
      </c>
      <c r="AD36" s="134"/>
      <c r="AE36" s="135"/>
      <c r="AF36" s="136"/>
      <c r="AG36" s="137"/>
      <c r="AH36" s="137"/>
      <c r="AI36" s="135"/>
      <c r="AJ36" s="136"/>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ht="151.5" customHeight="1" x14ac:dyDescent="0.3">
      <c r="A37" s="199"/>
      <c r="B37" s="202"/>
      <c r="C37" s="202"/>
      <c r="D37" s="202"/>
      <c r="E37" s="205"/>
      <c r="F37" s="202"/>
      <c r="G37" s="208"/>
      <c r="H37" s="193"/>
      <c r="I37" s="187"/>
      <c r="J37" s="190"/>
      <c r="K37" s="187">
        <f t="shared" ca="1" si="31"/>
        <v>0</v>
      </c>
      <c r="L37" s="193"/>
      <c r="M37" s="187"/>
      <c r="N37" s="196"/>
      <c r="O37" s="125">
        <v>4</v>
      </c>
      <c r="P37" s="126"/>
      <c r="Q37" s="127" t="str">
        <f t="shared" ref="Q37:Q39" si="35">IF(OR(R37="Preventivo",R37="Detectivo"),"Probabilidad",IF(R37="Correctivo","Impacto",""))</f>
        <v/>
      </c>
      <c r="R37" s="128"/>
      <c r="S37" s="128"/>
      <c r="T37" s="129" t="str">
        <f t="shared" si="32"/>
        <v/>
      </c>
      <c r="U37" s="128"/>
      <c r="V37" s="128"/>
      <c r="W37" s="128"/>
      <c r="X37" s="130" t="str">
        <f t="shared" ref="X37:X39" si="36">IFERROR(IF(AND(Q36="Probabilidad",Q37="Probabilidad"),(Z36-(+Z36*T37)),IF(AND(Q36="Impacto",Q37="Probabilidad"),(Z35-(+Z35*T37)),IF(Q37="Impacto",Z36,""))),"")</f>
        <v/>
      </c>
      <c r="Y37" s="131" t="str">
        <f t="shared" si="1"/>
        <v/>
      </c>
      <c r="Z37" s="132" t="str">
        <f t="shared" si="33"/>
        <v/>
      </c>
      <c r="AA37" s="131" t="str">
        <f t="shared" si="3"/>
        <v/>
      </c>
      <c r="AB37" s="132" t="str">
        <f t="shared" ref="AB37:AB39" si="37">IFERROR(IF(AND(Q36="Impacto",Q37="Impacto"),(AB36-(+AB36*T37)),IF(AND(Q36="Probabilidad",Q37="Impacto"),(AB35-(+AB35*T37)),IF(Q37="Probabilidad",AB36,""))),"")</f>
        <v/>
      </c>
      <c r="AC37" s="133"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4"/>
      <c r="AE37" s="135"/>
      <c r="AF37" s="136"/>
      <c r="AG37" s="137"/>
      <c r="AH37" s="137"/>
      <c r="AI37" s="135"/>
      <c r="AJ37" s="136"/>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ht="151.5" customHeight="1" x14ac:dyDescent="0.3">
      <c r="A38" s="199"/>
      <c r="B38" s="202"/>
      <c r="C38" s="202"/>
      <c r="D38" s="202"/>
      <c r="E38" s="205"/>
      <c r="F38" s="202"/>
      <c r="G38" s="208"/>
      <c r="H38" s="193"/>
      <c r="I38" s="187"/>
      <c r="J38" s="190"/>
      <c r="K38" s="187">
        <f t="shared" ca="1" si="31"/>
        <v>0</v>
      </c>
      <c r="L38" s="193"/>
      <c r="M38" s="187"/>
      <c r="N38" s="196"/>
      <c r="O38" s="125">
        <v>5</v>
      </c>
      <c r="P38" s="126"/>
      <c r="Q38" s="127" t="str">
        <f t="shared" si="35"/>
        <v/>
      </c>
      <c r="R38" s="128"/>
      <c r="S38" s="128"/>
      <c r="T38" s="129" t="str">
        <f t="shared" si="32"/>
        <v/>
      </c>
      <c r="U38" s="128"/>
      <c r="V38" s="128"/>
      <c r="W38" s="128"/>
      <c r="X38" s="130" t="str">
        <f t="shared" si="36"/>
        <v/>
      </c>
      <c r="Y38" s="131" t="str">
        <f t="shared" si="1"/>
        <v/>
      </c>
      <c r="Z38" s="132" t="str">
        <f t="shared" si="33"/>
        <v/>
      </c>
      <c r="AA38" s="131" t="str">
        <f t="shared" si="3"/>
        <v/>
      </c>
      <c r="AB38" s="132" t="str">
        <f t="shared" si="37"/>
        <v/>
      </c>
      <c r="AC38" s="133"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4"/>
      <c r="AE38" s="135"/>
      <c r="AF38" s="136"/>
      <c r="AG38" s="137"/>
      <c r="AH38" s="137"/>
      <c r="AI38" s="135"/>
      <c r="AJ38" s="136"/>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ht="151.5" customHeight="1" x14ac:dyDescent="0.3">
      <c r="A39" s="200"/>
      <c r="B39" s="203"/>
      <c r="C39" s="203"/>
      <c r="D39" s="203"/>
      <c r="E39" s="206"/>
      <c r="F39" s="203"/>
      <c r="G39" s="209"/>
      <c r="H39" s="194"/>
      <c r="I39" s="188"/>
      <c r="J39" s="191"/>
      <c r="K39" s="188">
        <f t="shared" ca="1" si="31"/>
        <v>0</v>
      </c>
      <c r="L39" s="194"/>
      <c r="M39" s="188"/>
      <c r="N39" s="197"/>
      <c r="O39" s="125">
        <v>6</v>
      </c>
      <c r="P39" s="126"/>
      <c r="Q39" s="127" t="str">
        <f t="shared" si="35"/>
        <v/>
      </c>
      <c r="R39" s="128"/>
      <c r="S39" s="128"/>
      <c r="T39" s="129" t="str">
        <f t="shared" si="32"/>
        <v/>
      </c>
      <c r="U39" s="128"/>
      <c r="V39" s="128"/>
      <c r="W39" s="128"/>
      <c r="X39" s="130" t="str">
        <f t="shared" si="36"/>
        <v/>
      </c>
      <c r="Y39" s="131" t="str">
        <f t="shared" si="1"/>
        <v/>
      </c>
      <c r="Z39" s="132" t="str">
        <f t="shared" si="33"/>
        <v/>
      </c>
      <c r="AA39" s="131" t="str">
        <f t="shared" si="3"/>
        <v/>
      </c>
      <c r="AB39" s="132" t="str">
        <f t="shared" si="37"/>
        <v/>
      </c>
      <c r="AC39" s="133" t="str">
        <f t="shared" si="38"/>
        <v/>
      </c>
      <c r="AD39" s="134"/>
      <c r="AE39" s="135"/>
      <c r="AF39" s="136"/>
      <c r="AG39" s="137"/>
      <c r="AH39" s="137"/>
      <c r="AI39" s="135"/>
      <c r="AJ39" s="136"/>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ht="151.5" customHeight="1" x14ac:dyDescent="0.3">
      <c r="A40" s="198">
        <v>6</v>
      </c>
      <c r="B40" s="201"/>
      <c r="C40" s="201"/>
      <c r="D40" s="201"/>
      <c r="E40" s="204"/>
      <c r="F40" s="201"/>
      <c r="G40" s="207"/>
      <c r="H40" s="192" t="str">
        <f>IF(G40&lt;=0,"",IF(G40&lt;=2,"Muy Baja",IF(G40&lt;=24,"Baja",IF(G40&lt;=500,"Media",IF(G40&lt;=5000,"Alta","Muy Alta")))))</f>
        <v/>
      </c>
      <c r="I40" s="186" t="str">
        <f>IF(H40="","",IF(H40="Muy Baja",0.2,IF(H40="Baja",0.4,IF(H40="Media",0.6,IF(H40="Alta",0.8,IF(H40="Muy Alta",1,))))))</f>
        <v/>
      </c>
      <c r="J40" s="189"/>
      <c r="K40" s="186">
        <f ca="1">IF(NOT(ISERROR(MATCH(J40,'Tabla Impacto'!$B$221:$B$223,0))),'Tabla Impacto'!$F$223&amp;"Por favor no seleccionar los criterios de impacto(Afectación Económica o presupuestal y Pérdida Reputacional)",J40)</f>
        <v>0</v>
      </c>
      <c r="L40" s="192" t="str">
        <f ca="1">IF(OR(K40='Tabla Impacto'!$C$11,K40='Tabla Impacto'!$D$11),"Leve",IF(OR(K40='Tabla Impacto'!$C$12,K40='Tabla Impacto'!$D$12),"Menor",IF(OR(K40='Tabla Impacto'!$C$13,K40='Tabla Impacto'!$D$13),"Moderado",IF(OR(K40='Tabla Impacto'!$C$14,K40='Tabla Impacto'!$D$14),"Mayor",IF(OR(K40='Tabla Impacto'!$C$15,K40='Tabla Impacto'!$D$15),"Catastrófico","")))))</f>
        <v/>
      </c>
      <c r="M40" s="186" t="str">
        <f ca="1">IF(L40="","",IF(L40="Leve",0.2,IF(L40="Menor",0.4,IF(L40="Moderado",0.6,IF(L40="Mayor",0.8,IF(L40="Catastrófico",1,))))))</f>
        <v/>
      </c>
      <c r="N40" s="195" t="str">
        <f ca="1">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
      </c>
      <c r="O40" s="125">
        <v>1</v>
      </c>
      <c r="P40" s="126"/>
      <c r="Q40" s="127" t="str">
        <f>IF(OR(R40="Preventivo",R40="Detectivo"),"Probabilidad",IF(R40="Correctivo","Impacto",""))</f>
        <v/>
      </c>
      <c r="R40" s="128"/>
      <c r="S40" s="128"/>
      <c r="T40" s="129" t="str">
        <f>IF(AND(R40="Preventivo",S40="Automático"),"50%",IF(AND(R40="Preventivo",S40="Manual"),"40%",IF(AND(R40="Detectivo",S40="Automático"),"40%",IF(AND(R40="Detectivo",S40="Manual"),"30%",IF(AND(R40="Correctivo",S40="Automático"),"35%",IF(AND(R40="Correctivo",S40="Manual"),"25%",""))))))</f>
        <v/>
      </c>
      <c r="U40" s="128"/>
      <c r="V40" s="128"/>
      <c r="W40" s="128"/>
      <c r="X40" s="130" t="str">
        <f>IFERROR(IF(Q40="Probabilidad",(I40-(+I40*T40)),IF(Q40="Impacto",I40,"")),"")</f>
        <v/>
      </c>
      <c r="Y40" s="131" t="str">
        <f>IFERROR(IF(X40="","",IF(X40&lt;=0.2,"Muy Baja",IF(X40&lt;=0.4,"Baja",IF(X40&lt;=0.6,"Media",IF(X40&lt;=0.8,"Alta","Muy Alta"))))),"")</f>
        <v/>
      </c>
      <c r="Z40" s="132" t="str">
        <f>+X40</f>
        <v/>
      </c>
      <c r="AA40" s="131" t="str">
        <f>IFERROR(IF(AB40="","",IF(AB40&lt;=0.2,"Leve",IF(AB40&lt;=0.4,"Menor",IF(AB40&lt;=0.6,"Moderado",IF(AB40&lt;=0.8,"Mayor","Catastrófico"))))),"")</f>
        <v/>
      </c>
      <c r="AB40" s="132" t="str">
        <f>IFERROR(IF(Q40="Impacto",(M40-(+M40*T40)),IF(Q40="Probabilidad",M40,"")),"")</f>
        <v/>
      </c>
      <c r="AC40" s="133"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
      </c>
      <c r="AD40" s="134"/>
      <c r="AE40" s="135"/>
      <c r="AF40" s="136"/>
      <c r="AG40" s="137"/>
      <c r="AH40" s="137"/>
      <c r="AI40" s="135"/>
      <c r="AJ40" s="136"/>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ht="151.5" customHeight="1" x14ac:dyDescent="0.3">
      <c r="A41" s="199"/>
      <c r="B41" s="202"/>
      <c r="C41" s="202"/>
      <c r="D41" s="202"/>
      <c r="E41" s="205"/>
      <c r="F41" s="202"/>
      <c r="G41" s="208"/>
      <c r="H41" s="193"/>
      <c r="I41" s="187"/>
      <c r="J41" s="190"/>
      <c r="K41" s="187">
        <f t="shared" ref="K41:K45" ca="1" si="39">IF(NOT(ISERROR(MATCH(J41,_xlfn.ANCHORARRAY(E52),0))),I54&amp;"Por favor no seleccionar los criterios de impacto",J41)</f>
        <v>0</v>
      </c>
      <c r="L41" s="193"/>
      <c r="M41" s="187"/>
      <c r="N41" s="196"/>
      <c r="O41" s="125">
        <v>2</v>
      </c>
      <c r="P41" s="126"/>
      <c r="Q41" s="127" t="str">
        <f>IF(OR(R41="Preventivo",R41="Detectivo"),"Probabilidad",IF(R41="Correctivo","Impacto",""))</f>
        <v/>
      </c>
      <c r="R41" s="128"/>
      <c r="S41" s="128"/>
      <c r="T41" s="129" t="str">
        <f t="shared" ref="T41:T45" si="40">IF(AND(R41="Preventivo",S41="Automático"),"50%",IF(AND(R41="Preventivo",S41="Manual"),"40%",IF(AND(R41="Detectivo",S41="Automático"),"40%",IF(AND(R41="Detectivo",S41="Manual"),"30%",IF(AND(R41="Correctivo",S41="Automático"),"35%",IF(AND(R41="Correctivo",S41="Manual"),"25%",""))))))</f>
        <v/>
      </c>
      <c r="U41" s="128"/>
      <c r="V41" s="128"/>
      <c r="W41" s="128"/>
      <c r="X41" s="130" t="str">
        <f>IFERROR(IF(AND(Q40="Probabilidad",Q41="Probabilidad"),(Z40-(+Z40*T41)),IF(Q41="Probabilidad",(I40-(+I40*T41)),IF(Q41="Impacto",Z40,""))),"")</f>
        <v/>
      </c>
      <c r="Y41" s="131" t="str">
        <f t="shared" si="1"/>
        <v/>
      </c>
      <c r="Z41" s="132" t="str">
        <f t="shared" ref="Z41:Z45" si="41">+X41</f>
        <v/>
      </c>
      <c r="AA41" s="131" t="str">
        <f t="shared" si="3"/>
        <v/>
      </c>
      <c r="AB41" s="132" t="str">
        <f>IFERROR(IF(AND(Q40="Impacto",Q41="Impacto"),(AB34-(+AB34*T41)),IF(Q41="Impacto",($M$40-(+$M$40*T41)),IF(Q41="Probabilidad",AB34,""))),"")</f>
        <v/>
      </c>
      <c r="AC41" s="133"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34"/>
      <c r="AE41" s="135"/>
      <c r="AF41" s="136"/>
      <c r="AG41" s="137"/>
      <c r="AH41" s="137"/>
      <c r="AI41" s="135"/>
      <c r="AJ41" s="136"/>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ht="151.5" customHeight="1" x14ac:dyDescent="0.3">
      <c r="A42" s="199"/>
      <c r="B42" s="202"/>
      <c r="C42" s="202"/>
      <c r="D42" s="202"/>
      <c r="E42" s="205"/>
      <c r="F42" s="202"/>
      <c r="G42" s="208"/>
      <c r="H42" s="193"/>
      <c r="I42" s="187"/>
      <c r="J42" s="190"/>
      <c r="K42" s="187">
        <f t="shared" ca="1" si="39"/>
        <v>0</v>
      </c>
      <c r="L42" s="193"/>
      <c r="M42" s="187"/>
      <c r="N42" s="196"/>
      <c r="O42" s="125">
        <v>3</v>
      </c>
      <c r="P42" s="138"/>
      <c r="Q42" s="127" t="str">
        <f>IF(OR(R42="Preventivo",R42="Detectivo"),"Probabilidad",IF(R42="Correctivo","Impacto",""))</f>
        <v/>
      </c>
      <c r="R42" s="128"/>
      <c r="S42" s="128"/>
      <c r="T42" s="129" t="str">
        <f t="shared" si="40"/>
        <v/>
      </c>
      <c r="U42" s="128"/>
      <c r="V42" s="128"/>
      <c r="W42" s="128"/>
      <c r="X42" s="130" t="str">
        <f>IFERROR(IF(AND(Q41="Probabilidad",Q42="Probabilidad"),(Z41-(+Z41*T42)),IF(AND(Q41="Impacto",Q42="Probabilidad"),(Z40-(+Z40*T42)),IF(Q42="Impacto",Z41,""))),"")</f>
        <v/>
      </c>
      <c r="Y42" s="131" t="str">
        <f t="shared" si="1"/>
        <v/>
      </c>
      <c r="Z42" s="132" t="str">
        <f t="shared" si="41"/>
        <v/>
      </c>
      <c r="AA42" s="131" t="str">
        <f t="shared" si="3"/>
        <v/>
      </c>
      <c r="AB42" s="132" t="str">
        <f>IFERROR(IF(AND(Q41="Impacto",Q42="Impacto"),(AB41-(+AB41*T42)),IF(AND(Q41="Probabilidad",Q42="Impacto"),(AB40-(+AB40*T42)),IF(Q42="Probabilidad",AB41,""))),"")</f>
        <v/>
      </c>
      <c r="AC42" s="133" t="str">
        <f t="shared" si="42"/>
        <v/>
      </c>
      <c r="AD42" s="134"/>
      <c r="AE42" s="135"/>
      <c r="AF42" s="136"/>
      <c r="AG42" s="137"/>
      <c r="AH42" s="137"/>
      <c r="AI42" s="135"/>
      <c r="AJ42" s="136"/>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ht="151.5" customHeight="1" x14ac:dyDescent="0.3">
      <c r="A43" s="199"/>
      <c r="B43" s="202"/>
      <c r="C43" s="202"/>
      <c r="D43" s="202"/>
      <c r="E43" s="205"/>
      <c r="F43" s="202"/>
      <c r="G43" s="208"/>
      <c r="H43" s="193"/>
      <c r="I43" s="187"/>
      <c r="J43" s="190"/>
      <c r="K43" s="187">
        <f t="shared" ca="1" si="39"/>
        <v>0</v>
      </c>
      <c r="L43" s="193"/>
      <c r="M43" s="187"/>
      <c r="N43" s="196"/>
      <c r="O43" s="125">
        <v>4</v>
      </c>
      <c r="P43" s="126"/>
      <c r="Q43" s="127" t="str">
        <f t="shared" ref="Q43:Q45" si="43">IF(OR(R43="Preventivo",R43="Detectivo"),"Probabilidad",IF(R43="Correctivo","Impacto",""))</f>
        <v/>
      </c>
      <c r="R43" s="128"/>
      <c r="S43" s="128"/>
      <c r="T43" s="129" t="str">
        <f t="shared" si="40"/>
        <v/>
      </c>
      <c r="U43" s="128"/>
      <c r="V43" s="128"/>
      <c r="W43" s="128"/>
      <c r="X43" s="130" t="str">
        <f t="shared" ref="X43:X45" si="44">IFERROR(IF(AND(Q42="Probabilidad",Q43="Probabilidad"),(Z42-(+Z42*T43)),IF(AND(Q42="Impacto",Q43="Probabilidad"),(Z41-(+Z41*T43)),IF(Q43="Impacto",Z42,""))),"")</f>
        <v/>
      </c>
      <c r="Y43" s="131" t="str">
        <f t="shared" si="1"/>
        <v/>
      </c>
      <c r="Z43" s="132" t="str">
        <f t="shared" si="41"/>
        <v/>
      </c>
      <c r="AA43" s="131" t="str">
        <f t="shared" si="3"/>
        <v/>
      </c>
      <c r="AB43" s="132" t="str">
        <f t="shared" ref="AB43:AB45" si="45">IFERROR(IF(AND(Q42="Impacto",Q43="Impacto"),(AB42-(+AB42*T43)),IF(AND(Q42="Probabilidad",Q43="Impacto"),(AB41-(+AB41*T43)),IF(Q43="Probabilidad",AB42,""))),"")</f>
        <v/>
      </c>
      <c r="AC43" s="133"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4"/>
      <c r="AE43" s="135"/>
      <c r="AF43" s="136"/>
      <c r="AG43" s="137"/>
      <c r="AH43" s="137"/>
      <c r="AI43" s="135"/>
      <c r="AJ43" s="136"/>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ht="151.5" customHeight="1" x14ac:dyDescent="0.3">
      <c r="A44" s="199"/>
      <c r="B44" s="202"/>
      <c r="C44" s="202"/>
      <c r="D44" s="202"/>
      <c r="E44" s="205"/>
      <c r="F44" s="202"/>
      <c r="G44" s="208"/>
      <c r="H44" s="193"/>
      <c r="I44" s="187"/>
      <c r="J44" s="190"/>
      <c r="K44" s="187">
        <f t="shared" ca="1" si="39"/>
        <v>0</v>
      </c>
      <c r="L44" s="193"/>
      <c r="M44" s="187"/>
      <c r="N44" s="196"/>
      <c r="O44" s="125">
        <v>5</v>
      </c>
      <c r="P44" s="126"/>
      <c r="Q44" s="127" t="str">
        <f t="shared" si="43"/>
        <v/>
      </c>
      <c r="R44" s="128"/>
      <c r="S44" s="128"/>
      <c r="T44" s="129" t="str">
        <f t="shared" si="40"/>
        <v/>
      </c>
      <c r="U44" s="128"/>
      <c r="V44" s="128"/>
      <c r="W44" s="128"/>
      <c r="X44" s="130" t="str">
        <f t="shared" si="44"/>
        <v/>
      </c>
      <c r="Y44" s="131" t="str">
        <f t="shared" si="1"/>
        <v/>
      </c>
      <c r="Z44" s="132" t="str">
        <f t="shared" si="41"/>
        <v/>
      </c>
      <c r="AA44" s="131" t="str">
        <f t="shared" si="3"/>
        <v/>
      </c>
      <c r="AB44" s="132" t="str">
        <f t="shared" si="45"/>
        <v/>
      </c>
      <c r="AC44" s="133"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4"/>
      <c r="AE44" s="135"/>
      <c r="AF44" s="136"/>
      <c r="AG44" s="137"/>
      <c r="AH44" s="137"/>
      <c r="AI44" s="135"/>
      <c r="AJ44" s="136"/>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ht="151.5" customHeight="1" x14ac:dyDescent="0.3">
      <c r="A45" s="200"/>
      <c r="B45" s="203"/>
      <c r="C45" s="203"/>
      <c r="D45" s="203"/>
      <c r="E45" s="206"/>
      <c r="F45" s="203"/>
      <c r="G45" s="209"/>
      <c r="H45" s="194"/>
      <c r="I45" s="188"/>
      <c r="J45" s="191"/>
      <c r="K45" s="188">
        <f t="shared" ca="1" si="39"/>
        <v>0</v>
      </c>
      <c r="L45" s="194"/>
      <c r="M45" s="188"/>
      <c r="N45" s="197"/>
      <c r="O45" s="125">
        <v>6</v>
      </c>
      <c r="P45" s="126"/>
      <c r="Q45" s="127" t="str">
        <f t="shared" si="43"/>
        <v/>
      </c>
      <c r="R45" s="128"/>
      <c r="S45" s="128"/>
      <c r="T45" s="129" t="str">
        <f t="shared" si="40"/>
        <v/>
      </c>
      <c r="U45" s="128"/>
      <c r="V45" s="128"/>
      <c r="W45" s="128"/>
      <c r="X45" s="130" t="str">
        <f t="shared" si="44"/>
        <v/>
      </c>
      <c r="Y45" s="131" t="str">
        <f t="shared" si="1"/>
        <v/>
      </c>
      <c r="Z45" s="132" t="str">
        <f t="shared" si="41"/>
        <v/>
      </c>
      <c r="AA45" s="131" t="str">
        <f>IFERROR(IF(AB45="","",IF(AB45&lt;=0.2,"Leve",IF(AB45&lt;=0.4,"Menor",IF(AB45&lt;=0.6,"Moderado",IF(AB45&lt;=0.8,"Mayor","Catastrófico"))))),"")</f>
        <v/>
      </c>
      <c r="AB45" s="132" t="str">
        <f t="shared" si="45"/>
        <v/>
      </c>
      <c r="AC45" s="133"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4"/>
      <c r="AE45" s="135"/>
      <c r="AF45" s="136"/>
      <c r="AG45" s="137"/>
      <c r="AH45" s="137"/>
      <c r="AI45" s="135"/>
      <c r="AJ45" s="136"/>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ht="151.5" customHeight="1" x14ac:dyDescent="0.3">
      <c r="A46" s="198">
        <v>7</v>
      </c>
      <c r="B46" s="201"/>
      <c r="C46" s="201"/>
      <c r="D46" s="201"/>
      <c r="E46" s="204"/>
      <c r="F46" s="201"/>
      <c r="G46" s="207"/>
      <c r="H46" s="192" t="str">
        <f>IF(G46&lt;=0,"",IF(G46&lt;=2,"Muy Baja",IF(G46&lt;=24,"Baja",IF(G46&lt;=500,"Media",IF(G46&lt;=5000,"Alta","Muy Alta")))))</f>
        <v/>
      </c>
      <c r="I46" s="186" t="str">
        <f>IF(H46="","",IF(H46="Muy Baja",0.2,IF(H46="Baja",0.4,IF(H46="Media",0.6,IF(H46="Alta",0.8,IF(H46="Muy Alta",1,))))))</f>
        <v/>
      </c>
      <c r="J46" s="189"/>
      <c r="K46" s="186">
        <f ca="1">IF(NOT(ISERROR(MATCH(J46,'Tabla Impacto'!$B$221:$B$223,0))),'Tabla Impacto'!$F$223&amp;"Por favor no seleccionar los criterios de impacto(Afectación Económica o presupuestal y Pérdida Reputacional)",J46)</f>
        <v>0</v>
      </c>
      <c r="L46" s="192" t="str">
        <f ca="1">IF(OR(K46='Tabla Impacto'!$C$11,K46='Tabla Impacto'!$D$11),"Leve",IF(OR(K46='Tabla Impacto'!$C$12,K46='Tabla Impacto'!$D$12),"Menor",IF(OR(K46='Tabla Impacto'!$C$13,K46='Tabla Impacto'!$D$13),"Moderado",IF(OR(K46='Tabla Impacto'!$C$14,K46='Tabla Impacto'!$D$14),"Mayor",IF(OR(K46='Tabla Impacto'!$C$15,K46='Tabla Impacto'!$D$15),"Catastrófico","")))))</f>
        <v/>
      </c>
      <c r="M46" s="186" t="str">
        <f ca="1">IF(L46="","",IF(L46="Leve",0.2,IF(L46="Menor",0.4,IF(L46="Moderado",0.6,IF(L46="Mayor",0.8,IF(L46="Catastrófico",1,))))))</f>
        <v/>
      </c>
      <c r="N46" s="195" t="str">
        <f ca="1">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25">
        <v>1</v>
      </c>
      <c r="P46" s="126"/>
      <c r="Q46" s="127" t="str">
        <f>IF(OR(R46="Preventivo",R46="Detectivo"),"Probabilidad",IF(R46="Correctivo","Impacto",""))</f>
        <v/>
      </c>
      <c r="R46" s="128"/>
      <c r="S46" s="128"/>
      <c r="T46" s="129" t="str">
        <f>IF(AND(R46="Preventivo",S46="Automático"),"50%",IF(AND(R46="Preventivo",S46="Manual"),"40%",IF(AND(R46="Detectivo",S46="Automático"),"40%",IF(AND(R46="Detectivo",S46="Manual"),"30%",IF(AND(R46="Correctivo",S46="Automático"),"35%",IF(AND(R46="Correctivo",S46="Manual"),"25%",""))))))</f>
        <v/>
      </c>
      <c r="U46" s="128"/>
      <c r="V46" s="128"/>
      <c r="W46" s="128"/>
      <c r="X46" s="130" t="str">
        <f>IFERROR(IF(Q46="Probabilidad",(I46-(+I46*T46)),IF(Q46="Impacto",I46,"")),"")</f>
        <v/>
      </c>
      <c r="Y46" s="131" t="str">
        <f>IFERROR(IF(X46="","",IF(X46&lt;=0.2,"Muy Baja",IF(X46&lt;=0.4,"Baja",IF(X46&lt;=0.6,"Media",IF(X46&lt;=0.8,"Alta","Muy Alta"))))),"")</f>
        <v/>
      </c>
      <c r="Z46" s="132" t="str">
        <f>+X46</f>
        <v/>
      </c>
      <c r="AA46" s="131" t="str">
        <f>IFERROR(IF(AB46="","",IF(AB46&lt;=0.2,"Leve",IF(AB46&lt;=0.4,"Menor",IF(AB46&lt;=0.6,"Moderado",IF(AB46&lt;=0.8,"Mayor","Catastrófico"))))),"")</f>
        <v/>
      </c>
      <c r="AB46" s="132" t="str">
        <f>IFERROR(IF(Q46="Impacto",(M46-(+M46*T46)),IF(Q46="Probabilidad",M46,"")),"")</f>
        <v/>
      </c>
      <c r="AC46" s="133"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34"/>
      <c r="AE46" s="135"/>
      <c r="AF46" s="136"/>
      <c r="AG46" s="137"/>
      <c r="AH46" s="137"/>
      <c r="AI46" s="135"/>
      <c r="AJ46" s="136"/>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ht="151.5" customHeight="1" x14ac:dyDescent="0.3">
      <c r="A47" s="199"/>
      <c r="B47" s="202"/>
      <c r="C47" s="202"/>
      <c r="D47" s="202"/>
      <c r="E47" s="205"/>
      <c r="F47" s="202"/>
      <c r="G47" s="208"/>
      <c r="H47" s="193"/>
      <c r="I47" s="187"/>
      <c r="J47" s="190"/>
      <c r="K47" s="187">
        <f t="shared" ref="K47:K51" ca="1" si="47">IF(NOT(ISERROR(MATCH(J47,_xlfn.ANCHORARRAY(E58),0))),I60&amp;"Por favor no seleccionar los criterios de impacto",J47)</f>
        <v>0</v>
      </c>
      <c r="L47" s="193"/>
      <c r="M47" s="187"/>
      <c r="N47" s="196"/>
      <c r="O47" s="125">
        <v>2</v>
      </c>
      <c r="P47" s="126"/>
      <c r="Q47" s="127" t="str">
        <f>IF(OR(R47="Preventivo",R47="Detectivo"),"Probabilidad",IF(R47="Correctivo","Impacto",""))</f>
        <v/>
      </c>
      <c r="R47" s="128"/>
      <c r="S47" s="128"/>
      <c r="T47" s="129" t="str">
        <f t="shared" ref="T47:T51" si="48">IF(AND(R47="Preventivo",S47="Automático"),"50%",IF(AND(R47="Preventivo",S47="Manual"),"40%",IF(AND(R47="Detectivo",S47="Automático"),"40%",IF(AND(R47="Detectivo",S47="Manual"),"30%",IF(AND(R47="Correctivo",S47="Automático"),"35%",IF(AND(R47="Correctivo",S47="Manual"),"25%",""))))))</f>
        <v/>
      </c>
      <c r="U47" s="128"/>
      <c r="V47" s="128"/>
      <c r="W47" s="128"/>
      <c r="X47" s="130" t="str">
        <f>IFERROR(IF(AND(Q46="Probabilidad",Q47="Probabilidad"),(Z46-(+Z46*T47)),IF(Q47="Probabilidad",(I46-(+I46*T47)),IF(Q47="Impacto",Z46,""))),"")</f>
        <v/>
      </c>
      <c r="Y47" s="131" t="str">
        <f t="shared" si="1"/>
        <v/>
      </c>
      <c r="Z47" s="132" t="str">
        <f t="shared" ref="Z47:Z51" si="49">+X47</f>
        <v/>
      </c>
      <c r="AA47" s="131" t="str">
        <f t="shared" si="3"/>
        <v/>
      </c>
      <c r="AB47" s="132" t="str">
        <f>IFERROR(IF(AND(Q46="Impacto",Q47="Impacto"),(AB40-(+AB40*T47)),IF(Q47="Impacto",($M$46-(+$M$46*T47)),IF(Q47="Probabilidad",AB40,""))),"")</f>
        <v/>
      </c>
      <c r="AC47" s="133"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34"/>
      <c r="AE47" s="135"/>
      <c r="AF47" s="136"/>
      <c r="AG47" s="137"/>
      <c r="AH47" s="137"/>
      <c r="AI47" s="135"/>
      <c r="AJ47" s="136"/>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ht="151.5" customHeight="1" x14ac:dyDescent="0.3">
      <c r="A48" s="199"/>
      <c r="B48" s="202"/>
      <c r="C48" s="202"/>
      <c r="D48" s="202"/>
      <c r="E48" s="205"/>
      <c r="F48" s="202"/>
      <c r="G48" s="208"/>
      <c r="H48" s="193"/>
      <c r="I48" s="187"/>
      <c r="J48" s="190"/>
      <c r="K48" s="187">
        <f t="shared" ca="1" si="47"/>
        <v>0</v>
      </c>
      <c r="L48" s="193"/>
      <c r="M48" s="187"/>
      <c r="N48" s="196"/>
      <c r="O48" s="125">
        <v>3</v>
      </c>
      <c r="P48" s="138"/>
      <c r="Q48" s="127" t="str">
        <f>IF(OR(R48="Preventivo",R48="Detectivo"),"Probabilidad",IF(R48="Correctivo","Impacto",""))</f>
        <v/>
      </c>
      <c r="R48" s="128"/>
      <c r="S48" s="128"/>
      <c r="T48" s="129" t="str">
        <f t="shared" si="48"/>
        <v/>
      </c>
      <c r="U48" s="128"/>
      <c r="V48" s="128"/>
      <c r="W48" s="128"/>
      <c r="X48" s="130" t="str">
        <f>IFERROR(IF(AND(Q47="Probabilidad",Q48="Probabilidad"),(Z47-(+Z47*T48)),IF(AND(Q47="Impacto",Q48="Probabilidad"),(Z46-(+Z46*T48)),IF(Q48="Impacto",Z47,""))),"")</f>
        <v/>
      </c>
      <c r="Y48" s="131" t="str">
        <f t="shared" si="1"/>
        <v/>
      </c>
      <c r="Z48" s="132" t="str">
        <f t="shared" si="49"/>
        <v/>
      </c>
      <c r="AA48" s="131" t="str">
        <f t="shared" si="3"/>
        <v/>
      </c>
      <c r="AB48" s="132" t="str">
        <f>IFERROR(IF(AND(Q47="Impacto",Q48="Impacto"),(AB47-(+AB47*T48)),IF(AND(Q47="Probabilidad",Q48="Impacto"),(AB46-(+AB46*T48)),IF(Q48="Probabilidad",AB47,""))),"")</f>
        <v/>
      </c>
      <c r="AC48" s="133" t="str">
        <f t="shared" si="50"/>
        <v/>
      </c>
      <c r="AD48" s="134"/>
      <c r="AE48" s="135"/>
      <c r="AF48" s="136"/>
      <c r="AG48" s="137"/>
      <c r="AH48" s="137"/>
      <c r="AI48" s="135"/>
      <c r="AJ48" s="136"/>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ht="151.5" customHeight="1" x14ac:dyDescent="0.3">
      <c r="A49" s="199"/>
      <c r="B49" s="202"/>
      <c r="C49" s="202"/>
      <c r="D49" s="202"/>
      <c r="E49" s="205"/>
      <c r="F49" s="202"/>
      <c r="G49" s="208"/>
      <c r="H49" s="193"/>
      <c r="I49" s="187"/>
      <c r="J49" s="190"/>
      <c r="K49" s="187">
        <f t="shared" ca="1" si="47"/>
        <v>0</v>
      </c>
      <c r="L49" s="193"/>
      <c r="M49" s="187"/>
      <c r="N49" s="196"/>
      <c r="O49" s="125">
        <v>4</v>
      </c>
      <c r="P49" s="126"/>
      <c r="Q49" s="127" t="str">
        <f t="shared" ref="Q49:Q51" si="51">IF(OR(R49="Preventivo",R49="Detectivo"),"Probabilidad",IF(R49="Correctivo","Impacto",""))</f>
        <v/>
      </c>
      <c r="R49" s="128"/>
      <c r="S49" s="128"/>
      <c r="T49" s="129" t="str">
        <f t="shared" si="48"/>
        <v/>
      </c>
      <c r="U49" s="128"/>
      <c r="V49" s="128"/>
      <c r="W49" s="128"/>
      <c r="X49" s="130" t="str">
        <f t="shared" ref="X49:X51" si="52">IFERROR(IF(AND(Q48="Probabilidad",Q49="Probabilidad"),(Z48-(+Z48*T49)),IF(AND(Q48="Impacto",Q49="Probabilidad"),(Z47-(+Z47*T49)),IF(Q49="Impacto",Z48,""))),"")</f>
        <v/>
      </c>
      <c r="Y49" s="131" t="str">
        <f t="shared" si="1"/>
        <v/>
      </c>
      <c r="Z49" s="132" t="str">
        <f t="shared" si="49"/>
        <v/>
      </c>
      <c r="AA49" s="131" t="str">
        <f t="shared" si="3"/>
        <v/>
      </c>
      <c r="AB49" s="132" t="str">
        <f t="shared" ref="AB49:AB51" si="53">IFERROR(IF(AND(Q48="Impacto",Q49="Impacto"),(AB48-(+AB48*T49)),IF(AND(Q48="Probabilidad",Q49="Impacto"),(AB47-(+AB47*T49)),IF(Q49="Probabilidad",AB48,""))),"")</f>
        <v/>
      </c>
      <c r="AC49" s="133"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34"/>
      <c r="AE49" s="135"/>
      <c r="AF49" s="136"/>
      <c r="AG49" s="137"/>
      <c r="AH49" s="137"/>
      <c r="AI49" s="135"/>
      <c r="AJ49" s="136"/>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ht="151.5" customHeight="1" x14ac:dyDescent="0.3">
      <c r="A50" s="199"/>
      <c r="B50" s="202"/>
      <c r="C50" s="202"/>
      <c r="D50" s="202"/>
      <c r="E50" s="205"/>
      <c r="F50" s="202"/>
      <c r="G50" s="208"/>
      <c r="H50" s="193"/>
      <c r="I50" s="187"/>
      <c r="J50" s="190"/>
      <c r="K50" s="187">
        <f t="shared" ca="1" si="47"/>
        <v>0</v>
      </c>
      <c r="L50" s="193"/>
      <c r="M50" s="187"/>
      <c r="N50" s="196"/>
      <c r="O50" s="125">
        <v>5</v>
      </c>
      <c r="P50" s="126"/>
      <c r="Q50" s="127" t="str">
        <f t="shared" si="51"/>
        <v/>
      </c>
      <c r="R50" s="128"/>
      <c r="S50" s="128"/>
      <c r="T50" s="129" t="str">
        <f t="shared" si="48"/>
        <v/>
      </c>
      <c r="U50" s="128"/>
      <c r="V50" s="128"/>
      <c r="W50" s="128"/>
      <c r="X50" s="130" t="str">
        <f t="shared" si="52"/>
        <v/>
      </c>
      <c r="Y50" s="131" t="str">
        <f t="shared" si="1"/>
        <v/>
      </c>
      <c r="Z50" s="132" t="str">
        <f t="shared" si="49"/>
        <v/>
      </c>
      <c r="AA50" s="131" t="str">
        <f t="shared" si="3"/>
        <v/>
      </c>
      <c r="AB50" s="132" t="str">
        <f t="shared" si="53"/>
        <v/>
      </c>
      <c r="AC50" s="133"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34"/>
      <c r="AE50" s="135"/>
      <c r="AF50" s="136"/>
      <c r="AG50" s="137"/>
      <c r="AH50" s="137"/>
      <c r="AI50" s="135"/>
      <c r="AJ50" s="136"/>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ht="151.5" customHeight="1" x14ac:dyDescent="0.3">
      <c r="A51" s="200"/>
      <c r="B51" s="203"/>
      <c r="C51" s="203"/>
      <c r="D51" s="203"/>
      <c r="E51" s="206"/>
      <c r="F51" s="203"/>
      <c r="G51" s="209"/>
      <c r="H51" s="194"/>
      <c r="I51" s="188"/>
      <c r="J51" s="191"/>
      <c r="K51" s="188">
        <f t="shared" ca="1" si="47"/>
        <v>0</v>
      </c>
      <c r="L51" s="194"/>
      <c r="M51" s="188"/>
      <c r="N51" s="197"/>
      <c r="O51" s="125">
        <v>6</v>
      </c>
      <c r="P51" s="126"/>
      <c r="Q51" s="127" t="str">
        <f t="shared" si="51"/>
        <v/>
      </c>
      <c r="R51" s="128"/>
      <c r="S51" s="128"/>
      <c r="T51" s="129" t="str">
        <f t="shared" si="48"/>
        <v/>
      </c>
      <c r="U51" s="128"/>
      <c r="V51" s="128"/>
      <c r="W51" s="128"/>
      <c r="X51" s="130" t="str">
        <f t="shared" si="52"/>
        <v/>
      </c>
      <c r="Y51" s="131" t="str">
        <f t="shared" si="1"/>
        <v/>
      </c>
      <c r="Z51" s="132" t="str">
        <f t="shared" si="49"/>
        <v/>
      </c>
      <c r="AA51" s="131" t="str">
        <f t="shared" si="3"/>
        <v/>
      </c>
      <c r="AB51" s="132" t="str">
        <f t="shared" si="53"/>
        <v/>
      </c>
      <c r="AC51" s="133" t="str">
        <f t="shared" si="54"/>
        <v/>
      </c>
      <c r="AD51" s="134"/>
      <c r="AE51" s="135"/>
      <c r="AF51" s="136"/>
      <c r="AG51" s="137"/>
      <c r="AH51" s="137"/>
      <c r="AI51" s="135"/>
      <c r="AJ51" s="136"/>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ht="151.5" customHeight="1" x14ac:dyDescent="0.3">
      <c r="A52" s="198">
        <v>8</v>
      </c>
      <c r="B52" s="201"/>
      <c r="C52" s="201"/>
      <c r="D52" s="201"/>
      <c r="E52" s="204"/>
      <c r="F52" s="201"/>
      <c r="G52" s="207"/>
      <c r="H52" s="192" t="str">
        <f>IF(G52&lt;=0,"",IF(G52&lt;=2,"Muy Baja",IF(G52&lt;=24,"Baja",IF(G52&lt;=500,"Media",IF(G52&lt;=5000,"Alta","Muy Alta")))))</f>
        <v/>
      </c>
      <c r="I52" s="186" t="str">
        <f>IF(H52="","",IF(H52="Muy Baja",0.2,IF(H52="Baja",0.4,IF(H52="Media",0.6,IF(H52="Alta",0.8,IF(H52="Muy Alta",1,))))))</f>
        <v/>
      </c>
      <c r="J52" s="189"/>
      <c r="K52" s="186">
        <f ca="1">IF(NOT(ISERROR(MATCH(J52,'Tabla Impacto'!$B$221:$B$223,0))),'Tabla Impacto'!$F$223&amp;"Por favor no seleccionar los criterios de impacto(Afectación Económica o presupuestal y Pérdida Reputacional)",J52)</f>
        <v>0</v>
      </c>
      <c r="L52" s="192" t="str">
        <f ca="1">IF(OR(K52='Tabla Impacto'!$C$11,K52='Tabla Impacto'!$D$11),"Leve",IF(OR(K52='Tabla Impacto'!$C$12,K52='Tabla Impacto'!$D$12),"Menor",IF(OR(K52='Tabla Impacto'!$C$13,K52='Tabla Impacto'!$D$13),"Moderado",IF(OR(K52='Tabla Impacto'!$C$14,K52='Tabla Impacto'!$D$14),"Mayor",IF(OR(K52='Tabla Impacto'!$C$15,K52='Tabla Impacto'!$D$15),"Catastrófico","")))))</f>
        <v/>
      </c>
      <c r="M52" s="186" t="str">
        <f ca="1">IF(L52="","",IF(L52="Leve",0.2,IF(L52="Menor",0.4,IF(L52="Moderado",0.6,IF(L52="Mayor",0.8,IF(L52="Catastrófico",1,))))))</f>
        <v/>
      </c>
      <c r="N52" s="195" t="str">
        <f ca="1">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25">
        <v>1</v>
      </c>
      <c r="P52" s="126"/>
      <c r="Q52" s="127" t="str">
        <f>IF(OR(R52="Preventivo",R52="Detectivo"),"Probabilidad",IF(R52="Correctivo","Impacto",""))</f>
        <v/>
      </c>
      <c r="R52" s="128"/>
      <c r="S52" s="128"/>
      <c r="T52" s="129" t="str">
        <f>IF(AND(R52="Preventivo",S52="Automático"),"50%",IF(AND(R52="Preventivo",S52="Manual"),"40%",IF(AND(R52="Detectivo",S52="Automático"),"40%",IF(AND(R52="Detectivo",S52="Manual"),"30%",IF(AND(R52="Correctivo",S52="Automático"),"35%",IF(AND(R52="Correctivo",S52="Manual"),"25%",""))))))</f>
        <v/>
      </c>
      <c r="U52" s="128"/>
      <c r="V52" s="128"/>
      <c r="W52" s="128"/>
      <c r="X52" s="130" t="str">
        <f>IFERROR(IF(Q52="Probabilidad",(I52-(+I52*T52)),IF(Q52="Impacto",I52,"")),"")</f>
        <v/>
      </c>
      <c r="Y52" s="131" t="str">
        <f>IFERROR(IF(X52="","",IF(X52&lt;=0.2,"Muy Baja",IF(X52&lt;=0.4,"Baja",IF(X52&lt;=0.6,"Media",IF(X52&lt;=0.8,"Alta","Muy Alta"))))),"")</f>
        <v/>
      </c>
      <c r="Z52" s="132" t="str">
        <f>+X52</f>
        <v/>
      </c>
      <c r="AA52" s="131" t="str">
        <f>IFERROR(IF(AB52="","",IF(AB52&lt;=0.2,"Leve",IF(AB52&lt;=0.4,"Menor",IF(AB52&lt;=0.6,"Moderado",IF(AB52&lt;=0.8,"Mayor","Catastrófico"))))),"")</f>
        <v/>
      </c>
      <c r="AB52" s="132" t="str">
        <f>IFERROR(IF(Q52="Impacto",(M52-(+M52*T52)),IF(Q52="Probabilidad",M52,"")),"")</f>
        <v/>
      </c>
      <c r="AC52" s="133"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34"/>
      <c r="AE52" s="135"/>
      <c r="AF52" s="136"/>
      <c r="AG52" s="137"/>
      <c r="AH52" s="137"/>
      <c r="AI52" s="135"/>
      <c r="AJ52" s="136"/>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ht="151.5" customHeight="1" x14ac:dyDescent="0.3">
      <c r="A53" s="199"/>
      <c r="B53" s="202"/>
      <c r="C53" s="202"/>
      <c r="D53" s="202"/>
      <c r="E53" s="205"/>
      <c r="F53" s="202"/>
      <c r="G53" s="208"/>
      <c r="H53" s="193"/>
      <c r="I53" s="187"/>
      <c r="J53" s="190"/>
      <c r="K53" s="187">
        <f ca="1">IF(NOT(ISERROR(MATCH(J53,_xlfn.ANCHORARRAY(E64),0))),I66&amp;"Por favor no seleccionar los criterios de impacto",J53)</f>
        <v>0</v>
      </c>
      <c r="L53" s="193"/>
      <c r="M53" s="187"/>
      <c r="N53" s="196"/>
      <c r="O53" s="125">
        <v>2</v>
      </c>
      <c r="P53" s="126"/>
      <c r="Q53" s="127" t="str">
        <f>IF(OR(R53="Preventivo",R53="Detectivo"),"Probabilidad",IF(R53="Correctivo","Impacto",""))</f>
        <v/>
      </c>
      <c r="R53" s="128"/>
      <c r="S53" s="128"/>
      <c r="T53" s="129" t="str">
        <f t="shared" ref="T53:T57" si="55">IF(AND(R53="Preventivo",S53="Automático"),"50%",IF(AND(R53="Preventivo",S53="Manual"),"40%",IF(AND(R53="Detectivo",S53="Automático"),"40%",IF(AND(R53="Detectivo",S53="Manual"),"30%",IF(AND(R53="Correctivo",S53="Automático"),"35%",IF(AND(R53="Correctivo",S53="Manual"),"25%",""))))))</f>
        <v/>
      </c>
      <c r="U53" s="128"/>
      <c r="V53" s="128"/>
      <c r="W53" s="128"/>
      <c r="X53" s="130" t="str">
        <f>IFERROR(IF(AND(Q52="Probabilidad",Q53="Probabilidad"),(Z52-(+Z52*T53)),IF(Q53="Probabilidad",(I52-(+I52*T53)),IF(Q53="Impacto",Z52,""))),"")</f>
        <v/>
      </c>
      <c r="Y53" s="131" t="str">
        <f t="shared" si="1"/>
        <v/>
      </c>
      <c r="Z53" s="132" t="str">
        <f t="shared" ref="Z53:Z57" si="56">+X53</f>
        <v/>
      </c>
      <c r="AA53" s="131" t="str">
        <f t="shared" si="3"/>
        <v/>
      </c>
      <c r="AB53" s="132" t="str">
        <f>IFERROR(IF(AND(Q52="Impacto",Q53="Impacto"),(AB46-(+AB46*T53)),IF(Q53="Impacto",($M$52-(+$M$52*T53)),IF(Q53="Probabilidad",AB46,""))),"")</f>
        <v/>
      </c>
      <c r="AC53" s="133"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34"/>
      <c r="AE53" s="135"/>
      <c r="AF53" s="136"/>
      <c r="AG53" s="137"/>
      <c r="AH53" s="137"/>
      <c r="AI53" s="135"/>
      <c r="AJ53" s="136"/>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ht="151.5" customHeight="1" x14ac:dyDescent="0.3">
      <c r="A54" s="199"/>
      <c r="B54" s="202"/>
      <c r="C54" s="202"/>
      <c r="D54" s="202"/>
      <c r="E54" s="205"/>
      <c r="F54" s="202"/>
      <c r="G54" s="208"/>
      <c r="H54" s="193"/>
      <c r="I54" s="187"/>
      <c r="J54" s="190"/>
      <c r="K54" s="187">
        <f ca="1">IF(NOT(ISERROR(MATCH(J54,_xlfn.ANCHORARRAY(E65),0))),I67&amp;"Por favor no seleccionar los criterios de impacto",J54)</f>
        <v>0</v>
      </c>
      <c r="L54" s="193"/>
      <c r="M54" s="187"/>
      <c r="N54" s="196"/>
      <c r="O54" s="125">
        <v>3</v>
      </c>
      <c r="P54" s="138"/>
      <c r="Q54" s="127" t="str">
        <f>IF(OR(R54="Preventivo",R54="Detectivo"),"Probabilidad",IF(R54="Correctivo","Impacto",""))</f>
        <v/>
      </c>
      <c r="R54" s="128"/>
      <c r="S54" s="128"/>
      <c r="T54" s="129" t="str">
        <f t="shared" si="55"/>
        <v/>
      </c>
      <c r="U54" s="128"/>
      <c r="V54" s="128"/>
      <c r="W54" s="128"/>
      <c r="X54" s="130" t="str">
        <f>IFERROR(IF(AND(Q53="Probabilidad",Q54="Probabilidad"),(Z53-(+Z53*T54)),IF(AND(Q53="Impacto",Q54="Probabilidad"),(Z52-(+Z52*T54)),IF(Q54="Impacto",Z53,""))),"")</f>
        <v/>
      </c>
      <c r="Y54" s="131" t="str">
        <f t="shared" si="1"/>
        <v/>
      </c>
      <c r="Z54" s="132" t="str">
        <f t="shared" si="56"/>
        <v/>
      </c>
      <c r="AA54" s="131" t="str">
        <f t="shared" si="3"/>
        <v/>
      </c>
      <c r="AB54" s="132" t="str">
        <f>IFERROR(IF(AND(Q53="Impacto",Q54="Impacto"),(AB53-(+AB53*T54)),IF(AND(Q53="Probabilidad",Q54="Impacto"),(AB52-(+AB52*T54)),IF(Q54="Probabilidad",AB53,""))),"")</f>
        <v/>
      </c>
      <c r="AC54" s="133" t="str">
        <f t="shared" si="57"/>
        <v/>
      </c>
      <c r="AD54" s="134"/>
      <c r="AE54" s="135"/>
      <c r="AF54" s="136"/>
      <c r="AG54" s="137"/>
      <c r="AH54" s="137"/>
      <c r="AI54" s="135"/>
      <c r="AJ54" s="136"/>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ht="151.5" customHeight="1" x14ac:dyDescent="0.3">
      <c r="A55" s="199"/>
      <c r="B55" s="202"/>
      <c r="C55" s="202"/>
      <c r="D55" s="202"/>
      <c r="E55" s="205"/>
      <c r="F55" s="202"/>
      <c r="G55" s="208"/>
      <c r="H55" s="193"/>
      <c r="I55" s="187"/>
      <c r="J55" s="190"/>
      <c r="K55" s="187">
        <f ca="1">IF(NOT(ISERROR(MATCH(J55,_xlfn.ANCHORARRAY(E66),0))),I68&amp;"Por favor no seleccionar los criterios de impacto",J55)</f>
        <v>0</v>
      </c>
      <c r="L55" s="193"/>
      <c r="M55" s="187"/>
      <c r="N55" s="196"/>
      <c r="O55" s="125">
        <v>4</v>
      </c>
      <c r="P55" s="126"/>
      <c r="Q55" s="127" t="str">
        <f t="shared" ref="Q55:Q57" si="58">IF(OR(R55="Preventivo",R55="Detectivo"),"Probabilidad",IF(R55="Correctivo","Impacto",""))</f>
        <v/>
      </c>
      <c r="R55" s="128"/>
      <c r="S55" s="128"/>
      <c r="T55" s="129" t="str">
        <f t="shared" si="55"/>
        <v/>
      </c>
      <c r="U55" s="128"/>
      <c r="V55" s="128"/>
      <c r="W55" s="128"/>
      <c r="X55" s="130" t="str">
        <f t="shared" ref="X55:X57" si="59">IFERROR(IF(AND(Q54="Probabilidad",Q55="Probabilidad"),(Z54-(+Z54*T55)),IF(AND(Q54="Impacto",Q55="Probabilidad"),(Z53-(+Z53*T55)),IF(Q55="Impacto",Z54,""))),"")</f>
        <v/>
      </c>
      <c r="Y55" s="131" t="str">
        <f t="shared" si="1"/>
        <v/>
      </c>
      <c r="Z55" s="132" t="str">
        <f t="shared" si="56"/>
        <v/>
      </c>
      <c r="AA55" s="131" t="str">
        <f t="shared" si="3"/>
        <v/>
      </c>
      <c r="AB55" s="132" t="str">
        <f t="shared" ref="AB55:AB57" si="60">IFERROR(IF(AND(Q54="Impacto",Q55="Impacto"),(AB54-(+AB54*T55)),IF(AND(Q54="Probabilidad",Q55="Impacto"),(AB53-(+AB53*T55)),IF(Q55="Probabilidad",AB54,""))),"")</f>
        <v/>
      </c>
      <c r="AC55" s="133"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4"/>
      <c r="AE55" s="135"/>
      <c r="AF55" s="136"/>
      <c r="AG55" s="137"/>
      <c r="AH55" s="137"/>
      <c r="AI55" s="135"/>
      <c r="AJ55" s="136"/>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ht="151.5" customHeight="1" x14ac:dyDescent="0.3">
      <c r="A56" s="199"/>
      <c r="B56" s="202"/>
      <c r="C56" s="202"/>
      <c r="D56" s="202"/>
      <c r="E56" s="205"/>
      <c r="F56" s="202"/>
      <c r="G56" s="208"/>
      <c r="H56" s="193"/>
      <c r="I56" s="187"/>
      <c r="J56" s="190"/>
      <c r="K56" s="187">
        <f ca="1">IF(NOT(ISERROR(MATCH(J56,_xlfn.ANCHORARRAY(E67),0))),I69&amp;"Por favor no seleccionar los criterios de impacto",J56)</f>
        <v>0</v>
      </c>
      <c r="L56" s="193"/>
      <c r="M56" s="187"/>
      <c r="N56" s="196"/>
      <c r="O56" s="125">
        <v>5</v>
      </c>
      <c r="P56" s="126"/>
      <c r="Q56" s="127" t="str">
        <f t="shared" si="58"/>
        <v/>
      </c>
      <c r="R56" s="128"/>
      <c r="S56" s="128"/>
      <c r="T56" s="129" t="str">
        <f t="shared" si="55"/>
        <v/>
      </c>
      <c r="U56" s="128"/>
      <c r="V56" s="128"/>
      <c r="W56" s="128"/>
      <c r="X56" s="130" t="str">
        <f t="shared" si="59"/>
        <v/>
      </c>
      <c r="Y56" s="131" t="str">
        <f t="shared" si="1"/>
        <v/>
      </c>
      <c r="Z56" s="132" t="str">
        <f t="shared" si="56"/>
        <v/>
      </c>
      <c r="AA56" s="131" t="str">
        <f t="shared" si="3"/>
        <v/>
      </c>
      <c r="AB56" s="132" t="str">
        <f t="shared" si="60"/>
        <v/>
      </c>
      <c r="AC56" s="133"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4"/>
      <c r="AE56" s="135"/>
      <c r="AF56" s="136"/>
      <c r="AG56" s="137"/>
      <c r="AH56" s="137"/>
      <c r="AI56" s="135"/>
      <c r="AJ56" s="136"/>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ht="151.5" customHeight="1" x14ac:dyDescent="0.3">
      <c r="A57" s="200"/>
      <c r="B57" s="203"/>
      <c r="C57" s="203"/>
      <c r="D57" s="203"/>
      <c r="E57" s="206"/>
      <c r="F57" s="203"/>
      <c r="G57" s="209"/>
      <c r="H57" s="194"/>
      <c r="I57" s="188"/>
      <c r="J57" s="191"/>
      <c r="K57" s="188">
        <f ca="1">IF(NOT(ISERROR(MATCH(J57,_xlfn.ANCHORARRAY(E68),0))),I70&amp;"Por favor no seleccionar los criterios de impacto",J57)</f>
        <v>0</v>
      </c>
      <c r="L57" s="194"/>
      <c r="M57" s="188"/>
      <c r="N57" s="197"/>
      <c r="O57" s="125">
        <v>6</v>
      </c>
      <c r="P57" s="126"/>
      <c r="Q57" s="127" t="str">
        <f t="shared" si="58"/>
        <v/>
      </c>
      <c r="R57" s="128"/>
      <c r="S57" s="128"/>
      <c r="T57" s="129" t="str">
        <f t="shared" si="55"/>
        <v/>
      </c>
      <c r="U57" s="128"/>
      <c r="V57" s="128"/>
      <c r="W57" s="128"/>
      <c r="X57" s="130" t="str">
        <f t="shared" si="59"/>
        <v/>
      </c>
      <c r="Y57" s="131" t="str">
        <f t="shared" si="1"/>
        <v/>
      </c>
      <c r="Z57" s="132" t="str">
        <f t="shared" si="56"/>
        <v/>
      </c>
      <c r="AA57" s="131" t="str">
        <f t="shared" si="3"/>
        <v/>
      </c>
      <c r="AB57" s="132" t="str">
        <f t="shared" si="60"/>
        <v/>
      </c>
      <c r="AC57" s="133" t="str">
        <f t="shared" si="61"/>
        <v/>
      </c>
      <c r="AD57" s="134"/>
      <c r="AE57" s="135"/>
      <c r="AF57" s="136"/>
      <c r="AG57" s="137"/>
      <c r="AH57" s="137"/>
      <c r="AI57" s="135"/>
      <c r="AJ57" s="136"/>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ht="151.5" customHeight="1" x14ac:dyDescent="0.3">
      <c r="A58" s="198">
        <v>9</v>
      </c>
      <c r="B58" s="201"/>
      <c r="C58" s="201"/>
      <c r="D58" s="201"/>
      <c r="E58" s="204"/>
      <c r="F58" s="201"/>
      <c r="G58" s="207"/>
      <c r="H58" s="192" t="str">
        <f>IF(G58&lt;=0,"",IF(G58&lt;=2,"Muy Baja",IF(G58&lt;=24,"Baja",IF(G58&lt;=500,"Media",IF(G58&lt;=5000,"Alta","Muy Alta")))))</f>
        <v/>
      </c>
      <c r="I58" s="186" t="str">
        <f>IF(H58="","",IF(H58="Muy Baja",0.2,IF(H58="Baja",0.4,IF(H58="Media",0.6,IF(H58="Alta",0.8,IF(H58="Muy Alta",1,))))))</f>
        <v/>
      </c>
      <c r="J58" s="189"/>
      <c r="K58" s="186">
        <f ca="1">IF(NOT(ISERROR(MATCH(J58,'Tabla Impacto'!$B$221:$B$223,0))),'Tabla Impacto'!$F$223&amp;"Por favor no seleccionar los criterios de impacto(Afectación Económica o presupuestal y Pérdida Reputacional)",J58)</f>
        <v>0</v>
      </c>
      <c r="L58" s="192" t="str">
        <f ca="1">IF(OR(K58='Tabla Impacto'!$C$11,K58='Tabla Impacto'!$D$11),"Leve",IF(OR(K58='Tabla Impacto'!$C$12,K58='Tabla Impacto'!$D$12),"Menor",IF(OR(K58='Tabla Impacto'!$C$13,K58='Tabla Impacto'!$D$13),"Moderado",IF(OR(K58='Tabla Impacto'!$C$14,K58='Tabla Impacto'!$D$14),"Mayor",IF(OR(K58='Tabla Impacto'!$C$15,K58='Tabla Impacto'!$D$15),"Catastrófico","")))))</f>
        <v/>
      </c>
      <c r="M58" s="186" t="str">
        <f ca="1">IF(L58="","",IF(L58="Leve",0.2,IF(L58="Menor",0.4,IF(L58="Moderado",0.6,IF(L58="Mayor",0.8,IF(L58="Catastrófico",1,))))))</f>
        <v/>
      </c>
      <c r="N58" s="195" t="str">
        <f ca="1">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5">
        <v>1</v>
      </c>
      <c r="P58" s="126"/>
      <c r="Q58" s="127" t="str">
        <f>IF(OR(R58="Preventivo",R58="Detectivo"),"Probabilidad",IF(R58="Correctivo","Impacto",""))</f>
        <v/>
      </c>
      <c r="R58" s="128"/>
      <c r="S58" s="128"/>
      <c r="T58" s="129" t="str">
        <f>IF(AND(R58="Preventivo",S58="Automático"),"50%",IF(AND(R58="Preventivo",S58="Manual"),"40%",IF(AND(R58="Detectivo",S58="Automático"),"40%",IF(AND(R58="Detectivo",S58="Manual"),"30%",IF(AND(R58="Correctivo",S58="Automático"),"35%",IF(AND(R58="Correctivo",S58="Manual"),"25%",""))))))</f>
        <v/>
      </c>
      <c r="U58" s="128"/>
      <c r="V58" s="128"/>
      <c r="W58" s="128"/>
      <c r="X58" s="130" t="str">
        <f>IFERROR(IF(Q58="Probabilidad",(I58-(+I58*T58)),IF(Q58="Impacto",I58,"")),"")</f>
        <v/>
      </c>
      <c r="Y58" s="131" t="str">
        <f>IFERROR(IF(X58="","",IF(X58&lt;=0.2,"Muy Baja",IF(X58&lt;=0.4,"Baja",IF(X58&lt;=0.6,"Media",IF(X58&lt;=0.8,"Alta","Muy Alta"))))),"")</f>
        <v/>
      </c>
      <c r="Z58" s="132" t="str">
        <f>+X58</f>
        <v/>
      </c>
      <c r="AA58" s="131" t="str">
        <f>IFERROR(IF(AB58="","",IF(AB58&lt;=0.2,"Leve",IF(AB58&lt;=0.4,"Menor",IF(AB58&lt;=0.6,"Moderado",IF(AB58&lt;=0.8,"Mayor","Catastrófico"))))),"")</f>
        <v/>
      </c>
      <c r="AB58" s="132" t="str">
        <f>IFERROR(IF(Q58="Impacto",(M58-(+M58*T58)),IF(Q58="Probabilidad",M58,"")),"")</f>
        <v/>
      </c>
      <c r="AC58" s="133"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4"/>
      <c r="AE58" s="135"/>
      <c r="AF58" s="136"/>
      <c r="AG58" s="137"/>
      <c r="AH58" s="137"/>
      <c r="AI58" s="135"/>
      <c r="AJ58" s="136"/>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ht="151.5" customHeight="1" x14ac:dyDescent="0.3">
      <c r="A59" s="199"/>
      <c r="B59" s="202"/>
      <c r="C59" s="202"/>
      <c r="D59" s="202"/>
      <c r="E59" s="205"/>
      <c r="F59" s="202"/>
      <c r="G59" s="208"/>
      <c r="H59" s="193"/>
      <c r="I59" s="187"/>
      <c r="J59" s="190"/>
      <c r="K59" s="187">
        <f ca="1">IF(NOT(ISERROR(MATCH(J59,_xlfn.ANCHORARRAY(E70),0))),I72&amp;"Por favor no seleccionar los criterios de impacto",J59)</f>
        <v>0</v>
      </c>
      <c r="L59" s="193"/>
      <c r="M59" s="187"/>
      <c r="N59" s="196"/>
      <c r="O59" s="125">
        <v>2</v>
      </c>
      <c r="P59" s="126"/>
      <c r="Q59" s="127" t="str">
        <f>IF(OR(R59="Preventivo",R59="Detectivo"),"Probabilidad",IF(R59="Correctivo","Impacto",""))</f>
        <v/>
      </c>
      <c r="R59" s="128"/>
      <c r="S59" s="128"/>
      <c r="T59" s="129" t="str">
        <f t="shared" ref="T59:T63" si="62">IF(AND(R59="Preventivo",S59="Automático"),"50%",IF(AND(R59="Preventivo",S59="Manual"),"40%",IF(AND(R59="Detectivo",S59="Automático"),"40%",IF(AND(R59="Detectivo",S59="Manual"),"30%",IF(AND(R59="Correctivo",S59="Automático"),"35%",IF(AND(R59="Correctivo",S59="Manual"),"25%",""))))))</f>
        <v/>
      </c>
      <c r="U59" s="128"/>
      <c r="V59" s="128"/>
      <c r="W59" s="128"/>
      <c r="X59" s="130" t="str">
        <f>IFERROR(IF(AND(Q58="Probabilidad",Q59="Probabilidad"),(Z58-(+Z58*T59)),IF(Q59="Probabilidad",(I58-(+I58*T59)),IF(Q59="Impacto",Z58,""))),"")</f>
        <v/>
      </c>
      <c r="Y59" s="131" t="str">
        <f t="shared" si="1"/>
        <v/>
      </c>
      <c r="Z59" s="132" t="str">
        <f t="shared" ref="Z59:Z63" si="63">+X59</f>
        <v/>
      </c>
      <c r="AA59" s="131" t="str">
        <f t="shared" si="3"/>
        <v/>
      </c>
      <c r="AB59" s="132" t="str">
        <f>IFERROR(IF(AND(Q58="Impacto",Q59="Impacto"),(AB52-(+AB52*T59)),IF(Q59="Impacto",($M$58-(+$M$58*T59)),IF(Q59="Probabilidad",AB52,""))),"")</f>
        <v/>
      </c>
      <c r="AC59" s="133"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4"/>
      <c r="AE59" s="135"/>
      <c r="AF59" s="136"/>
      <c r="AG59" s="137"/>
      <c r="AH59" s="137"/>
      <c r="AI59" s="135"/>
      <c r="AJ59" s="136"/>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ht="151.5" customHeight="1" x14ac:dyDescent="0.3">
      <c r="A60" s="199"/>
      <c r="B60" s="202"/>
      <c r="C60" s="202"/>
      <c r="D60" s="202"/>
      <c r="E60" s="205"/>
      <c r="F60" s="202"/>
      <c r="G60" s="208"/>
      <c r="H60" s="193"/>
      <c r="I60" s="187"/>
      <c r="J60" s="190"/>
      <c r="K60" s="187">
        <f ca="1">IF(NOT(ISERROR(MATCH(J60,_xlfn.ANCHORARRAY(E71),0))),I73&amp;"Por favor no seleccionar los criterios de impacto",J60)</f>
        <v>0</v>
      </c>
      <c r="L60" s="193"/>
      <c r="M60" s="187"/>
      <c r="N60" s="196"/>
      <c r="O60" s="125">
        <v>3</v>
      </c>
      <c r="P60" s="138"/>
      <c r="Q60" s="127" t="str">
        <f>IF(OR(R60="Preventivo",R60="Detectivo"),"Probabilidad",IF(R60="Correctivo","Impacto",""))</f>
        <v/>
      </c>
      <c r="R60" s="128"/>
      <c r="S60" s="128"/>
      <c r="T60" s="129" t="str">
        <f t="shared" si="62"/>
        <v/>
      </c>
      <c r="U60" s="128"/>
      <c r="V60" s="128"/>
      <c r="W60" s="128"/>
      <c r="X60" s="130" t="str">
        <f>IFERROR(IF(AND(Q59="Probabilidad",Q60="Probabilidad"),(Z59-(+Z59*T60)),IF(AND(Q59="Impacto",Q60="Probabilidad"),(Z58-(+Z58*T60)),IF(Q60="Impacto",Z59,""))),"")</f>
        <v/>
      </c>
      <c r="Y60" s="131" t="str">
        <f t="shared" si="1"/>
        <v/>
      </c>
      <c r="Z60" s="132" t="str">
        <f t="shared" si="63"/>
        <v/>
      </c>
      <c r="AA60" s="131" t="str">
        <f t="shared" si="3"/>
        <v/>
      </c>
      <c r="AB60" s="132" t="str">
        <f>IFERROR(IF(AND(Q59="Impacto",Q60="Impacto"),(AB59-(+AB59*T60)),IF(AND(Q59="Probabilidad",Q60="Impacto"),(AB58-(+AB58*T60)),IF(Q60="Probabilidad",AB59,""))),"")</f>
        <v/>
      </c>
      <c r="AC60" s="133" t="str">
        <f t="shared" si="64"/>
        <v/>
      </c>
      <c r="AD60" s="134"/>
      <c r="AE60" s="135"/>
      <c r="AF60" s="136"/>
      <c r="AG60" s="137"/>
      <c r="AH60" s="137"/>
      <c r="AI60" s="135"/>
      <c r="AJ60" s="136"/>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ht="151.5" customHeight="1" x14ac:dyDescent="0.3">
      <c r="A61" s="199"/>
      <c r="B61" s="202"/>
      <c r="C61" s="202"/>
      <c r="D61" s="202"/>
      <c r="E61" s="205"/>
      <c r="F61" s="202"/>
      <c r="G61" s="208"/>
      <c r="H61" s="193"/>
      <c r="I61" s="187"/>
      <c r="J61" s="190"/>
      <c r="K61" s="187">
        <f ca="1">IF(NOT(ISERROR(MATCH(J61,_xlfn.ANCHORARRAY(E72),0))),I74&amp;"Por favor no seleccionar los criterios de impacto",J61)</f>
        <v>0</v>
      </c>
      <c r="L61" s="193"/>
      <c r="M61" s="187"/>
      <c r="N61" s="196"/>
      <c r="O61" s="125">
        <v>4</v>
      </c>
      <c r="P61" s="126"/>
      <c r="Q61" s="127" t="str">
        <f t="shared" ref="Q61:Q63" si="65">IF(OR(R61="Preventivo",R61="Detectivo"),"Probabilidad",IF(R61="Correctivo","Impacto",""))</f>
        <v/>
      </c>
      <c r="R61" s="128"/>
      <c r="S61" s="128"/>
      <c r="T61" s="129" t="str">
        <f t="shared" si="62"/>
        <v/>
      </c>
      <c r="U61" s="128"/>
      <c r="V61" s="128"/>
      <c r="W61" s="128"/>
      <c r="X61" s="130" t="str">
        <f t="shared" ref="X61:X63" si="66">IFERROR(IF(AND(Q60="Probabilidad",Q61="Probabilidad"),(Z60-(+Z60*T61)),IF(AND(Q60="Impacto",Q61="Probabilidad"),(Z59-(+Z59*T61)),IF(Q61="Impacto",Z60,""))),"")</f>
        <v/>
      </c>
      <c r="Y61" s="131" t="str">
        <f t="shared" si="1"/>
        <v/>
      </c>
      <c r="Z61" s="132" t="str">
        <f t="shared" si="63"/>
        <v/>
      </c>
      <c r="AA61" s="131" t="str">
        <f t="shared" si="3"/>
        <v/>
      </c>
      <c r="AB61" s="132" t="str">
        <f t="shared" ref="AB61:AB63" si="67">IFERROR(IF(AND(Q60="Impacto",Q61="Impacto"),(AB60-(+AB60*T61)),IF(AND(Q60="Probabilidad",Q61="Impacto"),(AB59-(+AB59*T61)),IF(Q61="Probabilidad",AB60,""))),"")</f>
        <v/>
      </c>
      <c r="AC61" s="133"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4"/>
      <c r="AE61" s="135"/>
      <c r="AF61" s="136"/>
      <c r="AG61" s="137"/>
      <c r="AH61" s="137"/>
      <c r="AI61" s="135"/>
      <c r="AJ61" s="136"/>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ht="151.5" customHeight="1" x14ac:dyDescent="0.3">
      <c r="A62" s="199"/>
      <c r="B62" s="202"/>
      <c r="C62" s="202"/>
      <c r="D62" s="202"/>
      <c r="E62" s="205"/>
      <c r="F62" s="202"/>
      <c r="G62" s="208"/>
      <c r="H62" s="193"/>
      <c r="I62" s="187"/>
      <c r="J62" s="190"/>
      <c r="K62" s="187">
        <f ca="1">IF(NOT(ISERROR(MATCH(J62,_xlfn.ANCHORARRAY(E73),0))),I75&amp;"Por favor no seleccionar los criterios de impacto",J62)</f>
        <v>0</v>
      </c>
      <c r="L62" s="193"/>
      <c r="M62" s="187"/>
      <c r="N62" s="196"/>
      <c r="O62" s="125">
        <v>5</v>
      </c>
      <c r="P62" s="126"/>
      <c r="Q62" s="127" t="str">
        <f t="shared" si="65"/>
        <v/>
      </c>
      <c r="R62" s="128"/>
      <c r="S62" s="128"/>
      <c r="T62" s="129" t="str">
        <f t="shared" si="62"/>
        <v/>
      </c>
      <c r="U62" s="128"/>
      <c r="V62" s="128"/>
      <c r="W62" s="128"/>
      <c r="X62" s="130" t="str">
        <f t="shared" si="66"/>
        <v/>
      </c>
      <c r="Y62" s="131" t="str">
        <f t="shared" si="1"/>
        <v/>
      </c>
      <c r="Z62" s="132" t="str">
        <f t="shared" si="63"/>
        <v/>
      </c>
      <c r="AA62" s="131" t="str">
        <f t="shared" si="3"/>
        <v/>
      </c>
      <c r="AB62" s="132" t="str">
        <f t="shared" si="67"/>
        <v/>
      </c>
      <c r="AC62" s="133"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4"/>
      <c r="AE62" s="135"/>
      <c r="AF62" s="136"/>
      <c r="AG62" s="137"/>
      <c r="AH62" s="137"/>
      <c r="AI62" s="135"/>
      <c r="AJ62" s="136"/>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ht="151.5" customHeight="1" x14ac:dyDescent="0.3">
      <c r="A63" s="200"/>
      <c r="B63" s="203"/>
      <c r="C63" s="203"/>
      <c r="D63" s="203"/>
      <c r="E63" s="206"/>
      <c r="F63" s="203"/>
      <c r="G63" s="209"/>
      <c r="H63" s="194"/>
      <c r="I63" s="188"/>
      <c r="J63" s="191"/>
      <c r="K63" s="188">
        <f ca="1">IF(NOT(ISERROR(MATCH(J63,_xlfn.ANCHORARRAY(E74),0))),I76&amp;"Por favor no seleccionar los criterios de impacto",J63)</f>
        <v>0</v>
      </c>
      <c r="L63" s="194"/>
      <c r="M63" s="188"/>
      <c r="N63" s="197"/>
      <c r="O63" s="125">
        <v>6</v>
      </c>
      <c r="P63" s="126"/>
      <c r="Q63" s="127" t="str">
        <f t="shared" si="65"/>
        <v/>
      </c>
      <c r="R63" s="128"/>
      <c r="S63" s="128"/>
      <c r="T63" s="129" t="str">
        <f t="shared" si="62"/>
        <v/>
      </c>
      <c r="U63" s="128"/>
      <c r="V63" s="128"/>
      <c r="W63" s="128"/>
      <c r="X63" s="130" t="str">
        <f t="shared" si="66"/>
        <v/>
      </c>
      <c r="Y63" s="131" t="str">
        <f t="shared" si="1"/>
        <v/>
      </c>
      <c r="Z63" s="132" t="str">
        <f t="shared" si="63"/>
        <v/>
      </c>
      <c r="AA63" s="131" t="str">
        <f t="shared" si="3"/>
        <v/>
      </c>
      <c r="AB63" s="132" t="str">
        <f t="shared" si="67"/>
        <v/>
      </c>
      <c r="AC63" s="133" t="str">
        <f t="shared" si="68"/>
        <v/>
      </c>
      <c r="AD63" s="134"/>
      <c r="AE63" s="135"/>
      <c r="AF63" s="136"/>
      <c r="AG63" s="137"/>
      <c r="AH63" s="137"/>
      <c r="AI63" s="135"/>
      <c r="AJ63" s="136"/>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ht="151.5" customHeight="1" x14ac:dyDescent="0.3">
      <c r="A64" s="198">
        <v>10</v>
      </c>
      <c r="B64" s="201"/>
      <c r="C64" s="201"/>
      <c r="D64" s="201"/>
      <c r="E64" s="204"/>
      <c r="F64" s="201"/>
      <c r="G64" s="207"/>
      <c r="H64" s="192" t="str">
        <f>IF(G64&lt;=0,"",IF(G64&lt;=2,"Muy Baja",IF(G64&lt;=24,"Baja",IF(G64&lt;=500,"Media",IF(G64&lt;=5000,"Alta","Muy Alta")))))</f>
        <v/>
      </c>
      <c r="I64" s="186" t="str">
        <f>IF(H64="","",IF(H64="Muy Baja",0.2,IF(H64="Baja",0.4,IF(H64="Media",0.6,IF(H64="Alta",0.8,IF(H64="Muy Alta",1,))))))</f>
        <v/>
      </c>
      <c r="J64" s="189"/>
      <c r="K64" s="186">
        <f ca="1">IF(NOT(ISERROR(MATCH(J64,'Tabla Impacto'!$B$221:$B$223,0))),'Tabla Impacto'!$F$223&amp;"Por favor no seleccionar los criterios de impacto(Afectación Económica o presupuestal y Pérdida Reputacional)",J64)</f>
        <v>0</v>
      </c>
      <c r="L64" s="192" t="str">
        <f ca="1">IF(OR(K64='Tabla Impacto'!$C$11,K64='Tabla Impacto'!$D$11),"Leve",IF(OR(K64='Tabla Impacto'!$C$12,K64='Tabla Impacto'!$D$12),"Menor",IF(OR(K64='Tabla Impacto'!$C$13,K64='Tabla Impacto'!$D$13),"Moderado",IF(OR(K64='Tabla Impacto'!$C$14,K64='Tabla Impacto'!$D$14),"Mayor",IF(OR(K64='Tabla Impacto'!$C$15,K64='Tabla Impacto'!$D$15),"Catastrófico","")))))</f>
        <v/>
      </c>
      <c r="M64" s="186" t="str">
        <f ca="1">IF(L64="","",IF(L64="Leve",0.2,IF(L64="Menor",0.4,IF(L64="Moderado",0.6,IF(L64="Mayor",0.8,IF(L64="Catastrófico",1,))))))</f>
        <v/>
      </c>
      <c r="N64" s="195" t="str">
        <f ca="1">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5">
        <v>1</v>
      </c>
      <c r="P64" s="126"/>
      <c r="Q64" s="127" t="str">
        <f>IF(OR(R64="Preventivo",R64="Detectivo"),"Probabilidad",IF(R64="Correctivo","Impacto",""))</f>
        <v/>
      </c>
      <c r="R64" s="128"/>
      <c r="S64" s="128"/>
      <c r="T64" s="129" t="str">
        <f>IF(AND(R64="Preventivo",S64="Automático"),"50%",IF(AND(R64="Preventivo",S64="Manual"),"40%",IF(AND(R64="Detectivo",S64="Automático"),"40%",IF(AND(R64="Detectivo",S64="Manual"),"30%",IF(AND(R64="Correctivo",S64="Automático"),"35%",IF(AND(R64="Correctivo",S64="Manual"),"25%",""))))))</f>
        <v/>
      </c>
      <c r="U64" s="128"/>
      <c r="V64" s="128"/>
      <c r="W64" s="128"/>
      <c r="X64" s="130" t="str">
        <f>IFERROR(IF(Q64="Probabilidad",(I64-(+I64*T64)),IF(Q64="Impacto",I64,"")),"")</f>
        <v/>
      </c>
      <c r="Y64" s="131" t="str">
        <f>IFERROR(IF(X64="","",IF(X64&lt;=0.2,"Muy Baja",IF(X64&lt;=0.4,"Baja",IF(X64&lt;=0.6,"Media",IF(X64&lt;=0.8,"Alta","Muy Alta"))))),"")</f>
        <v/>
      </c>
      <c r="Z64" s="132" t="str">
        <f>+X64</f>
        <v/>
      </c>
      <c r="AA64" s="131" t="str">
        <f>IFERROR(IF(AB64="","",IF(AB64&lt;=0.2,"Leve",IF(AB64&lt;=0.4,"Menor",IF(AB64&lt;=0.6,"Moderado",IF(AB64&lt;=0.8,"Mayor","Catastrófico"))))),"")</f>
        <v/>
      </c>
      <c r="AB64" s="132" t="str">
        <f>IFERROR(IF(Q64="Impacto",(M64-(+M64*T64)),IF(Q64="Probabilidad",M64,"")),"")</f>
        <v/>
      </c>
      <c r="AC64" s="133"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4"/>
      <c r="AE64" s="135"/>
      <c r="AF64" s="136"/>
      <c r="AG64" s="137"/>
      <c r="AH64" s="137"/>
      <c r="AI64" s="135"/>
      <c r="AJ64" s="136"/>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36" ht="151.5" customHeight="1" x14ac:dyDescent="0.3">
      <c r="A65" s="199"/>
      <c r="B65" s="202"/>
      <c r="C65" s="202"/>
      <c r="D65" s="202"/>
      <c r="E65" s="205"/>
      <c r="F65" s="202"/>
      <c r="G65" s="208"/>
      <c r="H65" s="193"/>
      <c r="I65" s="187"/>
      <c r="J65" s="190"/>
      <c r="K65" s="187">
        <f ca="1">IF(NOT(ISERROR(MATCH(J65,_xlfn.ANCHORARRAY(E76),0))),I78&amp;"Por favor no seleccionar los criterios de impacto",J65)</f>
        <v>0</v>
      </c>
      <c r="L65" s="193"/>
      <c r="M65" s="187"/>
      <c r="N65" s="196"/>
      <c r="O65" s="125">
        <v>2</v>
      </c>
      <c r="P65" s="126"/>
      <c r="Q65" s="127" t="str">
        <f>IF(OR(R65="Preventivo",R65="Detectivo"),"Probabilidad",IF(R65="Correctivo","Impacto",""))</f>
        <v/>
      </c>
      <c r="R65" s="128"/>
      <c r="S65" s="128"/>
      <c r="T65" s="129" t="str">
        <f t="shared" ref="T65:T69" si="69">IF(AND(R65="Preventivo",S65="Automático"),"50%",IF(AND(R65="Preventivo",S65="Manual"),"40%",IF(AND(R65="Detectivo",S65="Automático"),"40%",IF(AND(R65="Detectivo",S65="Manual"),"30%",IF(AND(R65="Correctivo",S65="Automático"),"35%",IF(AND(R65="Correctivo",S65="Manual"),"25%",""))))))</f>
        <v/>
      </c>
      <c r="U65" s="128"/>
      <c r="V65" s="128"/>
      <c r="W65" s="128"/>
      <c r="X65" s="130" t="str">
        <f>IFERROR(IF(AND(Q64="Probabilidad",Q65="Probabilidad"),(Z64-(+Z64*T65)),IF(Q65="Probabilidad",(I64-(+I64*T65)),IF(Q65="Impacto",Z64,""))),"")</f>
        <v/>
      </c>
      <c r="Y65" s="131" t="str">
        <f t="shared" si="1"/>
        <v/>
      </c>
      <c r="Z65" s="132" t="str">
        <f t="shared" ref="Z65:Z69" si="70">+X65</f>
        <v/>
      </c>
      <c r="AA65" s="131" t="str">
        <f t="shared" si="3"/>
        <v/>
      </c>
      <c r="AB65" s="132" t="str">
        <f>IFERROR(IF(AND(Q64="Impacto",Q65="Impacto"),(AB58-(+AB58*T65)),IF(Q65="Impacto",($M$64-(+$M$64*T65)),IF(Q65="Probabilidad",AB58,""))),"")</f>
        <v/>
      </c>
      <c r="AC65" s="133"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4"/>
      <c r="AE65" s="135"/>
      <c r="AF65" s="136"/>
      <c r="AG65" s="137"/>
      <c r="AH65" s="137"/>
      <c r="AI65" s="135"/>
      <c r="AJ65" s="136"/>
    </row>
    <row r="66" spans="1:36" ht="151.5" customHeight="1" x14ac:dyDescent="0.3">
      <c r="A66" s="199"/>
      <c r="B66" s="202"/>
      <c r="C66" s="202"/>
      <c r="D66" s="202"/>
      <c r="E66" s="205"/>
      <c r="F66" s="202"/>
      <c r="G66" s="208"/>
      <c r="H66" s="193"/>
      <c r="I66" s="187"/>
      <c r="J66" s="190"/>
      <c r="K66" s="187">
        <f ca="1">IF(NOT(ISERROR(MATCH(J66,_xlfn.ANCHORARRAY(E77),0))),I79&amp;"Por favor no seleccionar los criterios de impacto",J66)</f>
        <v>0</v>
      </c>
      <c r="L66" s="193"/>
      <c r="M66" s="187"/>
      <c r="N66" s="196"/>
      <c r="O66" s="125">
        <v>3</v>
      </c>
      <c r="P66" s="138"/>
      <c r="Q66" s="127" t="str">
        <f>IF(OR(R66="Preventivo",R66="Detectivo"),"Probabilidad",IF(R66="Correctivo","Impacto",""))</f>
        <v/>
      </c>
      <c r="R66" s="128"/>
      <c r="S66" s="128"/>
      <c r="T66" s="129" t="str">
        <f t="shared" si="69"/>
        <v/>
      </c>
      <c r="U66" s="128"/>
      <c r="V66" s="128"/>
      <c r="W66" s="128"/>
      <c r="X66" s="130" t="str">
        <f>IFERROR(IF(AND(Q65="Probabilidad",Q66="Probabilidad"),(Z65-(+Z65*T66)),IF(AND(Q65="Impacto",Q66="Probabilidad"),(Z64-(+Z64*T66)),IF(Q66="Impacto",Z65,""))),"")</f>
        <v/>
      </c>
      <c r="Y66" s="131" t="str">
        <f t="shared" si="1"/>
        <v/>
      </c>
      <c r="Z66" s="132" t="str">
        <f t="shared" si="70"/>
        <v/>
      </c>
      <c r="AA66" s="131" t="str">
        <f t="shared" si="3"/>
        <v/>
      </c>
      <c r="AB66" s="132" t="str">
        <f>IFERROR(IF(AND(Q65="Impacto",Q66="Impacto"),(AB65-(+AB65*T66)),IF(AND(Q65="Probabilidad",Q66="Impacto"),(AB64-(+AB64*T66)),IF(Q66="Probabilidad",AB65,""))),"")</f>
        <v/>
      </c>
      <c r="AC66" s="133" t="str">
        <f t="shared" si="71"/>
        <v/>
      </c>
      <c r="AD66" s="134"/>
      <c r="AE66" s="135"/>
      <c r="AF66" s="136"/>
      <c r="AG66" s="137"/>
      <c r="AH66" s="137"/>
      <c r="AI66" s="135"/>
      <c r="AJ66" s="136"/>
    </row>
    <row r="67" spans="1:36" ht="151.5" customHeight="1" x14ac:dyDescent="0.3">
      <c r="A67" s="199"/>
      <c r="B67" s="202"/>
      <c r="C67" s="202"/>
      <c r="D67" s="202"/>
      <c r="E67" s="205"/>
      <c r="F67" s="202"/>
      <c r="G67" s="208"/>
      <c r="H67" s="193"/>
      <c r="I67" s="187"/>
      <c r="J67" s="190"/>
      <c r="K67" s="187">
        <f ca="1">IF(NOT(ISERROR(MATCH(J67,_xlfn.ANCHORARRAY(E78),0))),I80&amp;"Por favor no seleccionar los criterios de impacto",J67)</f>
        <v>0</v>
      </c>
      <c r="L67" s="193"/>
      <c r="M67" s="187"/>
      <c r="N67" s="196"/>
      <c r="O67" s="125">
        <v>4</v>
      </c>
      <c r="P67" s="126"/>
      <c r="Q67" s="127" t="str">
        <f t="shared" ref="Q67:Q69" si="72">IF(OR(R67="Preventivo",R67="Detectivo"),"Probabilidad",IF(R67="Correctivo","Impacto",""))</f>
        <v/>
      </c>
      <c r="R67" s="128"/>
      <c r="S67" s="128"/>
      <c r="T67" s="129" t="str">
        <f t="shared" si="69"/>
        <v/>
      </c>
      <c r="U67" s="128"/>
      <c r="V67" s="128"/>
      <c r="W67" s="128"/>
      <c r="X67" s="130" t="str">
        <f t="shared" ref="X67:X69" si="73">IFERROR(IF(AND(Q66="Probabilidad",Q67="Probabilidad"),(Z66-(+Z66*T67)),IF(AND(Q66="Impacto",Q67="Probabilidad"),(Z65-(+Z65*T67)),IF(Q67="Impacto",Z66,""))),"")</f>
        <v/>
      </c>
      <c r="Y67" s="131" t="str">
        <f t="shared" si="1"/>
        <v/>
      </c>
      <c r="Z67" s="132" t="str">
        <f t="shared" si="70"/>
        <v/>
      </c>
      <c r="AA67" s="131" t="str">
        <f t="shared" si="3"/>
        <v/>
      </c>
      <c r="AB67" s="132" t="str">
        <f t="shared" ref="AB67:AB69" si="74">IFERROR(IF(AND(Q66="Impacto",Q67="Impacto"),(AB66-(+AB66*T67)),IF(AND(Q66="Probabilidad",Q67="Impacto"),(AB65-(+AB65*T67)),IF(Q67="Probabilidad",AB66,""))),"")</f>
        <v/>
      </c>
      <c r="AC67" s="133"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4"/>
      <c r="AE67" s="135"/>
      <c r="AF67" s="136"/>
      <c r="AG67" s="137"/>
      <c r="AH67" s="137"/>
      <c r="AI67" s="135"/>
      <c r="AJ67" s="136"/>
    </row>
    <row r="68" spans="1:36" ht="151.5" customHeight="1" x14ac:dyDescent="0.3">
      <c r="A68" s="199"/>
      <c r="B68" s="202"/>
      <c r="C68" s="202"/>
      <c r="D68" s="202"/>
      <c r="E68" s="205"/>
      <c r="F68" s="202"/>
      <c r="G68" s="208"/>
      <c r="H68" s="193"/>
      <c r="I68" s="187"/>
      <c r="J68" s="190"/>
      <c r="K68" s="187">
        <f ca="1">IF(NOT(ISERROR(MATCH(J68,_xlfn.ANCHORARRAY(E79),0))),I81&amp;"Por favor no seleccionar los criterios de impacto",J68)</f>
        <v>0</v>
      </c>
      <c r="L68" s="193"/>
      <c r="M68" s="187"/>
      <c r="N68" s="196"/>
      <c r="O68" s="125">
        <v>5</v>
      </c>
      <c r="P68" s="126"/>
      <c r="Q68" s="127" t="str">
        <f t="shared" si="72"/>
        <v/>
      </c>
      <c r="R68" s="128"/>
      <c r="S68" s="128"/>
      <c r="T68" s="129" t="str">
        <f t="shared" si="69"/>
        <v/>
      </c>
      <c r="U68" s="128"/>
      <c r="V68" s="128"/>
      <c r="W68" s="128"/>
      <c r="X68" s="130" t="str">
        <f t="shared" si="73"/>
        <v/>
      </c>
      <c r="Y68" s="131" t="str">
        <f t="shared" si="1"/>
        <v/>
      </c>
      <c r="Z68" s="132" t="str">
        <f t="shared" si="70"/>
        <v/>
      </c>
      <c r="AA68" s="131" t="str">
        <f t="shared" si="3"/>
        <v/>
      </c>
      <c r="AB68" s="132" t="str">
        <f t="shared" si="74"/>
        <v/>
      </c>
      <c r="AC68" s="133"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4"/>
      <c r="AE68" s="135"/>
      <c r="AF68" s="136"/>
      <c r="AG68" s="137"/>
      <c r="AH68" s="137"/>
      <c r="AI68" s="135"/>
      <c r="AJ68" s="136"/>
    </row>
    <row r="69" spans="1:36" ht="151.5" customHeight="1" x14ac:dyDescent="0.3">
      <c r="A69" s="200"/>
      <c r="B69" s="203"/>
      <c r="C69" s="203"/>
      <c r="D69" s="203"/>
      <c r="E69" s="206"/>
      <c r="F69" s="203"/>
      <c r="G69" s="209"/>
      <c r="H69" s="194"/>
      <c r="I69" s="188"/>
      <c r="J69" s="191"/>
      <c r="K69" s="188">
        <f ca="1">IF(NOT(ISERROR(MATCH(J69,_xlfn.ANCHORARRAY(E80),0))),I82&amp;"Por favor no seleccionar los criterios de impacto",J69)</f>
        <v>0</v>
      </c>
      <c r="L69" s="194"/>
      <c r="M69" s="188"/>
      <c r="N69" s="197"/>
      <c r="O69" s="125">
        <v>6</v>
      </c>
      <c r="P69" s="126"/>
      <c r="Q69" s="127" t="str">
        <f t="shared" si="72"/>
        <v/>
      </c>
      <c r="R69" s="128"/>
      <c r="S69" s="128"/>
      <c r="T69" s="129" t="str">
        <f t="shared" si="69"/>
        <v/>
      </c>
      <c r="U69" s="128"/>
      <c r="V69" s="128"/>
      <c r="W69" s="128"/>
      <c r="X69" s="130" t="str">
        <f t="shared" si="73"/>
        <v/>
      </c>
      <c r="Y69" s="131" t="str">
        <f t="shared" si="1"/>
        <v/>
      </c>
      <c r="Z69" s="132" t="str">
        <f t="shared" si="70"/>
        <v/>
      </c>
      <c r="AA69" s="131" t="str">
        <f t="shared" si="3"/>
        <v/>
      </c>
      <c r="AB69" s="132" t="str">
        <f t="shared" si="74"/>
        <v/>
      </c>
      <c r="AC69" s="133" t="str">
        <f t="shared" si="75"/>
        <v/>
      </c>
      <c r="AD69" s="134"/>
      <c r="AE69" s="135"/>
      <c r="AF69" s="136"/>
      <c r="AG69" s="137"/>
      <c r="AH69" s="137"/>
      <c r="AI69" s="135"/>
      <c r="AJ69" s="136"/>
    </row>
    <row r="70" spans="1:36" ht="49.5" customHeight="1" x14ac:dyDescent="0.3">
      <c r="A70" s="6"/>
      <c r="B70" s="183" t="s">
        <v>131</v>
      </c>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c r="AA70" s="184"/>
      <c r="AB70" s="184"/>
      <c r="AC70" s="184"/>
      <c r="AD70" s="184"/>
      <c r="AE70" s="184"/>
      <c r="AF70" s="184"/>
      <c r="AG70" s="184"/>
      <c r="AH70" s="184"/>
      <c r="AI70" s="184"/>
      <c r="AJ70" s="185"/>
    </row>
    <row r="72" spans="1:36" x14ac:dyDescent="0.3">
      <c r="A72" s="1"/>
      <c r="B72" s="24" t="s">
        <v>143</v>
      </c>
      <c r="C72" s="1"/>
      <c r="D72" s="1"/>
      <c r="F72" s="1"/>
    </row>
  </sheetData>
  <sheetProtection algorithmName="SHA-512" hashValue="EvJ1+PiI29PplkW7FammMLnuc1LYWeFXJM7HpIdaRHlaYQf9cdUH3BF8ftff5fDT4dbbQ3OnIBT9eOomvzmtCw==" saltValue="pPzcpNDct/p6BSwOcYSWYQ==" spinCount="100000" sheet="1" objects="1" scenarios="1"/>
  <dataConsolidate/>
  <mergeCells count="185">
    <mergeCell ref="A6:B6"/>
    <mergeCell ref="C6:N6"/>
    <mergeCell ref="A7:G7"/>
    <mergeCell ref="H7:N7"/>
    <mergeCell ref="O7:W7"/>
    <mergeCell ref="X7:AD7"/>
    <mergeCell ref="A1:AJ2"/>
    <mergeCell ref="A4:B4"/>
    <mergeCell ref="C4:N4"/>
    <mergeCell ref="O4:Q4"/>
    <mergeCell ref="A5:B5"/>
    <mergeCell ref="C5:N5"/>
    <mergeCell ref="J8:J9"/>
    <mergeCell ref="K8:K9"/>
    <mergeCell ref="L8:L9"/>
    <mergeCell ref="M8:M9"/>
    <mergeCell ref="N8:N9"/>
    <mergeCell ref="O8:O9"/>
    <mergeCell ref="AE7:AJ7"/>
    <mergeCell ref="A8:A9"/>
    <mergeCell ref="B8:B9"/>
    <mergeCell ref="C8:C9"/>
    <mergeCell ref="D8:D9"/>
    <mergeCell ref="E8:E9"/>
    <mergeCell ref="F8:F9"/>
    <mergeCell ref="G8:G9"/>
    <mergeCell ref="H8:H9"/>
    <mergeCell ref="I8:I9"/>
    <mergeCell ref="AG8:AG9"/>
    <mergeCell ref="AH8:AH9"/>
    <mergeCell ref="AI8:AI9"/>
    <mergeCell ref="AJ8:AJ9"/>
    <mergeCell ref="AD8:AD9"/>
    <mergeCell ref="AE8:AE9"/>
    <mergeCell ref="AF8:AF9"/>
    <mergeCell ref="AA8:AA9"/>
    <mergeCell ref="AB8:AB9"/>
    <mergeCell ref="AC8:AC9"/>
    <mergeCell ref="P8:P9"/>
    <mergeCell ref="Q8:Q9"/>
    <mergeCell ref="R8:W8"/>
    <mergeCell ref="X8:X9"/>
    <mergeCell ref="Y8:Y9"/>
    <mergeCell ref="Z8:Z9"/>
    <mergeCell ref="N16:N21"/>
    <mergeCell ref="M10:M15"/>
    <mergeCell ref="N10:N15"/>
    <mergeCell ref="A16:A21"/>
    <mergeCell ref="B16:B21"/>
    <mergeCell ref="C16:C21"/>
    <mergeCell ref="D16:D21"/>
    <mergeCell ref="E16:E21"/>
    <mergeCell ref="F16:F21"/>
    <mergeCell ref="G16:G21"/>
    <mergeCell ref="H16:H21"/>
    <mergeCell ref="G10:G15"/>
    <mergeCell ref="H10:H15"/>
    <mergeCell ref="I10:I15"/>
    <mergeCell ref="J10:J15"/>
    <mergeCell ref="K10:K15"/>
    <mergeCell ref="L10:L15"/>
    <mergeCell ref="A10:A15"/>
    <mergeCell ref="B10:B15"/>
    <mergeCell ref="C10:C15"/>
    <mergeCell ref="D10:D15"/>
    <mergeCell ref="E10:E15"/>
    <mergeCell ref="F10:F15"/>
    <mergeCell ref="C22:C27"/>
    <mergeCell ref="D22:D27"/>
    <mergeCell ref="E22:E27"/>
    <mergeCell ref="F22:F27"/>
    <mergeCell ref="I16:I21"/>
    <mergeCell ref="J16:J21"/>
    <mergeCell ref="K16:K21"/>
    <mergeCell ref="L16:L21"/>
    <mergeCell ref="M16:M21"/>
    <mergeCell ref="I28:I33"/>
    <mergeCell ref="J28:J33"/>
    <mergeCell ref="K28:K33"/>
    <mergeCell ref="L28:L33"/>
    <mergeCell ref="M28:M33"/>
    <mergeCell ref="N28:N33"/>
    <mergeCell ref="M22:M27"/>
    <mergeCell ref="N22:N27"/>
    <mergeCell ref="A28:A33"/>
    <mergeCell ref="B28:B33"/>
    <mergeCell ref="C28:C33"/>
    <mergeCell ref="D28:D33"/>
    <mergeCell ref="E28:E33"/>
    <mergeCell ref="F28:F33"/>
    <mergeCell ref="G28:G33"/>
    <mergeCell ref="H28:H33"/>
    <mergeCell ref="G22:G27"/>
    <mergeCell ref="H22:H27"/>
    <mergeCell ref="I22:I27"/>
    <mergeCell ref="J22:J27"/>
    <mergeCell ref="K22:K27"/>
    <mergeCell ref="L22:L27"/>
    <mergeCell ref="A22:A27"/>
    <mergeCell ref="B22:B27"/>
    <mergeCell ref="N40:N45"/>
    <mergeCell ref="M34:M39"/>
    <mergeCell ref="N34:N39"/>
    <mergeCell ref="A40:A45"/>
    <mergeCell ref="B40:B45"/>
    <mergeCell ref="C40:C45"/>
    <mergeCell ref="D40:D45"/>
    <mergeCell ref="E40:E45"/>
    <mergeCell ref="F40:F45"/>
    <mergeCell ref="G40:G45"/>
    <mergeCell ref="H40:H45"/>
    <mergeCell ref="G34:G39"/>
    <mergeCell ref="H34:H39"/>
    <mergeCell ref="I34:I39"/>
    <mergeCell ref="J34:J39"/>
    <mergeCell ref="K34:K39"/>
    <mergeCell ref="L34:L39"/>
    <mergeCell ref="A34:A39"/>
    <mergeCell ref="B34:B39"/>
    <mergeCell ref="C34:C39"/>
    <mergeCell ref="D34:D39"/>
    <mergeCell ref="E34:E39"/>
    <mergeCell ref="F34:F39"/>
    <mergeCell ref="C46:C51"/>
    <mergeCell ref="D46:D51"/>
    <mergeCell ref="E46:E51"/>
    <mergeCell ref="F46:F51"/>
    <mergeCell ref="I40:I45"/>
    <mergeCell ref="J40:J45"/>
    <mergeCell ref="K40:K45"/>
    <mergeCell ref="L40:L45"/>
    <mergeCell ref="M40:M45"/>
    <mergeCell ref="I52:I57"/>
    <mergeCell ref="J52:J57"/>
    <mergeCell ref="K52:K57"/>
    <mergeCell ref="L52:L57"/>
    <mergeCell ref="M52:M57"/>
    <mergeCell ref="N52:N57"/>
    <mergeCell ref="M46:M51"/>
    <mergeCell ref="N46:N51"/>
    <mergeCell ref="A52:A57"/>
    <mergeCell ref="B52:B57"/>
    <mergeCell ref="C52:C57"/>
    <mergeCell ref="D52:D57"/>
    <mergeCell ref="E52:E57"/>
    <mergeCell ref="F52:F57"/>
    <mergeCell ref="G52:G57"/>
    <mergeCell ref="H52:H57"/>
    <mergeCell ref="G46:G51"/>
    <mergeCell ref="H46:H51"/>
    <mergeCell ref="I46:I51"/>
    <mergeCell ref="J46:J51"/>
    <mergeCell ref="K46:K51"/>
    <mergeCell ref="L46:L51"/>
    <mergeCell ref="A46:A51"/>
    <mergeCell ref="B46:B51"/>
    <mergeCell ref="A64:A69"/>
    <mergeCell ref="B64:B69"/>
    <mergeCell ref="C64:C69"/>
    <mergeCell ref="D64:D69"/>
    <mergeCell ref="E64:E69"/>
    <mergeCell ref="F64:F69"/>
    <mergeCell ref="G64:G69"/>
    <mergeCell ref="H64:H69"/>
    <mergeCell ref="G58:G63"/>
    <mergeCell ref="H58:H63"/>
    <mergeCell ref="A58:A63"/>
    <mergeCell ref="B58:B63"/>
    <mergeCell ref="C58:C63"/>
    <mergeCell ref="D58:D63"/>
    <mergeCell ref="E58:E63"/>
    <mergeCell ref="F58:F63"/>
    <mergeCell ref="B70:AJ70"/>
    <mergeCell ref="I64:I69"/>
    <mergeCell ref="J64:J69"/>
    <mergeCell ref="K64:K69"/>
    <mergeCell ref="L64:L69"/>
    <mergeCell ref="M64:M69"/>
    <mergeCell ref="N64:N69"/>
    <mergeCell ref="M58:M63"/>
    <mergeCell ref="N58:N63"/>
    <mergeCell ref="I58:I63"/>
    <mergeCell ref="J58:J63"/>
    <mergeCell ref="K58:K63"/>
    <mergeCell ref="L58:L63"/>
  </mergeCells>
  <conditionalFormatting sqref="H10 H16">
    <cfRule type="cellIs" dxfId="927" priority="227" operator="equal">
      <formula>"Muy Alta"</formula>
    </cfRule>
    <cfRule type="cellIs" dxfId="926" priority="228" operator="equal">
      <formula>"Alta"</formula>
    </cfRule>
    <cfRule type="cellIs" dxfId="925" priority="229" operator="equal">
      <formula>"Media"</formula>
    </cfRule>
    <cfRule type="cellIs" dxfId="924" priority="230" operator="equal">
      <formula>"Baja"</formula>
    </cfRule>
    <cfRule type="cellIs" dxfId="923" priority="231" operator="equal">
      <formula>"Muy Baja"</formula>
    </cfRule>
  </conditionalFormatting>
  <conditionalFormatting sqref="L10 L16 L22 L28 L34 L40 L46 L52 L58 L64">
    <cfRule type="cellIs" dxfId="922" priority="222" operator="equal">
      <formula>"Catastrófico"</formula>
    </cfRule>
    <cfRule type="cellIs" dxfId="921" priority="223" operator="equal">
      <formula>"Mayor"</formula>
    </cfRule>
    <cfRule type="cellIs" dxfId="920" priority="224" operator="equal">
      <formula>"Moderado"</formula>
    </cfRule>
    <cfRule type="cellIs" dxfId="919" priority="225" operator="equal">
      <formula>"Menor"</formula>
    </cfRule>
    <cfRule type="cellIs" dxfId="918" priority="226" operator="equal">
      <formula>"Leve"</formula>
    </cfRule>
  </conditionalFormatting>
  <conditionalFormatting sqref="N10">
    <cfRule type="cellIs" dxfId="917" priority="218" operator="equal">
      <formula>"Extremo"</formula>
    </cfRule>
    <cfRule type="cellIs" dxfId="916" priority="219" operator="equal">
      <formula>"Alto"</formula>
    </cfRule>
    <cfRule type="cellIs" dxfId="915" priority="220" operator="equal">
      <formula>"Moderado"</formula>
    </cfRule>
    <cfRule type="cellIs" dxfId="914" priority="221" operator="equal">
      <formula>"Bajo"</formula>
    </cfRule>
  </conditionalFormatting>
  <conditionalFormatting sqref="Y10:Y15">
    <cfRule type="cellIs" dxfId="913" priority="213" operator="equal">
      <formula>"Muy Alta"</formula>
    </cfRule>
    <cfRule type="cellIs" dxfId="912" priority="214" operator="equal">
      <formula>"Alta"</formula>
    </cfRule>
    <cfRule type="cellIs" dxfId="911" priority="215" operator="equal">
      <formula>"Media"</formula>
    </cfRule>
    <cfRule type="cellIs" dxfId="910" priority="216" operator="equal">
      <formula>"Baja"</formula>
    </cfRule>
    <cfRule type="cellIs" dxfId="909" priority="217" operator="equal">
      <formula>"Muy Baja"</formula>
    </cfRule>
  </conditionalFormatting>
  <conditionalFormatting sqref="AA10:AA15">
    <cfRule type="cellIs" dxfId="908" priority="208" operator="equal">
      <formula>"Catastrófico"</formula>
    </cfRule>
    <cfRule type="cellIs" dxfId="907" priority="209" operator="equal">
      <formula>"Mayor"</formula>
    </cfRule>
    <cfRule type="cellIs" dxfId="906" priority="210" operator="equal">
      <formula>"Moderado"</formula>
    </cfRule>
    <cfRule type="cellIs" dxfId="905" priority="211" operator="equal">
      <formula>"Menor"</formula>
    </cfRule>
    <cfRule type="cellIs" dxfId="904" priority="212" operator="equal">
      <formula>"Leve"</formula>
    </cfRule>
  </conditionalFormatting>
  <conditionalFormatting sqref="AC10:AC15">
    <cfRule type="cellIs" dxfId="903" priority="204" operator="equal">
      <formula>"Extremo"</formula>
    </cfRule>
    <cfRule type="cellIs" dxfId="902" priority="205" operator="equal">
      <formula>"Alto"</formula>
    </cfRule>
    <cfRule type="cellIs" dxfId="901" priority="206" operator="equal">
      <formula>"Moderado"</formula>
    </cfRule>
    <cfRule type="cellIs" dxfId="900" priority="207" operator="equal">
      <formula>"Bajo"</formula>
    </cfRule>
  </conditionalFormatting>
  <conditionalFormatting sqref="H58">
    <cfRule type="cellIs" dxfId="899" priority="43" operator="equal">
      <formula>"Muy Alta"</formula>
    </cfRule>
    <cfRule type="cellIs" dxfId="898" priority="44" operator="equal">
      <formula>"Alta"</formula>
    </cfRule>
    <cfRule type="cellIs" dxfId="897" priority="45" operator="equal">
      <formula>"Media"</formula>
    </cfRule>
    <cfRule type="cellIs" dxfId="896" priority="46" operator="equal">
      <formula>"Baja"</formula>
    </cfRule>
    <cfRule type="cellIs" dxfId="895" priority="47" operator="equal">
      <formula>"Muy Baja"</formula>
    </cfRule>
  </conditionalFormatting>
  <conditionalFormatting sqref="N16">
    <cfRule type="cellIs" dxfId="894" priority="200" operator="equal">
      <formula>"Extremo"</formula>
    </cfRule>
    <cfRule type="cellIs" dxfId="893" priority="201" operator="equal">
      <formula>"Alto"</formula>
    </cfRule>
    <cfRule type="cellIs" dxfId="892" priority="202" operator="equal">
      <formula>"Moderado"</formula>
    </cfRule>
    <cfRule type="cellIs" dxfId="891" priority="203" operator="equal">
      <formula>"Bajo"</formula>
    </cfRule>
  </conditionalFormatting>
  <conditionalFormatting sqref="Y16:Y21">
    <cfRule type="cellIs" dxfId="890" priority="195" operator="equal">
      <formula>"Muy Alta"</formula>
    </cfRule>
    <cfRule type="cellIs" dxfId="889" priority="196" operator="equal">
      <formula>"Alta"</formula>
    </cfRule>
    <cfRule type="cellIs" dxfId="888" priority="197" operator="equal">
      <formula>"Media"</formula>
    </cfRule>
    <cfRule type="cellIs" dxfId="887" priority="198" operator="equal">
      <formula>"Baja"</formula>
    </cfRule>
    <cfRule type="cellIs" dxfId="886" priority="199" operator="equal">
      <formula>"Muy Baja"</formula>
    </cfRule>
  </conditionalFormatting>
  <conditionalFormatting sqref="AA16:AA21">
    <cfRule type="cellIs" dxfId="885" priority="190" operator="equal">
      <formula>"Catastrófico"</formula>
    </cfRule>
    <cfRule type="cellIs" dxfId="884" priority="191" operator="equal">
      <formula>"Mayor"</formula>
    </cfRule>
    <cfRule type="cellIs" dxfId="883" priority="192" operator="equal">
      <formula>"Moderado"</formula>
    </cfRule>
    <cfRule type="cellIs" dxfId="882" priority="193" operator="equal">
      <formula>"Menor"</formula>
    </cfRule>
    <cfRule type="cellIs" dxfId="881" priority="194" operator="equal">
      <formula>"Leve"</formula>
    </cfRule>
  </conditionalFormatting>
  <conditionalFormatting sqref="AC16:AC21">
    <cfRule type="cellIs" dxfId="880" priority="186" operator="equal">
      <formula>"Extremo"</formula>
    </cfRule>
    <cfRule type="cellIs" dxfId="879" priority="187" operator="equal">
      <formula>"Alto"</formula>
    </cfRule>
    <cfRule type="cellIs" dxfId="878" priority="188" operator="equal">
      <formula>"Moderado"</formula>
    </cfRule>
    <cfRule type="cellIs" dxfId="877" priority="189" operator="equal">
      <formula>"Bajo"</formula>
    </cfRule>
  </conditionalFormatting>
  <conditionalFormatting sqref="H22">
    <cfRule type="cellIs" dxfId="876" priority="181" operator="equal">
      <formula>"Muy Alta"</formula>
    </cfRule>
    <cfRule type="cellIs" dxfId="875" priority="182" operator="equal">
      <formula>"Alta"</formula>
    </cfRule>
    <cfRule type="cellIs" dxfId="874" priority="183" operator="equal">
      <formula>"Media"</formula>
    </cfRule>
    <cfRule type="cellIs" dxfId="873" priority="184" operator="equal">
      <formula>"Baja"</formula>
    </cfRule>
    <cfRule type="cellIs" dxfId="872" priority="185" operator="equal">
      <formula>"Muy Baja"</formula>
    </cfRule>
  </conditionalFormatting>
  <conditionalFormatting sqref="N22">
    <cfRule type="cellIs" dxfId="871" priority="177" operator="equal">
      <formula>"Extremo"</formula>
    </cfRule>
    <cfRule type="cellIs" dxfId="870" priority="178" operator="equal">
      <formula>"Alto"</formula>
    </cfRule>
    <cfRule type="cellIs" dxfId="869" priority="179" operator="equal">
      <formula>"Moderado"</formula>
    </cfRule>
    <cfRule type="cellIs" dxfId="868" priority="180" operator="equal">
      <formula>"Bajo"</formula>
    </cfRule>
  </conditionalFormatting>
  <conditionalFormatting sqref="Y22:Y27">
    <cfRule type="cellIs" dxfId="867" priority="172" operator="equal">
      <formula>"Muy Alta"</formula>
    </cfRule>
    <cfRule type="cellIs" dxfId="866" priority="173" operator="equal">
      <formula>"Alta"</formula>
    </cfRule>
    <cfRule type="cellIs" dxfId="865" priority="174" operator="equal">
      <formula>"Media"</formula>
    </cfRule>
    <cfRule type="cellIs" dxfId="864" priority="175" operator="equal">
      <formula>"Baja"</formula>
    </cfRule>
    <cfRule type="cellIs" dxfId="863" priority="176" operator="equal">
      <formula>"Muy Baja"</formula>
    </cfRule>
  </conditionalFormatting>
  <conditionalFormatting sqref="AA22:AA27">
    <cfRule type="cellIs" dxfId="862" priority="167" operator="equal">
      <formula>"Catastrófico"</formula>
    </cfRule>
    <cfRule type="cellIs" dxfId="861" priority="168" operator="equal">
      <formula>"Mayor"</formula>
    </cfRule>
    <cfRule type="cellIs" dxfId="860" priority="169" operator="equal">
      <formula>"Moderado"</formula>
    </cfRule>
    <cfRule type="cellIs" dxfId="859" priority="170" operator="equal">
      <formula>"Menor"</formula>
    </cfRule>
    <cfRule type="cellIs" dxfId="858" priority="171" operator="equal">
      <formula>"Leve"</formula>
    </cfRule>
  </conditionalFormatting>
  <conditionalFormatting sqref="AC22:AC27">
    <cfRule type="cellIs" dxfId="857" priority="163" operator="equal">
      <formula>"Extremo"</formula>
    </cfRule>
    <cfRule type="cellIs" dxfId="856" priority="164" operator="equal">
      <formula>"Alto"</formula>
    </cfRule>
    <cfRule type="cellIs" dxfId="855" priority="165" operator="equal">
      <formula>"Moderado"</formula>
    </cfRule>
    <cfRule type="cellIs" dxfId="854" priority="166" operator="equal">
      <formula>"Bajo"</formula>
    </cfRule>
  </conditionalFormatting>
  <conditionalFormatting sqref="H28">
    <cfRule type="cellIs" dxfId="853" priority="158" operator="equal">
      <formula>"Muy Alta"</formula>
    </cfRule>
    <cfRule type="cellIs" dxfId="852" priority="159" operator="equal">
      <formula>"Alta"</formula>
    </cfRule>
    <cfRule type="cellIs" dxfId="851" priority="160" operator="equal">
      <formula>"Media"</formula>
    </cfRule>
    <cfRule type="cellIs" dxfId="850" priority="161" operator="equal">
      <formula>"Baja"</formula>
    </cfRule>
    <cfRule type="cellIs" dxfId="849" priority="162" operator="equal">
      <formula>"Muy Baja"</formula>
    </cfRule>
  </conditionalFormatting>
  <conditionalFormatting sqref="N28">
    <cfRule type="cellIs" dxfId="848" priority="154" operator="equal">
      <formula>"Extremo"</formula>
    </cfRule>
    <cfRule type="cellIs" dxfId="847" priority="155" operator="equal">
      <formula>"Alto"</formula>
    </cfRule>
    <cfRule type="cellIs" dxfId="846" priority="156" operator="equal">
      <formula>"Moderado"</formula>
    </cfRule>
    <cfRule type="cellIs" dxfId="845" priority="157" operator="equal">
      <formula>"Bajo"</formula>
    </cfRule>
  </conditionalFormatting>
  <conditionalFormatting sqref="Y28:Y33">
    <cfRule type="cellIs" dxfId="844" priority="149" operator="equal">
      <formula>"Muy Alta"</formula>
    </cfRule>
    <cfRule type="cellIs" dxfId="843" priority="150" operator="equal">
      <formula>"Alta"</formula>
    </cfRule>
    <cfRule type="cellIs" dxfId="842" priority="151" operator="equal">
      <formula>"Media"</formula>
    </cfRule>
    <cfRule type="cellIs" dxfId="841" priority="152" operator="equal">
      <formula>"Baja"</formula>
    </cfRule>
    <cfRule type="cellIs" dxfId="840" priority="153" operator="equal">
      <formula>"Muy Baja"</formula>
    </cfRule>
  </conditionalFormatting>
  <conditionalFormatting sqref="AA28:AA33">
    <cfRule type="cellIs" dxfId="839" priority="144" operator="equal">
      <formula>"Catastrófico"</formula>
    </cfRule>
    <cfRule type="cellIs" dxfId="838" priority="145" operator="equal">
      <formula>"Mayor"</formula>
    </cfRule>
    <cfRule type="cellIs" dxfId="837" priority="146" operator="equal">
      <formula>"Moderado"</formula>
    </cfRule>
    <cfRule type="cellIs" dxfId="836" priority="147" operator="equal">
      <formula>"Menor"</formula>
    </cfRule>
    <cfRule type="cellIs" dxfId="835" priority="148" operator="equal">
      <formula>"Leve"</formula>
    </cfRule>
  </conditionalFormatting>
  <conditionalFormatting sqref="AC28:AC33">
    <cfRule type="cellIs" dxfId="834" priority="140" operator="equal">
      <formula>"Extremo"</formula>
    </cfRule>
    <cfRule type="cellIs" dxfId="833" priority="141" operator="equal">
      <formula>"Alto"</formula>
    </cfRule>
    <cfRule type="cellIs" dxfId="832" priority="142" operator="equal">
      <formula>"Moderado"</formula>
    </cfRule>
    <cfRule type="cellIs" dxfId="831" priority="143" operator="equal">
      <formula>"Bajo"</formula>
    </cfRule>
  </conditionalFormatting>
  <conditionalFormatting sqref="H34">
    <cfRule type="cellIs" dxfId="830" priority="135" operator="equal">
      <formula>"Muy Alta"</formula>
    </cfRule>
    <cfRule type="cellIs" dxfId="829" priority="136" operator="equal">
      <formula>"Alta"</formula>
    </cfRule>
    <cfRule type="cellIs" dxfId="828" priority="137" operator="equal">
      <formula>"Media"</formula>
    </cfRule>
    <cfRule type="cellIs" dxfId="827" priority="138" operator="equal">
      <formula>"Baja"</formula>
    </cfRule>
    <cfRule type="cellIs" dxfId="826" priority="139" operator="equal">
      <formula>"Muy Baja"</formula>
    </cfRule>
  </conditionalFormatting>
  <conditionalFormatting sqref="N34">
    <cfRule type="cellIs" dxfId="825" priority="131" operator="equal">
      <formula>"Extremo"</formula>
    </cfRule>
    <cfRule type="cellIs" dxfId="824" priority="132" operator="equal">
      <formula>"Alto"</formula>
    </cfRule>
    <cfRule type="cellIs" dxfId="823" priority="133" operator="equal">
      <formula>"Moderado"</formula>
    </cfRule>
    <cfRule type="cellIs" dxfId="822" priority="134" operator="equal">
      <formula>"Bajo"</formula>
    </cfRule>
  </conditionalFormatting>
  <conditionalFormatting sqref="Y34:Y39">
    <cfRule type="cellIs" dxfId="821" priority="126" operator="equal">
      <formula>"Muy Alta"</formula>
    </cfRule>
    <cfRule type="cellIs" dxfId="820" priority="127" operator="equal">
      <formula>"Alta"</formula>
    </cfRule>
    <cfRule type="cellIs" dxfId="819" priority="128" operator="equal">
      <formula>"Media"</formula>
    </cfRule>
    <cfRule type="cellIs" dxfId="818" priority="129" operator="equal">
      <formula>"Baja"</formula>
    </cfRule>
    <cfRule type="cellIs" dxfId="817" priority="130" operator="equal">
      <formula>"Muy Baja"</formula>
    </cfRule>
  </conditionalFormatting>
  <conditionalFormatting sqref="AA34:AA39">
    <cfRule type="cellIs" dxfId="816" priority="121" operator="equal">
      <formula>"Catastrófico"</formula>
    </cfRule>
    <cfRule type="cellIs" dxfId="815" priority="122" operator="equal">
      <formula>"Mayor"</formula>
    </cfRule>
    <cfRule type="cellIs" dxfId="814" priority="123" operator="equal">
      <formula>"Moderado"</formula>
    </cfRule>
    <cfRule type="cellIs" dxfId="813" priority="124" operator="equal">
      <formula>"Menor"</formula>
    </cfRule>
    <cfRule type="cellIs" dxfId="812" priority="125" operator="equal">
      <formula>"Leve"</formula>
    </cfRule>
  </conditionalFormatting>
  <conditionalFormatting sqref="AC34:AC39">
    <cfRule type="cellIs" dxfId="811" priority="117" operator="equal">
      <formula>"Extremo"</formula>
    </cfRule>
    <cfRule type="cellIs" dxfId="810" priority="118" operator="equal">
      <formula>"Alto"</formula>
    </cfRule>
    <cfRule type="cellIs" dxfId="809" priority="119" operator="equal">
      <formula>"Moderado"</formula>
    </cfRule>
    <cfRule type="cellIs" dxfId="808" priority="120" operator="equal">
      <formula>"Bajo"</formula>
    </cfRule>
  </conditionalFormatting>
  <conditionalFormatting sqref="H40">
    <cfRule type="cellIs" dxfId="807" priority="112" operator="equal">
      <formula>"Muy Alta"</formula>
    </cfRule>
    <cfRule type="cellIs" dxfId="806" priority="113" operator="equal">
      <formula>"Alta"</formula>
    </cfRule>
    <cfRule type="cellIs" dxfId="805" priority="114" operator="equal">
      <formula>"Media"</formula>
    </cfRule>
    <cfRule type="cellIs" dxfId="804" priority="115" operator="equal">
      <formula>"Baja"</formula>
    </cfRule>
    <cfRule type="cellIs" dxfId="803" priority="116" operator="equal">
      <formula>"Muy Baja"</formula>
    </cfRule>
  </conditionalFormatting>
  <conditionalFormatting sqref="N40">
    <cfRule type="cellIs" dxfId="802" priority="108" operator="equal">
      <formula>"Extremo"</formula>
    </cfRule>
    <cfRule type="cellIs" dxfId="801" priority="109" operator="equal">
      <formula>"Alto"</formula>
    </cfRule>
    <cfRule type="cellIs" dxfId="800" priority="110" operator="equal">
      <formula>"Moderado"</formula>
    </cfRule>
    <cfRule type="cellIs" dxfId="799" priority="111" operator="equal">
      <formula>"Bajo"</formula>
    </cfRule>
  </conditionalFormatting>
  <conditionalFormatting sqref="Y40:Y45">
    <cfRule type="cellIs" dxfId="798" priority="103" operator="equal">
      <formula>"Muy Alta"</formula>
    </cfRule>
    <cfRule type="cellIs" dxfId="797" priority="104" operator="equal">
      <formula>"Alta"</formula>
    </cfRule>
    <cfRule type="cellIs" dxfId="796" priority="105" operator="equal">
      <formula>"Media"</formula>
    </cfRule>
    <cfRule type="cellIs" dxfId="795" priority="106" operator="equal">
      <formula>"Baja"</formula>
    </cfRule>
    <cfRule type="cellIs" dxfId="794" priority="107" operator="equal">
      <formula>"Muy Baja"</formula>
    </cfRule>
  </conditionalFormatting>
  <conditionalFormatting sqref="AA40:AA45">
    <cfRule type="cellIs" dxfId="793" priority="98" operator="equal">
      <formula>"Catastrófico"</formula>
    </cfRule>
    <cfRule type="cellIs" dxfId="792" priority="99" operator="equal">
      <formula>"Mayor"</formula>
    </cfRule>
    <cfRule type="cellIs" dxfId="791" priority="100" operator="equal">
      <formula>"Moderado"</formula>
    </cfRule>
    <cfRule type="cellIs" dxfId="790" priority="101" operator="equal">
      <formula>"Menor"</formula>
    </cfRule>
    <cfRule type="cellIs" dxfId="789" priority="102" operator="equal">
      <formula>"Leve"</formula>
    </cfRule>
  </conditionalFormatting>
  <conditionalFormatting sqref="AC40:AC45">
    <cfRule type="cellIs" dxfId="788" priority="94" operator="equal">
      <formula>"Extremo"</formula>
    </cfRule>
    <cfRule type="cellIs" dxfId="787" priority="95" operator="equal">
      <formula>"Alto"</formula>
    </cfRule>
    <cfRule type="cellIs" dxfId="786" priority="96" operator="equal">
      <formula>"Moderado"</formula>
    </cfRule>
    <cfRule type="cellIs" dxfId="785" priority="97" operator="equal">
      <formula>"Bajo"</formula>
    </cfRule>
  </conditionalFormatting>
  <conditionalFormatting sqref="H46">
    <cfRule type="cellIs" dxfId="784" priority="89" operator="equal">
      <formula>"Muy Alta"</formula>
    </cfRule>
    <cfRule type="cellIs" dxfId="783" priority="90" operator="equal">
      <formula>"Alta"</formula>
    </cfRule>
    <cfRule type="cellIs" dxfId="782" priority="91" operator="equal">
      <formula>"Media"</formula>
    </cfRule>
    <cfRule type="cellIs" dxfId="781" priority="92" operator="equal">
      <formula>"Baja"</formula>
    </cfRule>
    <cfRule type="cellIs" dxfId="780" priority="93" operator="equal">
      <formula>"Muy Baja"</formula>
    </cfRule>
  </conditionalFormatting>
  <conditionalFormatting sqref="N46">
    <cfRule type="cellIs" dxfId="779" priority="85" operator="equal">
      <formula>"Extremo"</formula>
    </cfRule>
    <cfRule type="cellIs" dxfId="778" priority="86" operator="equal">
      <formula>"Alto"</formula>
    </cfRule>
    <cfRule type="cellIs" dxfId="777" priority="87" operator="equal">
      <formula>"Moderado"</formula>
    </cfRule>
    <cfRule type="cellIs" dxfId="776" priority="88" operator="equal">
      <formula>"Bajo"</formula>
    </cfRule>
  </conditionalFormatting>
  <conditionalFormatting sqref="Y46:Y51">
    <cfRule type="cellIs" dxfId="775" priority="80" operator="equal">
      <formula>"Muy Alta"</formula>
    </cfRule>
    <cfRule type="cellIs" dxfId="774" priority="81" operator="equal">
      <formula>"Alta"</formula>
    </cfRule>
    <cfRule type="cellIs" dxfId="773" priority="82" operator="equal">
      <formula>"Media"</formula>
    </cfRule>
    <cfRule type="cellIs" dxfId="772" priority="83" operator="equal">
      <formula>"Baja"</formula>
    </cfRule>
    <cfRule type="cellIs" dxfId="771" priority="84" operator="equal">
      <formula>"Muy Baja"</formula>
    </cfRule>
  </conditionalFormatting>
  <conditionalFormatting sqref="AA46:AA51">
    <cfRule type="cellIs" dxfId="770" priority="75" operator="equal">
      <formula>"Catastrófico"</formula>
    </cfRule>
    <cfRule type="cellIs" dxfId="769" priority="76" operator="equal">
      <formula>"Mayor"</formula>
    </cfRule>
    <cfRule type="cellIs" dxfId="768" priority="77" operator="equal">
      <formula>"Moderado"</formula>
    </cfRule>
    <cfRule type="cellIs" dxfId="767" priority="78" operator="equal">
      <formula>"Menor"</formula>
    </cfRule>
    <cfRule type="cellIs" dxfId="766" priority="79" operator="equal">
      <formula>"Leve"</formula>
    </cfRule>
  </conditionalFormatting>
  <conditionalFormatting sqref="AC46:AC51">
    <cfRule type="cellIs" dxfId="765" priority="71" operator="equal">
      <formula>"Extremo"</formula>
    </cfRule>
    <cfRule type="cellIs" dxfId="764" priority="72" operator="equal">
      <formula>"Alto"</formula>
    </cfRule>
    <cfRule type="cellIs" dxfId="763" priority="73" operator="equal">
      <formula>"Moderado"</formula>
    </cfRule>
    <cfRule type="cellIs" dxfId="762" priority="74" operator="equal">
      <formula>"Bajo"</formula>
    </cfRule>
  </conditionalFormatting>
  <conditionalFormatting sqref="H52">
    <cfRule type="cellIs" dxfId="761" priority="66" operator="equal">
      <formula>"Muy Alta"</formula>
    </cfRule>
    <cfRule type="cellIs" dxfId="760" priority="67" operator="equal">
      <formula>"Alta"</formula>
    </cfRule>
    <cfRule type="cellIs" dxfId="759" priority="68" operator="equal">
      <formula>"Media"</formula>
    </cfRule>
    <cfRule type="cellIs" dxfId="758" priority="69" operator="equal">
      <formula>"Baja"</formula>
    </cfRule>
    <cfRule type="cellIs" dxfId="757" priority="70" operator="equal">
      <formula>"Muy Baja"</formula>
    </cfRule>
  </conditionalFormatting>
  <conditionalFormatting sqref="N52">
    <cfRule type="cellIs" dxfId="756" priority="62" operator="equal">
      <formula>"Extremo"</formula>
    </cfRule>
    <cfRule type="cellIs" dxfId="755" priority="63" operator="equal">
      <formula>"Alto"</formula>
    </cfRule>
    <cfRule type="cellIs" dxfId="754" priority="64" operator="equal">
      <formula>"Moderado"</formula>
    </cfRule>
    <cfRule type="cellIs" dxfId="753" priority="65" operator="equal">
      <formula>"Bajo"</formula>
    </cfRule>
  </conditionalFormatting>
  <conditionalFormatting sqref="Y52:Y57">
    <cfRule type="cellIs" dxfId="752" priority="57" operator="equal">
      <formula>"Muy Alta"</formula>
    </cfRule>
    <cfRule type="cellIs" dxfId="751" priority="58" operator="equal">
      <formula>"Alta"</formula>
    </cfRule>
    <cfRule type="cellIs" dxfId="750" priority="59" operator="equal">
      <formula>"Media"</formula>
    </cfRule>
    <cfRule type="cellIs" dxfId="749" priority="60" operator="equal">
      <formula>"Baja"</formula>
    </cfRule>
    <cfRule type="cellIs" dxfId="748" priority="61" operator="equal">
      <formula>"Muy Baja"</formula>
    </cfRule>
  </conditionalFormatting>
  <conditionalFormatting sqref="AA52:AA57">
    <cfRule type="cellIs" dxfId="747" priority="52" operator="equal">
      <formula>"Catastrófico"</formula>
    </cfRule>
    <cfRule type="cellIs" dxfId="746" priority="53" operator="equal">
      <formula>"Mayor"</formula>
    </cfRule>
    <cfRule type="cellIs" dxfId="745" priority="54" operator="equal">
      <formula>"Moderado"</formula>
    </cfRule>
    <cfRule type="cellIs" dxfId="744" priority="55" operator="equal">
      <formula>"Menor"</formula>
    </cfRule>
    <cfRule type="cellIs" dxfId="743" priority="56" operator="equal">
      <formula>"Leve"</formula>
    </cfRule>
  </conditionalFormatting>
  <conditionalFormatting sqref="AC52:AC57">
    <cfRule type="cellIs" dxfId="742" priority="48" operator="equal">
      <formula>"Extremo"</formula>
    </cfRule>
    <cfRule type="cellIs" dxfId="741" priority="49" operator="equal">
      <formula>"Alto"</formula>
    </cfRule>
    <cfRule type="cellIs" dxfId="740" priority="50" operator="equal">
      <formula>"Moderado"</formula>
    </cfRule>
    <cfRule type="cellIs" dxfId="739" priority="51" operator="equal">
      <formula>"Bajo"</formula>
    </cfRule>
  </conditionalFormatting>
  <conditionalFormatting sqref="N58">
    <cfRule type="cellIs" dxfId="738" priority="39" operator="equal">
      <formula>"Extremo"</formula>
    </cfRule>
    <cfRule type="cellIs" dxfId="737" priority="40" operator="equal">
      <formula>"Alto"</formula>
    </cfRule>
    <cfRule type="cellIs" dxfId="736" priority="41" operator="equal">
      <formula>"Moderado"</formula>
    </cfRule>
    <cfRule type="cellIs" dxfId="735" priority="42" operator="equal">
      <formula>"Bajo"</formula>
    </cfRule>
  </conditionalFormatting>
  <conditionalFormatting sqref="Y58:Y63">
    <cfRule type="cellIs" dxfId="734" priority="34" operator="equal">
      <formula>"Muy Alta"</formula>
    </cfRule>
    <cfRule type="cellIs" dxfId="733" priority="35" operator="equal">
      <formula>"Alta"</formula>
    </cfRule>
    <cfRule type="cellIs" dxfId="732" priority="36" operator="equal">
      <formula>"Media"</formula>
    </cfRule>
    <cfRule type="cellIs" dxfId="731" priority="37" operator="equal">
      <formula>"Baja"</formula>
    </cfRule>
    <cfRule type="cellIs" dxfId="730" priority="38" operator="equal">
      <formula>"Muy Baja"</formula>
    </cfRule>
  </conditionalFormatting>
  <conditionalFormatting sqref="AA58:AA63">
    <cfRule type="cellIs" dxfId="729" priority="29" operator="equal">
      <formula>"Catastrófico"</formula>
    </cfRule>
    <cfRule type="cellIs" dxfId="728" priority="30" operator="equal">
      <formula>"Mayor"</formula>
    </cfRule>
    <cfRule type="cellIs" dxfId="727" priority="31" operator="equal">
      <formula>"Moderado"</formula>
    </cfRule>
    <cfRule type="cellIs" dxfId="726" priority="32" operator="equal">
      <formula>"Menor"</formula>
    </cfRule>
    <cfRule type="cellIs" dxfId="725" priority="33" operator="equal">
      <formula>"Leve"</formula>
    </cfRule>
  </conditionalFormatting>
  <conditionalFormatting sqref="AC58:AC63">
    <cfRule type="cellIs" dxfId="724" priority="25" operator="equal">
      <formula>"Extremo"</formula>
    </cfRule>
    <cfRule type="cellIs" dxfId="723" priority="26" operator="equal">
      <formula>"Alto"</formula>
    </cfRule>
    <cfRule type="cellIs" dxfId="722" priority="27" operator="equal">
      <formula>"Moderado"</formula>
    </cfRule>
    <cfRule type="cellIs" dxfId="721" priority="28" operator="equal">
      <formula>"Bajo"</formula>
    </cfRule>
  </conditionalFormatting>
  <conditionalFormatting sqref="H64">
    <cfRule type="cellIs" dxfId="720" priority="20" operator="equal">
      <formula>"Muy Alta"</formula>
    </cfRule>
    <cfRule type="cellIs" dxfId="719" priority="21" operator="equal">
      <formula>"Alta"</formula>
    </cfRule>
    <cfRule type="cellIs" dxfId="718" priority="22" operator="equal">
      <formula>"Media"</formula>
    </cfRule>
    <cfRule type="cellIs" dxfId="717" priority="23" operator="equal">
      <formula>"Baja"</formula>
    </cfRule>
    <cfRule type="cellIs" dxfId="716" priority="24" operator="equal">
      <formula>"Muy Baja"</formula>
    </cfRule>
  </conditionalFormatting>
  <conditionalFormatting sqref="N64">
    <cfRule type="cellIs" dxfId="715" priority="16" operator="equal">
      <formula>"Extremo"</formula>
    </cfRule>
    <cfRule type="cellIs" dxfId="714" priority="17" operator="equal">
      <formula>"Alto"</formula>
    </cfRule>
    <cfRule type="cellIs" dxfId="713" priority="18" operator="equal">
      <formula>"Moderado"</formula>
    </cfRule>
    <cfRule type="cellIs" dxfId="712" priority="19" operator="equal">
      <formula>"Bajo"</formula>
    </cfRule>
  </conditionalFormatting>
  <conditionalFormatting sqref="Y64:Y69">
    <cfRule type="cellIs" dxfId="711" priority="11" operator="equal">
      <formula>"Muy Alta"</formula>
    </cfRule>
    <cfRule type="cellIs" dxfId="710" priority="12" operator="equal">
      <formula>"Alta"</formula>
    </cfRule>
    <cfRule type="cellIs" dxfId="709" priority="13" operator="equal">
      <formula>"Media"</formula>
    </cfRule>
    <cfRule type="cellIs" dxfId="708" priority="14" operator="equal">
      <formula>"Baja"</formula>
    </cfRule>
    <cfRule type="cellIs" dxfId="707" priority="15" operator="equal">
      <formula>"Muy Baja"</formula>
    </cfRule>
  </conditionalFormatting>
  <conditionalFormatting sqref="AA64:AA69">
    <cfRule type="cellIs" dxfId="706" priority="6" operator="equal">
      <formula>"Catastrófico"</formula>
    </cfRule>
    <cfRule type="cellIs" dxfId="705" priority="7" operator="equal">
      <formula>"Mayor"</formula>
    </cfRule>
    <cfRule type="cellIs" dxfId="704" priority="8" operator="equal">
      <formula>"Moderado"</formula>
    </cfRule>
    <cfRule type="cellIs" dxfId="703" priority="9" operator="equal">
      <formula>"Menor"</formula>
    </cfRule>
    <cfRule type="cellIs" dxfId="702" priority="10" operator="equal">
      <formula>"Leve"</formula>
    </cfRule>
  </conditionalFormatting>
  <conditionalFormatting sqref="AC64:AC69">
    <cfRule type="cellIs" dxfId="701" priority="2" operator="equal">
      <formula>"Extremo"</formula>
    </cfRule>
    <cfRule type="cellIs" dxfId="700" priority="3" operator="equal">
      <formula>"Alto"</formula>
    </cfRule>
    <cfRule type="cellIs" dxfId="699" priority="4" operator="equal">
      <formula>"Moderado"</formula>
    </cfRule>
    <cfRule type="cellIs" dxfId="698" priority="5" operator="equal">
      <formula>"Bajo"</formula>
    </cfRule>
  </conditionalFormatting>
  <conditionalFormatting sqref="K10:K69">
    <cfRule type="containsText" dxfId="697" priority="1" operator="containsText" text="❌">
      <formula>NOT(ISERROR(SEARCH("❌",K10)))</formula>
    </cfRule>
  </conditionalFormatting>
  <pageMargins left="0.69" right="0.7" top="0.75" bottom="0.75" header="0.3" footer="0.3"/>
  <pageSetup orientation="portrait" r:id="rId1"/>
  <extLst>
    <ext xmlns:x14="http://schemas.microsoft.com/office/spreadsheetml/2009/9/main" uri="{CCE6A557-97BC-4b89-ADB6-D9C93CAAB3DF}">
      <x14:dataValidations xmlns:xm="http://schemas.microsoft.com/office/excel/2006/main" count="15">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AI10:AI69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AH10:AH69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AG10:AG69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AF10:AF69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AE10:AE69</xm:sqref>
        </x14:dataValidation>
        <x14:dataValidation type="list" allowBlank="1" showInputMessage="1" showErrorMessage="1">
          <x14:formula1>
            <xm:f>'Tabla Impacto'!$F$210:$F$221</xm:f>
          </x14:formula1>
          <xm:sqref>J10:J69</xm:sqref>
        </x14:dataValidation>
        <x14:dataValidation type="list" allowBlank="1" showInputMessage="1" showErrorMessage="1">
          <x14:formula1>
            <xm:f>'Opciones Tratamiento'!$B$2:$B$5</xm:f>
          </x14:formula1>
          <xm:sqref>AD10:AD69</xm:sqref>
        </x14:dataValidation>
        <x14:dataValidation type="list" allowBlank="1" showInputMessage="1" showErrorMessage="1">
          <x14:formula1>
            <xm:f>'Opciones Tratamiento'!$E$2:$E$4</xm:f>
          </x14:formula1>
          <xm:sqref>B10:B69</xm:sqref>
        </x14:dataValidation>
        <x14:dataValidation type="list" allowBlank="1" showInputMessage="1" showErrorMessage="1">
          <x14:formula1>
            <xm:f>'Opciones Tratamiento'!$B$13:$B$19</xm:f>
          </x14:formula1>
          <xm:sqref>F10:F69</xm:sqref>
        </x14:dataValidation>
        <x14:dataValidation type="list" allowBlank="1" showInputMessage="1" showErrorMessage="1">
          <x14:formula1>
            <xm:f>'Tabla Valoración controles'!$D$13:$D$14</xm:f>
          </x14:formula1>
          <xm:sqref>W10:W69</xm:sqref>
        </x14:dataValidation>
        <x14:dataValidation type="list" allowBlank="1" showInputMessage="1" showErrorMessage="1">
          <x14:formula1>
            <xm:f>'Opciones Tratamiento'!$B$9:$B$10</xm:f>
          </x14:formula1>
          <xm:sqref>AJ10:AJ11 AJ13:AJ14 AJ16:AJ17 AJ19:AJ20 AJ22:AJ23 AJ25:AJ26 AJ28:AJ29 AJ31:AJ32 AJ34:AJ35 AJ37:AJ38 AJ40:AJ41 AJ43:AJ44 AJ46:AJ47 AJ49:AJ50 AJ52:AJ53 AJ55:AJ56 AJ58:AJ59 AJ61:AJ62 AJ64:AJ65 AJ67:AJ68</xm:sqref>
        </x14:dataValidation>
        <x14:dataValidation type="list" allowBlank="1" showInputMessage="1" showErrorMessage="1">
          <x14:formula1>
            <xm:f>'Tabla Valoración controles'!$D$11:$D$12</xm:f>
          </x14:formula1>
          <xm:sqref>V10:V69</xm:sqref>
        </x14:dataValidation>
        <x14:dataValidation type="list" allowBlank="1" showInputMessage="1" showErrorMessage="1">
          <x14:formula1>
            <xm:f>'Tabla Valoración controles'!$D$9:$D$10</xm:f>
          </x14:formula1>
          <xm:sqref>U10:U69</xm:sqref>
        </x14:dataValidation>
        <x14:dataValidation type="list" allowBlank="1" showInputMessage="1" showErrorMessage="1">
          <x14:formula1>
            <xm:f>'Tabla Valoración controles'!$D$7:$D$8</xm:f>
          </x14:formula1>
          <xm:sqref>S10:S69</xm:sqref>
        </x14:dataValidation>
        <x14:dataValidation type="list" allowBlank="1" showInputMessage="1" showErrorMessage="1">
          <x14:formula1>
            <xm:f>'Tabla Valoración controles'!$D$4:$D$6</xm:f>
          </x14:formula1>
          <xm:sqref>R10:R69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P72"/>
  <sheetViews>
    <sheetView topLeftCell="A34" zoomScale="70" zoomScaleNormal="70" workbookViewId="0">
      <selection activeCell="A34" sqref="A34:A39"/>
    </sheetView>
  </sheetViews>
  <sheetFormatPr baseColWidth="10" defaultColWidth="11.42578125" defaultRowHeight="16.5" x14ac:dyDescent="0.3"/>
  <cols>
    <col min="1" max="1" width="4" style="2" bestFit="1" customWidth="1"/>
    <col min="2" max="2" width="14.140625" style="2" customWidth="1"/>
    <col min="3" max="3" width="13.140625" style="2" customWidth="1"/>
    <col min="4" max="4" width="16.1406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4.85546875" style="1" customWidth="1"/>
    <col min="35" max="35" width="18.5703125" style="1" customWidth="1"/>
    <col min="36" max="36" width="21" style="1" customWidth="1"/>
    <col min="37" max="16384" width="11.42578125" style="1"/>
  </cols>
  <sheetData>
    <row r="1" spans="1:68" ht="16.5" customHeight="1" x14ac:dyDescent="0.3">
      <c r="A1" s="232" t="s">
        <v>144</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4"/>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row>
    <row r="2" spans="1:68" ht="24" customHeight="1" x14ac:dyDescent="0.3">
      <c r="A2" s="235"/>
      <c r="B2" s="236"/>
      <c r="C2" s="236"/>
      <c r="D2" s="236"/>
      <c r="E2" s="236"/>
      <c r="F2" s="236"/>
      <c r="G2" s="236"/>
      <c r="H2" s="236"/>
      <c r="I2" s="236"/>
      <c r="J2" s="236"/>
      <c r="K2" s="236"/>
      <c r="L2" s="236"/>
      <c r="M2" s="236"/>
      <c r="N2" s="236"/>
      <c r="O2" s="236"/>
      <c r="P2" s="236"/>
      <c r="Q2" s="236"/>
      <c r="R2" s="236"/>
      <c r="S2" s="236"/>
      <c r="T2" s="236"/>
      <c r="U2" s="236"/>
      <c r="V2" s="236"/>
      <c r="W2" s="236"/>
      <c r="X2" s="236"/>
      <c r="Y2" s="236"/>
      <c r="Z2" s="236"/>
      <c r="AA2" s="236"/>
      <c r="AB2" s="236"/>
      <c r="AC2" s="236"/>
      <c r="AD2" s="236"/>
      <c r="AE2" s="236"/>
      <c r="AF2" s="236"/>
      <c r="AG2" s="236"/>
      <c r="AH2" s="236"/>
      <c r="AI2" s="236"/>
      <c r="AJ2" s="237"/>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1:68" x14ac:dyDescent="0.3">
      <c r="A3" s="28"/>
      <c r="B3" s="29"/>
      <c r="C3" s="28"/>
      <c r="D3" s="28"/>
      <c r="E3" s="8"/>
      <c r="F3" s="27"/>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1:68" ht="26.25" customHeight="1" x14ac:dyDescent="0.3">
      <c r="A4" s="227" t="s">
        <v>43</v>
      </c>
      <c r="B4" s="228"/>
      <c r="C4" s="238" t="s">
        <v>410</v>
      </c>
      <c r="D4" s="239"/>
      <c r="E4" s="239"/>
      <c r="F4" s="239"/>
      <c r="G4" s="239"/>
      <c r="H4" s="239"/>
      <c r="I4" s="239"/>
      <c r="J4" s="239"/>
      <c r="K4" s="239"/>
      <c r="L4" s="239"/>
      <c r="M4" s="239"/>
      <c r="N4" s="240"/>
      <c r="O4" s="241"/>
      <c r="P4" s="241"/>
      <c r="Q4" s="241"/>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1:68" ht="30" customHeight="1" x14ac:dyDescent="0.3">
      <c r="A5" s="227" t="s">
        <v>130</v>
      </c>
      <c r="B5" s="228"/>
      <c r="C5" s="238" t="s">
        <v>411</v>
      </c>
      <c r="D5" s="239"/>
      <c r="E5" s="239"/>
      <c r="F5" s="239"/>
      <c r="G5" s="239"/>
      <c r="H5" s="239"/>
      <c r="I5" s="239"/>
      <c r="J5" s="239"/>
      <c r="K5" s="239"/>
      <c r="L5" s="239"/>
      <c r="M5" s="239"/>
      <c r="N5" s="240"/>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1:68" ht="49.5" customHeight="1" x14ac:dyDescent="0.3">
      <c r="A6" s="227" t="s">
        <v>44</v>
      </c>
      <c r="B6" s="228"/>
      <c r="C6" s="229" t="s">
        <v>412</v>
      </c>
      <c r="D6" s="230"/>
      <c r="E6" s="230"/>
      <c r="F6" s="230"/>
      <c r="G6" s="230"/>
      <c r="H6" s="230"/>
      <c r="I6" s="230"/>
      <c r="J6" s="230"/>
      <c r="K6" s="230"/>
      <c r="L6" s="230"/>
      <c r="M6" s="230"/>
      <c r="N6" s="231"/>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row>
    <row r="7" spans="1:68" x14ac:dyDescent="0.3">
      <c r="A7" s="219" t="s">
        <v>139</v>
      </c>
      <c r="B7" s="220"/>
      <c r="C7" s="220"/>
      <c r="D7" s="220"/>
      <c r="E7" s="220"/>
      <c r="F7" s="220"/>
      <c r="G7" s="221"/>
      <c r="H7" s="219" t="s">
        <v>140</v>
      </c>
      <c r="I7" s="220"/>
      <c r="J7" s="220"/>
      <c r="K7" s="220"/>
      <c r="L7" s="220"/>
      <c r="M7" s="220"/>
      <c r="N7" s="221"/>
      <c r="O7" s="219" t="s">
        <v>141</v>
      </c>
      <c r="P7" s="220"/>
      <c r="Q7" s="220"/>
      <c r="R7" s="220"/>
      <c r="S7" s="220"/>
      <c r="T7" s="220"/>
      <c r="U7" s="220"/>
      <c r="V7" s="220"/>
      <c r="W7" s="221"/>
      <c r="X7" s="219" t="s">
        <v>142</v>
      </c>
      <c r="Y7" s="220"/>
      <c r="Z7" s="220"/>
      <c r="AA7" s="220"/>
      <c r="AB7" s="220"/>
      <c r="AC7" s="220"/>
      <c r="AD7" s="221"/>
      <c r="AE7" s="219" t="s">
        <v>34</v>
      </c>
      <c r="AF7" s="220"/>
      <c r="AG7" s="220"/>
      <c r="AH7" s="220"/>
      <c r="AI7" s="220"/>
      <c r="AJ7" s="221"/>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ht="16.5" customHeight="1" x14ac:dyDescent="0.3">
      <c r="A8" s="222" t="s">
        <v>0</v>
      </c>
      <c r="B8" s="224" t="s">
        <v>2</v>
      </c>
      <c r="C8" s="213" t="s">
        <v>3</v>
      </c>
      <c r="D8" s="213" t="s">
        <v>42</v>
      </c>
      <c r="E8" s="225" t="s">
        <v>1</v>
      </c>
      <c r="F8" s="212" t="s">
        <v>50</v>
      </c>
      <c r="G8" s="213" t="s">
        <v>135</v>
      </c>
      <c r="H8" s="226" t="s">
        <v>33</v>
      </c>
      <c r="I8" s="216" t="s">
        <v>5</v>
      </c>
      <c r="J8" s="212" t="s">
        <v>87</v>
      </c>
      <c r="K8" s="212" t="s">
        <v>92</v>
      </c>
      <c r="L8" s="214" t="s">
        <v>45</v>
      </c>
      <c r="M8" s="216" t="s">
        <v>5</v>
      </c>
      <c r="N8" s="213" t="s">
        <v>48</v>
      </c>
      <c r="O8" s="217" t="s">
        <v>11</v>
      </c>
      <c r="P8" s="211" t="s">
        <v>163</v>
      </c>
      <c r="Q8" s="212" t="s">
        <v>12</v>
      </c>
      <c r="R8" s="211" t="s">
        <v>8</v>
      </c>
      <c r="S8" s="211"/>
      <c r="T8" s="211"/>
      <c r="U8" s="211"/>
      <c r="V8" s="211"/>
      <c r="W8" s="211"/>
      <c r="X8" s="210" t="s">
        <v>138</v>
      </c>
      <c r="Y8" s="210" t="s">
        <v>46</v>
      </c>
      <c r="Z8" s="210" t="s">
        <v>5</v>
      </c>
      <c r="AA8" s="210" t="s">
        <v>47</v>
      </c>
      <c r="AB8" s="210" t="s">
        <v>5</v>
      </c>
      <c r="AC8" s="210" t="s">
        <v>49</v>
      </c>
      <c r="AD8" s="217" t="s">
        <v>29</v>
      </c>
      <c r="AE8" s="211" t="s">
        <v>34</v>
      </c>
      <c r="AF8" s="211" t="s">
        <v>35</v>
      </c>
      <c r="AG8" s="211" t="s">
        <v>36</v>
      </c>
      <c r="AH8" s="211" t="s">
        <v>38</v>
      </c>
      <c r="AI8" s="211" t="s">
        <v>37</v>
      </c>
      <c r="AJ8" s="211" t="s">
        <v>39</v>
      </c>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s="4" customFormat="1" ht="94.5" customHeight="1" x14ac:dyDescent="0.25">
      <c r="A9" s="223"/>
      <c r="B9" s="224"/>
      <c r="C9" s="211"/>
      <c r="D9" s="211"/>
      <c r="E9" s="224"/>
      <c r="F9" s="213"/>
      <c r="G9" s="211"/>
      <c r="H9" s="213"/>
      <c r="I9" s="215"/>
      <c r="J9" s="213"/>
      <c r="K9" s="213"/>
      <c r="L9" s="215"/>
      <c r="M9" s="215"/>
      <c r="N9" s="211"/>
      <c r="O9" s="218"/>
      <c r="P9" s="211"/>
      <c r="Q9" s="213"/>
      <c r="R9" s="7" t="s">
        <v>13</v>
      </c>
      <c r="S9" s="7" t="s">
        <v>17</v>
      </c>
      <c r="T9" s="7" t="s">
        <v>28</v>
      </c>
      <c r="U9" s="7" t="s">
        <v>18</v>
      </c>
      <c r="V9" s="7" t="s">
        <v>21</v>
      </c>
      <c r="W9" s="7" t="s">
        <v>24</v>
      </c>
      <c r="X9" s="210"/>
      <c r="Y9" s="210"/>
      <c r="Z9" s="210"/>
      <c r="AA9" s="210"/>
      <c r="AB9" s="210"/>
      <c r="AC9" s="210"/>
      <c r="AD9" s="218"/>
      <c r="AE9" s="211"/>
      <c r="AF9" s="211"/>
      <c r="AG9" s="211"/>
      <c r="AH9" s="211"/>
      <c r="AI9" s="211"/>
      <c r="AJ9" s="211"/>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row>
    <row r="10" spans="1:68" s="3" customFormat="1" ht="167.25" customHeight="1" x14ac:dyDescent="0.25">
      <c r="A10" s="198">
        <v>1</v>
      </c>
      <c r="B10" s="201" t="s">
        <v>132</v>
      </c>
      <c r="C10" s="201" t="s">
        <v>297</v>
      </c>
      <c r="D10" s="201" t="s">
        <v>296</v>
      </c>
      <c r="E10" s="204" t="s">
        <v>295</v>
      </c>
      <c r="F10" s="201" t="s">
        <v>123</v>
      </c>
      <c r="G10" s="207">
        <v>10</v>
      </c>
      <c r="H10" s="192" t="str">
        <f>IF(G10&lt;=0,"",IF(G10&lt;=2,"Muy Baja",IF(G10&lt;=24,"Baja",IF(G10&lt;=500,"Media",IF(G10&lt;=5000,"Alta","Muy Alta")))))</f>
        <v>Baja</v>
      </c>
      <c r="I10" s="186">
        <f>IF(H10="","",IF(H10="Muy Baja",0.2,IF(H10="Baja",0.4,IF(H10="Media",0.6,IF(H10="Alta",0.8,IF(H10="Muy Alta",1,))))))</f>
        <v>0.4</v>
      </c>
      <c r="J10" s="189" t="s">
        <v>155</v>
      </c>
      <c r="K10" s="186" t="str">
        <f ca="1">IF(NOT(ISERROR(MATCH(J10,'Tabla Impacto'!$B$221:$B$223,0))),'Tabla Impacto'!$F$223&amp;"Por favor no seleccionar los criterios de impacto(Afectación Económica o presupuestal y Pérdida Reputacional)",J10)</f>
        <v xml:space="preserve">     El riesgo afecta la imagen de la entidad con algunos usuarios de relevancia frente al logro de los objetivos</v>
      </c>
      <c r="L10" s="192" t="str">
        <f ca="1">IF(OR(K10='Tabla Impacto'!$C$11,K10='Tabla Impacto'!$D$11),"Leve",IF(OR(K10='Tabla Impacto'!$C$12,K10='Tabla Impacto'!$D$12),"Menor",IF(OR(K10='Tabla Impacto'!$C$13,K10='Tabla Impacto'!$D$13),"Moderado",IF(OR(K10='Tabla Impacto'!$C$14,K10='Tabla Impacto'!$D$14),"Mayor",IF(OR(K10='Tabla Impacto'!$C$15,K10='Tabla Impacto'!$D$15),"Catastrófico","")))))</f>
        <v>Moderado</v>
      </c>
      <c r="M10" s="186">
        <f ca="1">IF(L10="","",IF(L10="Leve",0.2,IF(L10="Menor",0.4,IF(L10="Moderado",0.6,IF(L10="Mayor",0.8,IF(L10="Catastrófico",1,))))))</f>
        <v>0.6</v>
      </c>
      <c r="N10" s="195" t="str">
        <f ca="1">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25">
        <v>1</v>
      </c>
      <c r="P10" s="126" t="s">
        <v>298</v>
      </c>
      <c r="Q10" s="127" t="str">
        <f>IF(OR(R10="Preventivo",R10="Detectivo"),"Probabilidad",IF(R10="Correctivo","Impacto",""))</f>
        <v>Probabilidad</v>
      </c>
      <c r="R10" s="128" t="s">
        <v>14</v>
      </c>
      <c r="S10" s="128" t="s">
        <v>9</v>
      </c>
      <c r="T10" s="129" t="str">
        <f>IF(AND(R10="Preventivo",S10="Automático"),"50%",IF(AND(R10="Preventivo",S10="Manual"),"40%",IF(AND(R10="Detectivo",S10="Automático"),"40%",IF(AND(R10="Detectivo",S10="Manual"),"30%",IF(AND(R10="Correctivo",S10="Automático"),"35%",IF(AND(R10="Correctivo",S10="Manual"),"25%",""))))))</f>
        <v>40%</v>
      </c>
      <c r="U10" s="128" t="s">
        <v>19</v>
      </c>
      <c r="V10" s="128" t="s">
        <v>23</v>
      </c>
      <c r="W10" s="128" t="s">
        <v>119</v>
      </c>
      <c r="X10" s="130">
        <f>IFERROR(IF(Q10="Probabilidad",(I10-(+I10*T10)),IF(Q10="Impacto",I10,"")),"")</f>
        <v>0.24</v>
      </c>
      <c r="Y10" s="131" t="str">
        <f>IFERROR(IF(X10="","",IF(X10&lt;=0.2,"Muy Baja",IF(X10&lt;=0.4,"Baja",IF(X10&lt;=0.6,"Media",IF(X10&lt;=0.8,"Alta","Muy Alta"))))),"")</f>
        <v>Baja</v>
      </c>
      <c r="Z10" s="132">
        <f>+X10</f>
        <v>0.24</v>
      </c>
      <c r="AA10" s="131" t="str">
        <f ca="1">IFERROR(IF(AB10="","",IF(AB10&lt;=0.2,"Leve",IF(AB10&lt;=0.4,"Menor",IF(AB10&lt;=0.6,"Moderado",IF(AB10&lt;=0.8,"Mayor","Catastrófico"))))),"")</f>
        <v>Moderado</v>
      </c>
      <c r="AB10" s="132">
        <f ca="1">IFERROR(IF(Q10="Impacto",(M10-(+M10*T10)),IF(Q10="Probabilidad",M10,"")),"")</f>
        <v>0.6</v>
      </c>
      <c r="AC10" s="133" t="str">
        <f ca="1">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34" t="s">
        <v>136</v>
      </c>
      <c r="AE10" s="135" t="s">
        <v>301</v>
      </c>
      <c r="AF10" s="135" t="s">
        <v>302</v>
      </c>
      <c r="AG10" s="140" t="s">
        <v>215</v>
      </c>
      <c r="AH10" s="135" t="s">
        <v>216</v>
      </c>
      <c r="AI10" s="135" t="s">
        <v>470</v>
      </c>
      <c r="AJ10" s="136" t="s">
        <v>40</v>
      </c>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row>
    <row r="11" spans="1:68" ht="151.5" customHeight="1" x14ac:dyDescent="0.3">
      <c r="A11" s="199"/>
      <c r="B11" s="202"/>
      <c r="C11" s="202"/>
      <c r="D11" s="202"/>
      <c r="E11" s="205"/>
      <c r="F11" s="202"/>
      <c r="G11" s="208"/>
      <c r="H11" s="193"/>
      <c r="I11" s="187"/>
      <c r="J11" s="190"/>
      <c r="K11" s="187">
        <f ca="1">IF(NOT(ISERROR(MATCH(J11,_xlfn.ANCHORARRAY(E22),0))),I24&amp;"Por favor no seleccionar los criterios de impacto",J11)</f>
        <v>0</v>
      </c>
      <c r="L11" s="193"/>
      <c r="M11" s="187"/>
      <c r="N11" s="196"/>
      <c r="O11" s="125">
        <v>2</v>
      </c>
      <c r="P11" s="126" t="s">
        <v>300</v>
      </c>
      <c r="Q11" s="127" t="str">
        <f>IF(OR(R11="Preventivo",R11="Detectivo"),"Probabilidad",IF(R11="Correctivo","Impacto",""))</f>
        <v>Probabilidad</v>
      </c>
      <c r="R11" s="128" t="s">
        <v>14</v>
      </c>
      <c r="S11" s="128" t="s">
        <v>9</v>
      </c>
      <c r="T11" s="129" t="str">
        <f t="shared" ref="T11:T15" si="0">IF(AND(R11="Preventivo",S11="Automático"),"50%",IF(AND(R11="Preventivo",S11="Manual"),"40%",IF(AND(R11="Detectivo",S11="Automático"),"40%",IF(AND(R11="Detectivo",S11="Manual"),"30%",IF(AND(R11="Correctivo",S11="Automático"),"35%",IF(AND(R11="Correctivo",S11="Manual"),"25%",""))))))</f>
        <v>40%</v>
      </c>
      <c r="U11" s="128" t="s">
        <v>19</v>
      </c>
      <c r="V11" s="128" t="s">
        <v>23</v>
      </c>
      <c r="W11" s="128" t="s">
        <v>119</v>
      </c>
      <c r="X11" s="130">
        <f>IFERROR(IF(AND(Q10="Probabilidad",Q11="Probabilidad"),(Z10-(+Z10*T11)),IF(Q11="Probabilidad",(I10-(+I10*T11)),IF(Q11="Impacto",Z10,""))),"")</f>
        <v>0.14399999999999999</v>
      </c>
      <c r="Y11" s="131" t="str">
        <f t="shared" ref="Y11:Y69" si="1">IFERROR(IF(X11="","",IF(X11&lt;=0.2,"Muy Baja",IF(X11&lt;=0.4,"Baja",IF(X11&lt;=0.6,"Media",IF(X11&lt;=0.8,"Alta","Muy Alta"))))),"")</f>
        <v>Muy Baja</v>
      </c>
      <c r="Z11" s="132">
        <f t="shared" ref="Z11:Z15" si="2">+X11</f>
        <v>0.14399999999999999</v>
      </c>
      <c r="AA11" s="131" t="str">
        <f t="shared" ref="AA11:AA69" ca="1" si="3">IFERROR(IF(AB11="","",IF(AB11&lt;=0.2,"Leve",IF(AB11&lt;=0.4,"Menor",IF(AB11&lt;=0.6,"Moderado",IF(AB11&lt;=0.8,"Mayor","Catastrófico"))))),"")</f>
        <v>Moderado</v>
      </c>
      <c r="AB11" s="132">
        <f ca="1">IFERROR(IF(AND(Q10="Impacto",Q11="Impacto"),(AB10-(+AB10*T11)),IF(Q11="Impacto",($M$10-(+$M$10*T11)),IF(Q11="Probabilidad",AB10,""))),"")</f>
        <v>0.6</v>
      </c>
      <c r="AC11" s="133" t="str">
        <f t="shared" ref="AC11:AC15" ca="1"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Moderado</v>
      </c>
      <c r="AD11" s="134" t="s">
        <v>136</v>
      </c>
      <c r="AE11" s="135" t="s">
        <v>299</v>
      </c>
      <c r="AF11" s="135" t="s">
        <v>302</v>
      </c>
      <c r="AG11" s="137" t="s">
        <v>215</v>
      </c>
      <c r="AH11" s="135" t="s">
        <v>216</v>
      </c>
      <c r="AI11" s="135" t="s">
        <v>459</v>
      </c>
      <c r="AJ11" s="136" t="s">
        <v>41</v>
      </c>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ht="151.5" customHeight="1" x14ac:dyDescent="0.3">
      <c r="A12" s="199"/>
      <c r="B12" s="202"/>
      <c r="C12" s="202"/>
      <c r="D12" s="202"/>
      <c r="E12" s="205"/>
      <c r="F12" s="202"/>
      <c r="G12" s="208"/>
      <c r="H12" s="193"/>
      <c r="I12" s="187"/>
      <c r="J12" s="190"/>
      <c r="K12" s="187">
        <f ca="1">IF(NOT(ISERROR(MATCH(J12,_xlfn.ANCHORARRAY(E23),0))),I25&amp;"Por favor no seleccionar los criterios de impacto",J12)</f>
        <v>0</v>
      </c>
      <c r="L12" s="193"/>
      <c r="M12" s="187"/>
      <c r="N12" s="196"/>
      <c r="O12" s="125">
        <v>3</v>
      </c>
      <c r="P12" s="138"/>
      <c r="Q12" s="127" t="str">
        <f>IF(OR(R12="Preventivo",R12="Detectivo"),"Probabilidad",IF(R12="Correctivo","Impacto",""))</f>
        <v/>
      </c>
      <c r="R12" s="128"/>
      <c r="S12" s="128"/>
      <c r="T12" s="129" t="str">
        <f t="shared" si="0"/>
        <v/>
      </c>
      <c r="U12" s="128"/>
      <c r="V12" s="128"/>
      <c r="W12" s="128"/>
      <c r="X12" s="130" t="str">
        <f>IFERROR(IF(AND(Q11="Probabilidad",Q12="Probabilidad"),(Z11-(+Z11*T12)),IF(AND(Q11="Impacto",Q12="Probabilidad"),(Z10-(+Z10*T12)),IF(Q12="Impacto",Z11,""))),"")</f>
        <v/>
      </c>
      <c r="Y12" s="131" t="str">
        <f t="shared" si="1"/>
        <v/>
      </c>
      <c r="Z12" s="132" t="str">
        <f t="shared" si="2"/>
        <v/>
      </c>
      <c r="AA12" s="131" t="str">
        <f t="shared" si="3"/>
        <v/>
      </c>
      <c r="AB12" s="132" t="str">
        <f>IFERROR(IF(AND(Q11="Impacto",Q12="Impacto"),(AB11-(+AB11*T12)),IF(AND(Q11="Probabilidad",Q12="Impacto"),(AB10-(+AB10*T12)),IF(Q12="Probabilidad",AB11,""))),"")</f>
        <v/>
      </c>
      <c r="AC12" s="133" t="str">
        <f t="shared" si="4"/>
        <v/>
      </c>
      <c r="AD12" s="134"/>
      <c r="AE12" s="135"/>
      <c r="AF12" s="136"/>
      <c r="AG12" s="137"/>
      <c r="AH12" s="137"/>
      <c r="AI12" s="135"/>
      <c r="AJ12" s="136"/>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ht="151.5" customHeight="1" x14ac:dyDescent="0.3">
      <c r="A13" s="199"/>
      <c r="B13" s="202"/>
      <c r="C13" s="202"/>
      <c r="D13" s="202"/>
      <c r="E13" s="205"/>
      <c r="F13" s="202"/>
      <c r="G13" s="208"/>
      <c r="H13" s="193"/>
      <c r="I13" s="187"/>
      <c r="J13" s="190"/>
      <c r="K13" s="187">
        <f ca="1">IF(NOT(ISERROR(MATCH(J13,_xlfn.ANCHORARRAY(E24),0))),I26&amp;"Por favor no seleccionar los criterios de impacto",J13)</f>
        <v>0</v>
      </c>
      <c r="L13" s="193"/>
      <c r="M13" s="187"/>
      <c r="N13" s="196"/>
      <c r="O13" s="125">
        <v>4</v>
      </c>
      <c r="P13" s="126"/>
      <c r="Q13" s="127" t="str">
        <f t="shared" ref="Q13:Q15" si="5">IF(OR(R13="Preventivo",R13="Detectivo"),"Probabilidad",IF(R13="Correctivo","Impacto",""))</f>
        <v/>
      </c>
      <c r="R13" s="128"/>
      <c r="S13" s="128"/>
      <c r="T13" s="129" t="str">
        <f t="shared" si="0"/>
        <v/>
      </c>
      <c r="U13" s="128"/>
      <c r="V13" s="128"/>
      <c r="W13" s="128"/>
      <c r="X13" s="130" t="str">
        <f t="shared" ref="X13:X15" si="6">IFERROR(IF(AND(Q12="Probabilidad",Q13="Probabilidad"),(Z12-(+Z12*T13)),IF(AND(Q12="Impacto",Q13="Probabilidad"),(Z11-(+Z11*T13)),IF(Q13="Impacto",Z12,""))),"")</f>
        <v/>
      </c>
      <c r="Y13" s="131" t="str">
        <f t="shared" si="1"/>
        <v/>
      </c>
      <c r="Z13" s="132" t="str">
        <f t="shared" si="2"/>
        <v/>
      </c>
      <c r="AA13" s="131" t="str">
        <f t="shared" si="3"/>
        <v/>
      </c>
      <c r="AB13" s="132" t="str">
        <f t="shared" ref="AB13:AB15" si="7">IFERROR(IF(AND(Q12="Impacto",Q13="Impacto"),(AB12-(+AB12*T13)),IF(AND(Q12="Probabilidad",Q13="Impacto"),(AB11-(+AB11*T13)),IF(Q13="Probabilidad",AB12,""))),"")</f>
        <v/>
      </c>
      <c r="AC13" s="133"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4"/>
      <c r="AE13" s="135"/>
      <c r="AF13" s="136"/>
      <c r="AG13" s="137"/>
      <c r="AH13" s="137"/>
      <c r="AI13" s="135"/>
      <c r="AJ13" s="136"/>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ht="151.5" customHeight="1" x14ac:dyDescent="0.3">
      <c r="A14" s="199"/>
      <c r="B14" s="202"/>
      <c r="C14" s="202"/>
      <c r="D14" s="202"/>
      <c r="E14" s="205"/>
      <c r="F14" s="202"/>
      <c r="G14" s="208"/>
      <c r="H14" s="193"/>
      <c r="I14" s="187"/>
      <c r="J14" s="190"/>
      <c r="K14" s="187">
        <f ca="1">IF(NOT(ISERROR(MATCH(J14,_xlfn.ANCHORARRAY(E25),0))),I27&amp;"Por favor no seleccionar los criterios de impacto",J14)</f>
        <v>0</v>
      </c>
      <c r="L14" s="193"/>
      <c r="M14" s="187"/>
      <c r="N14" s="196"/>
      <c r="O14" s="125">
        <v>5</v>
      </c>
      <c r="P14" s="126"/>
      <c r="Q14" s="127" t="str">
        <f t="shared" si="5"/>
        <v/>
      </c>
      <c r="R14" s="128"/>
      <c r="S14" s="128"/>
      <c r="T14" s="129" t="str">
        <f t="shared" si="0"/>
        <v/>
      </c>
      <c r="U14" s="128"/>
      <c r="V14" s="128"/>
      <c r="W14" s="128"/>
      <c r="X14" s="130" t="str">
        <f t="shared" si="6"/>
        <v/>
      </c>
      <c r="Y14" s="131" t="str">
        <f t="shared" si="1"/>
        <v/>
      </c>
      <c r="Z14" s="132" t="str">
        <f t="shared" si="2"/>
        <v/>
      </c>
      <c r="AA14" s="131" t="str">
        <f t="shared" si="3"/>
        <v/>
      </c>
      <c r="AB14" s="132" t="str">
        <f t="shared" si="7"/>
        <v/>
      </c>
      <c r="AC14" s="133" t="str">
        <f t="shared" si="4"/>
        <v/>
      </c>
      <c r="AD14" s="134"/>
      <c r="AE14" s="135"/>
      <c r="AF14" s="136"/>
      <c r="AG14" s="137"/>
      <c r="AH14" s="137"/>
      <c r="AI14" s="135"/>
      <c r="AJ14" s="136"/>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ht="151.5" customHeight="1" x14ac:dyDescent="0.3">
      <c r="A15" s="200"/>
      <c r="B15" s="203"/>
      <c r="C15" s="203"/>
      <c r="D15" s="203"/>
      <c r="E15" s="206"/>
      <c r="F15" s="203"/>
      <c r="G15" s="209"/>
      <c r="H15" s="194"/>
      <c r="I15" s="188"/>
      <c r="J15" s="191"/>
      <c r="K15" s="188">
        <f ca="1">IF(NOT(ISERROR(MATCH(J15,_xlfn.ANCHORARRAY(E26),0))),I28&amp;"Por favor no seleccionar los criterios de impacto",J15)</f>
        <v>0</v>
      </c>
      <c r="L15" s="194"/>
      <c r="M15" s="188"/>
      <c r="N15" s="197"/>
      <c r="O15" s="125">
        <v>6</v>
      </c>
      <c r="P15" s="126"/>
      <c r="Q15" s="127" t="str">
        <f t="shared" si="5"/>
        <v/>
      </c>
      <c r="R15" s="128"/>
      <c r="S15" s="128"/>
      <c r="T15" s="129" t="str">
        <f t="shared" si="0"/>
        <v/>
      </c>
      <c r="U15" s="128"/>
      <c r="V15" s="128"/>
      <c r="W15" s="128"/>
      <c r="X15" s="130" t="str">
        <f t="shared" si="6"/>
        <v/>
      </c>
      <c r="Y15" s="131" t="str">
        <f t="shared" si="1"/>
        <v/>
      </c>
      <c r="Z15" s="132" t="str">
        <f t="shared" si="2"/>
        <v/>
      </c>
      <c r="AA15" s="131" t="str">
        <f t="shared" si="3"/>
        <v/>
      </c>
      <c r="AB15" s="132" t="str">
        <f t="shared" si="7"/>
        <v/>
      </c>
      <c r="AC15" s="133" t="str">
        <f t="shared" si="4"/>
        <v/>
      </c>
      <c r="AD15" s="134"/>
      <c r="AE15" s="135"/>
      <c r="AF15" s="136"/>
      <c r="AG15" s="137"/>
      <c r="AH15" s="137"/>
      <c r="AI15" s="135"/>
      <c r="AJ15" s="136"/>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ht="151.5" customHeight="1" x14ac:dyDescent="0.3">
      <c r="A16" s="198">
        <v>2</v>
      </c>
      <c r="B16" s="201" t="s">
        <v>132</v>
      </c>
      <c r="C16" s="201" t="s">
        <v>307</v>
      </c>
      <c r="D16" s="201" t="s">
        <v>305</v>
      </c>
      <c r="E16" s="204" t="s">
        <v>303</v>
      </c>
      <c r="F16" s="201" t="s">
        <v>129</v>
      </c>
      <c r="G16" s="207">
        <v>360</v>
      </c>
      <c r="H16" s="192" t="str">
        <f>IF(G16&lt;=0,"",IF(G16&lt;=2,"Muy Baja",IF(G16&lt;=24,"Baja",IF(G16&lt;=500,"Media",IF(G16&lt;=5000,"Alta","Muy Alta")))))</f>
        <v>Media</v>
      </c>
      <c r="I16" s="186">
        <f>IF(H16="","",IF(H16="Muy Baja",0.2,IF(H16="Baja",0.4,IF(H16="Media",0.6,IF(H16="Alta",0.8,IF(H16="Muy Alta",1,))))))</f>
        <v>0.6</v>
      </c>
      <c r="J16" s="189" t="s">
        <v>156</v>
      </c>
      <c r="K16" s="186" t="str">
        <f ca="1">IF(NOT(ISERROR(MATCH(J16,'Tabla Impacto'!$B$221:$B$223,0))),'Tabla Impacto'!$F$223&amp;"Por favor no seleccionar los criterios de impacto(Afectación Económica o presupuestal y Pérdida Reputacional)",J16)</f>
        <v xml:space="preserve">     El riesgo afecta la imagen de de la entidad con efecto publicitario sostenido a nivel de sector administrativo, nivel departamental o municipal</v>
      </c>
      <c r="L16" s="192" t="str">
        <f ca="1">IF(OR(K16='Tabla Impacto'!$C$11,K16='Tabla Impacto'!$D$11),"Leve",IF(OR(K16='Tabla Impacto'!$C$12,K16='Tabla Impacto'!$D$12),"Menor",IF(OR(K16='Tabla Impacto'!$C$13,K16='Tabla Impacto'!$D$13),"Moderado",IF(OR(K16='Tabla Impacto'!$C$14,K16='Tabla Impacto'!$D$14),"Mayor",IF(OR(K16='Tabla Impacto'!$C$15,K16='Tabla Impacto'!$D$15),"Catastrófico","")))))</f>
        <v>Mayor</v>
      </c>
      <c r="M16" s="186">
        <f ca="1">IF(L16="","",IF(L16="Leve",0.2,IF(L16="Menor",0.4,IF(L16="Moderado",0.6,IF(L16="Mayor",0.8,IF(L16="Catastrófico",1,))))))</f>
        <v>0.8</v>
      </c>
      <c r="N16" s="195" t="str">
        <f ca="1">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Alto</v>
      </c>
      <c r="O16" s="125">
        <v>1</v>
      </c>
      <c r="P16" s="126" t="s">
        <v>435</v>
      </c>
      <c r="Q16" s="127" t="str">
        <f>IF(OR(R16="Preventivo",R16="Detectivo"),"Probabilidad",IF(R16="Correctivo","Impacto",""))</f>
        <v>Probabilidad</v>
      </c>
      <c r="R16" s="128" t="s">
        <v>14</v>
      </c>
      <c r="S16" s="128" t="s">
        <v>9</v>
      </c>
      <c r="T16" s="129" t="str">
        <f>IF(AND(R16="Preventivo",S16="Automático"),"50%",IF(AND(R16="Preventivo",S16="Manual"),"40%",IF(AND(R16="Detectivo",S16="Automático"),"40%",IF(AND(R16="Detectivo",S16="Manual"),"30%",IF(AND(R16="Correctivo",S16="Automático"),"35%",IF(AND(R16="Correctivo",S16="Manual"),"25%",""))))))</f>
        <v>40%</v>
      </c>
      <c r="U16" s="128" t="s">
        <v>19</v>
      </c>
      <c r="V16" s="128" t="s">
        <v>22</v>
      </c>
      <c r="W16" s="128" t="s">
        <v>119</v>
      </c>
      <c r="X16" s="130">
        <f>IFERROR(IF(Q16="Probabilidad",(I16-(+I16*T16)),IF(Q16="Impacto",I16,"")),"")</f>
        <v>0.36</v>
      </c>
      <c r="Y16" s="131" t="str">
        <f>IFERROR(IF(X16="","",IF(X16&lt;=0.2,"Muy Baja",IF(X16&lt;=0.4,"Baja",IF(X16&lt;=0.6,"Media",IF(X16&lt;=0.8,"Alta","Muy Alta"))))),"")</f>
        <v>Baja</v>
      </c>
      <c r="Z16" s="132">
        <f>+X16</f>
        <v>0.36</v>
      </c>
      <c r="AA16" s="131" t="str">
        <f ca="1">IFERROR(IF(AB16="","",IF(AB16&lt;=0.2,"Leve",IF(AB16&lt;=0.4,"Menor",IF(AB16&lt;=0.6,"Moderado",IF(AB16&lt;=0.8,"Mayor","Catastrófico"))))),"")</f>
        <v>Mayor</v>
      </c>
      <c r="AB16" s="132">
        <f ca="1">IFERROR(IF(Q16="Impacto",(M16-(+M16*T16)),IF(Q16="Probabilidad",M16,"")),"")</f>
        <v>0.8</v>
      </c>
      <c r="AC16" s="133" t="str">
        <f ca="1">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Alto</v>
      </c>
      <c r="AD16" s="134" t="s">
        <v>136</v>
      </c>
      <c r="AE16" s="135" t="s">
        <v>308</v>
      </c>
      <c r="AF16" s="135" t="s">
        <v>302</v>
      </c>
      <c r="AG16" s="140" t="s">
        <v>227</v>
      </c>
      <c r="AH16" s="140" t="s">
        <v>270</v>
      </c>
      <c r="AI16" s="135" t="s">
        <v>306</v>
      </c>
      <c r="AJ16" s="136" t="s">
        <v>40</v>
      </c>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ht="151.5" customHeight="1" x14ac:dyDescent="0.3">
      <c r="A17" s="199"/>
      <c r="B17" s="202"/>
      <c r="C17" s="202"/>
      <c r="D17" s="202"/>
      <c r="E17" s="205"/>
      <c r="F17" s="202"/>
      <c r="G17" s="208"/>
      <c r="H17" s="193"/>
      <c r="I17" s="187"/>
      <c r="J17" s="190"/>
      <c r="K17" s="187">
        <f ca="1">IF(NOT(ISERROR(MATCH(J17,_xlfn.ANCHORARRAY(E28),0))),I30&amp;"Por favor no seleccionar los criterios de impacto",J17)</f>
        <v>0</v>
      </c>
      <c r="L17" s="193"/>
      <c r="M17" s="187"/>
      <c r="N17" s="196"/>
      <c r="O17" s="125">
        <v>2</v>
      </c>
      <c r="P17" s="126"/>
      <c r="Q17" s="127" t="str">
        <f>IF(OR(R17="Preventivo",R17="Detectivo"),"Probabilidad",IF(R17="Correctivo","Impacto",""))</f>
        <v/>
      </c>
      <c r="R17" s="128"/>
      <c r="S17" s="128"/>
      <c r="T17" s="129" t="str">
        <f t="shared" ref="T17:T21" si="8">IF(AND(R17="Preventivo",S17="Automático"),"50%",IF(AND(R17="Preventivo",S17="Manual"),"40%",IF(AND(R17="Detectivo",S17="Automático"),"40%",IF(AND(R17="Detectivo",S17="Manual"),"30%",IF(AND(R17="Correctivo",S17="Automático"),"35%",IF(AND(R17="Correctivo",S17="Manual"),"25%",""))))))</f>
        <v/>
      </c>
      <c r="U17" s="128"/>
      <c r="V17" s="128"/>
      <c r="W17" s="128"/>
      <c r="X17" s="130" t="str">
        <f>IFERROR(IF(AND(Q16="Probabilidad",Q17="Probabilidad"),(Z16-(+Z16*T17)),IF(Q17="Probabilidad",(I16-(+I16*T17)),IF(Q17="Impacto",Z16,""))),"")</f>
        <v/>
      </c>
      <c r="Y17" s="131" t="str">
        <f t="shared" si="1"/>
        <v/>
      </c>
      <c r="Z17" s="132" t="str">
        <f t="shared" ref="Z17:Z21" si="9">+X17</f>
        <v/>
      </c>
      <c r="AA17" s="131" t="str">
        <f t="shared" si="3"/>
        <v/>
      </c>
      <c r="AB17" s="132" t="str">
        <f>IFERROR(IF(AND(Q16="Impacto",Q17="Impacto"),(AB10-(+AB10*T17)),IF(Q17="Impacto",($M$16-(+$M$16*T17)),IF(Q17="Probabilidad",AB10,""))),"")</f>
        <v/>
      </c>
      <c r="AC17" s="133" t="str">
        <f t="shared" ref="AC17:AC18" si="10">IFERROR(IF(OR(AND(Y17="Muy Baja",AA17="Leve"),AND(Y17="Muy Baja",AA17="Menor"),AND(Y17="Baja",AA17="Leve")),"Bajo",IF(OR(AND(Y17="Muy baja",AA17="Moderado"),AND(Y17="Baja",AA17="Menor"),AND(Y17="Baja",AA17="Moderado"),AND(Y17="Media",AA17="Leve"),AND(Y17="Media",AA17="Menor"),AND(Y17="Media",AA17="Moderado"),AND(Y17="Alta",AA17="Leve"),AND(Y17="Alta",AA17="Menor")),"Moderado",IF(OR(AND(Y17="Muy Baja",AA17="Mayor"),AND(Y17="Baja",AA17="Mayor"),AND(Y17="Media",AA17="Mayor"),AND(Y17="Alta",AA17="Moderado"),AND(Y17="Alta",AA17="Mayor"),AND(Y17="Muy Alta",AA17="Leve"),AND(Y17="Muy Alta",AA17="Menor"),AND(Y17="Muy Alta",AA17="Moderado"),AND(Y17="Muy Alta",AA17="Mayor")),"Alto",IF(OR(AND(Y17="Muy Baja",AA17="Catastrófico"),AND(Y17="Baja",AA17="Catastrófico"),AND(Y17="Media",AA17="Catastrófico"),AND(Y17="Alta",AA17="Catastrófico"),AND(Y17="Muy Alta",AA17="Catastrófico")),"Extremo","")))),"")</f>
        <v/>
      </c>
      <c r="AD17" s="134"/>
      <c r="AE17" s="135"/>
      <c r="AF17" s="136"/>
      <c r="AG17" s="137"/>
      <c r="AH17" s="137"/>
      <c r="AI17" s="135"/>
      <c r="AJ17" s="136"/>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ht="151.5" customHeight="1" x14ac:dyDescent="0.3">
      <c r="A18" s="199"/>
      <c r="B18" s="202"/>
      <c r="C18" s="202"/>
      <c r="D18" s="202"/>
      <c r="E18" s="205"/>
      <c r="F18" s="202"/>
      <c r="G18" s="208"/>
      <c r="H18" s="193"/>
      <c r="I18" s="187"/>
      <c r="J18" s="190"/>
      <c r="K18" s="187">
        <f ca="1">IF(NOT(ISERROR(MATCH(J18,_xlfn.ANCHORARRAY(E29),0))),I31&amp;"Por favor no seleccionar los criterios de impacto",J18)</f>
        <v>0</v>
      </c>
      <c r="L18" s="193"/>
      <c r="M18" s="187"/>
      <c r="N18" s="196"/>
      <c r="O18" s="125">
        <v>3</v>
      </c>
      <c r="P18" s="138"/>
      <c r="Q18" s="127" t="str">
        <f>IF(OR(R18="Preventivo",R18="Detectivo"),"Probabilidad",IF(R18="Correctivo","Impacto",""))</f>
        <v/>
      </c>
      <c r="R18" s="128"/>
      <c r="S18" s="128"/>
      <c r="T18" s="129" t="str">
        <f t="shared" si="8"/>
        <v/>
      </c>
      <c r="U18" s="128"/>
      <c r="V18" s="128"/>
      <c r="W18" s="128"/>
      <c r="X18" s="130" t="str">
        <f>IFERROR(IF(AND(Q17="Probabilidad",Q18="Probabilidad"),(Z17-(+Z17*T18)),IF(AND(Q17="Impacto",Q18="Probabilidad"),(Z16-(+Z16*T18)),IF(Q18="Impacto",Z17,""))),"")</f>
        <v/>
      </c>
      <c r="Y18" s="131" t="str">
        <f t="shared" si="1"/>
        <v/>
      </c>
      <c r="Z18" s="132" t="str">
        <f t="shared" si="9"/>
        <v/>
      </c>
      <c r="AA18" s="131" t="str">
        <f t="shared" si="3"/>
        <v/>
      </c>
      <c r="AB18" s="132" t="str">
        <f>IFERROR(IF(AND(Q17="Impacto",Q18="Impacto"),(AB17-(+AB17*T18)),IF(AND(Q17="Probabilidad",Q18="Impacto"),(AB16-(+AB16*T18)),IF(Q18="Probabilidad",AB17,""))),"")</f>
        <v/>
      </c>
      <c r="AC18" s="133" t="str">
        <f t="shared" si="10"/>
        <v/>
      </c>
      <c r="AD18" s="134"/>
      <c r="AE18" s="135"/>
      <c r="AF18" s="136"/>
      <c r="AG18" s="137"/>
      <c r="AH18" s="137"/>
      <c r="AI18" s="135"/>
      <c r="AJ18" s="136"/>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ht="151.5" customHeight="1" x14ac:dyDescent="0.3">
      <c r="A19" s="199"/>
      <c r="B19" s="202"/>
      <c r="C19" s="202"/>
      <c r="D19" s="202"/>
      <c r="E19" s="205"/>
      <c r="F19" s="202"/>
      <c r="G19" s="208"/>
      <c r="H19" s="193"/>
      <c r="I19" s="187"/>
      <c r="J19" s="190"/>
      <c r="K19" s="187">
        <f ca="1">IF(NOT(ISERROR(MATCH(J19,_xlfn.ANCHORARRAY(E30),0))),I32&amp;"Por favor no seleccionar los criterios de impacto",J19)</f>
        <v>0</v>
      </c>
      <c r="L19" s="193"/>
      <c r="M19" s="187"/>
      <c r="N19" s="196"/>
      <c r="O19" s="125">
        <v>4</v>
      </c>
      <c r="P19" s="126"/>
      <c r="Q19" s="127" t="str">
        <f t="shared" ref="Q19:Q21" si="11">IF(OR(R19="Preventivo",R19="Detectivo"),"Probabilidad",IF(R19="Correctivo","Impacto",""))</f>
        <v/>
      </c>
      <c r="R19" s="128"/>
      <c r="S19" s="128"/>
      <c r="T19" s="129" t="str">
        <f t="shared" si="8"/>
        <v/>
      </c>
      <c r="U19" s="128"/>
      <c r="V19" s="128"/>
      <c r="W19" s="128"/>
      <c r="X19" s="130" t="str">
        <f t="shared" ref="X19:X21" si="12">IFERROR(IF(AND(Q18="Probabilidad",Q19="Probabilidad"),(Z18-(+Z18*T19)),IF(AND(Q18="Impacto",Q19="Probabilidad"),(Z17-(+Z17*T19)),IF(Q19="Impacto",Z18,""))),"")</f>
        <v/>
      </c>
      <c r="Y19" s="131" t="str">
        <f t="shared" si="1"/>
        <v/>
      </c>
      <c r="Z19" s="132" t="str">
        <f t="shared" si="9"/>
        <v/>
      </c>
      <c r="AA19" s="131" t="str">
        <f t="shared" si="3"/>
        <v/>
      </c>
      <c r="AB19" s="132" t="str">
        <f t="shared" ref="AB19:AB21" si="13">IFERROR(IF(AND(Q18="Impacto",Q19="Impacto"),(AB18-(+AB18*T19)),IF(AND(Q18="Probabilidad",Q19="Impacto"),(AB17-(+AB17*T19)),IF(Q19="Probabilidad",AB18,""))),"")</f>
        <v/>
      </c>
      <c r="AC19" s="133"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4"/>
      <c r="AE19" s="135"/>
      <c r="AF19" s="136"/>
      <c r="AG19" s="137"/>
      <c r="AH19" s="137"/>
      <c r="AI19" s="135"/>
      <c r="AJ19" s="136"/>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ht="151.5" customHeight="1" x14ac:dyDescent="0.3">
      <c r="A20" s="199"/>
      <c r="B20" s="202"/>
      <c r="C20" s="202"/>
      <c r="D20" s="202"/>
      <c r="E20" s="205"/>
      <c r="F20" s="202"/>
      <c r="G20" s="208"/>
      <c r="H20" s="193"/>
      <c r="I20" s="187"/>
      <c r="J20" s="190"/>
      <c r="K20" s="187">
        <f ca="1">IF(NOT(ISERROR(MATCH(J20,_xlfn.ANCHORARRAY(E31),0))),I33&amp;"Por favor no seleccionar los criterios de impacto",J20)</f>
        <v>0</v>
      </c>
      <c r="L20" s="193"/>
      <c r="M20" s="187"/>
      <c r="N20" s="196"/>
      <c r="O20" s="125">
        <v>5</v>
      </c>
      <c r="P20" s="126"/>
      <c r="Q20" s="127" t="str">
        <f t="shared" si="11"/>
        <v/>
      </c>
      <c r="R20" s="128"/>
      <c r="S20" s="128"/>
      <c r="T20" s="129" t="str">
        <f t="shared" si="8"/>
        <v/>
      </c>
      <c r="U20" s="128"/>
      <c r="V20" s="128"/>
      <c r="W20" s="128"/>
      <c r="X20" s="130" t="str">
        <f t="shared" si="12"/>
        <v/>
      </c>
      <c r="Y20" s="131" t="str">
        <f t="shared" si="1"/>
        <v/>
      </c>
      <c r="Z20" s="132" t="str">
        <f t="shared" si="9"/>
        <v/>
      </c>
      <c r="AA20" s="131" t="str">
        <f t="shared" si="3"/>
        <v/>
      </c>
      <c r="AB20" s="132" t="str">
        <f t="shared" si="13"/>
        <v/>
      </c>
      <c r="AC20" s="133"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4"/>
      <c r="AE20" s="135"/>
      <c r="AF20" s="136"/>
      <c r="AG20" s="137"/>
      <c r="AH20" s="137"/>
      <c r="AI20" s="135"/>
      <c r="AJ20" s="136"/>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ht="151.5" customHeight="1" x14ac:dyDescent="0.3">
      <c r="A21" s="200"/>
      <c r="B21" s="203"/>
      <c r="C21" s="203"/>
      <c r="D21" s="203"/>
      <c r="E21" s="206"/>
      <c r="F21" s="203"/>
      <c r="G21" s="209"/>
      <c r="H21" s="194"/>
      <c r="I21" s="188"/>
      <c r="J21" s="191"/>
      <c r="K21" s="188">
        <f ca="1">IF(NOT(ISERROR(MATCH(J21,_xlfn.ANCHORARRAY(E32),0))),I34&amp;"Por favor no seleccionar los criterios de impacto",J21)</f>
        <v>0</v>
      </c>
      <c r="L21" s="194"/>
      <c r="M21" s="188"/>
      <c r="N21" s="197"/>
      <c r="O21" s="125">
        <v>6</v>
      </c>
      <c r="P21" s="126"/>
      <c r="Q21" s="127" t="str">
        <f t="shared" si="11"/>
        <v/>
      </c>
      <c r="R21" s="128"/>
      <c r="S21" s="128"/>
      <c r="T21" s="129" t="str">
        <f t="shared" si="8"/>
        <v/>
      </c>
      <c r="U21" s="128"/>
      <c r="V21" s="128"/>
      <c r="W21" s="128"/>
      <c r="X21" s="130" t="str">
        <f t="shared" si="12"/>
        <v/>
      </c>
      <c r="Y21" s="131" t="str">
        <f t="shared" si="1"/>
        <v/>
      </c>
      <c r="Z21" s="132" t="str">
        <f t="shared" si="9"/>
        <v/>
      </c>
      <c r="AA21" s="131" t="str">
        <f t="shared" si="3"/>
        <v/>
      </c>
      <c r="AB21" s="132" t="str">
        <f t="shared" si="13"/>
        <v/>
      </c>
      <c r="AC21" s="133" t="str">
        <f t="shared" si="14"/>
        <v/>
      </c>
      <c r="AD21" s="134"/>
      <c r="AE21" s="135"/>
      <c r="AF21" s="136"/>
      <c r="AG21" s="137"/>
      <c r="AH21" s="137"/>
      <c r="AI21" s="135"/>
      <c r="AJ21" s="136"/>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ht="151.5" customHeight="1" x14ac:dyDescent="0.3">
      <c r="A22" s="198">
        <v>3</v>
      </c>
      <c r="B22" s="201" t="s">
        <v>132</v>
      </c>
      <c r="C22" s="201" t="s">
        <v>304</v>
      </c>
      <c r="D22" s="201" t="s">
        <v>305</v>
      </c>
      <c r="E22" s="204" t="s">
        <v>309</v>
      </c>
      <c r="F22" s="201" t="s">
        <v>123</v>
      </c>
      <c r="G22" s="207">
        <v>360</v>
      </c>
      <c r="H22" s="192" t="str">
        <f>IF(G22&lt;=0,"",IF(G22&lt;=2,"Muy Baja",IF(G22&lt;=24,"Baja",IF(G22&lt;=500,"Media",IF(G22&lt;=5000,"Alta","Muy Alta")))))</f>
        <v>Media</v>
      </c>
      <c r="I22" s="186">
        <f>IF(H22="","",IF(H22="Muy Baja",0.2,IF(H22="Baja",0.4,IF(H22="Media",0.6,IF(H22="Alta",0.8,IF(H22="Muy Alta",1,))))))</f>
        <v>0.6</v>
      </c>
      <c r="J22" s="189" t="s">
        <v>155</v>
      </c>
      <c r="K22" s="186" t="str">
        <f ca="1">IF(NOT(ISERROR(MATCH(J22,'Tabla Impacto'!$B$221:$B$223,0))),'Tabla Impacto'!$F$223&amp;"Por favor no seleccionar los criterios de impacto(Afectación Económica o presupuestal y Pérdida Reputacional)",J22)</f>
        <v xml:space="preserve">     El riesgo afecta la imagen de la entidad con algunos usuarios de relevancia frente al logro de los objetivos</v>
      </c>
      <c r="L22" s="192" t="str">
        <f ca="1">IF(OR(K22='Tabla Impacto'!$C$11,K22='Tabla Impacto'!$D$11),"Leve",IF(OR(K22='Tabla Impacto'!$C$12,K22='Tabla Impacto'!$D$12),"Menor",IF(OR(K22='Tabla Impacto'!$C$13,K22='Tabla Impacto'!$D$13),"Moderado",IF(OR(K22='Tabla Impacto'!$C$14,K22='Tabla Impacto'!$D$14),"Mayor",IF(OR(K22='Tabla Impacto'!$C$15,K22='Tabla Impacto'!$D$15),"Catastrófico","")))))</f>
        <v>Moderado</v>
      </c>
      <c r="M22" s="186">
        <f ca="1">IF(L22="","",IF(L22="Leve",0.2,IF(L22="Menor",0.4,IF(L22="Moderado",0.6,IF(L22="Mayor",0.8,IF(L22="Catastrófico",1,))))))</f>
        <v>0.6</v>
      </c>
      <c r="N22" s="195" t="str">
        <f ca="1">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Moderado</v>
      </c>
      <c r="O22" s="125">
        <v>1</v>
      </c>
      <c r="P22" s="126" t="s">
        <v>214</v>
      </c>
      <c r="Q22" s="127" t="str">
        <f>IF(OR(R22="Preventivo",R22="Detectivo"),"Probabilidad",IF(R22="Correctivo","Impacto",""))</f>
        <v>Probabilidad</v>
      </c>
      <c r="R22" s="128" t="s">
        <v>14</v>
      </c>
      <c r="S22" s="128" t="s">
        <v>9</v>
      </c>
      <c r="T22" s="129" t="str">
        <f>IF(AND(R22="Preventivo",S22="Automático"),"50%",IF(AND(R22="Preventivo",S22="Manual"),"40%",IF(AND(R22="Detectivo",S22="Automático"),"40%",IF(AND(R22="Detectivo",S22="Manual"),"30%",IF(AND(R22="Correctivo",S22="Automático"),"35%",IF(AND(R22="Correctivo",S22="Manual"),"25%",""))))))</f>
        <v>40%</v>
      </c>
      <c r="U22" s="128" t="s">
        <v>20</v>
      </c>
      <c r="V22" s="128" t="s">
        <v>23</v>
      </c>
      <c r="W22" s="128" t="s">
        <v>120</v>
      </c>
      <c r="X22" s="130">
        <f>IFERROR(IF(Q22="Probabilidad",(I22-(+I22*T22)),IF(Q22="Impacto",I22,"")),"")</f>
        <v>0.36</v>
      </c>
      <c r="Y22" s="131" t="str">
        <f>IFERROR(IF(X22="","",IF(X22&lt;=0.2,"Muy Baja",IF(X22&lt;=0.4,"Baja",IF(X22&lt;=0.6,"Media",IF(X22&lt;=0.8,"Alta","Muy Alta"))))),"")</f>
        <v>Baja</v>
      </c>
      <c r="Z22" s="132">
        <f>+X22</f>
        <v>0.36</v>
      </c>
      <c r="AA22" s="131" t="str">
        <f ca="1">IFERROR(IF(AB22="","",IF(AB22&lt;=0.2,"Leve",IF(AB22&lt;=0.4,"Menor",IF(AB22&lt;=0.6,"Moderado",IF(AB22&lt;=0.8,"Mayor","Catastrófico"))))),"")</f>
        <v>Moderado</v>
      </c>
      <c r="AB22" s="132">
        <f ca="1">IFERROR(IF(Q22="Impacto",(M22-(+M22*T22)),IF(Q22="Probabilidad",M22,"")),"")</f>
        <v>0.6</v>
      </c>
      <c r="AC22" s="133" t="str">
        <f ca="1">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Moderado</v>
      </c>
      <c r="AD22" s="134"/>
      <c r="AE22" s="126" t="s">
        <v>436</v>
      </c>
      <c r="AF22" s="135" t="s">
        <v>248</v>
      </c>
      <c r="AG22" s="137" t="s">
        <v>437</v>
      </c>
      <c r="AH22" s="137" t="s">
        <v>253</v>
      </c>
      <c r="AI22" s="135" t="s">
        <v>460</v>
      </c>
      <c r="AJ22" s="136" t="s">
        <v>41</v>
      </c>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ht="151.5" customHeight="1" x14ac:dyDescent="0.3">
      <c r="A23" s="199"/>
      <c r="B23" s="202"/>
      <c r="C23" s="202"/>
      <c r="D23" s="202"/>
      <c r="E23" s="205"/>
      <c r="F23" s="202"/>
      <c r="G23" s="208"/>
      <c r="H23" s="193"/>
      <c r="I23" s="187"/>
      <c r="J23" s="190"/>
      <c r="K23" s="187">
        <f t="shared" ref="K23:K27" ca="1" si="15">IF(NOT(ISERROR(MATCH(J23,_xlfn.ANCHORARRAY(E34),0))),I36&amp;"Por favor no seleccionar los criterios de impacto",J23)</f>
        <v>0</v>
      </c>
      <c r="L23" s="193"/>
      <c r="M23" s="187"/>
      <c r="N23" s="196"/>
      <c r="O23" s="125">
        <v>2</v>
      </c>
      <c r="P23" s="126" t="s">
        <v>214</v>
      </c>
      <c r="Q23" s="127" t="str">
        <f>IF(OR(R23="Preventivo",R23="Detectivo"),"Probabilidad",IF(R23="Correctivo","Impacto",""))</f>
        <v>Probabilidad</v>
      </c>
      <c r="R23" s="128" t="s">
        <v>14</v>
      </c>
      <c r="S23" s="128" t="s">
        <v>9</v>
      </c>
      <c r="T23" s="129" t="str">
        <f t="shared" ref="T23:T27" si="16">IF(AND(R23="Preventivo",S23="Automático"),"50%",IF(AND(R23="Preventivo",S23="Manual"),"40%",IF(AND(R23="Detectivo",S23="Automático"),"40%",IF(AND(R23="Detectivo",S23="Manual"),"30%",IF(AND(R23="Correctivo",S23="Automático"),"35%",IF(AND(R23="Correctivo",S23="Manual"),"25%",""))))))</f>
        <v>40%</v>
      </c>
      <c r="U23" s="128" t="s">
        <v>20</v>
      </c>
      <c r="V23" s="128" t="s">
        <v>23</v>
      </c>
      <c r="W23" s="128" t="s">
        <v>120</v>
      </c>
      <c r="X23" s="139">
        <f>IFERROR(IF(AND(Q22="Probabilidad",Q23="Probabilidad"),(Z22-(+Z22*T23)),IF(Q23="Probabilidad",(I22-(+I22*T23)),IF(Q23="Impacto",Z22,""))),"")</f>
        <v>0.216</v>
      </c>
      <c r="Y23" s="131" t="str">
        <f t="shared" si="1"/>
        <v>Baja</v>
      </c>
      <c r="Z23" s="132">
        <f t="shared" ref="Z23:Z27" si="17">+X23</f>
        <v>0.216</v>
      </c>
      <c r="AA23" s="131" t="str">
        <f t="shared" ca="1" si="3"/>
        <v>Mayor</v>
      </c>
      <c r="AB23" s="132">
        <f ca="1">IFERROR(IF(AND(Q22="Impacto",Q23="Impacto"),(AB16-(+AB16*T23)),IF(Q23="Impacto",($M$22-(+$M$22*T23)),IF(Q23="Probabilidad",AB16,""))),"")</f>
        <v>0.8</v>
      </c>
      <c r="AC23" s="133" t="str">
        <f t="shared" ref="AC23:AC24" ca="1"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Alto</v>
      </c>
      <c r="AD23" s="134"/>
      <c r="AE23" s="135" t="s">
        <v>471</v>
      </c>
      <c r="AF23" s="135" t="s">
        <v>311</v>
      </c>
      <c r="AG23" s="137" t="s">
        <v>312</v>
      </c>
      <c r="AH23" s="137" t="s">
        <v>253</v>
      </c>
      <c r="AI23" s="135" t="s">
        <v>461</v>
      </c>
      <c r="AJ23" s="136" t="s">
        <v>41</v>
      </c>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ht="151.5" customHeight="1" x14ac:dyDescent="0.3">
      <c r="A24" s="199"/>
      <c r="B24" s="202"/>
      <c r="C24" s="202"/>
      <c r="D24" s="202"/>
      <c r="E24" s="205"/>
      <c r="F24" s="202"/>
      <c r="G24" s="208"/>
      <c r="H24" s="193"/>
      <c r="I24" s="187"/>
      <c r="J24" s="190"/>
      <c r="K24" s="187">
        <f t="shared" ca="1" si="15"/>
        <v>0</v>
      </c>
      <c r="L24" s="193"/>
      <c r="M24" s="187"/>
      <c r="N24" s="196"/>
      <c r="O24" s="125">
        <v>3</v>
      </c>
      <c r="P24" s="126" t="s">
        <v>214</v>
      </c>
      <c r="Q24" s="127" t="str">
        <f>IF(OR(R24="Preventivo",R24="Detectivo"),"Probabilidad",IF(R24="Correctivo","Impacto",""))</f>
        <v>Probabilidad</v>
      </c>
      <c r="R24" s="128" t="s">
        <v>14</v>
      </c>
      <c r="S24" s="128" t="s">
        <v>9</v>
      </c>
      <c r="T24" s="129" t="str">
        <f t="shared" si="16"/>
        <v>40%</v>
      </c>
      <c r="U24" s="128" t="s">
        <v>20</v>
      </c>
      <c r="V24" s="128" t="s">
        <v>22</v>
      </c>
      <c r="W24" s="128" t="s">
        <v>120</v>
      </c>
      <c r="X24" s="130">
        <f>IFERROR(IF(AND(Q23="Probabilidad",Q24="Probabilidad"),(Z23-(+Z23*T24)),IF(AND(Q23="Impacto",Q24="Probabilidad"),(Z22-(+Z22*T24)),IF(Q24="Impacto",Z23,""))),"")</f>
        <v>0.12959999999999999</v>
      </c>
      <c r="Y24" s="131" t="str">
        <f t="shared" si="1"/>
        <v>Muy Baja</v>
      </c>
      <c r="Z24" s="132">
        <f t="shared" si="17"/>
        <v>0.12959999999999999</v>
      </c>
      <c r="AA24" s="131" t="str">
        <f t="shared" ca="1" si="3"/>
        <v>Mayor</v>
      </c>
      <c r="AB24" s="132">
        <f ca="1">IFERROR(IF(AND(Q23="Impacto",Q24="Impacto"),(AB23-(+AB23*T24)),IF(AND(Q23="Probabilidad",Q24="Impacto"),(AB22-(+AB22*T24)),IF(Q24="Probabilidad",AB23,""))),"")</f>
        <v>0.8</v>
      </c>
      <c r="AC24" s="133" t="str">
        <f t="shared" ca="1" si="18"/>
        <v>Alto</v>
      </c>
      <c r="AD24" s="134"/>
      <c r="AE24" s="135" t="s">
        <v>310</v>
      </c>
      <c r="AF24" s="135" t="s">
        <v>311</v>
      </c>
      <c r="AG24" s="137" t="s">
        <v>312</v>
      </c>
      <c r="AH24" s="137" t="s">
        <v>253</v>
      </c>
      <c r="AI24" s="135" t="s">
        <v>462</v>
      </c>
      <c r="AJ24" s="136" t="s">
        <v>41</v>
      </c>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ht="151.5" customHeight="1" x14ac:dyDescent="0.3">
      <c r="A25" s="199"/>
      <c r="B25" s="202"/>
      <c r="C25" s="202"/>
      <c r="D25" s="202"/>
      <c r="E25" s="205"/>
      <c r="F25" s="202"/>
      <c r="G25" s="208"/>
      <c r="H25" s="193"/>
      <c r="I25" s="187"/>
      <c r="J25" s="190"/>
      <c r="K25" s="187">
        <f t="shared" ca="1" si="15"/>
        <v>0</v>
      </c>
      <c r="L25" s="193"/>
      <c r="M25" s="187"/>
      <c r="N25" s="196"/>
      <c r="O25" s="125">
        <v>4</v>
      </c>
      <c r="P25" s="126"/>
      <c r="Q25" s="127" t="str">
        <f t="shared" ref="Q25:Q27" si="19">IF(OR(R25="Preventivo",R25="Detectivo"),"Probabilidad",IF(R25="Correctivo","Impacto",""))</f>
        <v/>
      </c>
      <c r="R25" s="128"/>
      <c r="S25" s="128"/>
      <c r="T25" s="129" t="str">
        <f t="shared" si="16"/>
        <v/>
      </c>
      <c r="U25" s="128"/>
      <c r="V25" s="128"/>
      <c r="W25" s="128"/>
      <c r="X25" s="130" t="str">
        <f t="shared" ref="X25:X27" si="20">IFERROR(IF(AND(Q24="Probabilidad",Q25="Probabilidad"),(Z24-(+Z24*T25)),IF(AND(Q24="Impacto",Q25="Probabilidad"),(Z23-(+Z23*T25)),IF(Q25="Impacto",Z24,""))),"")</f>
        <v/>
      </c>
      <c r="Y25" s="131" t="str">
        <f t="shared" si="1"/>
        <v/>
      </c>
      <c r="Z25" s="132" t="str">
        <f t="shared" si="17"/>
        <v/>
      </c>
      <c r="AA25" s="131" t="str">
        <f t="shared" si="3"/>
        <v/>
      </c>
      <c r="AB25" s="132" t="str">
        <f t="shared" ref="AB25:AB27" si="21">IFERROR(IF(AND(Q24="Impacto",Q25="Impacto"),(AB24-(+AB24*T25)),IF(AND(Q24="Probabilidad",Q25="Impacto"),(AB23-(+AB23*T25)),IF(Q25="Probabilidad",AB24,""))),"")</f>
        <v/>
      </c>
      <c r="AC25" s="133"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4"/>
      <c r="AE25" s="135"/>
      <c r="AF25" s="136"/>
      <c r="AG25" s="137"/>
      <c r="AH25" s="137"/>
      <c r="AI25" s="135"/>
      <c r="AJ25" s="136"/>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ht="151.5" customHeight="1" x14ac:dyDescent="0.3">
      <c r="A26" s="199"/>
      <c r="B26" s="202"/>
      <c r="C26" s="202"/>
      <c r="D26" s="202"/>
      <c r="E26" s="205"/>
      <c r="F26" s="202"/>
      <c r="G26" s="208"/>
      <c r="H26" s="193"/>
      <c r="I26" s="187"/>
      <c r="J26" s="190"/>
      <c r="K26" s="187">
        <f t="shared" ca="1" si="15"/>
        <v>0</v>
      </c>
      <c r="L26" s="193"/>
      <c r="M26" s="187"/>
      <c r="N26" s="196"/>
      <c r="O26" s="125">
        <v>5</v>
      </c>
      <c r="P26" s="126"/>
      <c r="Q26" s="127" t="str">
        <f t="shared" si="19"/>
        <v/>
      </c>
      <c r="R26" s="128"/>
      <c r="S26" s="128"/>
      <c r="T26" s="129" t="str">
        <f t="shared" si="16"/>
        <v/>
      </c>
      <c r="U26" s="128"/>
      <c r="V26" s="128"/>
      <c r="W26" s="128"/>
      <c r="X26" s="130" t="str">
        <f t="shared" si="20"/>
        <v/>
      </c>
      <c r="Y26" s="131" t="str">
        <f t="shared" si="1"/>
        <v/>
      </c>
      <c r="Z26" s="132" t="str">
        <f t="shared" si="17"/>
        <v/>
      </c>
      <c r="AA26" s="131" t="str">
        <f t="shared" si="3"/>
        <v/>
      </c>
      <c r="AB26" s="132" t="str">
        <f t="shared" si="21"/>
        <v/>
      </c>
      <c r="AC26" s="133"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4"/>
      <c r="AE26" s="135"/>
      <c r="AF26" s="136"/>
      <c r="AG26" s="137"/>
      <c r="AH26" s="137"/>
      <c r="AI26" s="135"/>
      <c r="AJ26" s="136"/>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ht="151.5" customHeight="1" x14ac:dyDescent="0.3">
      <c r="A27" s="200"/>
      <c r="B27" s="203"/>
      <c r="C27" s="203"/>
      <c r="D27" s="203"/>
      <c r="E27" s="206"/>
      <c r="F27" s="203"/>
      <c r="G27" s="209"/>
      <c r="H27" s="194"/>
      <c r="I27" s="188"/>
      <c r="J27" s="191"/>
      <c r="K27" s="188">
        <f t="shared" ca="1" si="15"/>
        <v>0</v>
      </c>
      <c r="L27" s="194"/>
      <c r="M27" s="188"/>
      <c r="N27" s="197"/>
      <c r="O27" s="125">
        <v>6</v>
      </c>
      <c r="P27" s="126"/>
      <c r="Q27" s="127" t="str">
        <f t="shared" si="19"/>
        <v/>
      </c>
      <c r="R27" s="128"/>
      <c r="S27" s="128"/>
      <c r="T27" s="129" t="str">
        <f t="shared" si="16"/>
        <v/>
      </c>
      <c r="U27" s="128"/>
      <c r="V27" s="128"/>
      <c r="W27" s="128"/>
      <c r="X27" s="130" t="str">
        <f t="shared" si="20"/>
        <v/>
      </c>
      <c r="Y27" s="131" t="str">
        <f t="shared" si="1"/>
        <v/>
      </c>
      <c r="Z27" s="132" t="str">
        <f t="shared" si="17"/>
        <v/>
      </c>
      <c r="AA27" s="131" t="str">
        <f t="shared" si="3"/>
        <v/>
      </c>
      <c r="AB27" s="132" t="str">
        <f t="shared" si="21"/>
        <v/>
      </c>
      <c r="AC27" s="133" t="str">
        <f t="shared" si="22"/>
        <v/>
      </c>
      <c r="AD27" s="134"/>
      <c r="AE27" s="135"/>
      <c r="AF27" s="136"/>
      <c r="AG27" s="137"/>
      <c r="AH27" s="137"/>
      <c r="AI27" s="135"/>
      <c r="AJ27" s="136"/>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ht="151.5" customHeight="1" x14ac:dyDescent="0.3">
      <c r="A28" s="198">
        <v>4</v>
      </c>
      <c r="B28" s="201"/>
      <c r="C28" s="201" t="s">
        <v>304</v>
      </c>
      <c r="D28" s="201" t="s">
        <v>305</v>
      </c>
      <c r="E28" s="204" t="s">
        <v>313</v>
      </c>
      <c r="F28" s="201" t="s">
        <v>123</v>
      </c>
      <c r="G28" s="207">
        <v>360</v>
      </c>
      <c r="H28" s="192" t="str">
        <f>IF(G28&lt;=0,"",IF(G28&lt;=2,"Muy Baja",IF(G28&lt;=24,"Baja",IF(G28&lt;=500,"Media",IF(G28&lt;=5000,"Alta","Muy Alta")))))</f>
        <v>Media</v>
      </c>
      <c r="I28" s="186">
        <f>IF(H28="","",IF(H28="Muy Baja",0.2,IF(H28="Baja",0.4,IF(H28="Media",0.6,IF(H28="Alta",0.8,IF(H28="Muy Alta",1,))))))</f>
        <v>0.6</v>
      </c>
      <c r="J28" s="189" t="s">
        <v>155</v>
      </c>
      <c r="K28" s="186" t="str">
        <f ca="1">IF(NOT(ISERROR(MATCH(J28,'Tabla Impacto'!$B$221:$B$223,0))),'Tabla Impacto'!$F$223&amp;"Por favor no seleccionar los criterios de impacto(Afectación Económica o presupuestal y Pérdida Reputacional)",J28)</f>
        <v xml:space="preserve">     El riesgo afecta la imagen de la entidad con algunos usuarios de relevancia frente al logro de los objetivos</v>
      </c>
      <c r="L28" s="192" t="str">
        <f ca="1">IF(OR(K28='Tabla Impacto'!$C$11,K28='Tabla Impacto'!$D$11),"Leve",IF(OR(K28='Tabla Impacto'!$C$12,K28='Tabla Impacto'!$D$12),"Menor",IF(OR(K28='Tabla Impacto'!$C$13,K28='Tabla Impacto'!$D$13),"Moderado",IF(OR(K28='Tabla Impacto'!$C$14,K28='Tabla Impacto'!$D$14),"Mayor",IF(OR(K28='Tabla Impacto'!$C$15,K28='Tabla Impacto'!$D$15),"Catastrófico","")))))</f>
        <v>Moderado</v>
      </c>
      <c r="M28" s="186">
        <f ca="1">IF(L28="","",IF(L28="Leve",0.2,IF(L28="Menor",0.4,IF(L28="Moderado",0.6,IF(L28="Mayor",0.8,IF(L28="Catastrófico",1,))))))</f>
        <v>0.6</v>
      </c>
      <c r="N28" s="195" t="str">
        <f ca="1">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Moderado</v>
      </c>
      <c r="O28" s="125">
        <v>1</v>
      </c>
      <c r="P28" s="126" t="s">
        <v>314</v>
      </c>
      <c r="Q28" s="127" t="str">
        <f>IF(OR(R28="Preventivo",R28="Detectivo"),"Probabilidad",IF(R28="Correctivo","Impacto",""))</f>
        <v>Probabilidad</v>
      </c>
      <c r="R28" s="128" t="s">
        <v>14</v>
      </c>
      <c r="S28" s="128" t="s">
        <v>9</v>
      </c>
      <c r="T28" s="129" t="str">
        <f>IF(AND(R28="Preventivo",S28="Automático"),"50%",IF(AND(R28="Preventivo",S28="Manual"),"40%",IF(AND(R28="Detectivo",S28="Automático"),"40%",IF(AND(R28="Detectivo",S28="Manual"),"30%",IF(AND(R28="Correctivo",S28="Automático"),"35%",IF(AND(R28="Correctivo",S28="Manual"),"25%",""))))))</f>
        <v>40%</v>
      </c>
      <c r="U28" s="128" t="s">
        <v>19</v>
      </c>
      <c r="V28" s="128" t="s">
        <v>22</v>
      </c>
      <c r="W28" s="128" t="s">
        <v>119</v>
      </c>
      <c r="X28" s="130">
        <f>IFERROR(IF(Q28="Probabilidad",(I28-(+I28*T28)),IF(Q28="Impacto",I28,"")),"")</f>
        <v>0.36</v>
      </c>
      <c r="Y28" s="131" t="str">
        <f>IFERROR(IF(X28="","",IF(X28&lt;=0.2,"Muy Baja",IF(X28&lt;=0.4,"Baja",IF(X28&lt;=0.6,"Media",IF(X28&lt;=0.8,"Alta","Muy Alta"))))),"")</f>
        <v>Baja</v>
      </c>
      <c r="Z28" s="132">
        <f>+X28</f>
        <v>0.36</v>
      </c>
      <c r="AA28" s="131" t="str">
        <f ca="1">IFERROR(IF(AB28="","",IF(AB28&lt;=0.2,"Leve",IF(AB28&lt;=0.4,"Menor",IF(AB28&lt;=0.6,"Moderado",IF(AB28&lt;=0.8,"Mayor","Catastrófico"))))),"")</f>
        <v>Moderado</v>
      </c>
      <c r="AB28" s="132">
        <f ca="1">IFERROR(IF(Q28="Impacto",(M28-(+M28*T28)),IF(Q28="Probabilidad",M28,"")),"")</f>
        <v>0.6</v>
      </c>
      <c r="AC28" s="133" t="str">
        <f ca="1">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Moderado</v>
      </c>
      <c r="AD28" s="134" t="s">
        <v>136</v>
      </c>
      <c r="AE28" s="126" t="s">
        <v>315</v>
      </c>
      <c r="AF28" s="135" t="s">
        <v>302</v>
      </c>
      <c r="AG28" s="137" t="s">
        <v>215</v>
      </c>
      <c r="AH28" s="137" t="s">
        <v>216</v>
      </c>
      <c r="AI28" s="135" t="s">
        <v>316</v>
      </c>
      <c r="AJ28" s="136" t="s">
        <v>41</v>
      </c>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ht="151.5" customHeight="1" x14ac:dyDescent="0.3">
      <c r="A29" s="199"/>
      <c r="B29" s="202"/>
      <c r="C29" s="202"/>
      <c r="D29" s="202"/>
      <c r="E29" s="205"/>
      <c r="F29" s="202"/>
      <c r="G29" s="208"/>
      <c r="H29" s="193"/>
      <c r="I29" s="187"/>
      <c r="J29" s="190"/>
      <c r="K29" s="187">
        <f t="shared" ref="K29:K33" ca="1" si="23">IF(NOT(ISERROR(MATCH(J29,_xlfn.ANCHORARRAY(E40),0))),I42&amp;"Por favor no seleccionar los criterios de impacto",J29)</f>
        <v>0</v>
      </c>
      <c r="L29" s="193"/>
      <c r="M29" s="187"/>
      <c r="N29" s="196"/>
      <c r="O29" s="125">
        <v>2</v>
      </c>
      <c r="P29" s="126" t="s">
        <v>317</v>
      </c>
      <c r="Q29" s="127" t="str">
        <f>IF(OR(R29="Preventivo",R29="Detectivo"),"Probabilidad",IF(R29="Correctivo","Impacto",""))</f>
        <v>Probabilidad</v>
      </c>
      <c r="R29" s="128" t="s">
        <v>14</v>
      </c>
      <c r="S29" s="128" t="s">
        <v>9</v>
      </c>
      <c r="T29" s="129" t="str">
        <f t="shared" ref="T29:T33" si="24">IF(AND(R29="Preventivo",S29="Automático"),"50%",IF(AND(R29="Preventivo",S29="Manual"),"40%",IF(AND(R29="Detectivo",S29="Automático"),"40%",IF(AND(R29="Detectivo",S29="Manual"),"30%",IF(AND(R29="Correctivo",S29="Automático"),"35%",IF(AND(R29="Correctivo",S29="Manual"),"25%",""))))))</f>
        <v>40%</v>
      </c>
      <c r="U29" s="128" t="s">
        <v>19</v>
      </c>
      <c r="V29" s="128" t="s">
        <v>22</v>
      </c>
      <c r="W29" s="128" t="s">
        <v>119</v>
      </c>
      <c r="X29" s="130">
        <f>IFERROR(IF(AND(Q28="Probabilidad",Q29="Probabilidad"),(Z28-(+Z28*T29)),IF(Q29="Probabilidad",(I28-(+I28*T29)),IF(Q29="Impacto",Z28,""))),"")</f>
        <v>0.216</v>
      </c>
      <c r="Y29" s="131" t="str">
        <f t="shared" si="1"/>
        <v>Baja</v>
      </c>
      <c r="Z29" s="132">
        <f t="shared" ref="Z29:Z33" si="25">+X29</f>
        <v>0.216</v>
      </c>
      <c r="AA29" s="131" t="str">
        <f t="shared" ca="1" si="3"/>
        <v>Moderado</v>
      </c>
      <c r="AB29" s="132">
        <f ca="1">IFERROR(IF(AND(Q28="Impacto",Q29="Impacto"),(AB22-(+AB22*T29)),IF(Q29="Impacto",($M$28-(+$M$28*T29)),IF(Q29="Probabilidad",AB22,""))),"")</f>
        <v>0.6</v>
      </c>
      <c r="AC29" s="133" t="str">
        <f t="shared" ref="AC29:AC30" ca="1" si="26">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Moderado</v>
      </c>
      <c r="AD29" s="134"/>
      <c r="AE29" s="135" t="s">
        <v>318</v>
      </c>
      <c r="AF29" s="135" t="s">
        <v>302</v>
      </c>
      <c r="AG29" s="137" t="s">
        <v>319</v>
      </c>
      <c r="AH29" s="137" t="s">
        <v>217</v>
      </c>
      <c r="AI29" s="135"/>
      <c r="AJ29" s="136" t="s">
        <v>41</v>
      </c>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ht="151.5" customHeight="1" x14ac:dyDescent="0.3">
      <c r="A30" s="199"/>
      <c r="B30" s="202"/>
      <c r="C30" s="202"/>
      <c r="D30" s="202"/>
      <c r="E30" s="205"/>
      <c r="F30" s="202"/>
      <c r="G30" s="208"/>
      <c r="H30" s="193"/>
      <c r="I30" s="187"/>
      <c r="J30" s="190"/>
      <c r="K30" s="187">
        <f t="shared" ca="1" si="23"/>
        <v>0</v>
      </c>
      <c r="L30" s="193"/>
      <c r="M30" s="187"/>
      <c r="N30" s="196"/>
      <c r="O30" s="125">
        <v>3</v>
      </c>
      <c r="P30" s="138"/>
      <c r="Q30" s="127" t="str">
        <f>IF(OR(R30="Preventivo",R30="Detectivo"),"Probabilidad",IF(R30="Correctivo","Impacto",""))</f>
        <v/>
      </c>
      <c r="R30" s="128"/>
      <c r="S30" s="128"/>
      <c r="T30" s="129" t="str">
        <f t="shared" si="24"/>
        <v/>
      </c>
      <c r="U30" s="128"/>
      <c r="V30" s="128"/>
      <c r="W30" s="128"/>
      <c r="X30" s="130" t="str">
        <f>IFERROR(IF(AND(Q29="Probabilidad",Q30="Probabilidad"),(Z29-(+Z29*T30)),IF(AND(Q29="Impacto",Q30="Probabilidad"),(Z28-(+Z28*T30)),IF(Q30="Impacto",Z29,""))),"")</f>
        <v/>
      </c>
      <c r="Y30" s="131" t="str">
        <f t="shared" si="1"/>
        <v/>
      </c>
      <c r="Z30" s="132" t="str">
        <f t="shared" si="25"/>
        <v/>
      </c>
      <c r="AA30" s="131" t="str">
        <f t="shared" si="3"/>
        <v/>
      </c>
      <c r="AB30" s="132" t="str">
        <f>IFERROR(IF(AND(Q29="Impacto",Q30="Impacto"),(AB29-(+AB29*T30)),IF(AND(Q29="Probabilidad",Q30="Impacto"),(AB28-(+AB28*T30)),IF(Q30="Probabilidad",AB29,""))),"")</f>
        <v/>
      </c>
      <c r="AC30" s="133" t="str">
        <f t="shared" si="26"/>
        <v/>
      </c>
      <c r="AD30" s="134"/>
      <c r="AE30" s="135"/>
      <c r="AF30" s="136"/>
      <c r="AG30" s="137"/>
      <c r="AH30" s="137"/>
      <c r="AI30" s="135"/>
      <c r="AJ30" s="136"/>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ht="151.5" customHeight="1" x14ac:dyDescent="0.3">
      <c r="A31" s="199"/>
      <c r="B31" s="202"/>
      <c r="C31" s="202"/>
      <c r="D31" s="202"/>
      <c r="E31" s="205"/>
      <c r="F31" s="202"/>
      <c r="G31" s="208"/>
      <c r="H31" s="193"/>
      <c r="I31" s="187"/>
      <c r="J31" s="190"/>
      <c r="K31" s="187">
        <f t="shared" ca="1" si="23"/>
        <v>0</v>
      </c>
      <c r="L31" s="193"/>
      <c r="M31" s="187"/>
      <c r="N31" s="196"/>
      <c r="O31" s="125">
        <v>4</v>
      </c>
      <c r="P31" s="126"/>
      <c r="Q31" s="127" t="str">
        <f t="shared" ref="Q31:Q33" si="27">IF(OR(R31="Preventivo",R31="Detectivo"),"Probabilidad",IF(R31="Correctivo","Impacto",""))</f>
        <v/>
      </c>
      <c r="R31" s="128"/>
      <c r="S31" s="128"/>
      <c r="T31" s="129" t="str">
        <f t="shared" si="24"/>
        <v/>
      </c>
      <c r="U31" s="128"/>
      <c r="V31" s="128"/>
      <c r="W31" s="128"/>
      <c r="X31" s="130" t="str">
        <f t="shared" ref="X31:X33" si="28">IFERROR(IF(AND(Q30="Probabilidad",Q31="Probabilidad"),(Z30-(+Z30*T31)),IF(AND(Q30="Impacto",Q31="Probabilidad"),(Z29-(+Z29*T31)),IF(Q31="Impacto",Z30,""))),"")</f>
        <v/>
      </c>
      <c r="Y31" s="131" t="str">
        <f t="shared" si="1"/>
        <v/>
      </c>
      <c r="Z31" s="132" t="str">
        <f t="shared" si="25"/>
        <v/>
      </c>
      <c r="AA31" s="131" t="str">
        <f t="shared" si="3"/>
        <v/>
      </c>
      <c r="AB31" s="132" t="str">
        <f t="shared" ref="AB31:AB33" si="29">IFERROR(IF(AND(Q30="Impacto",Q31="Impacto"),(AB30-(+AB30*T31)),IF(AND(Q30="Probabilidad",Q31="Impacto"),(AB29-(+AB29*T31)),IF(Q31="Probabilidad",AB30,""))),"")</f>
        <v/>
      </c>
      <c r="AC31" s="133"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4"/>
      <c r="AE31" s="135"/>
      <c r="AF31" s="136"/>
      <c r="AG31" s="137"/>
      <c r="AH31" s="137"/>
      <c r="AI31" s="135"/>
      <c r="AJ31" s="136"/>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ht="151.5" customHeight="1" x14ac:dyDescent="0.3">
      <c r="A32" s="199"/>
      <c r="B32" s="202"/>
      <c r="C32" s="202"/>
      <c r="D32" s="202"/>
      <c r="E32" s="205"/>
      <c r="F32" s="202"/>
      <c r="G32" s="208"/>
      <c r="H32" s="193"/>
      <c r="I32" s="187"/>
      <c r="J32" s="190"/>
      <c r="K32" s="187">
        <f t="shared" ca="1" si="23"/>
        <v>0</v>
      </c>
      <c r="L32" s="193"/>
      <c r="M32" s="187"/>
      <c r="N32" s="196"/>
      <c r="O32" s="125">
        <v>5</v>
      </c>
      <c r="P32" s="126"/>
      <c r="Q32" s="127" t="str">
        <f t="shared" si="27"/>
        <v/>
      </c>
      <c r="R32" s="128"/>
      <c r="S32" s="128"/>
      <c r="T32" s="129" t="str">
        <f t="shared" si="24"/>
        <v/>
      </c>
      <c r="U32" s="128"/>
      <c r="V32" s="128"/>
      <c r="W32" s="128"/>
      <c r="X32" s="139" t="str">
        <f t="shared" si="28"/>
        <v/>
      </c>
      <c r="Y32" s="131" t="str">
        <f>IFERROR(IF(X32="","",IF(X32&lt;=0.2,"Muy Baja",IF(X32&lt;=0.4,"Baja",IF(X32&lt;=0.6,"Media",IF(X32&lt;=0.8,"Alta","Muy Alta"))))),"")</f>
        <v/>
      </c>
      <c r="Z32" s="132" t="str">
        <f t="shared" si="25"/>
        <v/>
      </c>
      <c r="AA32" s="131" t="str">
        <f t="shared" si="3"/>
        <v/>
      </c>
      <c r="AB32" s="132" t="str">
        <f t="shared" si="29"/>
        <v/>
      </c>
      <c r="AC32" s="133"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4"/>
      <c r="AE32" s="135"/>
      <c r="AF32" s="136"/>
      <c r="AG32" s="137"/>
      <c r="AH32" s="137"/>
      <c r="AI32" s="135"/>
      <c r="AJ32" s="136"/>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ht="151.5" customHeight="1" x14ac:dyDescent="0.3">
      <c r="A33" s="200"/>
      <c r="B33" s="203"/>
      <c r="C33" s="203"/>
      <c r="D33" s="203"/>
      <c r="E33" s="206"/>
      <c r="F33" s="203"/>
      <c r="G33" s="209"/>
      <c r="H33" s="194"/>
      <c r="I33" s="188"/>
      <c r="J33" s="191"/>
      <c r="K33" s="188">
        <f t="shared" ca="1" si="23"/>
        <v>0</v>
      </c>
      <c r="L33" s="194"/>
      <c r="M33" s="188"/>
      <c r="N33" s="197"/>
      <c r="O33" s="125">
        <v>6</v>
      </c>
      <c r="P33" s="126"/>
      <c r="Q33" s="127" t="str">
        <f t="shared" si="27"/>
        <v/>
      </c>
      <c r="R33" s="128"/>
      <c r="S33" s="128"/>
      <c r="T33" s="129" t="str">
        <f t="shared" si="24"/>
        <v/>
      </c>
      <c r="U33" s="128"/>
      <c r="V33" s="128"/>
      <c r="W33" s="128"/>
      <c r="X33" s="130" t="str">
        <f t="shared" si="28"/>
        <v/>
      </c>
      <c r="Y33" s="131" t="str">
        <f t="shared" si="1"/>
        <v/>
      </c>
      <c r="Z33" s="132" t="str">
        <f t="shared" si="25"/>
        <v/>
      </c>
      <c r="AA33" s="131" t="str">
        <f t="shared" si="3"/>
        <v/>
      </c>
      <c r="AB33" s="132" t="str">
        <f t="shared" si="29"/>
        <v/>
      </c>
      <c r="AC33" s="133" t="str">
        <f t="shared" si="30"/>
        <v/>
      </c>
      <c r="AD33" s="134"/>
      <c r="AE33" s="135"/>
      <c r="AF33" s="136"/>
      <c r="AG33" s="137"/>
      <c r="AH33" s="137"/>
      <c r="AI33" s="135"/>
      <c r="AJ33" s="136"/>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ht="151.5" customHeight="1" x14ac:dyDescent="0.3">
      <c r="A34" s="198">
        <v>5</v>
      </c>
      <c r="B34" s="201"/>
      <c r="C34" s="201"/>
      <c r="D34" s="201"/>
      <c r="E34" s="204"/>
      <c r="F34" s="201"/>
      <c r="G34" s="207"/>
      <c r="H34" s="192" t="str">
        <f>IF(G34&lt;=0,"",IF(G34&lt;=2,"Muy Baja",IF(G34&lt;=24,"Baja",IF(G34&lt;=500,"Media",IF(G34&lt;=5000,"Alta","Muy Alta")))))</f>
        <v/>
      </c>
      <c r="I34" s="186" t="str">
        <f>IF(H34="","",IF(H34="Muy Baja",0.2,IF(H34="Baja",0.4,IF(H34="Media",0.6,IF(H34="Alta",0.8,IF(H34="Muy Alta",1,))))))</f>
        <v/>
      </c>
      <c r="J34" s="189"/>
      <c r="K34" s="186">
        <f ca="1">IF(NOT(ISERROR(MATCH(J34,'Tabla Impacto'!$B$221:$B$223,0))),'Tabla Impacto'!$F$223&amp;"Por favor no seleccionar los criterios de impacto(Afectación Económica o presupuestal y Pérdida Reputacional)",J34)</f>
        <v>0</v>
      </c>
      <c r="L34" s="192" t="str">
        <f ca="1">IF(OR(K34='Tabla Impacto'!$C$11,K34='Tabla Impacto'!$D$11),"Leve",IF(OR(K34='Tabla Impacto'!$C$12,K34='Tabla Impacto'!$D$12),"Menor",IF(OR(K34='Tabla Impacto'!$C$13,K34='Tabla Impacto'!$D$13),"Moderado",IF(OR(K34='Tabla Impacto'!$C$14,K34='Tabla Impacto'!$D$14),"Mayor",IF(OR(K34='Tabla Impacto'!$C$15,K34='Tabla Impacto'!$D$15),"Catastrófico","")))))</f>
        <v/>
      </c>
      <c r="M34" s="186" t="str">
        <f ca="1">IF(L34="","",IF(L34="Leve",0.2,IF(L34="Menor",0.4,IF(L34="Moderado",0.6,IF(L34="Mayor",0.8,IF(L34="Catastrófico",1,))))))</f>
        <v/>
      </c>
      <c r="N34" s="195" t="str">
        <f ca="1">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
      </c>
      <c r="O34" s="125">
        <v>1</v>
      </c>
      <c r="P34" s="126"/>
      <c r="Q34" s="127" t="str">
        <f>IF(OR(R34="Preventivo",R34="Detectivo"),"Probabilidad",IF(R34="Correctivo","Impacto",""))</f>
        <v/>
      </c>
      <c r="R34" s="128"/>
      <c r="S34" s="128"/>
      <c r="T34" s="129" t="str">
        <f>IF(AND(R34="Preventivo",S34="Automático"),"50%",IF(AND(R34="Preventivo",S34="Manual"),"40%",IF(AND(R34="Detectivo",S34="Automático"),"40%",IF(AND(R34="Detectivo",S34="Manual"),"30%",IF(AND(R34="Correctivo",S34="Automático"),"35%",IF(AND(R34="Correctivo",S34="Manual"),"25%",""))))))</f>
        <v/>
      </c>
      <c r="U34" s="128"/>
      <c r="V34" s="128"/>
      <c r="W34" s="128"/>
      <c r="X34" s="130" t="str">
        <f>IFERROR(IF(Q34="Probabilidad",(I34-(+I34*T34)),IF(Q34="Impacto",I34,"")),"")</f>
        <v/>
      </c>
      <c r="Y34" s="131" t="str">
        <f>IFERROR(IF(X34="","",IF(X34&lt;=0.2,"Muy Baja",IF(X34&lt;=0.4,"Baja",IF(X34&lt;=0.6,"Media",IF(X34&lt;=0.8,"Alta","Muy Alta"))))),"")</f>
        <v/>
      </c>
      <c r="Z34" s="132" t="str">
        <f>+X34</f>
        <v/>
      </c>
      <c r="AA34" s="131" t="str">
        <f>IFERROR(IF(AB34="","",IF(AB34&lt;=0.2,"Leve",IF(AB34&lt;=0.4,"Menor",IF(AB34&lt;=0.6,"Moderado",IF(AB34&lt;=0.8,"Mayor","Catastrófico"))))),"")</f>
        <v/>
      </c>
      <c r="AB34" s="132" t="str">
        <f>IFERROR(IF(Q34="Impacto",(M34-(+M34*T34)),IF(Q34="Probabilidad",M34,"")),"")</f>
        <v/>
      </c>
      <c r="AC34" s="133"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
      </c>
      <c r="AD34" s="134"/>
      <c r="AE34" s="135"/>
      <c r="AF34" s="136"/>
      <c r="AG34" s="137"/>
      <c r="AH34" s="137"/>
      <c r="AI34" s="135"/>
      <c r="AJ34" s="136"/>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ht="151.5" customHeight="1" x14ac:dyDescent="0.3">
      <c r="A35" s="199"/>
      <c r="B35" s="202"/>
      <c r="C35" s="202"/>
      <c r="D35" s="202"/>
      <c r="E35" s="205"/>
      <c r="F35" s="202"/>
      <c r="G35" s="208"/>
      <c r="H35" s="193"/>
      <c r="I35" s="187"/>
      <c r="J35" s="190"/>
      <c r="K35" s="187">
        <f t="shared" ref="K35:K39" ca="1" si="31">IF(NOT(ISERROR(MATCH(J35,_xlfn.ANCHORARRAY(E46),0))),I48&amp;"Por favor no seleccionar los criterios de impacto",J35)</f>
        <v>0</v>
      </c>
      <c r="L35" s="193"/>
      <c r="M35" s="187"/>
      <c r="N35" s="196"/>
      <c r="O35" s="125">
        <v>2</v>
      </c>
      <c r="P35" s="126"/>
      <c r="Q35" s="127" t="str">
        <f>IF(OR(R35="Preventivo",R35="Detectivo"),"Probabilidad",IF(R35="Correctivo","Impacto",""))</f>
        <v/>
      </c>
      <c r="R35" s="128"/>
      <c r="S35" s="128"/>
      <c r="T35" s="129" t="str">
        <f t="shared" ref="T35:T39" si="32">IF(AND(R35="Preventivo",S35="Automático"),"50%",IF(AND(R35="Preventivo",S35="Manual"),"40%",IF(AND(R35="Detectivo",S35="Automático"),"40%",IF(AND(R35="Detectivo",S35="Manual"),"30%",IF(AND(R35="Correctivo",S35="Automático"),"35%",IF(AND(R35="Correctivo",S35="Manual"),"25%",""))))))</f>
        <v/>
      </c>
      <c r="U35" s="128"/>
      <c r="V35" s="128"/>
      <c r="W35" s="128"/>
      <c r="X35" s="130" t="str">
        <f>IFERROR(IF(AND(Q34="Probabilidad",Q35="Probabilidad"),(Z34-(+Z34*T35)),IF(Q35="Probabilidad",(I34-(+I34*T35)),IF(Q35="Impacto",Z34,""))),"")</f>
        <v/>
      </c>
      <c r="Y35" s="131" t="str">
        <f t="shared" si="1"/>
        <v/>
      </c>
      <c r="Z35" s="132" t="str">
        <f t="shared" ref="Z35:Z39" si="33">+X35</f>
        <v/>
      </c>
      <c r="AA35" s="131" t="str">
        <f t="shared" si="3"/>
        <v/>
      </c>
      <c r="AB35" s="132" t="str">
        <f>IFERROR(IF(AND(Q34="Impacto",Q35="Impacto"),(AB28-(+AB28*T35)),IF(Q35="Impacto",($M$34-(+$M$34*T35)),IF(Q35="Probabilidad",AB28,""))),"")</f>
        <v/>
      </c>
      <c r="AC35" s="133"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34"/>
      <c r="AE35" s="135"/>
      <c r="AF35" s="136"/>
      <c r="AG35" s="137"/>
      <c r="AH35" s="137"/>
      <c r="AI35" s="135"/>
      <c r="AJ35" s="136"/>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ht="151.5" customHeight="1" x14ac:dyDescent="0.3">
      <c r="A36" s="199"/>
      <c r="B36" s="202"/>
      <c r="C36" s="202"/>
      <c r="D36" s="202"/>
      <c r="E36" s="205"/>
      <c r="F36" s="202"/>
      <c r="G36" s="208"/>
      <c r="H36" s="193"/>
      <c r="I36" s="187"/>
      <c r="J36" s="190"/>
      <c r="K36" s="187">
        <f t="shared" ca="1" si="31"/>
        <v>0</v>
      </c>
      <c r="L36" s="193"/>
      <c r="M36" s="187"/>
      <c r="N36" s="196"/>
      <c r="O36" s="125">
        <v>3</v>
      </c>
      <c r="P36" s="138"/>
      <c r="Q36" s="127" t="str">
        <f>IF(OR(R36="Preventivo",R36="Detectivo"),"Probabilidad",IF(R36="Correctivo","Impacto",""))</f>
        <v/>
      </c>
      <c r="R36" s="128"/>
      <c r="S36" s="128"/>
      <c r="T36" s="129" t="str">
        <f t="shared" si="32"/>
        <v/>
      </c>
      <c r="U36" s="128"/>
      <c r="V36" s="128"/>
      <c r="W36" s="128"/>
      <c r="X36" s="130" t="str">
        <f>IFERROR(IF(AND(Q35="Probabilidad",Q36="Probabilidad"),(Z35-(+Z35*T36)),IF(AND(Q35="Impacto",Q36="Probabilidad"),(Z34-(+Z34*T36)),IF(Q36="Impacto",Z35,""))),"")</f>
        <v/>
      </c>
      <c r="Y36" s="131" t="str">
        <f t="shared" si="1"/>
        <v/>
      </c>
      <c r="Z36" s="132" t="str">
        <f t="shared" si="33"/>
        <v/>
      </c>
      <c r="AA36" s="131" t="str">
        <f t="shared" si="3"/>
        <v/>
      </c>
      <c r="AB36" s="132" t="str">
        <f>IFERROR(IF(AND(Q35="Impacto",Q36="Impacto"),(AB35-(+AB35*T36)),IF(AND(Q35="Probabilidad",Q36="Impacto"),(AB34-(+AB34*T36)),IF(Q36="Probabilidad",AB35,""))),"")</f>
        <v/>
      </c>
      <c r="AC36" s="133" t="str">
        <f t="shared" si="34"/>
        <v/>
      </c>
      <c r="AD36" s="134"/>
      <c r="AE36" s="135"/>
      <c r="AF36" s="136"/>
      <c r="AG36" s="137"/>
      <c r="AH36" s="137"/>
      <c r="AI36" s="135"/>
      <c r="AJ36" s="136"/>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ht="151.5" customHeight="1" x14ac:dyDescent="0.3">
      <c r="A37" s="199"/>
      <c r="B37" s="202"/>
      <c r="C37" s="202"/>
      <c r="D37" s="202"/>
      <c r="E37" s="205"/>
      <c r="F37" s="202"/>
      <c r="G37" s="208"/>
      <c r="H37" s="193"/>
      <c r="I37" s="187"/>
      <c r="J37" s="190"/>
      <c r="K37" s="187">
        <f t="shared" ca="1" si="31"/>
        <v>0</v>
      </c>
      <c r="L37" s="193"/>
      <c r="M37" s="187"/>
      <c r="N37" s="196"/>
      <c r="O37" s="125">
        <v>4</v>
      </c>
      <c r="P37" s="126"/>
      <c r="Q37" s="127" t="str">
        <f t="shared" ref="Q37:Q39" si="35">IF(OR(R37="Preventivo",R37="Detectivo"),"Probabilidad",IF(R37="Correctivo","Impacto",""))</f>
        <v/>
      </c>
      <c r="R37" s="128"/>
      <c r="S37" s="128"/>
      <c r="T37" s="129" t="str">
        <f t="shared" si="32"/>
        <v/>
      </c>
      <c r="U37" s="128"/>
      <c r="V37" s="128"/>
      <c r="W37" s="128"/>
      <c r="X37" s="130" t="str">
        <f t="shared" ref="X37:X39" si="36">IFERROR(IF(AND(Q36="Probabilidad",Q37="Probabilidad"),(Z36-(+Z36*T37)),IF(AND(Q36="Impacto",Q37="Probabilidad"),(Z35-(+Z35*T37)),IF(Q37="Impacto",Z36,""))),"")</f>
        <v/>
      </c>
      <c r="Y37" s="131" t="str">
        <f t="shared" si="1"/>
        <v/>
      </c>
      <c r="Z37" s="132" t="str">
        <f t="shared" si="33"/>
        <v/>
      </c>
      <c r="AA37" s="131" t="str">
        <f t="shared" si="3"/>
        <v/>
      </c>
      <c r="AB37" s="132" t="str">
        <f t="shared" ref="AB37:AB39" si="37">IFERROR(IF(AND(Q36="Impacto",Q37="Impacto"),(AB36-(+AB36*T37)),IF(AND(Q36="Probabilidad",Q37="Impacto"),(AB35-(+AB35*T37)),IF(Q37="Probabilidad",AB36,""))),"")</f>
        <v/>
      </c>
      <c r="AC37" s="133"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4"/>
      <c r="AE37" s="135"/>
      <c r="AF37" s="136"/>
      <c r="AG37" s="137"/>
      <c r="AH37" s="137"/>
      <c r="AI37" s="135"/>
      <c r="AJ37" s="136"/>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ht="151.5" customHeight="1" x14ac:dyDescent="0.3">
      <c r="A38" s="199"/>
      <c r="B38" s="202"/>
      <c r="C38" s="202"/>
      <c r="D38" s="202"/>
      <c r="E38" s="205"/>
      <c r="F38" s="202"/>
      <c r="G38" s="208"/>
      <c r="H38" s="193"/>
      <c r="I38" s="187"/>
      <c r="J38" s="190"/>
      <c r="K38" s="187">
        <f t="shared" ca="1" si="31"/>
        <v>0</v>
      </c>
      <c r="L38" s="193"/>
      <c r="M38" s="187"/>
      <c r="N38" s="196"/>
      <c r="O38" s="125">
        <v>5</v>
      </c>
      <c r="P38" s="126"/>
      <c r="Q38" s="127" t="str">
        <f t="shared" si="35"/>
        <v/>
      </c>
      <c r="R38" s="128"/>
      <c r="S38" s="128"/>
      <c r="T38" s="129" t="str">
        <f t="shared" si="32"/>
        <v/>
      </c>
      <c r="U38" s="128"/>
      <c r="V38" s="128"/>
      <c r="W38" s="128"/>
      <c r="X38" s="130" t="str">
        <f t="shared" si="36"/>
        <v/>
      </c>
      <c r="Y38" s="131" t="str">
        <f t="shared" si="1"/>
        <v/>
      </c>
      <c r="Z38" s="132" t="str">
        <f t="shared" si="33"/>
        <v/>
      </c>
      <c r="AA38" s="131" t="str">
        <f t="shared" si="3"/>
        <v/>
      </c>
      <c r="AB38" s="132" t="str">
        <f t="shared" si="37"/>
        <v/>
      </c>
      <c r="AC38" s="133"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4"/>
      <c r="AE38" s="135"/>
      <c r="AF38" s="136"/>
      <c r="AG38" s="137"/>
      <c r="AH38" s="137"/>
      <c r="AI38" s="135"/>
      <c r="AJ38" s="136"/>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ht="151.5" customHeight="1" x14ac:dyDescent="0.3">
      <c r="A39" s="200"/>
      <c r="B39" s="203"/>
      <c r="C39" s="203"/>
      <c r="D39" s="203"/>
      <c r="E39" s="206"/>
      <c r="F39" s="203"/>
      <c r="G39" s="209"/>
      <c r="H39" s="194"/>
      <c r="I39" s="188"/>
      <c r="J39" s="191"/>
      <c r="K39" s="188">
        <f t="shared" ca="1" si="31"/>
        <v>0</v>
      </c>
      <c r="L39" s="194"/>
      <c r="M39" s="188"/>
      <c r="N39" s="197"/>
      <c r="O39" s="125">
        <v>6</v>
      </c>
      <c r="P39" s="126"/>
      <c r="Q39" s="127" t="str">
        <f t="shared" si="35"/>
        <v/>
      </c>
      <c r="R39" s="128"/>
      <c r="S39" s="128"/>
      <c r="T39" s="129" t="str">
        <f t="shared" si="32"/>
        <v/>
      </c>
      <c r="U39" s="128"/>
      <c r="V39" s="128"/>
      <c r="W39" s="128"/>
      <c r="X39" s="130" t="str">
        <f t="shared" si="36"/>
        <v/>
      </c>
      <c r="Y39" s="131" t="str">
        <f t="shared" si="1"/>
        <v/>
      </c>
      <c r="Z39" s="132" t="str">
        <f t="shared" si="33"/>
        <v/>
      </c>
      <c r="AA39" s="131" t="str">
        <f t="shared" si="3"/>
        <v/>
      </c>
      <c r="AB39" s="132" t="str">
        <f t="shared" si="37"/>
        <v/>
      </c>
      <c r="AC39" s="133" t="str">
        <f t="shared" si="38"/>
        <v/>
      </c>
      <c r="AD39" s="134"/>
      <c r="AE39" s="135"/>
      <c r="AF39" s="136"/>
      <c r="AG39" s="137"/>
      <c r="AH39" s="137"/>
      <c r="AI39" s="135"/>
      <c r="AJ39" s="136"/>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ht="151.5" customHeight="1" x14ac:dyDescent="0.3">
      <c r="A40" s="198">
        <v>6</v>
      </c>
      <c r="B40" s="201"/>
      <c r="C40" s="201"/>
      <c r="D40" s="201"/>
      <c r="E40" s="204"/>
      <c r="F40" s="201"/>
      <c r="G40" s="207"/>
      <c r="H40" s="192" t="str">
        <f>IF(G40&lt;=0,"",IF(G40&lt;=2,"Muy Baja",IF(G40&lt;=24,"Baja",IF(G40&lt;=500,"Media",IF(G40&lt;=5000,"Alta","Muy Alta")))))</f>
        <v/>
      </c>
      <c r="I40" s="186" t="str">
        <f>IF(H40="","",IF(H40="Muy Baja",0.2,IF(H40="Baja",0.4,IF(H40="Media",0.6,IF(H40="Alta",0.8,IF(H40="Muy Alta",1,))))))</f>
        <v/>
      </c>
      <c r="J40" s="189"/>
      <c r="K40" s="186">
        <f ca="1">IF(NOT(ISERROR(MATCH(J40,'Tabla Impacto'!$B$221:$B$223,0))),'Tabla Impacto'!$F$223&amp;"Por favor no seleccionar los criterios de impacto(Afectación Económica o presupuestal y Pérdida Reputacional)",J40)</f>
        <v>0</v>
      </c>
      <c r="L40" s="192" t="str">
        <f ca="1">IF(OR(K40='Tabla Impacto'!$C$11,K40='Tabla Impacto'!$D$11),"Leve",IF(OR(K40='Tabla Impacto'!$C$12,K40='Tabla Impacto'!$D$12),"Menor",IF(OR(K40='Tabla Impacto'!$C$13,K40='Tabla Impacto'!$D$13),"Moderado",IF(OR(K40='Tabla Impacto'!$C$14,K40='Tabla Impacto'!$D$14),"Mayor",IF(OR(K40='Tabla Impacto'!$C$15,K40='Tabla Impacto'!$D$15),"Catastrófico","")))))</f>
        <v/>
      </c>
      <c r="M40" s="186" t="str">
        <f ca="1">IF(L40="","",IF(L40="Leve",0.2,IF(L40="Menor",0.4,IF(L40="Moderado",0.6,IF(L40="Mayor",0.8,IF(L40="Catastrófico",1,))))))</f>
        <v/>
      </c>
      <c r="N40" s="195" t="str">
        <f ca="1">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
      </c>
      <c r="O40" s="125">
        <v>1</v>
      </c>
      <c r="P40" s="126"/>
      <c r="Q40" s="127" t="str">
        <f>IF(OR(R40="Preventivo",R40="Detectivo"),"Probabilidad",IF(R40="Correctivo","Impacto",""))</f>
        <v/>
      </c>
      <c r="R40" s="128"/>
      <c r="S40" s="128"/>
      <c r="T40" s="129" t="str">
        <f>IF(AND(R40="Preventivo",S40="Automático"),"50%",IF(AND(R40="Preventivo",S40="Manual"),"40%",IF(AND(R40="Detectivo",S40="Automático"),"40%",IF(AND(R40="Detectivo",S40="Manual"),"30%",IF(AND(R40="Correctivo",S40="Automático"),"35%",IF(AND(R40="Correctivo",S40="Manual"),"25%",""))))))</f>
        <v/>
      </c>
      <c r="U40" s="128"/>
      <c r="V40" s="128"/>
      <c r="W40" s="128"/>
      <c r="X40" s="130" t="str">
        <f>IFERROR(IF(Q40="Probabilidad",(I40-(+I40*T40)),IF(Q40="Impacto",I40,"")),"")</f>
        <v/>
      </c>
      <c r="Y40" s="131" t="str">
        <f>IFERROR(IF(X40="","",IF(X40&lt;=0.2,"Muy Baja",IF(X40&lt;=0.4,"Baja",IF(X40&lt;=0.6,"Media",IF(X40&lt;=0.8,"Alta","Muy Alta"))))),"")</f>
        <v/>
      </c>
      <c r="Z40" s="132" t="str">
        <f>+X40</f>
        <v/>
      </c>
      <c r="AA40" s="131" t="str">
        <f>IFERROR(IF(AB40="","",IF(AB40&lt;=0.2,"Leve",IF(AB40&lt;=0.4,"Menor",IF(AB40&lt;=0.6,"Moderado",IF(AB40&lt;=0.8,"Mayor","Catastrófico"))))),"")</f>
        <v/>
      </c>
      <c r="AB40" s="132" t="str">
        <f>IFERROR(IF(Q40="Impacto",(M40-(+M40*T40)),IF(Q40="Probabilidad",M40,"")),"")</f>
        <v/>
      </c>
      <c r="AC40" s="133"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
      </c>
      <c r="AD40" s="134"/>
      <c r="AE40" s="135"/>
      <c r="AF40" s="136"/>
      <c r="AG40" s="137"/>
      <c r="AH40" s="137"/>
      <c r="AI40" s="135"/>
      <c r="AJ40" s="136"/>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ht="151.5" customHeight="1" x14ac:dyDescent="0.3">
      <c r="A41" s="199"/>
      <c r="B41" s="202"/>
      <c r="C41" s="202"/>
      <c r="D41" s="202"/>
      <c r="E41" s="205"/>
      <c r="F41" s="202"/>
      <c r="G41" s="208"/>
      <c r="H41" s="193"/>
      <c r="I41" s="187"/>
      <c r="J41" s="190"/>
      <c r="K41" s="187">
        <f t="shared" ref="K41:K45" ca="1" si="39">IF(NOT(ISERROR(MATCH(J41,_xlfn.ANCHORARRAY(E52),0))),I54&amp;"Por favor no seleccionar los criterios de impacto",J41)</f>
        <v>0</v>
      </c>
      <c r="L41" s="193"/>
      <c r="M41" s="187"/>
      <c r="N41" s="196"/>
      <c r="O41" s="125">
        <v>2</v>
      </c>
      <c r="P41" s="126"/>
      <c r="Q41" s="127" t="str">
        <f>IF(OR(R41="Preventivo",R41="Detectivo"),"Probabilidad",IF(R41="Correctivo","Impacto",""))</f>
        <v/>
      </c>
      <c r="R41" s="128"/>
      <c r="S41" s="128"/>
      <c r="T41" s="129" t="str">
        <f t="shared" ref="T41:T45" si="40">IF(AND(R41="Preventivo",S41="Automático"),"50%",IF(AND(R41="Preventivo",S41="Manual"),"40%",IF(AND(R41="Detectivo",S41="Automático"),"40%",IF(AND(R41="Detectivo",S41="Manual"),"30%",IF(AND(R41="Correctivo",S41="Automático"),"35%",IF(AND(R41="Correctivo",S41="Manual"),"25%",""))))))</f>
        <v/>
      </c>
      <c r="U41" s="128"/>
      <c r="V41" s="128"/>
      <c r="W41" s="128"/>
      <c r="X41" s="130" t="str">
        <f>IFERROR(IF(AND(Q40="Probabilidad",Q41="Probabilidad"),(Z40-(+Z40*T41)),IF(Q41="Probabilidad",(I40-(+I40*T41)),IF(Q41="Impacto",Z40,""))),"")</f>
        <v/>
      </c>
      <c r="Y41" s="131" t="str">
        <f t="shared" si="1"/>
        <v/>
      </c>
      <c r="Z41" s="132" t="str">
        <f t="shared" ref="Z41:Z45" si="41">+X41</f>
        <v/>
      </c>
      <c r="AA41" s="131" t="str">
        <f t="shared" si="3"/>
        <v/>
      </c>
      <c r="AB41" s="132" t="str">
        <f>IFERROR(IF(AND(Q40="Impacto",Q41="Impacto"),(AB34-(+AB34*T41)),IF(Q41="Impacto",($M$40-(+$M$40*T41)),IF(Q41="Probabilidad",AB34,""))),"")</f>
        <v/>
      </c>
      <c r="AC41" s="133"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34"/>
      <c r="AE41" s="135"/>
      <c r="AF41" s="136"/>
      <c r="AG41" s="137"/>
      <c r="AH41" s="137"/>
      <c r="AI41" s="135"/>
      <c r="AJ41" s="136"/>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ht="151.5" customHeight="1" x14ac:dyDescent="0.3">
      <c r="A42" s="199"/>
      <c r="B42" s="202"/>
      <c r="C42" s="202"/>
      <c r="D42" s="202"/>
      <c r="E42" s="205"/>
      <c r="F42" s="202"/>
      <c r="G42" s="208"/>
      <c r="H42" s="193"/>
      <c r="I42" s="187"/>
      <c r="J42" s="190"/>
      <c r="K42" s="187">
        <f t="shared" ca="1" si="39"/>
        <v>0</v>
      </c>
      <c r="L42" s="193"/>
      <c r="M42" s="187"/>
      <c r="N42" s="196"/>
      <c r="O42" s="125">
        <v>3</v>
      </c>
      <c r="P42" s="138"/>
      <c r="Q42" s="127" t="str">
        <f>IF(OR(R42="Preventivo",R42="Detectivo"),"Probabilidad",IF(R42="Correctivo","Impacto",""))</f>
        <v/>
      </c>
      <c r="R42" s="128"/>
      <c r="S42" s="128"/>
      <c r="T42" s="129" t="str">
        <f t="shared" si="40"/>
        <v/>
      </c>
      <c r="U42" s="128"/>
      <c r="V42" s="128"/>
      <c r="W42" s="128"/>
      <c r="X42" s="130" t="str">
        <f>IFERROR(IF(AND(Q41="Probabilidad",Q42="Probabilidad"),(Z41-(+Z41*T42)),IF(AND(Q41="Impacto",Q42="Probabilidad"),(Z40-(+Z40*T42)),IF(Q42="Impacto",Z41,""))),"")</f>
        <v/>
      </c>
      <c r="Y42" s="131" t="str">
        <f t="shared" si="1"/>
        <v/>
      </c>
      <c r="Z42" s="132" t="str">
        <f t="shared" si="41"/>
        <v/>
      </c>
      <c r="AA42" s="131" t="str">
        <f t="shared" si="3"/>
        <v/>
      </c>
      <c r="AB42" s="132" t="str">
        <f>IFERROR(IF(AND(Q41="Impacto",Q42="Impacto"),(AB41-(+AB41*T42)),IF(AND(Q41="Probabilidad",Q42="Impacto"),(AB40-(+AB40*T42)),IF(Q42="Probabilidad",AB41,""))),"")</f>
        <v/>
      </c>
      <c r="AC42" s="133" t="str">
        <f t="shared" si="42"/>
        <v/>
      </c>
      <c r="AD42" s="134"/>
      <c r="AE42" s="135"/>
      <c r="AF42" s="136"/>
      <c r="AG42" s="137"/>
      <c r="AH42" s="137"/>
      <c r="AI42" s="135"/>
      <c r="AJ42" s="136"/>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ht="151.5" customHeight="1" x14ac:dyDescent="0.3">
      <c r="A43" s="199"/>
      <c r="B43" s="202"/>
      <c r="C43" s="202"/>
      <c r="D43" s="202"/>
      <c r="E43" s="205"/>
      <c r="F43" s="202"/>
      <c r="G43" s="208"/>
      <c r="H43" s="193"/>
      <c r="I43" s="187"/>
      <c r="J43" s="190"/>
      <c r="K43" s="187">
        <f t="shared" ca="1" si="39"/>
        <v>0</v>
      </c>
      <c r="L43" s="193"/>
      <c r="M43" s="187"/>
      <c r="N43" s="196"/>
      <c r="O43" s="125">
        <v>4</v>
      </c>
      <c r="P43" s="126"/>
      <c r="Q43" s="127" t="str">
        <f t="shared" ref="Q43:Q45" si="43">IF(OR(R43="Preventivo",R43="Detectivo"),"Probabilidad",IF(R43="Correctivo","Impacto",""))</f>
        <v/>
      </c>
      <c r="R43" s="128"/>
      <c r="S43" s="128"/>
      <c r="T43" s="129" t="str">
        <f t="shared" si="40"/>
        <v/>
      </c>
      <c r="U43" s="128"/>
      <c r="V43" s="128"/>
      <c r="W43" s="128"/>
      <c r="X43" s="130" t="str">
        <f t="shared" ref="X43:X45" si="44">IFERROR(IF(AND(Q42="Probabilidad",Q43="Probabilidad"),(Z42-(+Z42*T43)),IF(AND(Q42="Impacto",Q43="Probabilidad"),(Z41-(+Z41*T43)),IF(Q43="Impacto",Z42,""))),"")</f>
        <v/>
      </c>
      <c r="Y43" s="131" t="str">
        <f t="shared" si="1"/>
        <v/>
      </c>
      <c r="Z43" s="132" t="str">
        <f t="shared" si="41"/>
        <v/>
      </c>
      <c r="AA43" s="131" t="str">
        <f t="shared" si="3"/>
        <v/>
      </c>
      <c r="AB43" s="132" t="str">
        <f t="shared" ref="AB43:AB45" si="45">IFERROR(IF(AND(Q42="Impacto",Q43="Impacto"),(AB42-(+AB42*T43)),IF(AND(Q42="Probabilidad",Q43="Impacto"),(AB41-(+AB41*T43)),IF(Q43="Probabilidad",AB42,""))),"")</f>
        <v/>
      </c>
      <c r="AC43" s="133"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4"/>
      <c r="AE43" s="135"/>
      <c r="AF43" s="136"/>
      <c r="AG43" s="137"/>
      <c r="AH43" s="137"/>
      <c r="AI43" s="135"/>
      <c r="AJ43" s="136"/>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ht="151.5" customHeight="1" x14ac:dyDescent="0.3">
      <c r="A44" s="199"/>
      <c r="B44" s="202"/>
      <c r="C44" s="202"/>
      <c r="D44" s="202"/>
      <c r="E44" s="205"/>
      <c r="F44" s="202"/>
      <c r="G44" s="208"/>
      <c r="H44" s="193"/>
      <c r="I44" s="187"/>
      <c r="J44" s="190"/>
      <c r="K44" s="187">
        <f t="shared" ca="1" si="39"/>
        <v>0</v>
      </c>
      <c r="L44" s="193"/>
      <c r="M44" s="187"/>
      <c r="N44" s="196"/>
      <c r="O44" s="125">
        <v>5</v>
      </c>
      <c r="P44" s="126"/>
      <c r="Q44" s="127" t="str">
        <f t="shared" si="43"/>
        <v/>
      </c>
      <c r="R44" s="128"/>
      <c r="S44" s="128"/>
      <c r="T44" s="129" t="str">
        <f t="shared" si="40"/>
        <v/>
      </c>
      <c r="U44" s="128"/>
      <c r="V44" s="128"/>
      <c r="W44" s="128"/>
      <c r="X44" s="130" t="str">
        <f t="shared" si="44"/>
        <v/>
      </c>
      <c r="Y44" s="131" t="str">
        <f t="shared" si="1"/>
        <v/>
      </c>
      <c r="Z44" s="132" t="str">
        <f t="shared" si="41"/>
        <v/>
      </c>
      <c r="AA44" s="131" t="str">
        <f t="shared" si="3"/>
        <v/>
      </c>
      <c r="AB44" s="132" t="str">
        <f t="shared" si="45"/>
        <v/>
      </c>
      <c r="AC44" s="133"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4"/>
      <c r="AE44" s="135"/>
      <c r="AF44" s="136"/>
      <c r="AG44" s="137"/>
      <c r="AH44" s="137"/>
      <c r="AI44" s="135"/>
      <c r="AJ44" s="136"/>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ht="151.5" customHeight="1" x14ac:dyDescent="0.3">
      <c r="A45" s="200"/>
      <c r="B45" s="203"/>
      <c r="C45" s="203"/>
      <c r="D45" s="203"/>
      <c r="E45" s="206"/>
      <c r="F45" s="203"/>
      <c r="G45" s="209"/>
      <c r="H45" s="194"/>
      <c r="I45" s="188"/>
      <c r="J45" s="191"/>
      <c r="K45" s="188">
        <f t="shared" ca="1" si="39"/>
        <v>0</v>
      </c>
      <c r="L45" s="194"/>
      <c r="M45" s="188"/>
      <c r="N45" s="197"/>
      <c r="O45" s="125">
        <v>6</v>
      </c>
      <c r="P45" s="126"/>
      <c r="Q45" s="127" t="str">
        <f t="shared" si="43"/>
        <v/>
      </c>
      <c r="R45" s="128"/>
      <c r="S45" s="128"/>
      <c r="T45" s="129" t="str">
        <f t="shared" si="40"/>
        <v/>
      </c>
      <c r="U45" s="128"/>
      <c r="V45" s="128"/>
      <c r="W45" s="128"/>
      <c r="X45" s="130" t="str">
        <f t="shared" si="44"/>
        <v/>
      </c>
      <c r="Y45" s="131" t="str">
        <f t="shared" si="1"/>
        <v/>
      </c>
      <c r="Z45" s="132" t="str">
        <f t="shared" si="41"/>
        <v/>
      </c>
      <c r="AA45" s="131" t="str">
        <f>IFERROR(IF(AB45="","",IF(AB45&lt;=0.2,"Leve",IF(AB45&lt;=0.4,"Menor",IF(AB45&lt;=0.6,"Moderado",IF(AB45&lt;=0.8,"Mayor","Catastrófico"))))),"")</f>
        <v/>
      </c>
      <c r="AB45" s="132" t="str">
        <f t="shared" si="45"/>
        <v/>
      </c>
      <c r="AC45" s="133"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4"/>
      <c r="AE45" s="135"/>
      <c r="AF45" s="136"/>
      <c r="AG45" s="137"/>
      <c r="AH45" s="137"/>
      <c r="AI45" s="135"/>
      <c r="AJ45" s="136"/>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ht="151.5" customHeight="1" x14ac:dyDescent="0.3">
      <c r="A46" s="198">
        <v>7</v>
      </c>
      <c r="B46" s="201"/>
      <c r="C46" s="201"/>
      <c r="D46" s="201"/>
      <c r="E46" s="204"/>
      <c r="F46" s="201"/>
      <c r="G46" s="207"/>
      <c r="H46" s="192" t="str">
        <f>IF(G46&lt;=0,"",IF(G46&lt;=2,"Muy Baja",IF(G46&lt;=24,"Baja",IF(G46&lt;=500,"Media",IF(G46&lt;=5000,"Alta","Muy Alta")))))</f>
        <v/>
      </c>
      <c r="I46" s="186" t="str">
        <f>IF(H46="","",IF(H46="Muy Baja",0.2,IF(H46="Baja",0.4,IF(H46="Media",0.6,IF(H46="Alta",0.8,IF(H46="Muy Alta",1,))))))</f>
        <v/>
      </c>
      <c r="J46" s="189"/>
      <c r="K46" s="186">
        <f ca="1">IF(NOT(ISERROR(MATCH(J46,'Tabla Impacto'!$B$221:$B$223,0))),'Tabla Impacto'!$F$223&amp;"Por favor no seleccionar los criterios de impacto(Afectación Económica o presupuestal y Pérdida Reputacional)",J46)</f>
        <v>0</v>
      </c>
      <c r="L46" s="192" t="str">
        <f ca="1">IF(OR(K46='Tabla Impacto'!$C$11,K46='Tabla Impacto'!$D$11),"Leve",IF(OR(K46='Tabla Impacto'!$C$12,K46='Tabla Impacto'!$D$12),"Menor",IF(OR(K46='Tabla Impacto'!$C$13,K46='Tabla Impacto'!$D$13),"Moderado",IF(OR(K46='Tabla Impacto'!$C$14,K46='Tabla Impacto'!$D$14),"Mayor",IF(OR(K46='Tabla Impacto'!$C$15,K46='Tabla Impacto'!$D$15),"Catastrófico","")))))</f>
        <v/>
      </c>
      <c r="M46" s="186" t="str">
        <f ca="1">IF(L46="","",IF(L46="Leve",0.2,IF(L46="Menor",0.4,IF(L46="Moderado",0.6,IF(L46="Mayor",0.8,IF(L46="Catastrófico",1,))))))</f>
        <v/>
      </c>
      <c r="N46" s="195" t="str">
        <f ca="1">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25">
        <v>1</v>
      </c>
      <c r="P46" s="126"/>
      <c r="Q46" s="127" t="str">
        <f>IF(OR(R46="Preventivo",R46="Detectivo"),"Probabilidad",IF(R46="Correctivo","Impacto",""))</f>
        <v/>
      </c>
      <c r="R46" s="128"/>
      <c r="S46" s="128"/>
      <c r="T46" s="129" t="str">
        <f>IF(AND(R46="Preventivo",S46="Automático"),"50%",IF(AND(R46="Preventivo",S46="Manual"),"40%",IF(AND(R46="Detectivo",S46="Automático"),"40%",IF(AND(R46="Detectivo",S46="Manual"),"30%",IF(AND(R46="Correctivo",S46="Automático"),"35%",IF(AND(R46="Correctivo",S46="Manual"),"25%",""))))))</f>
        <v/>
      </c>
      <c r="U46" s="128"/>
      <c r="V46" s="128"/>
      <c r="W46" s="128"/>
      <c r="X46" s="130" t="str">
        <f>IFERROR(IF(Q46="Probabilidad",(I46-(+I46*T46)),IF(Q46="Impacto",I46,"")),"")</f>
        <v/>
      </c>
      <c r="Y46" s="131" t="str">
        <f>IFERROR(IF(X46="","",IF(X46&lt;=0.2,"Muy Baja",IF(X46&lt;=0.4,"Baja",IF(X46&lt;=0.6,"Media",IF(X46&lt;=0.8,"Alta","Muy Alta"))))),"")</f>
        <v/>
      </c>
      <c r="Z46" s="132" t="str">
        <f>+X46</f>
        <v/>
      </c>
      <c r="AA46" s="131" t="str">
        <f>IFERROR(IF(AB46="","",IF(AB46&lt;=0.2,"Leve",IF(AB46&lt;=0.4,"Menor",IF(AB46&lt;=0.6,"Moderado",IF(AB46&lt;=0.8,"Mayor","Catastrófico"))))),"")</f>
        <v/>
      </c>
      <c r="AB46" s="132" t="str">
        <f>IFERROR(IF(Q46="Impacto",(M46-(+M46*T46)),IF(Q46="Probabilidad",M46,"")),"")</f>
        <v/>
      </c>
      <c r="AC46" s="133"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34"/>
      <c r="AE46" s="135"/>
      <c r="AF46" s="136"/>
      <c r="AG46" s="137"/>
      <c r="AH46" s="137"/>
      <c r="AI46" s="135"/>
      <c r="AJ46" s="136"/>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ht="151.5" customHeight="1" x14ac:dyDescent="0.3">
      <c r="A47" s="199"/>
      <c r="B47" s="202"/>
      <c r="C47" s="202"/>
      <c r="D47" s="202"/>
      <c r="E47" s="205"/>
      <c r="F47" s="202"/>
      <c r="G47" s="208"/>
      <c r="H47" s="193"/>
      <c r="I47" s="187"/>
      <c r="J47" s="190"/>
      <c r="K47" s="187">
        <f t="shared" ref="K47:K51" ca="1" si="47">IF(NOT(ISERROR(MATCH(J47,_xlfn.ANCHORARRAY(E58),0))),I60&amp;"Por favor no seleccionar los criterios de impacto",J47)</f>
        <v>0</v>
      </c>
      <c r="L47" s="193"/>
      <c r="M47" s="187"/>
      <c r="N47" s="196"/>
      <c r="O47" s="125">
        <v>2</v>
      </c>
      <c r="P47" s="126"/>
      <c r="Q47" s="127" t="str">
        <f>IF(OR(R47="Preventivo",R47="Detectivo"),"Probabilidad",IF(R47="Correctivo","Impacto",""))</f>
        <v/>
      </c>
      <c r="R47" s="128"/>
      <c r="S47" s="128"/>
      <c r="T47" s="129" t="str">
        <f t="shared" ref="T47:T51" si="48">IF(AND(R47="Preventivo",S47="Automático"),"50%",IF(AND(R47="Preventivo",S47="Manual"),"40%",IF(AND(R47="Detectivo",S47="Automático"),"40%",IF(AND(R47="Detectivo",S47="Manual"),"30%",IF(AND(R47="Correctivo",S47="Automático"),"35%",IF(AND(R47="Correctivo",S47="Manual"),"25%",""))))))</f>
        <v/>
      </c>
      <c r="U47" s="128"/>
      <c r="V47" s="128"/>
      <c r="W47" s="128"/>
      <c r="X47" s="130" t="str">
        <f>IFERROR(IF(AND(Q46="Probabilidad",Q47="Probabilidad"),(Z46-(+Z46*T47)),IF(Q47="Probabilidad",(I46-(+I46*T47)),IF(Q47="Impacto",Z46,""))),"")</f>
        <v/>
      </c>
      <c r="Y47" s="131" t="str">
        <f t="shared" si="1"/>
        <v/>
      </c>
      <c r="Z47" s="132" t="str">
        <f t="shared" ref="Z47:Z51" si="49">+X47</f>
        <v/>
      </c>
      <c r="AA47" s="131" t="str">
        <f t="shared" si="3"/>
        <v/>
      </c>
      <c r="AB47" s="132" t="str">
        <f>IFERROR(IF(AND(Q46="Impacto",Q47="Impacto"),(AB40-(+AB40*T47)),IF(Q47="Impacto",($M$46-(+$M$46*T47)),IF(Q47="Probabilidad",AB40,""))),"")</f>
        <v/>
      </c>
      <c r="AC47" s="133"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34"/>
      <c r="AE47" s="135"/>
      <c r="AF47" s="136"/>
      <c r="AG47" s="137"/>
      <c r="AH47" s="137"/>
      <c r="AI47" s="135"/>
      <c r="AJ47" s="136"/>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ht="151.5" customHeight="1" x14ac:dyDescent="0.3">
      <c r="A48" s="199"/>
      <c r="B48" s="202"/>
      <c r="C48" s="202"/>
      <c r="D48" s="202"/>
      <c r="E48" s="205"/>
      <c r="F48" s="202"/>
      <c r="G48" s="208"/>
      <c r="H48" s="193"/>
      <c r="I48" s="187"/>
      <c r="J48" s="190"/>
      <c r="K48" s="187">
        <f t="shared" ca="1" si="47"/>
        <v>0</v>
      </c>
      <c r="L48" s="193"/>
      <c r="M48" s="187"/>
      <c r="N48" s="196"/>
      <c r="O48" s="125">
        <v>3</v>
      </c>
      <c r="P48" s="138"/>
      <c r="Q48" s="127" t="str">
        <f>IF(OR(R48="Preventivo",R48="Detectivo"),"Probabilidad",IF(R48="Correctivo","Impacto",""))</f>
        <v/>
      </c>
      <c r="R48" s="128"/>
      <c r="S48" s="128"/>
      <c r="T48" s="129" t="str">
        <f t="shared" si="48"/>
        <v/>
      </c>
      <c r="U48" s="128"/>
      <c r="V48" s="128"/>
      <c r="W48" s="128"/>
      <c r="X48" s="130" t="str">
        <f>IFERROR(IF(AND(Q47="Probabilidad",Q48="Probabilidad"),(Z47-(+Z47*T48)),IF(AND(Q47="Impacto",Q48="Probabilidad"),(Z46-(+Z46*T48)),IF(Q48="Impacto",Z47,""))),"")</f>
        <v/>
      </c>
      <c r="Y48" s="131" t="str">
        <f t="shared" si="1"/>
        <v/>
      </c>
      <c r="Z48" s="132" t="str">
        <f t="shared" si="49"/>
        <v/>
      </c>
      <c r="AA48" s="131" t="str">
        <f t="shared" si="3"/>
        <v/>
      </c>
      <c r="AB48" s="132" t="str">
        <f>IFERROR(IF(AND(Q47="Impacto",Q48="Impacto"),(AB47-(+AB47*T48)),IF(AND(Q47="Probabilidad",Q48="Impacto"),(AB46-(+AB46*T48)),IF(Q48="Probabilidad",AB47,""))),"")</f>
        <v/>
      </c>
      <c r="AC48" s="133" t="str">
        <f t="shared" si="50"/>
        <v/>
      </c>
      <c r="AD48" s="134"/>
      <c r="AE48" s="135"/>
      <c r="AF48" s="136"/>
      <c r="AG48" s="137"/>
      <c r="AH48" s="137"/>
      <c r="AI48" s="135"/>
      <c r="AJ48" s="136"/>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ht="151.5" customHeight="1" x14ac:dyDescent="0.3">
      <c r="A49" s="199"/>
      <c r="B49" s="202"/>
      <c r="C49" s="202"/>
      <c r="D49" s="202"/>
      <c r="E49" s="205"/>
      <c r="F49" s="202"/>
      <c r="G49" s="208"/>
      <c r="H49" s="193"/>
      <c r="I49" s="187"/>
      <c r="J49" s="190"/>
      <c r="K49" s="187">
        <f t="shared" ca="1" si="47"/>
        <v>0</v>
      </c>
      <c r="L49" s="193"/>
      <c r="M49" s="187"/>
      <c r="N49" s="196"/>
      <c r="O49" s="125">
        <v>4</v>
      </c>
      <c r="P49" s="126"/>
      <c r="Q49" s="127" t="str">
        <f t="shared" ref="Q49:Q51" si="51">IF(OR(R49="Preventivo",R49="Detectivo"),"Probabilidad",IF(R49="Correctivo","Impacto",""))</f>
        <v/>
      </c>
      <c r="R49" s="128"/>
      <c r="S49" s="128"/>
      <c r="T49" s="129" t="str">
        <f t="shared" si="48"/>
        <v/>
      </c>
      <c r="U49" s="128"/>
      <c r="V49" s="128"/>
      <c r="W49" s="128"/>
      <c r="X49" s="130" t="str">
        <f t="shared" ref="X49:X51" si="52">IFERROR(IF(AND(Q48="Probabilidad",Q49="Probabilidad"),(Z48-(+Z48*T49)),IF(AND(Q48="Impacto",Q49="Probabilidad"),(Z47-(+Z47*T49)),IF(Q49="Impacto",Z48,""))),"")</f>
        <v/>
      </c>
      <c r="Y49" s="131" t="str">
        <f t="shared" si="1"/>
        <v/>
      </c>
      <c r="Z49" s="132" t="str">
        <f t="shared" si="49"/>
        <v/>
      </c>
      <c r="AA49" s="131" t="str">
        <f t="shared" si="3"/>
        <v/>
      </c>
      <c r="AB49" s="132" t="str">
        <f t="shared" ref="AB49:AB51" si="53">IFERROR(IF(AND(Q48="Impacto",Q49="Impacto"),(AB48-(+AB48*T49)),IF(AND(Q48="Probabilidad",Q49="Impacto"),(AB47-(+AB47*T49)),IF(Q49="Probabilidad",AB48,""))),"")</f>
        <v/>
      </c>
      <c r="AC49" s="133"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34"/>
      <c r="AE49" s="135"/>
      <c r="AF49" s="136"/>
      <c r="AG49" s="137"/>
      <c r="AH49" s="137"/>
      <c r="AI49" s="135"/>
      <c r="AJ49" s="136"/>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ht="151.5" customHeight="1" x14ac:dyDescent="0.3">
      <c r="A50" s="199"/>
      <c r="B50" s="202"/>
      <c r="C50" s="202"/>
      <c r="D50" s="202"/>
      <c r="E50" s="205"/>
      <c r="F50" s="202"/>
      <c r="G50" s="208"/>
      <c r="H50" s="193"/>
      <c r="I50" s="187"/>
      <c r="J50" s="190"/>
      <c r="K50" s="187">
        <f t="shared" ca="1" si="47"/>
        <v>0</v>
      </c>
      <c r="L50" s="193"/>
      <c r="M50" s="187"/>
      <c r="N50" s="196"/>
      <c r="O50" s="125">
        <v>5</v>
      </c>
      <c r="P50" s="126"/>
      <c r="Q50" s="127" t="str">
        <f t="shared" si="51"/>
        <v/>
      </c>
      <c r="R50" s="128"/>
      <c r="S50" s="128"/>
      <c r="T50" s="129" t="str">
        <f t="shared" si="48"/>
        <v/>
      </c>
      <c r="U50" s="128"/>
      <c r="V50" s="128"/>
      <c r="W50" s="128"/>
      <c r="X50" s="130" t="str">
        <f t="shared" si="52"/>
        <v/>
      </c>
      <c r="Y50" s="131" t="str">
        <f t="shared" si="1"/>
        <v/>
      </c>
      <c r="Z50" s="132" t="str">
        <f t="shared" si="49"/>
        <v/>
      </c>
      <c r="AA50" s="131" t="str">
        <f t="shared" si="3"/>
        <v/>
      </c>
      <c r="AB50" s="132" t="str">
        <f t="shared" si="53"/>
        <v/>
      </c>
      <c r="AC50" s="133"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34"/>
      <c r="AE50" s="135"/>
      <c r="AF50" s="136"/>
      <c r="AG50" s="137"/>
      <c r="AH50" s="137"/>
      <c r="AI50" s="135"/>
      <c r="AJ50" s="136"/>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ht="151.5" customHeight="1" x14ac:dyDescent="0.3">
      <c r="A51" s="200"/>
      <c r="B51" s="203"/>
      <c r="C51" s="203"/>
      <c r="D51" s="203"/>
      <c r="E51" s="206"/>
      <c r="F51" s="203"/>
      <c r="G51" s="209"/>
      <c r="H51" s="194"/>
      <c r="I51" s="188"/>
      <c r="J51" s="191"/>
      <c r="K51" s="188">
        <f t="shared" ca="1" si="47"/>
        <v>0</v>
      </c>
      <c r="L51" s="194"/>
      <c r="M51" s="188"/>
      <c r="N51" s="197"/>
      <c r="O51" s="125">
        <v>6</v>
      </c>
      <c r="P51" s="126"/>
      <c r="Q51" s="127" t="str">
        <f t="shared" si="51"/>
        <v/>
      </c>
      <c r="R51" s="128"/>
      <c r="S51" s="128"/>
      <c r="T51" s="129" t="str">
        <f t="shared" si="48"/>
        <v/>
      </c>
      <c r="U51" s="128"/>
      <c r="V51" s="128"/>
      <c r="W51" s="128"/>
      <c r="X51" s="130" t="str">
        <f t="shared" si="52"/>
        <v/>
      </c>
      <c r="Y51" s="131" t="str">
        <f t="shared" si="1"/>
        <v/>
      </c>
      <c r="Z51" s="132" t="str">
        <f t="shared" si="49"/>
        <v/>
      </c>
      <c r="AA51" s="131" t="str">
        <f t="shared" si="3"/>
        <v/>
      </c>
      <c r="AB51" s="132" t="str">
        <f t="shared" si="53"/>
        <v/>
      </c>
      <c r="AC51" s="133" t="str">
        <f t="shared" si="54"/>
        <v/>
      </c>
      <c r="AD51" s="134"/>
      <c r="AE51" s="135"/>
      <c r="AF51" s="136"/>
      <c r="AG51" s="137"/>
      <c r="AH51" s="137"/>
      <c r="AI51" s="135"/>
      <c r="AJ51" s="136"/>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ht="151.5" customHeight="1" x14ac:dyDescent="0.3">
      <c r="A52" s="198">
        <v>8</v>
      </c>
      <c r="B52" s="201"/>
      <c r="C52" s="201"/>
      <c r="D52" s="201"/>
      <c r="E52" s="204"/>
      <c r="F52" s="201"/>
      <c r="G52" s="207"/>
      <c r="H52" s="192" t="str">
        <f>IF(G52&lt;=0,"",IF(G52&lt;=2,"Muy Baja",IF(G52&lt;=24,"Baja",IF(G52&lt;=500,"Media",IF(G52&lt;=5000,"Alta","Muy Alta")))))</f>
        <v/>
      </c>
      <c r="I52" s="186" t="str">
        <f>IF(H52="","",IF(H52="Muy Baja",0.2,IF(H52="Baja",0.4,IF(H52="Media",0.6,IF(H52="Alta",0.8,IF(H52="Muy Alta",1,))))))</f>
        <v/>
      </c>
      <c r="J52" s="189"/>
      <c r="K52" s="186">
        <f ca="1">IF(NOT(ISERROR(MATCH(J52,'Tabla Impacto'!$B$221:$B$223,0))),'Tabla Impacto'!$F$223&amp;"Por favor no seleccionar los criterios de impacto(Afectación Económica o presupuestal y Pérdida Reputacional)",J52)</f>
        <v>0</v>
      </c>
      <c r="L52" s="192" t="str">
        <f ca="1">IF(OR(K52='Tabla Impacto'!$C$11,K52='Tabla Impacto'!$D$11),"Leve",IF(OR(K52='Tabla Impacto'!$C$12,K52='Tabla Impacto'!$D$12),"Menor",IF(OR(K52='Tabla Impacto'!$C$13,K52='Tabla Impacto'!$D$13),"Moderado",IF(OR(K52='Tabla Impacto'!$C$14,K52='Tabla Impacto'!$D$14),"Mayor",IF(OR(K52='Tabla Impacto'!$C$15,K52='Tabla Impacto'!$D$15),"Catastrófico","")))))</f>
        <v/>
      </c>
      <c r="M52" s="186" t="str">
        <f ca="1">IF(L52="","",IF(L52="Leve",0.2,IF(L52="Menor",0.4,IF(L52="Moderado",0.6,IF(L52="Mayor",0.8,IF(L52="Catastrófico",1,))))))</f>
        <v/>
      </c>
      <c r="N52" s="195" t="str">
        <f ca="1">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25">
        <v>1</v>
      </c>
      <c r="P52" s="126"/>
      <c r="Q52" s="127" t="str">
        <f>IF(OR(R52="Preventivo",R52="Detectivo"),"Probabilidad",IF(R52="Correctivo","Impacto",""))</f>
        <v/>
      </c>
      <c r="R52" s="128"/>
      <c r="S52" s="128"/>
      <c r="T52" s="129" t="str">
        <f>IF(AND(R52="Preventivo",S52="Automático"),"50%",IF(AND(R52="Preventivo",S52="Manual"),"40%",IF(AND(R52="Detectivo",S52="Automático"),"40%",IF(AND(R52="Detectivo",S52="Manual"),"30%",IF(AND(R52="Correctivo",S52="Automático"),"35%",IF(AND(R52="Correctivo",S52="Manual"),"25%",""))))))</f>
        <v/>
      </c>
      <c r="U52" s="128"/>
      <c r="V52" s="128"/>
      <c r="W52" s="128"/>
      <c r="X52" s="130" t="str">
        <f>IFERROR(IF(Q52="Probabilidad",(I52-(+I52*T52)),IF(Q52="Impacto",I52,"")),"")</f>
        <v/>
      </c>
      <c r="Y52" s="131" t="str">
        <f>IFERROR(IF(X52="","",IF(X52&lt;=0.2,"Muy Baja",IF(X52&lt;=0.4,"Baja",IF(X52&lt;=0.6,"Media",IF(X52&lt;=0.8,"Alta","Muy Alta"))))),"")</f>
        <v/>
      </c>
      <c r="Z52" s="132" t="str">
        <f>+X52</f>
        <v/>
      </c>
      <c r="AA52" s="131" t="str">
        <f>IFERROR(IF(AB52="","",IF(AB52&lt;=0.2,"Leve",IF(AB52&lt;=0.4,"Menor",IF(AB52&lt;=0.6,"Moderado",IF(AB52&lt;=0.8,"Mayor","Catastrófico"))))),"")</f>
        <v/>
      </c>
      <c r="AB52" s="132" t="str">
        <f>IFERROR(IF(Q52="Impacto",(M52-(+M52*T52)),IF(Q52="Probabilidad",M52,"")),"")</f>
        <v/>
      </c>
      <c r="AC52" s="133"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34"/>
      <c r="AE52" s="135"/>
      <c r="AF52" s="136"/>
      <c r="AG52" s="137"/>
      <c r="AH52" s="137"/>
      <c r="AI52" s="135"/>
      <c r="AJ52" s="136"/>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ht="151.5" customHeight="1" x14ac:dyDescent="0.3">
      <c r="A53" s="199"/>
      <c r="B53" s="202"/>
      <c r="C53" s="202"/>
      <c r="D53" s="202"/>
      <c r="E53" s="205"/>
      <c r="F53" s="202"/>
      <c r="G53" s="208"/>
      <c r="H53" s="193"/>
      <c r="I53" s="187"/>
      <c r="J53" s="190"/>
      <c r="K53" s="187">
        <f ca="1">IF(NOT(ISERROR(MATCH(J53,_xlfn.ANCHORARRAY(E64),0))),I66&amp;"Por favor no seleccionar los criterios de impacto",J53)</f>
        <v>0</v>
      </c>
      <c r="L53" s="193"/>
      <c r="M53" s="187"/>
      <c r="N53" s="196"/>
      <c r="O53" s="125">
        <v>2</v>
      </c>
      <c r="P53" s="126"/>
      <c r="Q53" s="127" t="str">
        <f>IF(OR(R53="Preventivo",R53="Detectivo"),"Probabilidad",IF(R53="Correctivo","Impacto",""))</f>
        <v/>
      </c>
      <c r="R53" s="128"/>
      <c r="S53" s="128"/>
      <c r="T53" s="129" t="str">
        <f t="shared" ref="T53:T57" si="55">IF(AND(R53="Preventivo",S53="Automático"),"50%",IF(AND(R53="Preventivo",S53="Manual"),"40%",IF(AND(R53="Detectivo",S53="Automático"),"40%",IF(AND(R53="Detectivo",S53="Manual"),"30%",IF(AND(R53="Correctivo",S53="Automático"),"35%",IF(AND(R53="Correctivo",S53="Manual"),"25%",""))))))</f>
        <v/>
      </c>
      <c r="U53" s="128"/>
      <c r="V53" s="128"/>
      <c r="W53" s="128"/>
      <c r="X53" s="130" t="str">
        <f>IFERROR(IF(AND(Q52="Probabilidad",Q53="Probabilidad"),(Z52-(+Z52*T53)),IF(Q53="Probabilidad",(I52-(+I52*T53)),IF(Q53="Impacto",Z52,""))),"")</f>
        <v/>
      </c>
      <c r="Y53" s="131" t="str">
        <f t="shared" si="1"/>
        <v/>
      </c>
      <c r="Z53" s="132" t="str">
        <f t="shared" ref="Z53:Z57" si="56">+X53</f>
        <v/>
      </c>
      <c r="AA53" s="131" t="str">
        <f t="shared" si="3"/>
        <v/>
      </c>
      <c r="AB53" s="132" t="str">
        <f>IFERROR(IF(AND(Q52="Impacto",Q53="Impacto"),(AB46-(+AB46*T53)),IF(Q53="Impacto",($M$52-(+$M$52*T53)),IF(Q53="Probabilidad",AB46,""))),"")</f>
        <v/>
      </c>
      <c r="AC53" s="133"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34"/>
      <c r="AE53" s="135"/>
      <c r="AF53" s="136"/>
      <c r="AG53" s="137"/>
      <c r="AH53" s="137"/>
      <c r="AI53" s="135"/>
      <c r="AJ53" s="136"/>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ht="151.5" customHeight="1" x14ac:dyDescent="0.3">
      <c r="A54" s="199"/>
      <c r="B54" s="202"/>
      <c r="C54" s="202"/>
      <c r="D54" s="202"/>
      <c r="E54" s="205"/>
      <c r="F54" s="202"/>
      <c r="G54" s="208"/>
      <c r="H54" s="193"/>
      <c r="I54" s="187"/>
      <c r="J54" s="190"/>
      <c r="K54" s="187">
        <f ca="1">IF(NOT(ISERROR(MATCH(J54,_xlfn.ANCHORARRAY(E65),0))),I67&amp;"Por favor no seleccionar los criterios de impacto",J54)</f>
        <v>0</v>
      </c>
      <c r="L54" s="193"/>
      <c r="M54" s="187"/>
      <c r="N54" s="196"/>
      <c r="O54" s="125">
        <v>3</v>
      </c>
      <c r="P54" s="138"/>
      <c r="Q54" s="127" t="str">
        <f>IF(OR(R54="Preventivo",R54="Detectivo"),"Probabilidad",IF(R54="Correctivo","Impacto",""))</f>
        <v/>
      </c>
      <c r="R54" s="128"/>
      <c r="S54" s="128"/>
      <c r="T54" s="129" t="str">
        <f t="shared" si="55"/>
        <v/>
      </c>
      <c r="U54" s="128"/>
      <c r="V54" s="128"/>
      <c r="W54" s="128"/>
      <c r="X54" s="130" t="str">
        <f>IFERROR(IF(AND(Q53="Probabilidad",Q54="Probabilidad"),(Z53-(+Z53*T54)),IF(AND(Q53="Impacto",Q54="Probabilidad"),(Z52-(+Z52*T54)),IF(Q54="Impacto",Z53,""))),"")</f>
        <v/>
      </c>
      <c r="Y54" s="131" t="str">
        <f t="shared" si="1"/>
        <v/>
      </c>
      <c r="Z54" s="132" t="str">
        <f t="shared" si="56"/>
        <v/>
      </c>
      <c r="AA54" s="131" t="str">
        <f t="shared" si="3"/>
        <v/>
      </c>
      <c r="AB54" s="132" t="str">
        <f>IFERROR(IF(AND(Q53="Impacto",Q54="Impacto"),(AB53-(+AB53*T54)),IF(AND(Q53="Probabilidad",Q54="Impacto"),(AB52-(+AB52*T54)),IF(Q54="Probabilidad",AB53,""))),"")</f>
        <v/>
      </c>
      <c r="AC54" s="133" t="str">
        <f t="shared" si="57"/>
        <v/>
      </c>
      <c r="AD54" s="134"/>
      <c r="AE54" s="135"/>
      <c r="AF54" s="136"/>
      <c r="AG54" s="137"/>
      <c r="AH54" s="137"/>
      <c r="AI54" s="135"/>
      <c r="AJ54" s="136"/>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ht="151.5" customHeight="1" x14ac:dyDescent="0.3">
      <c r="A55" s="199"/>
      <c r="B55" s="202"/>
      <c r="C55" s="202"/>
      <c r="D55" s="202"/>
      <c r="E55" s="205"/>
      <c r="F55" s="202"/>
      <c r="G55" s="208"/>
      <c r="H55" s="193"/>
      <c r="I55" s="187"/>
      <c r="J55" s="190"/>
      <c r="K55" s="187">
        <f ca="1">IF(NOT(ISERROR(MATCH(J55,_xlfn.ANCHORARRAY(E66),0))),I68&amp;"Por favor no seleccionar los criterios de impacto",J55)</f>
        <v>0</v>
      </c>
      <c r="L55" s="193"/>
      <c r="M55" s="187"/>
      <c r="N55" s="196"/>
      <c r="O55" s="125">
        <v>4</v>
      </c>
      <c r="P55" s="126"/>
      <c r="Q55" s="127" t="str">
        <f t="shared" ref="Q55:Q57" si="58">IF(OR(R55="Preventivo",R55="Detectivo"),"Probabilidad",IF(R55="Correctivo","Impacto",""))</f>
        <v/>
      </c>
      <c r="R55" s="128"/>
      <c r="S55" s="128"/>
      <c r="T55" s="129" t="str">
        <f t="shared" si="55"/>
        <v/>
      </c>
      <c r="U55" s="128"/>
      <c r="V55" s="128"/>
      <c r="W55" s="128"/>
      <c r="X55" s="130" t="str">
        <f t="shared" ref="X55:X57" si="59">IFERROR(IF(AND(Q54="Probabilidad",Q55="Probabilidad"),(Z54-(+Z54*T55)),IF(AND(Q54="Impacto",Q55="Probabilidad"),(Z53-(+Z53*T55)),IF(Q55="Impacto",Z54,""))),"")</f>
        <v/>
      </c>
      <c r="Y55" s="131" t="str">
        <f t="shared" si="1"/>
        <v/>
      </c>
      <c r="Z55" s="132" t="str">
        <f t="shared" si="56"/>
        <v/>
      </c>
      <c r="AA55" s="131" t="str">
        <f t="shared" si="3"/>
        <v/>
      </c>
      <c r="AB55" s="132" t="str">
        <f t="shared" ref="AB55:AB57" si="60">IFERROR(IF(AND(Q54="Impacto",Q55="Impacto"),(AB54-(+AB54*T55)),IF(AND(Q54="Probabilidad",Q55="Impacto"),(AB53-(+AB53*T55)),IF(Q55="Probabilidad",AB54,""))),"")</f>
        <v/>
      </c>
      <c r="AC55" s="133"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4"/>
      <c r="AE55" s="135"/>
      <c r="AF55" s="136"/>
      <c r="AG55" s="137"/>
      <c r="AH55" s="137"/>
      <c r="AI55" s="135"/>
      <c r="AJ55" s="136"/>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ht="151.5" customHeight="1" x14ac:dyDescent="0.3">
      <c r="A56" s="199"/>
      <c r="B56" s="202"/>
      <c r="C56" s="202"/>
      <c r="D56" s="202"/>
      <c r="E56" s="205"/>
      <c r="F56" s="202"/>
      <c r="G56" s="208"/>
      <c r="H56" s="193"/>
      <c r="I56" s="187"/>
      <c r="J56" s="190"/>
      <c r="K56" s="187">
        <f ca="1">IF(NOT(ISERROR(MATCH(J56,_xlfn.ANCHORARRAY(E67),0))),I69&amp;"Por favor no seleccionar los criterios de impacto",J56)</f>
        <v>0</v>
      </c>
      <c r="L56" s="193"/>
      <c r="M56" s="187"/>
      <c r="N56" s="196"/>
      <c r="O56" s="125">
        <v>5</v>
      </c>
      <c r="P56" s="126"/>
      <c r="Q56" s="127" t="str">
        <f t="shared" si="58"/>
        <v/>
      </c>
      <c r="R56" s="128"/>
      <c r="S56" s="128"/>
      <c r="T56" s="129" t="str">
        <f t="shared" si="55"/>
        <v/>
      </c>
      <c r="U56" s="128"/>
      <c r="V56" s="128"/>
      <c r="W56" s="128"/>
      <c r="X56" s="130" t="str">
        <f t="shared" si="59"/>
        <v/>
      </c>
      <c r="Y56" s="131" t="str">
        <f t="shared" si="1"/>
        <v/>
      </c>
      <c r="Z56" s="132" t="str">
        <f t="shared" si="56"/>
        <v/>
      </c>
      <c r="AA56" s="131" t="str">
        <f t="shared" si="3"/>
        <v/>
      </c>
      <c r="AB56" s="132" t="str">
        <f t="shared" si="60"/>
        <v/>
      </c>
      <c r="AC56" s="133"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4"/>
      <c r="AE56" s="135"/>
      <c r="AF56" s="136"/>
      <c r="AG56" s="137"/>
      <c r="AH56" s="137"/>
      <c r="AI56" s="135"/>
      <c r="AJ56" s="136"/>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ht="151.5" customHeight="1" x14ac:dyDescent="0.3">
      <c r="A57" s="200"/>
      <c r="B57" s="203"/>
      <c r="C57" s="203"/>
      <c r="D57" s="203"/>
      <c r="E57" s="206"/>
      <c r="F57" s="203"/>
      <c r="G57" s="209"/>
      <c r="H57" s="194"/>
      <c r="I57" s="188"/>
      <c r="J57" s="191"/>
      <c r="K57" s="188">
        <f ca="1">IF(NOT(ISERROR(MATCH(J57,_xlfn.ANCHORARRAY(E68),0))),I70&amp;"Por favor no seleccionar los criterios de impacto",J57)</f>
        <v>0</v>
      </c>
      <c r="L57" s="194"/>
      <c r="M57" s="188"/>
      <c r="N57" s="197"/>
      <c r="O57" s="125">
        <v>6</v>
      </c>
      <c r="P57" s="126"/>
      <c r="Q57" s="127" t="str">
        <f t="shared" si="58"/>
        <v/>
      </c>
      <c r="R57" s="128"/>
      <c r="S57" s="128"/>
      <c r="T57" s="129" t="str">
        <f t="shared" si="55"/>
        <v/>
      </c>
      <c r="U57" s="128"/>
      <c r="V57" s="128"/>
      <c r="W57" s="128"/>
      <c r="X57" s="130" t="str">
        <f t="shared" si="59"/>
        <v/>
      </c>
      <c r="Y57" s="131" t="str">
        <f t="shared" si="1"/>
        <v/>
      </c>
      <c r="Z57" s="132" t="str">
        <f t="shared" si="56"/>
        <v/>
      </c>
      <c r="AA57" s="131" t="str">
        <f t="shared" si="3"/>
        <v/>
      </c>
      <c r="AB57" s="132" t="str">
        <f t="shared" si="60"/>
        <v/>
      </c>
      <c r="AC57" s="133" t="str">
        <f t="shared" si="61"/>
        <v/>
      </c>
      <c r="AD57" s="134"/>
      <c r="AE57" s="135"/>
      <c r="AF57" s="136"/>
      <c r="AG57" s="137"/>
      <c r="AH57" s="137"/>
      <c r="AI57" s="135"/>
      <c r="AJ57" s="136"/>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ht="151.5" customHeight="1" x14ac:dyDescent="0.3">
      <c r="A58" s="198">
        <v>9</v>
      </c>
      <c r="B58" s="201"/>
      <c r="C58" s="201"/>
      <c r="D58" s="201"/>
      <c r="E58" s="204"/>
      <c r="F58" s="201"/>
      <c r="G58" s="207"/>
      <c r="H58" s="192" t="str">
        <f>IF(G58&lt;=0,"",IF(G58&lt;=2,"Muy Baja",IF(G58&lt;=24,"Baja",IF(G58&lt;=500,"Media",IF(G58&lt;=5000,"Alta","Muy Alta")))))</f>
        <v/>
      </c>
      <c r="I58" s="186" t="str">
        <f>IF(H58="","",IF(H58="Muy Baja",0.2,IF(H58="Baja",0.4,IF(H58="Media",0.6,IF(H58="Alta",0.8,IF(H58="Muy Alta",1,))))))</f>
        <v/>
      </c>
      <c r="J58" s="189"/>
      <c r="K58" s="186">
        <f ca="1">IF(NOT(ISERROR(MATCH(J58,'Tabla Impacto'!$B$221:$B$223,0))),'Tabla Impacto'!$F$223&amp;"Por favor no seleccionar los criterios de impacto(Afectación Económica o presupuestal y Pérdida Reputacional)",J58)</f>
        <v>0</v>
      </c>
      <c r="L58" s="192" t="str">
        <f ca="1">IF(OR(K58='Tabla Impacto'!$C$11,K58='Tabla Impacto'!$D$11),"Leve",IF(OR(K58='Tabla Impacto'!$C$12,K58='Tabla Impacto'!$D$12),"Menor",IF(OR(K58='Tabla Impacto'!$C$13,K58='Tabla Impacto'!$D$13),"Moderado",IF(OR(K58='Tabla Impacto'!$C$14,K58='Tabla Impacto'!$D$14),"Mayor",IF(OR(K58='Tabla Impacto'!$C$15,K58='Tabla Impacto'!$D$15),"Catastrófico","")))))</f>
        <v/>
      </c>
      <c r="M58" s="186" t="str">
        <f ca="1">IF(L58="","",IF(L58="Leve",0.2,IF(L58="Menor",0.4,IF(L58="Moderado",0.6,IF(L58="Mayor",0.8,IF(L58="Catastrófico",1,))))))</f>
        <v/>
      </c>
      <c r="N58" s="195" t="str">
        <f ca="1">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5">
        <v>1</v>
      </c>
      <c r="P58" s="126"/>
      <c r="Q58" s="127" t="str">
        <f>IF(OR(R58="Preventivo",R58="Detectivo"),"Probabilidad",IF(R58="Correctivo","Impacto",""))</f>
        <v/>
      </c>
      <c r="R58" s="128"/>
      <c r="S58" s="128"/>
      <c r="T58" s="129" t="str">
        <f>IF(AND(R58="Preventivo",S58="Automático"),"50%",IF(AND(R58="Preventivo",S58="Manual"),"40%",IF(AND(R58="Detectivo",S58="Automático"),"40%",IF(AND(R58="Detectivo",S58="Manual"),"30%",IF(AND(R58="Correctivo",S58="Automático"),"35%",IF(AND(R58="Correctivo",S58="Manual"),"25%",""))))))</f>
        <v/>
      </c>
      <c r="U58" s="128"/>
      <c r="V58" s="128"/>
      <c r="W58" s="128"/>
      <c r="X58" s="130" t="str">
        <f>IFERROR(IF(Q58="Probabilidad",(I58-(+I58*T58)),IF(Q58="Impacto",I58,"")),"")</f>
        <v/>
      </c>
      <c r="Y58" s="131" t="str">
        <f>IFERROR(IF(X58="","",IF(X58&lt;=0.2,"Muy Baja",IF(X58&lt;=0.4,"Baja",IF(X58&lt;=0.6,"Media",IF(X58&lt;=0.8,"Alta","Muy Alta"))))),"")</f>
        <v/>
      </c>
      <c r="Z58" s="132" t="str">
        <f>+X58</f>
        <v/>
      </c>
      <c r="AA58" s="131" t="str">
        <f>IFERROR(IF(AB58="","",IF(AB58&lt;=0.2,"Leve",IF(AB58&lt;=0.4,"Menor",IF(AB58&lt;=0.6,"Moderado",IF(AB58&lt;=0.8,"Mayor","Catastrófico"))))),"")</f>
        <v/>
      </c>
      <c r="AB58" s="132" t="str">
        <f>IFERROR(IF(Q58="Impacto",(M58-(+M58*T58)),IF(Q58="Probabilidad",M58,"")),"")</f>
        <v/>
      </c>
      <c r="AC58" s="133"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4"/>
      <c r="AE58" s="135"/>
      <c r="AF58" s="136"/>
      <c r="AG58" s="137"/>
      <c r="AH58" s="137"/>
      <c r="AI58" s="135"/>
      <c r="AJ58" s="136"/>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ht="151.5" customHeight="1" x14ac:dyDescent="0.3">
      <c r="A59" s="199"/>
      <c r="B59" s="202"/>
      <c r="C59" s="202"/>
      <c r="D59" s="202"/>
      <c r="E59" s="205"/>
      <c r="F59" s="202"/>
      <c r="G59" s="208"/>
      <c r="H59" s="193"/>
      <c r="I59" s="187"/>
      <c r="J59" s="190"/>
      <c r="K59" s="187">
        <f ca="1">IF(NOT(ISERROR(MATCH(J59,_xlfn.ANCHORARRAY(E70),0))),I72&amp;"Por favor no seleccionar los criterios de impacto",J59)</f>
        <v>0</v>
      </c>
      <c r="L59" s="193"/>
      <c r="M59" s="187"/>
      <c r="N59" s="196"/>
      <c r="O59" s="125">
        <v>2</v>
      </c>
      <c r="P59" s="126"/>
      <c r="Q59" s="127" t="str">
        <f>IF(OR(R59="Preventivo",R59="Detectivo"),"Probabilidad",IF(R59="Correctivo","Impacto",""))</f>
        <v/>
      </c>
      <c r="R59" s="128"/>
      <c r="S59" s="128"/>
      <c r="T59" s="129" t="str">
        <f t="shared" ref="T59:T63" si="62">IF(AND(R59="Preventivo",S59="Automático"),"50%",IF(AND(R59="Preventivo",S59="Manual"),"40%",IF(AND(R59="Detectivo",S59="Automático"),"40%",IF(AND(R59="Detectivo",S59="Manual"),"30%",IF(AND(R59="Correctivo",S59="Automático"),"35%",IF(AND(R59="Correctivo",S59="Manual"),"25%",""))))))</f>
        <v/>
      </c>
      <c r="U59" s="128"/>
      <c r="V59" s="128"/>
      <c r="W59" s="128"/>
      <c r="X59" s="130" t="str">
        <f>IFERROR(IF(AND(Q58="Probabilidad",Q59="Probabilidad"),(Z58-(+Z58*T59)),IF(Q59="Probabilidad",(I58-(+I58*T59)),IF(Q59="Impacto",Z58,""))),"")</f>
        <v/>
      </c>
      <c r="Y59" s="131" t="str">
        <f t="shared" si="1"/>
        <v/>
      </c>
      <c r="Z59" s="132" t="str">
        <f t="shared" ref="Z59:Z63" si="63">+X59</f>
        <v/>
      </c>
      <c r="AA59" s="131" t="str">
        <f t="shared" si="3"/>
        <v/>
      </c>
      <c r="AB59" s="132" t="str">
        <f>IFERROR(IF(AND(Q58="Impacto",Q59="Impacto"),(AB52-(+AB52*T59)),IF(Q59="Impacto",($M$58-(+$M$58*T59)),IF(Q59="Probabilidad",AB52,""))),"")</f>
        <v/>
      </c>
      <c r="AC59" s="133"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4"/>
      <c r="AE59" s="135"/>
      <c r="AF59" s="136"/>
      <c r="AG59" s="137"/>
      <c r="AH59" s="137"/>
      <c r="AI59" s="135"/>
      <c r="AJ59" s="136"/>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ht="151.5" customHeight="1" x14ac:dyDescent="0.3">
      <c r="A60" s="199"/>
      <c r="B60" s="202"/>
      <c r="C60" s="202"/>
      <c r="D60" s="202"/>
      <c r="E60" s="205"/>
      <c r="F60" s="202"/>
      <c r="G60" s="208"/>
      <c r="H60" s="193"/>
      <c r="I60" s="187"/>
      <c r="J60" s="190"/>
      <c r="K60" s="187">
        <f ca="1">IF(NOT(ISERROR(MATCH(J60,_xlfn.ANCHORARRAY(E71),0))),I73&amp;"Por favor no seleccionar los criterios de impacto",J60)</f>
        <v>0</v>
      </c>
      <c r="L60" s="193"/>
      <c r="M60" s="187"/>
      <c r="N60" s="196"/>
      <c r="O60" s="125">
        <v>3</v>
      </c>
      <c r="P60" s="138"/>
      <c r="Q60" s="127" t="str">
        <f>IF(OR(R60="Preventivo",R60="Detectivo"),"Probabilidad",IF(R60="Correctivo","Impacto",""))</f>
        <v/>
      </c>
      <c r="R60" s="128"/>
      <c r="S60" s="128"/>
      <c r="T60" s="129" t="str">
        <f t="shared" si="62"/>
        <v/>
      </c>
      <c r="U60" s="128"/>
      <c r="V60" s="128"/>
      <c r="W60" s="128"/>
      <c r="X60" s="130" t="str">
        <f>IFERROR(IF(AND(Q59="Probabilidad",Q60="Probabilidad"),(Z59-(+Z59*T60)),IF(AND(Q59="Impacto",Q60="Probabilidad"),(Z58-(+Z58*T60)),IF(Q60="Impacto",Z59,""))),"")</f>
        <v/>
      </c>
      <c r="Y60" s="131" t="str">
        <f t="shared" si="1"/>
        <v/>
      </c>
      <c r="Z60" s="132" t="str">
        <f t="shared" si="63"/>
        <v/>
      </c>
      <c r="AA60" s="131" t="str">
        <f t="shared" si="3"/>
        <v/>
      </c>
      <c r="AB60" s="132" t="str">
        <f>IFERROR(IF(AND(Q59="Impacto",Q60="Impacto"),(AB59-(+AB59*T60)),IF(AND(Q59="Probabilidad",Q60="Impacto"),(AB58-(+AB58*T60)),IF(Q60="Probabilidad",AB59,""))),"")</f>
        <v/>
      </c>
      <c r="AC60" s="133" t="str">
        <f t="shared" si="64"/>
        <v/>
      </c>
      <c r="AD60" s="134"/>
      <c r="AE60" s="135"/>
      <c r="AF60" s="136"/>
      <c r="AG60" s="137"/>
      <c r="AH60" s="137"/>
      <c r="AI60" s="135"/>
      <c r="AJ60" s="136"/>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ht="151.5" customHeight="1" x14ac:dyDescent="0.3">
      <c r="A61" s="199"/>
      <c r="B61" s="202"/>
      <c r="C61" s="202"/>
      <c r="D61" s="202"/>
      <c r="E61" s="205"/>
      <c r="F61" s="202"/>
      <c r="G61" s="208"/>
      <c r="H61" s="193"/>
      <c r="I61" s="187"/>
      <c r="J61" s="190"/>
      <c r="K61" s="187">
        <f ca="1">IF(NOT(ISERROR(MATCH(J61,_xlfn.ANCHORARRAY(E72),0))),I74&amp;"Por favor no seleccionar los criterios de impacto",J61)</f>
        <v>0</v>
      </c>
      <c r="L61" s="193"/>
      <c r="M61" s="187"/>
      <c r="N61" s="196"/>
      <c r="O61" s="125">
        <v>4</v>
      </c>
      <c r="P61" s="126"/>
      <c r="Q61" s="127" t="str">
        <f t="shared" ref="Q61:Q63" si="65">IF(OR(R61="Preventivo",R61="Detectivo"),"Probabilidad",IF(R61="Correctivo","Impacto",""))</f>
        <v/>
      </c>
      <c r="R61" s="128"/>
      <c r="S61" s="128"/>
      <c r="T61" s="129" t="str">
        <f t="shared" si="62"/>
        <v/>
      </c>
      <c r="U61" s="128"/>
      <c r="V61" s="128"/>
      <c r="W61" s="128"/>
      <c r="X61" s="130" t="str">
        <f t="shared" ref="X61:X63" si="66">IFERROR(IF(AND(Q60="Probabilidad",Q61="Probabilidad"),(Z60-(+Z60*T61)),IF(AND(Q60="Impacto",Q61="Probabilidad"),(Z59-(+Z59*T61)),IF(Q61="Impacto",Z60,""))),"")</f>
        <v/>
      </c>
      <c r="Y61" s="131" t="str">
        <f t="shared" si="1"/>
        <v/>
      </c>
      <c r="Z61" s="132" t="str">
        <f t="shared" si="63"/>
        <v/>
      </c>
      <c r="AA61" s="131" t="str">
        <f t="shared" si="3"/>
        <v/>
      </c>
      <c r="AB61" s="132" t="str">
        <f t="shared" ref="AB61:AB63" si="67">IFERROR(IF(AND(Q60="Impacto",Q61="Impacto"),(AB60-(+AB60*T61)),IF(AND(Q60="Probabilidad",Q61="Impacto"),(AB59-(+AB59*T61)),IF(Q61="Probabilidad",AB60,""))),"")</f>
        <v/>
      </c>
      <c r="AC61" s="133"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4"/>
      <c r="AE61" s="135"/>
      <c r="AF61" s="136"/>
      <c r="AG61" s="137"/>
      <c r="AH61" s="137"/>
      <c r="AI61" s="135"/>
      <c r="AJ61" s="136"/>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ht="151.5" customHeight="1" x14ac:dyDescent="0.3">
      <c r="A62" s="199"/>
      <c r="B62" s="202"/>
      <c r="C62" s="202"/>
      <c r="D62" s="202"/>
      <c r="E62" s="205"/>
      <c r="F62" s="202"/>
      <c r="G62" s="208"/>
      <c r="H62" s="193"/>
      <c r="I62" s="187"/>
      <c r="J62" s="190"/>
      <c r="K62" s="187">
        <f ca="1">IF(NOT(ISERROR(MATCH(J62,_xlfn.ANCHORARRAY(E73),0))),I75&amp;"Por favor no seleccionar los criterios de impacto",J62)</f>
        <v>0</v>
      </c>
      <c r="L62" s="193"/>
      <c r="M62" s="187"/>
      <c r="N62" s="196"/>
      <c r="O62" s="125">
        <v>5</v>
      </c>
      <c r="P62" s="126"/>
      <c r="Q62" s="127" t="str">
        <f t="shared" si="65"/>
        <v/>
      </c>
      <c r="R62" s="128"/>
      <c r="S62" s="128"/>
      <c r="T62" s="129" t="str">
        <f t="shared" si="62"/>
        <v/>
      </c>
      <c r="U62" s="128"/>
      <c r="V62" s="128"/>
      <c r="W62" s="128"/>
      <c r="X62" s="130" t="str">
        <f t="shared" si="66"/>
        <v/>
      </c>
      <c r="Y62" s="131" t="str">
        <f t="shared" si="1"/>
        <v/>
      </c>
      <c r="Z62" s="132" t="str">
        <f t="shared" si="63"/>
        <v/>
      </c>
      <c r="AA62" s="131" t="str">
        <f t="shared" si="3"/>
        <v/>
      </c>
      <c r="AB62" s="132" t="str">
        <f t="shared" si="67"/>
        <v/>
      </c>
      <c r="AC62" s="133"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4"/>
      <c r="AE62" s="135"/>
      <c r="AF62" s="136"/>
      <c r="AG62" s="137"/>
      <c r="AH62" s="137"/>
      <c r="AI62" s="135"/>
      <c r="AJ62" s="136"/>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ht="151.5" customHeight="1" x14ac:dyDescent="0.3">
      <c r="A63" s="200"/>
      <c r="B63" s="203"/>
      <c r="C63" s="203"/>
      <c r="D63" s="203"/>
      <c r="E63" s="206"/>
      <c r="F63" s="203"/>
      <c r="G63" s="209"/>
      <c r="H63" s="194"/>
      <c r="I63" s="188"/>
      <c r="J63" s="191"/>
      <c r="K63" s="188">
        <f ca="1">IF(NOT(ISERROR(MATCH(J63,_xlfn.ANCHORARRAY(E74),0))),I76&amp;"Por favor no seleccionar los criterios de impacto",J63)</f>
        <v>0</v>
      </c>
      <c r="L63" s="194"/>
      <c r="M63" s="188"/>
      <c r="N63" s="197"/>
      <c r="O63" s="125">
        <v>6</v>
      </c>
      <c r="P63" s="126"/>
      <c r="Q63" s="127" t="str">
        <f t="shared" si="65"/>
        <v/>
      </c>
      <c r="R63" s="128"/>
      <c r="S63" s="128"/>
      <c r="T63" s="129" t="str">
        <f t="shared" si="62"/>
        <v/>
      </c>
      <c r="U63" s="128"/>
      <c r="V63" s="128"/>
      <c r="W63" s="128"/>
      <c r="X63" s="130" t="str">
        <f t="shared" si="66"/>
        <v/>
      </c>
      <c r="Y63" s="131" t="str">
        <f t="shared" si="1"/>
        <v/>
      </c>
      <c r="Z63" s="132" t="str">
        <f t="shared" si="63"/>
        <v/>
      </c>
      <c r="AA63" s="131" t="str">
        <f t="shared" si="3"/>
        <v/>
      </c>
      <c r="AB63" s="132" t="str">
        <f t="shared" si="67"/>
        <v/>
      </c>
      <c r="AC63" s="133" t="str">
        <f t="shared" si="68"/>
        <v/>
      </c>
      <c r="AD63" s="134"/>
      <c r="AE63" s="135"/>
      <c r="AF63" s="136"/>
      <c r="AG63" s="137"/>
      <c r="AH63" s="137"/>
      <c r="AI63" s="135"/>
      <c r="AJ63" s="136"/>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ht="151.5" customHeight="1" x14ac:dyDescent="0.3">
      <c r="A64" s="198">
        <v>10</v>
      </c>
      <c r="B64" s="201"/>
      <c r="C64" s="201"/>
      <c r="D64" s="201"/>
      <c r="E64" s="204"/>
      <c r="F64" s="201"/>
      <c r="G64" s="207"/>
      <c r="H64" s="192" t="str">
        <f>IF(G64&lt;=0,"",IF(G64&lt;=2,"Muy Baja",IF(G64&lt;=24,"Baja",IF(G64&lt;=500,"Media",IF(G64&lt;=5000,"Alta","Muy Alta")))))</f>
        <v/>
      </c>
      <c r="I64" s="186" t="str">
        <f>IF(H64="","",IF(H64="Muy Baja",0.2,IF(H64="Baja",0.4,IF(H64="Media",0.6,IF(H64="Alta",0.8,IF(H64="Muy Alta",1,))))))</f>
        <v/>
      </c>
      <c r="J64" s="189"/>
      <c r="K64" s="186">
        <f ca="1">IF(NOT(ISERROR(MATCH(J64,'Tabla Impacto'!$B$221:$B$223,0))),'Tabla Impacto'!$F$223&amp;"Por favor no seleccionar los criterios de impacto(Afectación Económica o presupuestal y Pérdida Reputacional)",J64)</f>
        <v>0</v>
      </c>
      <c r="L64" s="192" t="str">
        <f ca="1">IF(OR(K64='Tabla Impacto'!$C$11,K64='Tabla Impacto'!$D$11),"Leve",IF(OR(K64='Tabla Impacto'!$C$12,K64='Tabla Impacto'!$D$12),"Menor",IF(OR(K64='Tabla Impacto'!$C$13,K64='Tabla Impacto'!$D$13),"Moderado",IF(OR(K64='Tabla Impacto'!$C$14,K64='Tabla Impacto'!$D$14),"Mayor",IF(OR(K64='Tabla Impacto'!$C$15,K64='Tabla Impacto'!$D$15),"Catastrófico","")))))</f>
        <v/>
      </c>
      <c r="M64" s="186" t="str">
        <f ca="1">IF(L64="","",IF(L64="Leve",0.2,IF(L64="Menor",0.4,IF(L64="Moderado",0.6,IF(L64="Mayor",0.8,IF(L64="Catastrófico",1,))))))</f>
        <v/>
      </c>
      <c r="N64" s="195" t="str">
        <f ca="1">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5">
        <v>1</v>
      </c>
      <c r="P64" s="126"/>
      <c r="Q64" s="127" t="str">
        <f>IF(OR(R64="Preventivo",R64="Detectivo"),"Probabilidad",IF(R64="Correctivo","Impacto",""))</f>
        <v/>
      </c>
      <c r="R64" s="128"/>
      <c r="S64" s="128"/>
      <c r="T64" s="129" t="str">
        <f>IF(AND(R64="Preventivo",S64="Automático"),"50%",IF(AND(R64="Preventivo",S64="Manual"),"40%",IF(AND(R64="Detectivo",S64="Automático"),"40%",IF(AND(R64="Detectivo",S64="Manual"),"30%",IF(AND(R64="Correctivo",S64="Automático"),"35%",IF(AND(R64="Correctivo",S64="Manual"),"25%",""))))))</f>
        <v/>
      </c>
      <c r="U64" s="128"/>
      <c r="V64" s="128"/>
      <c r="W64" s="128"/>
      <c r="X64" s="130" t="str">
        <f>IFERROR(IF(Q64="Probabilidad",(I64-(+I64*T64)),IF(Q64="Impacto",I64,"")),"")</f>
        <v/>
      </c>
      <c r="Y64" s="131" t="str">
        <f>IFERROR(IF(X64="","",IF(X64&lt;=0.2,"Muy Baja",IF(X64&lt;=0.4,"Baja",IF(X64&lt;=0.6,"Media",IF(X64&lt;=0.8,"Alta","Muy Alta"))))),"")</f>
        <v/>
      </c>
      <c r="Z64" s="132" t="str">
        <f>+X64</f>
        <v/>
      </c>
      <c r="AA64" s="131" t="str">
        <f>IFERROR(IF(AB64="","",IF(AB64&lt;=0.2,"Leve",IF(AB64&lt;=0.4,"Menor",IF(AB64&lt;=0.6,"Moderado",IF(AB64&lt;=0.8,"Mayor","Catastrófico"))))),"")</f>
        <v/>
      </c>
      <c r="AB64" s="132" t="str">
        <f>IFERROR(IF(Q64="Impacto",(M64-(+M64*T64)),IF(Q64="Probabilidad",M64,"")),"")</f>
        <v/>
      </c>
      <c r="AC64" s="133"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4"/>
      <c r="AE64" s="135"/>
      <c r="AF64" s="136"/>
      <c r="AG64" s="137"/>
      <c r="AH64" s="137"/>
      <c r="AI64" s="135"/>
      <c r="AJ64" s="136"/>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36" ht="151.5" customHeight="1" x14ac:dyDescent="0.3">
      <c r="A65" s="199"/>
      <c r="B65" s="202"/>
      <c r="C65" s="202"/>
      <c r="D65" s="202"/>
      <c r="E65" s="205"/>
      <c r="F65" s="202"/>
      <c r="G65" s="208"/>
      <c r="H65" s="193"/>
      <c r="I65" s="187"/>
      <c r="J65" s="190"/>
      <c r="K65" s="187">
        <f ca="1">IF(NOT(ISERROR(MATCH(J65,_xlfn.ANCHORARRAY(E76),0))),I78&amp;"Por favor no seleccionar los criterios de impacto",J65)</f>
        <v>0</v>
      </c>
      <c r="L65" s="193"/>
      <c r="M65" s="187"/>
      <c r="N65" s="196"/>
      <c r="O65" s="125">
        <v>2</v>
      </c>
      <c r="P65" s="126"/>
      <c r="Q65" s="127" t="str">
        <f>IF(OR(R65="Preventivo",R65="Detectivo"),"Probabilidad",IF(R65="Correctivo","Impacto",""))</f>
        <v/>
      </c>
      <c r="R65" s="128"/>
      <c r="S65" s="128"/>
      <c r="T65" s="129" t="str">
        <f t="shared" ref="T65:T69" si="69">IF(AND(R65="Preventivo",S65="Automático"),"50%",IF(AND(R65="Preventivo",S65="Manual"),"40%",IF(AND(R65="Detectivo",S65="Automático"),"40%",IF(AND(R65="Detectivo",S65="Manual"),"30%",IF(AND(R65="Correctivo",S65="Automático"),"35%",IF(AND(R65="Correctivo",S65="Manual"),"25%",""))))))</f>
        <v/>
      </c>
      <c r="U65" s="128"/>
      <c r="V65" s="128"/>
      <c r="W65" s="128"/>
      <c r="X65" s="130" t="str">
        <f>IFERROR(IF(AND(Q64="Probabilidad",Q65="Probabilidad"),(Z64-(+Z64*T65)),IF(Q65="Probabilidad",(I64-(+I64*T65)),IF(Q65="Impacto",Z64,""))),"")</f>
        <v/>
      </c>
      <c r="Y65" s="131" t="str">
        <f t="shared" si="1"/>
        <v/>
      </c>
      <c r="Z65" s="132" t="str">
        <f t="shared" ref="Z65:Z69" si="70">+X65</f>
        <v/>
      </c>
      <c r="AA65" s="131" t="str">
        <f t="shared" si="3"/>
        <v/>
      </c>
      <c r="AB65" s="132" t="str">
        <f>IFERROR(IF(AND(Q64="Impacto",Q65="Impacto"),(AB58-(+AB58*T65)),IF(Q65="Impacto",($M$64-(+$M$64*T65)),IF(Q65="Probabilidad",AB58,""))),"")</f>
        <v/>
      </c>
      <c r="AC65" s="133"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4"/>
      <c r="AE65" s="135"/>
      <c r="AF65" s="136"/>
      <c r="AG65" s="137"/>
      <c r="AH65" s="137"/>
      <c r="AI65" s="135"/>
      <c r="AJ65" s="136"/>
    </row>
    <row r="66" spans="1:36" ht="151.5" customHeight="1" x14ac:dyDescent="0.3">
      <c r="A66" s="199"/>
      <c r="B66" s="202"/>
      <c r="C66" s="202"/>
      <c r="D66" s="202"/>
      <c r="E66" s="205"/>
      <c r="F66" s="202"/>
      <c r="G66" s="208"/>
      <c r="H66" s="193"/>
      <c r="I66" s="187"/>
      <c r="J66" s="190"/>
      <c r="K66" s="187">
        <f ca="1">IF(NOT(ISERROR(MATCH(J66,_xlfn.ANCHORARRAY(E77),0))),I79&amp;"Por favor no seleccionar los criterios de impacto",J66)</f>
        <v>0</v>
      </c>
      <c r="L66" s="193"/>
      <c r="M66" s="187"/>
      <c r="N66" s="196"/>
      <c r="O66" s="125">
        <v>3</v>
      </c>
      <c r="P66" s="138"/>
      <c r="Q66" s="127" t="str">
        <f>IF(OR(R66="Preventivo",R66="Detectivo"),"Probabilidad",IF(R66="Correctivo","Impacto",""))</f>
        <v/>
      </c>
      <c r="R66" s="128"/>
      <c r="S66" s="128"/>
      <c r="T66" s="129" t="str">
        <f t="shared" si="69"/>
        <v/>
      </c>
      <c r="U66" s="128"/>
      <c r="V66" s="128"/>
      <c r="W66" s="128"/>
      <c r="X66" s="130" t="str">
        <f>IFERROR(IF(AND(Q65="Probabilidad",Q66="Probabilidad"),(Z65-(+Z65*T66)),IF(AND(Q65="Impacto",Q66="Probabilidad"),(Z64-(+Z64*T66)),IF(Q66="Impacto",Z65,""))),"")</f>
        <v/>
      </c>
      <c r="Y66" s="131" t="str">
        <f t="shared" si="1"/>
        <v/>
      </c>
      <c r="Z66" s="132" t="str">
        <f t="shared" si="70"/>
        <v/>
      </c>
      <c r="AA66" s="131" t="str">
        <f t="shared" si="3"/>
        <v/>
      </c>
      <c r="AB66" s="132" t="str">
        <f>IFERROR(IF(AND(Q65="Impacto",Q66="Impacto"),(AB65-(+AB65*T66)),IF(AND(Q65="Probabilidad",Q66="Impacto"),(AB64-(+AB64*T66)),IF(Q66="Probabilidad",AB65,""))),"")</f>
        <v/>
      </c>
      <c r="AC66" s="133" t="str">
        <f t="shared" si="71"/>
        <v/>
      </c>
      <c r="AD66" s="134"/>
      <c r="AE66" s="135"/>
      <c r="AF66" s="136"/>
      <c r="AG66" s="137"/>
      <c r="AH66" s="137"/>
      <c r="AI66" s="135"/>
      <c r="AJ66" s="136"/>
    </row>
    <row r="67" spans="1:36" ht="151.5" customHeight="1" x14ac:dyDescent="0.3">
      <c r="A67" s="199"/>
      <c r="B67" s="202"/>
      <c r="C67" s="202"/>
      <c r="D67" s="202"/>
      <c r="E67" s="205"/>
      <c r="F67" s="202"/>
      <c r="G67" s="208"/>
      <c r="H67" s="193"/>
      <c r="I67" s="187"/>
      <c r="J67" s="190"/>
      <c r="K67" s="187">
        <f ca="1">IF(NOT(ISERROR(MATCH(J67,_xlfn.ANCHORARRAY(E78),0))),I80&amp;"Por favor no seleccionar los criterios de impacto",J67)</f>
        <v>0</v>
      </c>
      <c r="L67" s="193"/>
      <c r="M67" s="187"/>
      <c r="N67" s="196"/>
      <c r="O67" s="125">
        <v>4</v>
      </c>
      <c r="P67" s="126"/>
      <c r="Q67" s="127" t="str">
        <f t="shared" ref="Q67:Q69" si="72">IF(OR(R67="Preventivo",R67="Detectivo"),"Probabilidad",IF(R67="Correctivo","Impacto",""))</f>
        <v/>
      </c>
      <c r="R67" s="128"/>
      <c r="S67" s="128"/>
      <c r="T67" s="129" t="str">
        <f t="shared" si="69"/>
        <v/>
      </c>
      <c r="U67" s="128"/>
      <c r="V67" s="128"/>
      <c r="W67" s="128"/>
      <c r="X67" s="130" t="str">
        <f t="shared" ref="X67:X69" si="73">IFERROR(IF(AND(Q66="Probabilidad",Q67="Probabilidad"),(Z66-(+Z66*T67)),IF(AND(Q66="Impacto",Q67="Probabilidad"),(Z65-(+Z65*T67)),IF(Q67="Impacto",Z66,""))),"")</f>
        <v/>
      </c>
      <c r="Y67" s="131" t="str">
        <f t="shared" si="1"/>
        <v/>
      </c>
      <c r="Z67" s="132" t="str">
        <f t="shared" si="70"/>
        <v/>
      </c>
      <c r="AA67" s="131" t="str">
        <f t="shared" si="3"/>
        <v/>
      </c>
      <c r="AB67" s="132" t="str">
        <f t="shared" ref="AB67:AB69" si="74">IFERROR(IF(AND(Q66="Impacto",Q67="Impacto"),(AB66-(+AB66*T67)),IF(AND(Q66="Probabilidad",Q67="Impacto"),(AB65-(+AB65*T67)),IF(Q67="Probabilidad",AB66,""))),"")</f>
        <v/>
      </c>
      <c r="AC67" s="133"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4"/>
      <c r="AE67" s="135"/>
      <c r="AF67" s="136"/>
      <c r="AG67" s="137"/>
      <c r="AH67" s="137"/>
      <c r="AI67" s="135"/>
      <c r="AJ67" s="136"/>
    </row>
    <row r="68" spans="1:36" ht="151.5" customHeight="1" x14ac:dyDescent="0.3">
      <c r="A68" s="199"/>
      <c r="B68" s="202"/>
      <c r="C68" s="202"/>
      <c r="D68" s="202"/>
      <c r="E68" s="205"/>
      <c r="F68" s="202"/>
      <c r="G68" s="208"/>
      <c r="H68" s="193"/>
      <c r="I68" s="187"/>
      <c r="J68" s="190"/>
      <c r="K68" s="187">
        <f ca="1">IF(NOT(ISERROR(MATCH(J68,_xlfn.ANCHORARRAY(E79),0))),I81&amp;"Por favor no seleccionar los criterios de impacto",J68)</f>
        <v>0</v>
      </c>
      <c r="L68" s="193"/>
      <c r="M68" s="187"/>
      <c r="N68" s="196"/>
      <c r="O68" s="125">
        <v>5</v>
      </c>
      <c r="P68" s="126"/>
      <c r="Q68" s="127" t="str">
        <f t="shared" si="72"/>
        <v/>
      </c>
      <c r="R68" s="128"/>
      <c r="S68" s="128"/>
      <c r="T68" s="129" t="str">
        <f t="shared" si="69"/>
        <v/>
      </c>
      <c r="U68" s="128"/>
      <c r="V68" s="128"/>
      <c r="W68" s="128"/>
      <c r="X68" s="130" t="str">
        <f t="shared" si="73"/>
        <v/>
      </c>
      <c r="Y68" s="131" t="str">
        <f t="shared" si="1"/>
        <v/>
      </c>
      <c r="Z68" s="132" t="str">
        <f t="shared" si="70"/>
        <v/>
      </c>
      <c r="AA68" s="131" t="str">
        <f t="shared" si="3"/>
        <v/>
      </c>
      <c r="AB68" s="132" t="str">
        <f t="shared" si="74"/>
        <v/>
      </c>
      <c r="AC68" s="133"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4"/>
      <c r="AE68" s="135"/>
      <c r="AF68" s="136"/>
      <c r="AG68" s="137"/>
      <c r="AH68" s="137"/>
      <c r="AI68" s="135"/>
      <c r="AJ68" s="136"/>
    </row>
    <row r="69" spans="1:36" ht="151.5" customHeight="1" x14ac:dyDescent="0.3">
      <c r="A69" s="200"/>
      <c r="B69" s="203"/>
      <c r="C69" s="203"/>
      <c r="D69" s="203"/>
      <c r="E69" s="206"/>
      <c r="F69" s="203"/>
      <c r="G69" s="209"/>
      <c r="H69" s="194"/>
      <c r="I69" s="188"/>
      <c r="J69" s="191"/>
      <c r="K69" s="188">
        <f ca="1">IF(NOT(ISERROR(MATCH(J69,_xlfn.ANCHORARRAY(E80),0))),I82&amp;"Por favor no seleccionar los criterios de impacto",J69)</f>
        <v>0</v>
      </c>
      <c r="L69" s="194"/>
      <c r="M69" s="188"/>
      <c r="N69" s="197"/>
      <c r="O69" s="125">
        <v>6</v>
      </c>
      <c r="P69" s="126"/>
      <c r="Q69" s="127" t="str">
        <f t="shared" si="72"/>
        <v/>
      </c>
      <c r="R69" s="128"/>
      <c r="S69" s="128"/>
      <c r="T69" s="129" t="str">
        <f t="shared" si="69"/>
        <v/>
      </c>
      <c r="U69" s="128"/>
      <c r="V69" s="128"/>
      <c r="W69" s="128"/>
      <c r="X69" s="130" t="str">
        <f t="shared" si="73"/>
        <v/>
      </c>
      <c r="Y69" s="131" t="str">
        <f t="shared" si="1"/>
        <v/>
      </c>
      <c r="Z69" s="132" t="str">
        <f t="shared" si="70"/>
        <v/>
      </c>
      <c r="AA69" s="131" t="str">
        <f t="shared" si="3"/>
        <v/>
      </c>
      <c r="AB69" s="132" t="str">
        <f t="shared" si="74"/>
        <v/>
      </c>
      <c r="AC69" s="133" t="str">
        <f t="shared" si="75"/>
        <v/>
      </c>
      <c r="AD69" s="134"/>
      <c r="AE69" s="135"/>
      <c r="AF69" s="136"/>
      <c r="AG69" s="137"/>
      <c r="AH69" s="137"/>
      <c r="AI69" s="135"/>
      <c r="AJ69" s="136"/>
    </row>
    <row r="70" spans="1:36" ht="49.5" customHeight="1" x14ac:dyDescent="0.3">
      <c r="A70" s="6"/>
      <c r="B70" s="183" t="s">
        <v>131</v>
      </c>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c r="AA70" s="184"/>
      <c r="AB70" s="184"/>
      <c r="AC70" s="184"/>
      <c r="AD70" s="184"/>
      <c r="AE70" s="184"/>
      <c r="AF70" s="184"/>
      <c r="AG70" s="184"/>
      <c r="AH70" s="184"/>
      <c r="AI70" s="184"/>
      <c r="AJ70" s="185"/>
    </row>
    <row r="72" spans="1:36" x14ac:dyDescent="0.3">
      <c r="A72" s="1"/>
      <c r="B72" s="24" t="s">
        <v>143</v>
      </c>
      <c r="C72" s="1"/>
      <c r="D72" s="1"/>
      <c r="F72" s="1"/>
    </row>
  </sheetData>
  <sheetProtection algorithmName="SHA-512" hashValue="EvJ1+PiI29PplkW7FammMLnuc1LYWeFXJM7HpIdaRHlaYQf9cdUH3BF8ftff5fDT4dbbQ3OnIBT9eOomvzmtCw==" saltValue="pPzcpNDct/p6BSwOcYSWYQ==" spinCount="100000" sheet="1" objects="1" scenarios="1"/>
  <dataConsolidate/>
  <mergeCells count="185">
    <mergeCell ref="A6:B6"/>
    <mergeCell ref="C6:N6"/>
    <mergeCell ref="A7:G7"/>
    <mergeCell ref="H7:N7"/>
    <mergeCell ref="O7:W7"/>
    <mergeCell ref="X7:AD7"/>
    <mergeCell ref="A1:AJ2"/>
    <mergeCell ref="A4:B4"/>
    <mergeCell ref="C4:N4"/>
    <mergeCell ref="O4:Q4"/>
    <mergeCell ref="A5:B5"/>
    <mergeCell ref="C5:N5"/>
    <mergeCell ref="J8:J9"/>
    <mergeCell ref="K8:K9"/>
    <mergeCell ref="L8:L9"/>
    <mergeCell ref="M8:M9"/>
    <mergeCell ref="N8:N9"/>
    <mergeCell ref="O8:O9"/>
    <mergeCell ref="AE7:AJ7"/>
    <mergeCell ref="A8:A9"/>
    <mergeCell ref="B8:B9"/>
    <mergeCell ref="C8:C9"/>
    <mergeCell ref="D8:D9"/>
    <mergeCell ref="E8:E9"/>
    <mergeCell ref="F8:F9"/>
    <mergeCell ref="G8:G9"/>
    <mergeCell ref="H8:H9"/>
    <mergeCell ref="I8:I9"/>
    <mergeCell ref="AG8:AG9"/>
    <mergeCell ref="AH8:AH9"/>
    <mergeCell ref="AI8:AI9"/>
    <mergeCell ref="AJ8:AJ9"/>
    <mergeCell ref="AD8:AD9"/>
    <mergeCell ref="AE8:AE9"/>
    <mergeCell ref="AF8:AF9"/>
    <mergeCell ref="AA8:AA9"/>
    <mergeCell ref="AB8:AB9"/>
    <mergeCell ref="AC8:AC9"/>
    <mergeCell ref="P8:P9"/>
    <mergeCell ref="Q8:Q9"/>
    <mergeCell ref="R8:W8"/>
    <mergeCell ref="X8:X9"/>
    <mergeCell ref="Y8:Y9"/>
    <mergeCell ref="Z8:Z9"/>
    <mergeCell ref="N16:N21"/>
    <mergeCell ref="M10:M15"/>
    <mergeCell ref="N10:N15"/>
    <mergeCell ref="A16:A21"/>
    <mergeCell ref="B16:B21"/>
    <mergeCell ref="C16:C21"/>
    <mergeCell ref="D16:D21"/>
    <mergeCell ref="E16:E21"/>
    <mergeCell ref="F16:F21"/>
    <mergeCell ref="G16:G21"/>
    <mergeCell ref="H16:H21"/>
    <mergeCell ref="G10:G15"/>
    <mergeCell ref="H10:H15"/>
    <mergeCell ref="I10:I15"/>
    <mergeCell ref="J10:J15"/>
    <mergeCell ref="K10:K15"/>
    <mergeCell ref="L10:L15"/>
    <mergeCell ref="A10:A15"/>
    <mergeCell ref="B10:B15"/>
    <mergeCell ref="C10:C15"/>
    <mergeCell ref="D10:D15"/>
    <mergeCell ref="E10:E15"/>
    <mergeCell ref="F10:F15"/>
    <mergeCell ref="C22:C27"/>
    <mergeCell ref="D22:D27"/>
    <mergeCell ref="E22:E27"/>
    <mergeCell ref="F22:F27"/>
    <mergeCell ref="I16:I21"/>
    <mergeCell ref="J16:J21"/>
    <mergeCell ref="K16:K21"/>
    <mergeCell ref="L16:L21"/>
    <mergeCell ref="M16:M21"/>
    <mergeCell ref="I28:I33"/>
    <mergeCell ref="J28:J33"/>
    <mergeCell ref="K28:K33"/>
    <mergeCell ref="L28:L33"/>
    <mergeCell ref="M28:M33"/>
    <mergeCell ref="N28:N33"/>
    <mergeCell ref="M22:M27"/>
    <mergeCell ref="N22:N27"/>
    <mergeCell ref="A28:A33"/>
    <mergeCell ref="B28:B33"/>
    <mergeCell ref="C28:C33"/>
    <mergeCell ref="D28:D33"/>
    <mergeCell ref="E28:E33"/>
    <mergeCell ref="F28:F33"/>
    <mergeCell ref="G28:G33"/>
    <mergeCell ref="H28:H33"/>
    <mergeCell ref="G22:G27"/>
    <mergeCell ref="H22:H27"/>
    <mergeCell ref="I22:I27"/>
    <mergeCell ref="J22:J27"/>
    <mergeCell ref="K22:K27"/>
    <mergeCell ref="L22:L27"/>
    <mergeCell ref="A22:A27"/>
    <mergeCell ref="B22:B27"/>
    <mergeCell ref="N40:N45"/>
    <mergeCell ref="M34:M39"/>
    <mergeCell ref="N34:N39"/>
    <mergeCell ref="A40:A45"/>
    <mergeCell ref="B40:B45"/>
    <mergeCell ref="C40:C45"/>
    <mergeCell ref="D40:D45"/>
    <mergeCell ref="E40:E45"/>
    <mergeCell ref="F40:F45"/>
    <mergeCell ref="G40:G45"/>
    <mergeCell ref="H40:H45"/>
    <mergeCell ref="G34:G39"/>
    <mergeCell ref="H34:H39"/>
    <mergeCell ref="I34:I39"/>
    <mergeCell ref="J34:J39"/>
    <mergeCell ref="K34:K39"/>
    <mergeCell ref="L34:L39"/>
    <mergeCell ref="A34:A39"/>
    <mergeCell ref="B34:B39"/>
    <mergeCell ref="C34:C39"/>
    <mergeCell ref="D34:D39"/>
    <mergeCell ref="E34:E39"/>
    <mergeCell ref="F34:F39"/>
    <mergeCell ref="C46:C51"/>
    <mergeCell ref="D46:D51"/>
    <mergeCell ref="E46:E51"/>
    <mergeCell ref="F46:F51"/>
    <mergeCell ref="I40:I45"/>
    <mergeCell ref="J40:J45"/>
    <mergeCell ref="K40:K45"/>
    <mergeCell ref="L40:L45"/>
    <mergeCell ref="M40:M45"/>
    <mergeCell ref="I52:I57"/>
    <mergeCell ref="J52:J57"/>
    <mergeCell ref="K52:K57"/>
    <mergeCell ref="L52:L57"/>
    <mergeCell ref="M52:M57"/>
    <mergeCell ref="N52:N57"/>
    <mergeCell ref="M46:M51"/>
    <mergeCell ref="N46:N51"/>
    <mergeCell ref="A52:A57"/>
    <mergeCell ref="B52:B57"/>
    <mergeCell ref="C52:C57"/>
    <mergeCell ref="D52:D57"/>
    <mergeCell ref="E52:E57"/>
    <mergeCell ref="F52:F57"/>
    <mergeCell ref="G52:G57"/>
    <mergeCell ref="H52:H57"/>
    <mergeCell ref="G46:G51"/>
    <mergeCell ref="H46:H51"/>
    <mergeCell ref="I46:I51"/>
    <mergeCell ref="J46:J51"/>
    <mergeCell ref="K46:K51"/>
    <mergeCell ref="L46:L51"/>
    <mergeCell ref="A46:A51"/>
    <mergeCell ref="B46:B51"/>
    <mergeCell ref="A64:A69"/>
    <mergeCell ref="B64:B69"/>
    <mergeCell ref="C64:C69"/>
    <mergeCell ref="D64:D69"/>
    <mergeCell ref="E64:E69"/>
    <mergeCell ref="F64:F69"/>
    <mergeCell ref="G64:G69"/>
    <mergeCell ref="H64:H69"/>
    <mergeCell ref="G58:G63"/>
    <mergeCell ref="H58:H63"/>
    <mergeCell ref="A58:A63"/>
    <mergeCell ref="B58:B63"/>
    <mergeCell ref="C58:C63"/>
    <mergeCell ref="D58:D63"/>
    <mergeCell ref="E58:E63"/>
    <mergeCell ref="F58:F63"/>
    <mergeCell ref="B70:AJ70"/>
    <mergeCell ref="I64:I69"/>
    <mergeCell ref="J64:J69"/>
    <mergeCell ref="K64:K69"/>
    <mergeCell ref="L64:L69"/>
    <mergeCell ref="M64:M69"/>
    <mergeCell ref="N64:N69"/>
    <mergeCell ref="M58:M63"/>
    <mergeCell ref="N58:N63"/>
    <mergeCell ref="I58:I63"/>
    <mergeCell ref="J58:J63"/>
    <mergeCell ref="K58:K63"/>
    <mergeCell ref="L58:L63"/>
  </mergeCells>
  <conditionalFormatting sqref="H10 H16">
    <cfRule type="cellIs" dxfId="696" priority="227" operator="equal">
      <formula>"Muy Alta"</formula>
    </cfRule>
    <cfRule type="cellIs" dxfId="695" priority="228" operator="equal">
      <formula>"Alta"</formula>
    </cfRule>
    <cfRule type="cellIs" dxfId="694" priority="229" operator="equal">
      <formula>"Media"</formula>
    </cfRule>
    <cfRule type="cellIs" dxfId="693" priority="230" operator="equal">
      <formula>"Baja"</formula>
    </cfRule>
    <cfRule type="cellIs" dxfId="692" priority="231" operator="equal">
      <formula>"Muy Baja"</formula>
    </cfRule>
  </conditionalFormatting>
  <conditionalFormatting sqref="L10 L16 L22 L28 L34 L40 L46 L52 L58 L64">
    <cfRule type="cellIs" dxfId="691" priority="222" operator="equal">
      <formula>"Catastrófico"</formula>
    </cfRule>
    <cfRule type="cellIs" dxfId="690" priority="223" operator="equal">
      <formula>"Mayor"</formula>
    </cfRule>
    <cfRule type="cellIs" dxfId="689" priority="224" operator="equal">
      <formula>"Moderado"</formula>
    </cfRule>
    <cfRule type="cellIs" dxfId="688" priority="225" operator="equal">
      <formula>"Menor"</formula>
    </cfRule>
    <cfRule type="cellIs" dxfId="687" priority="226" operator="equal">
      <formula>"Leve"</formula>
    </cfRule>
  </conditionalFormatting>
  <conditionalFormatting sqref="N10">
    <cfRule type="cellIs" dxfId="686" priority="218" operator="equal">
      <formula>"Extremo"</formula>
    </cfRule>
    <cfRule type="cellIs" dxfId="685" priority="219" operator="equal">
      <formula>"Alto"</formula>
    </cfRule>
    <cfRule type="cellIs" dxfId="684" priority="220" operator="equal">
      <formula>"Moderado"</formula>
    </cfRule>
    <cfRule type="cellIs" dxfId="683" priority="221" operator="equal">
      <formula>"Bajo"</formula>
    </cfRule>
  </conditionalFormatting>
  <conditionalFormatting sqref="Y10:Y15">
    <cfRule type="cellIs" dxfId="682" priority="213" operator="equal">
      <formula>"Muy Alta"</formula>
    </cfRule>
    <cfRule type="cellIs" dxfId="681" priority="214" operator="equal">
      <formula>"Alta"</formula>
    </cfRule>
    <cfRule type="cellIs" dxfId="680" priority="215" operator="equal">
      <formula>"Media"</formula>
    </cfRule>
    <cfRule type="cellIs" dxfId="679" priority="216" operator="equal">
      <formula>"Baja"</formula>
    </cfRule>
    <cfRule type="cellIs" dxfId="678" priority="217" operator="equal">
      <formula>"Muy Baja"</formula>
    </cfRule>
  </conditionalFormatting>
  <conditionalFormatting sqref="AA10:AA15">
    <cfRule type="cellIs" dxfId="677" priority="208" operator="equal">
      <formula>"Catastrófico"</formula>
    </cfRule>
    <cfRule type="cellIs" dxfId="676" priority="209" operator="equal">
      <formula>"Mayor"</formula>
    </cfRule>
    <cfRule type="cellIs" dxfId="675" priority="210" operator="equal">
      <formula>"Moderado"</formula>
    </cfRule>
    <cfRule type="cellIs" dxfId="674" priority="211" operator="equal">
      <formula>"Menor"</formula>
    </cfRule>
    <cfRule type="cellIs" dxfId="673" priority="212" operator="equal">
      <formula>"Leve"</formula>
    </cfRule>
  </conditionalFormatting>
  <conditionalFormatting sqref="AC10:AC15">
    <cfRule type="cellIs" dxfId="672" priority="204" operator="equal">
      <formula>"Extremo"</formula>
    </cfRule>
    <cfRule type="cellIs" dxfId="671" priority="205" operator="equal">
      <formula>"Alto"</formula>
    </cfRule>
    <cfRule type="cellIs" dxfId="670" priority="206" operator="equal">
      <formula>"Moderado"</formula>
    </cfRule>
    <cfRule type="cellIs" dxfId="669" priority="207" operator="equal">
      <formula>"Bajo"</formula>
    </cfRule>
  </conditionalFormatting>
  <conditionalFormatting sqref="H58">
    <cfRule type="cellIs" dxfId="668" priority="43" operator="equal">
      <formula>"Muy Alta"</formula>
    </cfRule>
    <cfRule type="cellIs" dxfId="667" priority="44" operator="equal">
      <formula>"Alta"</formula>
    </cfRule>
    <cfRule type="cellIs" dxfId="666" priority="45" operator="equal">
      <formula>"Media"</formula>
    </cfRule>
    <cfRule type="cellIs" dxfId="665" priority="46" operator="equal">
      <formula>"Baja"</formula>
    </cfRule>
    <cfRule type="cellIs" dxfId="664" priority="47" operator="equal">
      <formula>"Muy Baja"</formula>
    </cfRule>
  </conditionalFormatting>
  <conditionalFormatting sqref="N16">
    <cfRule type="cellIs" dxfId="663" priority="200" operator="equal">
      <formula>"Extremo"</formula>
    </cfRule>
    <cfRule type="cellIs" dxfId="662" priority="201" operator="equal">
      <formula>"Alto"</formula>
    </cfRule>
    <cfRule type="cellIs" dxfId="661" priority="202" operator="equal">
      <formula>"Moderado"</formula>
    </cfRule>
    <cfRule type="cellIs" dxfId="660" priority="203" operator="equal">
      <formula>"Bajo"</formula>
    </cfRule>
  </conditionalFormatting>
  <conditionalFormatting sqref="Y16:Y21">
    <cfRule type="cellIs" dxfId="659" priority="195" operator="equal">
      <formula>"Muy Alta"</formula>
    </cfRule>
    <cfRule type="cellIs" dxfId="658" priority="196" operator="equal">
      <formula>"Alta"</formula>
    </cfRule>
    <cfRule type="cellIs" dxfId="657" priority="197" operator="equal">
      <formula>"Media"</formula>
    </cfRule>
    <cfRule type="cellIs" dxfId="656" priority="198" operator="equal">
      <formula>"Baja"</formula>
    </cfRule>
    <cfRule type="cellIs" dxfId="655" priority="199" operator="equal">
      <formula>"Muy Baja"</formula>
    </cfRule>
  </conditionalFormatting>
  <conditionalFormatting sqref="AA16:AA21">
    <cfRule type="cellIs" dxfId="654" priority="190" operator="equal">
      <formula>"Catastrófico"</formula>
    </cfRule>
    <cfRule type="cellIs" dxfId="653" priority="191" operator="equal">
      <formula>"Mayor"</formula>
    </cfRule>
    <cfRule type="cellIs" dxfId="652" priority="192" operator="equal">
      <formula>"Moderado"</formula>
    </cfRule>
    <cfRule type="cellIs" dxfId="651" priority="193" operator="equal">
      <formula>"Menor"</formula>
    </cfRule>
    <cfRule type="cellIs" dxfId="650" priority="194" operator="equal">
      <formula>"Leve"</formula>
    </cfRule>
  </conditionalFormatting>
  <conditionalFormatting sqref="AC16:AC21">
    <cfRule type="cellIs" dxfId="649" priority="186" operator="equal">
      <formula>"Extremo"</formula>
    </cfRule>
    <cfRule type="cellIs" dxfId="648" priority="187" operator="equal">
      <formula>"Alto"</formula>
    </cfRule>
    <cfRule type="cellIs" dxfId="647" priority="188" operator="equal">
      <formula>"Moderado"</formula>
    </cfRule>
    <cfRule type="cellIs" dxfId="646" priority="189" operator="equal">
      <formula>"Bajo"</formula>
    </cfRule>
  </conditionalFormatting>
  <conditionalFormatting sqref="H22">
    <cfRule type="cellIs" dxfId="645" priority="181" operator="equal">
      <formula>"Muy Alta"</formula>
    </cfRule>
    <cfRule type="cellIs" dxfId="644" priority="182" operator="equal">
      <formula>"Alta"</formula>
    </cfRule>
    <cfRule type="cellIs" dxfId="643" priority="183" operator="equal">
      <formula>"Media"</formula>
    </cfRule>
    <cfRule type="cellIs" dxfId="642" priority="184" operator="equal">
      <formula>"Baja"</formula>
    </cfRule>
    <cfRule type="cellIs" dxfId="641" priority="185" operator="equal">
      <formula>"Muy Baja"</formula>
    </cfRule>
  </conditionalFormatting>
  <conditionalFormatting sqref="N22">
    <cfRule type="cellIs" dxfId="640" priority="177" operator="equal">
      <formula>"Extremo"</formula>
    </cfRule>
    <cfRule type="cellIs" dxfId="639" priority="178" operator="equal">
      <formula>"Alto"</formula>
    </cfRule>
    <cfRule type="cellIs" dxfId="638" priority="179" operator="equal">
      <formula>"Moderado"</formula>
    </cfRule>
    <cfRule type="cellIs" dxfId="637" priority="180" operator="equal">
      <formula>"Bajo"</formula>
    </cfRule>
  </conditionalFormatting>
  <conditionalFormatting sqref="Y22:Y27">
    <cfRule type="cellIs" dxfId="636" priority="172" operator="equal">
      <formula>"Muy Alta"</formula>
    </cfRule>
    <cfRule type="cellIs" dxfId="635" priority="173" operator="equal">
      <formula>"Alta"</formula>
    </cfRule>
    <cfRule type="cellIs" dxfId="634" priority="174" operator="equal">
      <formula>"Media"</formula>
    </cfRule>
    <cfRule type="cellIs" dxfId="633" priority="175" operator="equal">
      <formula>"Baja"</formula>
    </cfRule>
    <cfRule type="cellIs" dxfId="632" priority="176" operator="equal">
      <formula>"Muy Baja"</formula>
    </cfRule>
  </conditionalFormatting>
  <conditionalFormatting sqref="AA22:AA27">
    <cfRule type="cellIs" dxfId="631" priority="167" operator="equal">
      <formula>"Catastrófico"</formula>
    </cfRule>
    <cfRule type="cellIs" dxfId="630" priority="168" operator="equal">
      <formula>"Mayor"</formula>
    </cfRule>
    <cfRule type="cellIs" dxfId="629" priority="169" operator="equal">
      <formula>"Moderado"</formula>
    </cfRule>
    <cfRule type="cellIs" dxfId="628" priority="170" operator="equal">
      <formula>"Menor"</formula>
    </cfRule>
    <cfRule type="cellIs" dxfId="627" priority="171" operator="equal">
      <formula>"Leve"</formula>
    </cfRule>
  </conditionalFormatting>
  <conditionalFormatting sqref="AC22:AC27">
    <cfRule type="cellIs" dxfId="626" priority="163" operator="equal">
      <formula>"Extremo"</formula>
    </cfRule>
    <cfRule type="cellIs" dxfId="625" priority="164" operator="equal">
      <formula>"Alto"</formula>
    </cfRule>
    <cfRule type="cellIs" dxfId="624" priority="165" operator="equal">
      <formula>"Moderado"</formula>
    </cfRule>
    <cfRule type="cellIs" dxfId="623" priority="166" operator="equal">
      <formula>"Bajo"</formula>
    </cfRule>
  </conditionalFormatting>
  <conditionalFormatting sqref="H28">
    <cfRule type="cellIs" dxfId="622" priority="158" operator="equal">
      <formula>"Muy Alta"</formula>
    </cfRule>
    <cfRule type="cellIs" dxfId="621" priority="159" operator="equal">
      <formula>"Alta"</formula>
    </cfRule>
    <cfRule type="cellIs" dxfId="620" priority="160" operator="equal">
      <formula>"Media"</formula>
    </cfRule>
    <cfRule type="cellIs" dxfId="619" priority="161" operator="equal">
      <formula>"Baja"</formula>
    </cfRule>
    <cfRule type="cellIs" dxfId="618" priority="162" operator="equal">
      <formula>"Muy Baja"</formula>
    </cfRule>
  </conditionalFormatting>
  <conditionalFormatting sqref="N28">
    <cfRule type="cellIs" dxfId="617" priority="154" operator="equal">
      <formula>"Extremo"</formula>
    </cfRule>
    <cfRule type="cellIs" dxfId="616" priority="155" operator="equal">
      <formula>"Alto"</formula>
    </cfRule>
    <cfRule type="cellIs" dxfId="615" priority="156" operator="equal">
      <formula>"Moderado"</formula>
    </cfRule>
    <cfRule type="cellIs" dxfId="614" priority="157" operator="equal">
      <formula>"Bajo"</formula>
    </cfRule>
  </conditionalFormatting>
  <conditionalFormatting sqref="Y28:Y33">
    <cfRule type="cellIs" dxfId="613" priority="149" operator="equal">
      <formula>"Muy Alta"</formula>
    </cfRule>
    <cfRule type="cellIs" dxfId="612" priority="150" operator="equal">
      <formula>"Alta"</formula>
    </cfRule>
    <cfRule type="cellIs" dxfId="611" priority="151" operator="equal">
      <formula>"Media"</formula>
    </cfRule>
    <cfRule type="cellIs" dxfId="610" priority="152" operator="equal">
      <formula>"Baja"</formula>
    </cfRule>
    <cfRule type="cellIs" dxfId="609" priority="153" operator="equal">
      <formula>"Muy Baja"</formula>
    </cfRule>
  </conditionalFormatting>
  <conditionalFormatting sqref="AA28:AA33">
    <cfRule type="cellIs" dxfId="608" priority="144" operator="equal">
      <formula>"Catastrófico"</formula>
    </cfRule>
    <cfRule type="cellIs" dxfId="607" priority="145" operator="equal">
      <formula>"Mayor"</formula>
    </cfRule>
    <cfRule type="cellIs" dxfId="606" priority="146" operator="equal">
      <formula>"Moderado"</formula>
    </cfRule>
    <cfRule type="cellIs" dxfId="605" priority="147" operator="equal">
      <formula>"Menor"</formula>
    </cfRule>
    <cfRule type="cellIs" dxfId="604" priority="148" operator="equal">
      <formula>"Leve"</formula>
    </cfRule>
  </conditionalFormatting>
  <conditionalFormatting sqref="AC28:AC33">
    <cfRule type="cellIs" dxfId="603" priority="140" operator="equal">
      <formula>"Extremo"</formula>
    </cfRule>
    <cfRule type="cellIs" dxfId="602" priority="141" operator="equal">
      <formula>"Alto"</formula>
    </cfRule>
    <cfRule type="cellIs" dxfId="601" priority="142" operator="equal">
      <formula>"Moderado"</formula>
    </cfRule>
    <cfRule type="cellIs" dxfId="600" priority="143" operator="equal">
      <formula>"Bajo"</formula>
    </cfRule>
  </conditionalFormatting>
  <conditionalFormatting sqref="H34">
    <cfRule type="cellIs" dxfId="599" priority="135" operator="equal">
      <formula>"Muy Alta"</formula>
    </cfRule>
    <cfRule type="cellIs" dxfId="598" priority="136" operator="equal">
      <formula>"Alta"</formula>
    </cfRule>
    <cfRule type="cellIs" dxfId="597" priority="137" operator="equal">
      <formula>"Media"</formula>
    </cfRule>
    <cfRule type="cellIs" dxfId="596" priority="138" operator="equal">
      <formula>"Baja"</formula>
    </cfRule>
    <cfRule type="cellIs" dxfId="595" priority="139" operator="equal">
      <formula>"Muy Baja"</formula>
    </cfRule>
  </conditionalFormatting>
  <conditionalFormatting sqref="N34">
    <cfRule type="cellIs" dxfId="594" priority="131" operator="equal">
      <formula>"Extremo"</formula>
    </cfRule>
    <cfRule type="cellIs" dxfId="593" priority="132" operator="equal">
      <formula>"Alto"</formula>
    </cfRule>
    <cfRule type="cellIs" dxfId="592" priority="133" operator="equal">
      <formula>"Moderado"</formula>
    </cfRule>
    <cfRule type="cellIs" dxfId="591" priority="134" operator="equal">
      <formula>"Bajo"</formula>
    </cfRule>
  </conditionalFormatting>
  <conditionalFormatting sqref="Y34:Y39">
    <cfRule type="cellIs" dxfId="590" priority="126" operator="equal">
      <formula>"Muy Alta"</formula>
    </cfRule>
    <cfRule type="cellIs" dxfId="589" priority="127" operator="equal">
      <formula>"Alta"</formula>
    </cfRule>
    <cfRule type="cellIs" dxfId="588" priority="128" operator="equal">
      <formula>"Media"</formula>
    </cfRule>
    <cfRule type="cellIs" dxfId="587" priority="129" operator="equal">
      <formula>"Baja"</formula>
    </cfRule>
    <cfRule type="cellIs" dxfId="586" priority="130" operator="equal">
      <formula>"Muy Baja"</formula>
    </cfRule>
  </conditionalFormatting>
  <conditionalFormatting sqref="AA34:AA39">
    <cfRule type="cellIs" dxfId="585" priority="121" operator="equal">
      <formula>"Catastrófico"</formula>
    </cfRule>
    <cfRule type="cellIs" dxfId="584" priority="122" operator="equal">
      <formula>"Mayor"</formula>
    </cfRule>
    <cfRule type="cellIs" dxfId="583" priority="123" operator="equal">
      <formula>"Moderado"</formula>
    </cfRule>
    <cfRule type="cellIs" dxfId="582" priority="124" operator="equal">
      <formula>"Menor"</formula>
    </cfRule>
    <cfRule type="cellIs" dxfId="581" priority="125" operator="equal">
      <formula>"Leve"</formula>
    </cfRule>
  </conditionalFormatting>
  <conditionalFormatting sqref="AC34:AC39">
    <cfRule type="cellIs" dxfId="580" priority="117" operator="equal">
      <formula>"Extremo"</formula>
    </cfRule>
    <cfRule type="cellIs" dxfId="579" priority="118" operator="equal">
      <formula>"Alto"</formula>
    </cfRule>
    <cfRule type="cellIs" dxfId="578" priority="119" operator="equal">
      <formula>"Moderado"</formula>
    </cfRule>
    <cfRule type="cellIs" dxfId="577" priority="120" operator="equal">
      <formula>"Bajo"</formula>
    </cfRule>
  </conditionalFormatting>
  <conditionalFormatting sqref="H40">
    <cfRule type="cellIs" dxfId="576" priority="112" operator="equal">
      <formula>"Muy Alta"</formula>
    </cfRule>
    <cfRule type="cellIs" dxfId="575" priority="113" operator="equal">
      <formula>"Alta"</formula>
    </cfRule>
    <cfRule type="cellIs" dxfId="574" priority="114" operator="equal">
      <formula>"Media"</formula>
    </cfRule>
    <cfRule type="cellIs" dxfId="573" priority="115" operator="equal">
      <formula>"Baja"</formula>
    </cfRule>
    <cfRule type="cellIs" dxfId="572" priority="116" operator="equal">
      <formula>"Muy Baja"</formula>
    </cfRule>
  </conditionalFormatting>
  <conditionalFormatting sqref="N40">
    <cfRule type="cellIs" dxfId="571" priority="108" operator="equal">
      <formula>"Extremo"</formula>
    </cfRule>
    <cfRule type="cellIs" dxfId="570" priority="109" operator="equal">
      <formula>"Alto"</formula>
    </cfRule>
    <cfRule type="cellIs" dxfId="569" priority="110" operator="equal">
      <formula>"Moderado"</formula>
    </cfRule>
    <cfRule type="cellIs" dxfId="568" priority="111" operator="equal">
      <formula>"Bajo"</formula>
    </cfRule>
  </conditionalFormatting>
  <conditionalFormatting sqref="Y40:Y45">
    <cfRule type="cellIs" dxfId="567" priority="103" operator="equal">
      <formula>"Muy Alta"</formula>
    </cfRule>
    <cfRule type="cellIs" dxfId="566" priority="104" operator="equal">
      <formula>"Alta"</formula>
    </cfRule>
    <cfRule type="cellIs" dxfId="565" priority="105" operator="equal">
      <formula>"Media"</formula>
    </cfRule>
    <cfRule type="cellIs" dxfId="564" priority="106" operator="equal">
      <formula>"Baja"</formula>
    </cfRule>
    <cfRule type="cellIs" dxfId="563" priority="107" operator="equal">
      <formula>"Muy Baja"</formula>
    </cfRule>
  </conditionalFormatting>
  <conditionalFormatting sqref="AA40:AA45">
    <cfRule type="cellIs" dxfId="562" priority="98" operator="equal">
      <formula>"Catastrófico"</formula>
    </cfRule>
    <cfRule type="cellIs" dxfId="561" priority="99" operator="equal">
      <formula>"Mayor"</formula>
    </cfRule>
    <cfRule type="cellIs" dxfId="560" priority="100" operator="equal">
      <formula>"Moderado"</formula>
    </cfRule>
    <cfRule type="cellIs" dxfId="559" priority="101" operator="equal">
      <formula>"Menor"</formula>
    </cfRule>
    <cfRule type="cellIs" dxfId="558" priority="102" operator="equal">
      <formula>"Leve"</formula>
    </cfRule>
  </conditionalFormatting>
  <conditionalFormatting sqref="AC40:AC45">
    <cfRule type="cellIs" dxfId="557" priority="94" operator="equal">
      <formula>"Extremo"</formula>
    </cfRule>
    <cfRule type="cellIs" dxfId="556" priority="95" operator="equal">
      <formula>"Alto"</formula>
    </cfRule>
    <cfRule type="cellIs" dxfId="555" priority="96" operator="equal">
      <formula>"Moderado"</formula>
    </cfRule>
    <cfRule type="cellIs" dxfId="554" priority="97" operator="equal">
      <formula>"Bajo"</formula>
    </cfRule>
  </conditionalFormatting>
  <conditionalFormatting sqref="H46">
    <cfRule type="cellIs" dxfId="553" priority="89" operator="equal">
      <formula>"Muy Alta"</formula>
    </cfRule>
    <cfRule type="cellIs" dxfId="552" priority="90" operator="equal">
      <formula>"Alta"</formula>
    </cfRule>
    <cfRule type="cellIs" dxfId="551" priority="91" operator="equal">
      <formula>"Media"</formula>
    </cfRule>
    <cfRule type="cellIs" dxfId="550" priority="92" operator="equal">
      <formula>"Baja"</formula>
    </cfRule>
    <cfRule type="cellIs" dxfId="549" priority="93" operator="equal">
      <formula>"Muy Baja"</formula>
    </cfRule>
  </conditionalFormatting>
  <conditionalFormatting sqref="N46">
    <cfRule type="cellIs" dxfId="548" priority="85" operator="equal">
      <formula>"Extremo"</formula>
    </cfRule>
    <cfRule type="cellIs" dxfId="547" priority="86" operator="equal">
      <formula>"Alto"</formula>
    </cfRule>
    <cfRule type="cellIs" dxfId="546" priority="87" operator="equal">
      <formula>"Moderado"</formula>
    </cfRule>
    <cfRule type="cellIs" dxfId="545" priority="88" operator="equal">
      <formula>"Bajo"</formula>
    </cfRule>
  </conditionalFormatting>
  <conditionalFormatting sqref="Y46:Y51">
    <cfRule type="cellIs" dxfId="544" priority="80" operator="equal">
      <formula>"Muy Alta"</formula>
    </cfRule>
    <cfRule type="cellIs" dxfId="543" priority="81" operator="equal">
      <formula>"Alta"</formula>
    </cfRule>
    <cfRule type="cellIs" dxfId="542" priority="82" operator="equal">
      <formula>"Media"</formula>
    </cfRule>
    <cfRule type="cellIs" dxfId="541" priority="83" operator="equal">
      <formula>"Baja"</formula>
    </cfRule>
    <cfRule type="cellIs" dxfId="540" priority="84" operator="equal">
      <formula>"Muy Baja"</formula>
    </cfRule>
  </conditionalFormatting>
  <conditionalFormatting sqref="AA46:AA51">
    <cfRule type="cellIs" dxfId="539" priority="75" operator="equal">
      <formula>"Catastrófico"</formula>
    </cfRule>
    <cfRule type="cellIs" dxfId="538" priority="76" operator="equal">
      <formula>"Mayor"</formula>
    </cfRule>
    <cfRule type="cellIs" dxfId="537" priority="77" operator="equal">
      <formula>"Moderado"</formula>
    </cfRule>
    <cfRule type="cellIs" dxfId="536" priority="78" operator="equal">
      <formula>"Menor"</formula>
    </cfRule>
    <cfRule type="cellIs" dxfId="535" priority="79" operator="equal">
      <formula>"Leve"</formula>
    </cfRule>
  </conditionalFormatting>
  <conditionalFormatting sqref="AC46:AC51">
    <cfRule type="cellIs" dxfId="534" priority="71" operator="equal">
      <formula>"Extremo"</formula>
    </cfRule>
    <cfRule type="cellIs" dxfId="533" priority="72" operator="equal">
      <formula>"Alto"</formula>
    </cfRule>
    <cfRule type="cellIs" dxfId="532" priority="73" operator="equal">
      <formula>"Moderado"</formula>
    </cfRule>
    <cfRule type="cellIs" dxfId="531" priority="74" operator="equal">
      <formula>"Bajo"</formula>
    </cfRule>
  </conditionalFormatting>
  <conditionalFormatting sqref="H52">
    <cfRule type="cellIs" dxfId="530" priority="66" operator="equal">
      <formula>"Muy Alta"</formula>
    </cfRule>
    <cfRule type="cellIs" dxfId="529" priority="67" operator="equal">
      <formula>"Alta"</formula>
    </cfRule>
    <cfRule type="cellIs" dxfId="528" priority="68" operator="equal">
      <formula>"Media"</formula>
    </cfRule>
    <cfRule type="cellIs" dxfId="527" priority="69" operator="equal">
      <formula>"Baja"</formula>
    </cfRule>
    <cfRule type="cellIs" dxfId="526" priority="70" operator="equal">
      <formula>"Muy Baja"</formula>
    </cfRule>
  </conditionalFormatting>
  <conditionalFormatting sqref="N52">
    <cfRule type="cellIs" dxfId="525" priority="62" operator="equal">
      <formula>"Extremo"</formula>
    </cfRule>
    <cfRule type="cellIs" dxfId="524" priority="63" operator="equal">
      <formula>"Alto"</formula>
    </cfRule>
    <cfRule type="cellIs" dxfId="523" priority="64" operator="equal">
      <formula>"Moderado"</formula>
    </cfRule>
    <cfRule type="cellIs" dxfId="522" priority="65" operator="equal">
      <formula>"Bajo"</formula>
    </cfRule>
  </conditionalFormatting>
  <conditionalFormatting sqref="Y52:Y57">
    <cfRule type="cellIs" dxfId="521" priority="57" operator="equal">
      <formula>"Muy Alta"</formula>
    </cfRule>
    <cfRule type="cellIs" dxfId="520" priority="58" operator="equal">
      <formula>"Alta"</formula>
    </cfRule>
    <cfRule type="cellIs" dxfId="519" priority="59" operator="equal">
      <formula>"Media"</formula>
    </cfRule>
    <cfRule type="cellIs" dxfId="518" priority="60" operator="equal">
      <formula>"Baja"</formula>
    </cfRule>
    <cfRule type="cellIs" dxfId="517" priority="61" operator="equal">
      <formula>"Muy Baja"</formula>
    </cfRule>
  </conditionalFormatting>
  <conditionalFormatting sqref="AA52:AA57">
    <cfRule type="cellIs" dxfId="516" priority="52" operator="equal">
      <formula>"Catastrófico"</formula>
    </cfRule>
    <cfRule type="cellIs" dxfId="515" priority="53" operator="equal">
      <formula>"Mayor"</formula>
    </cfRule>
    <cfRule type="cellIs" dxfId="514" priority="54" operator="equal">
      <formula>"Moderado"</formula>
    </cfRule>
    <cfRule type="cellIs" dxfId="513" priority="55" operator="equal">
      <formula>"Menor"</formula>
    </cfRule>
    <cfRule type="cellIs" dxfId="512" priority="56" operator="equal">
      <formula>"Leve"</formula>
    </cfRule>
  </conditionalFormatting>
  <conditionalFormatting sqref="AC52:AC57">
    <cfRule type="cellIs" dxfId="511" priority="48" operator="equal">
      <formula>"Extremo"</formula>
    </cfRule>
    <cfRule type="cellIs" dxfId="510" priority="49" operator="equal">
      <formula>"Alto"</formula>
    </cfRule>
    <cfRule type="cellIs" dxfId="509" priority="50" operator="equal">
      <formula>"Moderado"</formula>
    </cfRule>
    <cfRule type="cellIs" dxfId="508" priority="51" operator="equal">
      <formula>"Bajo"</formula>
    </cfRule>
  </conditionalFormatting>
  <conditionalFormatting sqref="N58">
    <cfRule type="cellIs" dxfId="507" priority="39" operator="equal">
      <formula>"Extremo"</formula>
    </cfRule>
    <cfRule type="cellIs" dxfId="506" priority="40" operator="equal">
      <formula>"Alto"</formula>
    </cfRule>
    <cfRule type="cellIs" dxfId="505" priority="41" operator="equal">
      <formula>"Moderado"</formula>
    </cfRule>
    <cfRule type="cellIs" dxfId="504" priority="42" operator="equal">
      <formula>"Bajo"</formula>
    </cfRule>
  </conditionalFormatting>
  <conditionalFormatting sqref="Y58:Y63">
    <cfRule type="cellIs" dxfId="503" priority="34" operator="equal">
      <formula>"Muy Alta"</formula>
    </cfRule>
    <cfRule type="cellIs" dxfId="502" priority="35" operator="equal">
      <formula>"Alta"</formula>
    </cfRule>
    <cfRule type="cellIs" dxfId="501" priority="36" operator="equal">
      <formula>"Media"</formula>
    </cfRule>
    <cfRule type="cellIs" dxfId="500" priority="37" operator="equal">
      <formula>"Baja"</formula>
    </cfRule>
    <cfRule type="cellIs" dxfId="499" priority="38" operator="equal">
      <formula>"Muy Baja"</formula>
    </cfRule>
  </conditionalFormatting>
  <conditionalFormatting sqref="AA58:AA63">
    <cfRule type="cellIs" dxfId="498" priority="29" operator="equal">
      <formula>"Catastrófico"</formula>
    </cfRule>
    <cfRule type="cellIs" dxfId="497" priority="30" operator="equal">
      <formula>"Mayor"</formula>
    </cfRule>
    <cfRule type="cellIs" dxfId="496" priority="31" operator="equal">
      <formula>"Moderado"</formula>
    </cfRule>
    <cfRule type="cellIs" dxfId="495" priority="32" operator="equal">
      <formula>"Menor"</formula>
    </cfRule>
    <cfRule type="cellIs" dxfId="494" priority="33" operator="equal">
      <formula>"Leve"</formula>
    </cfRule>
  </conditionalFormatting>
  <conditionalFormatting sqref="AC58:AC63">
    <cfRule type="cellIs" dxfId="493" priority="25" operator="equal">
      <formula>"Extremo"</formula>
    </cfRule>
    <cfRule type="cellIs" dxfId="492" priority="26" operator="equal">
      <formula>"Alto"</formula>
    </cfRule>
    <cfRule type="cellIs" dxfId="491" priority="27" operator="equal">
      <formula>"Moderado"</formula>
    </cfRule>
    <cfRule type="cellIs" dxfId="490" priority="28" operator="equal">
      <formula>"Bajo"</formula>
    </cfRule>
  </conditionalFormatting>
  <conditionalFormatting sqref="H64">
    <cfRule type="cellIs" dxfId="489" priority="20" operator="equal">
      <formula>"Muy Alta"</formula>
    </cfRule>
    <cfRule type="cellIs" dxfId="488" priority="21" operator="equal">
      <formula>"Alta"</formula>
    </cfRule>
    <cfRule type="cellIs" dxfId="487" priority="22" operator="equal">
      <formula>"Media"</formula>
    </cfRule>
    <cfRule type="cellIs" dxfId="486" priority="23" operator="equal">
      <formula>"Baja"</formula>
    </cfRule>
    <cfRule type="cellIs" dxfId="485" priority="24" operator="equal">
      <formula>"Muy Baja"</formula>
    </cfRule>
  </conditionalFormatting>
  <conditionalFormatting sqref="N64">
    <cfRule type="cellIs" dxfId="484" priority="16" operator="equal">
      <formula>"Extremo"</formula>
    </cfRule>
    <cfRule type="cellIs" dxfId="483" priority="17" operator="equal">
      <formula>"Alto"</formula>
    </cfRule>
    <cfRule type="cellIs" dxfId="482" priority="18" operator="equal">
      <formula>"Moderado"</formula>
    </cfRule>
    <cfRule type="cellIs" dxfId="481" priority="19" operator="equal">
      <formula>"Bajo"</formula>
    </cfRule>
  </conditionalFormatting>
  <conditionalFormatting sqref="Y64:Y69">
    <cfRule type="cellIs" dxfId="480" priority="11" operator="equal">
      <formula>"Muy Alta"</formula>
    </cfRule>
    <cfRule type="cellIs" dxfId="479" priority="12" operator="equal">
      <formula>"Alta"</formula>
    </cfRule>
    <cfRule type="cellIs" dxfId="478" priority="13" operator="equal">
      <formula>"Media"</formula>
    </cfRule>
    <cfRule type="cellIs" dxfId="477" priority="14" operator="equal">
      <formula>"Baja"</formula>
    </cfRule>
    <cfRule type="cellIs" dxfId="476" priority="15" operator="equal">
      <formula>"Muy Baja"</formula>
    </cfRule>
  </conditionalFormatting>
  <conditionalFormatting sqref="AA64:AA69">
    <cfRule type="cellIs" dxfId="475" priority="6" operator="equal">
      <formula>"Catastrófico"</formula>
    </cfRule>
    <cfRule type="cellIs" dxfId="474" priority="7" operator="equal">
      <formula>"Mayor"</formula>
    </cfRule>
    <cfRule type="cellIs" dxfId="473" priority="8" operator="equal">
      <formula>"Moderado"</formula>
    </cfRule>
    <cfRule type="cellIs" dxfId="472" priority="9" operator="equal">
      <formula>"Menor"</formula>
    </cfRule>
    <cfRule type="cellIs" dxfId="471" priority="10" operator="equal">
      <formula>"Leve"</formula>
    </cfRule>
  </conditionalFormatting>
  <conditionalFormatting sqref="AC64:AC69">
    <cfRule type="cellIs" dxfId="470" priority="2" operator="equal">
      <formula>"Extremo"</formula>
    </cfRule>
    <cfRule type="cellIs" dxfId="469" priority="3" operator="equal">
      <formula>"Alto"</formula>
    </cfRule>
    <cfRule type="cellIs" dxfId="468" priority="4" operator="equal">
      <formula>"Moderado"</formula>
    </cfRule>
    <cfRule type="cellIs" dxfId="467" priority="5" operator="equal">
      <formula>"Bajo"</formula>
    </cfRule>
  </conditionalFormatting>
  <conditionalFormatting sqref="K10:K69">
    <cfRule type="containsText" dxfId="466" priority="1" operator="containsText" text="❌">
      <formula>NOT(ISERROR(SEARCH("❌",K10)))</formula>
    </cfRule>
  </conditionalFormatting>
  <pageMargins left="0.69" right="0.7" top="0.75" bottom="0.75" header="0.3" footer="0.3"/>
  <pageSetup orientation="portrait" r:id="rId1"/>
  <extLst>
    <ext xmlns:x14="http://schemas.microsoft.com/office/spreadsheetml/2009/9/main" uri="{CCE6A557-97BC-4b89-ADB6-D9C93CAAB3DF}">
      <x14:dataValidations xmlns:xm="http://schemas.microsoft.com/office/excel/2006/main" count="15">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AI10:AI69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AH10:AH69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AG10:AG69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AF10:AF69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AE10:AE69</xm:sqref>
        </x14:dataValidation>
        <x14:dataValidation type="list" allowBlank="1" showInputMessage="1" showErrorMessage="1">
          <x14:formula1>
            <xm:f>'Tabla Impacto'!$F$210:$F$221</xm:f>
          </x14:formula1>
          <xm:sqref>J10:J69</xm:sqref>
        </x14:dataValidation>
        <x14:dataValidation type="list" allowBlank="1" showInputMessage="1" showErrorMessage="1">
          <x14:formula1>
            <xm:f>'Opciones Tratamiento'!$B$2:$B$5</xm:f>
          </x14:formula1>
          <xm:sqref>AD10:AD69</xm:sqref>
        </x14:dataValidation>
        <x14:dataValidation type="list" allowBlank="1" showInputMessage="1" showErrorMessage="1">
          <x14:formula1>
            <xm:f>'Opciones Tratamiento'!$E$2:$E$4</xm:f>
          </x14:formula1>
          <xm:sqref>B10:B69</xm:sqref>
        </x14:dataValidation>
        <x14:dataValidation type="list" allowBlank="1" showInputMessage="1" showErrorMessage="1">
          <x14:formula1>
            <xm:f>'Opciones Tratamiento'!$B$13:$B$19</xm:f>
          </x14:formula1>
          <xm:sqref>F10:F69</xm:sqref>
        </x14:dataValidation>
        <x14:dataValidation type="list" allowBlank="1" showInputMessage="1" showErrorMessage="1">
          <x14:formula1>
            <xm:f>'Tabla Valoración controles'!$D$13:$D$14</xm:f>
          </x14:formula1>
          <xm:sqref>W10:W69</xm:sqref>
        </x14:dataValidation>
        <x14:dataValidation type="list" allowBlank="1" showInputMessage="1" showErrorMessage="1">
          <x14:formula1>
            <xm:f>'Opciones Tratamiento'!$B$9:$B$10</xm:f>
          </x14:formula1>
          <xm:sqref>AJ10:AJ11 AJ13:AJ14 AJ16:AJ17 AJ19:AJ20 AJ22:AJ23 AJ25:AJ26 AJ28:AJ29 AJ31:AJ32 AJ34:AJ35 AJ37:AJ38 AJ40:AJ41 AJ43:AJ44 AJ46:AJ47 AJ49:AJ50 AJ52:AJ53 AJ55:AJ56 AJ58:AJ59 AJ61:AJ62 AJ64:AJ65 AJ67:AJ68</xm:sqref>
        </x14:dataValidation>
        <x14:dataValidation type="list" allowBlank="1" showInputMessage="1" showErrorMessage="1">
          <x14:formula1>
            <xm:f>'Tabla Valoración controles'!$D$11:$D$12</xm:f>
          </x14:formula1>
          <xm:sqref>V10:V69</xm:sqref>
        </x14:dataValidation>
        <x14:dataValidation type="list" allowBlank="1" showInputMessage="1" showErrorMessage="1">
          <x14:formula1>
            <xm:f>'Tabla Valoración controles'!$D$9:$D$10</xm:f>
          </x14:formula1>
          <xm:sqref>U10:U69</xm:sqref>
        </x14:dataValidation>
        <x14:dataValidation type="list" allowBlank="1" showInputMessage="1" showErrorMessage="1">
          <x14:formula1>
            <xm:f>'Tabla Valoración controles'!$D$7:$D$8</xm:f>
          </x14:formula1>
          <xm:sqref>S10:S69</xm:sqref>
        </x14:dataValidation>
        <x14:dataValidation type="list" allowBlank="1" showInputMessage="1" showErrorMessage="1">
          <x14:formula1>
            <xm:f>'Tabla Valoración controles'!$D$4:$D$6</xm:f>
          </x14:formula1>
          <xm:sqref>R10:R69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P72"/>
  <sheetViews>
    <sheetView topLeftCell="A28" zoomScale="80" zoomScaleNormal="80" workbookViewId="0">
      <selection activeCell="A28" sqref="A28:A33"/>
    </sheetView>
  </sheetViews>
  <sheetFormatPr baseColWidth="10" defaultColWidth="11.42578125" defaultRowHeight="16.5" x14ac:dyDescent="0.3"/>
  <cols>
    <col min="1" max="1" width="4" style="2" bestFit="1" customWidth="1"/>
    <col min="2" max="2" width="14.140625" style="2" customWidth="1"/>
    <col min="3" max="3" width="13.140625" style="2" customWidth="1"/>
    <col min="4" max="4" width="16.1406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4.85546875" style="1" customWidth="1"/>
    <col min="35" max="35" width="18.5703125" style="1" customWidth="1"/>
    <col min="36" max="36" width="21" style="1" customWidth="1"/>
    <col min="37" max="16384" width="11.42578125" style="1"/>
  </cols>
  <sheetData>
    <row r="1" spans="1:68" ht="16.5" customHeight="1" x14ac:dyDescent="0.3">
      <c r="A1" s="232" t="s">
        <v>144</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4"/>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row>
    <row r="2" spans="1:68" ht="24" customHeight="1" x14ac:dyDescent="0.3">
      <c r="A2" s="235"/>
      <c r="B2" s="236"/>
      <c r="C2" s="236"/>
      <c r="D2" s="236"/>
      <c r="E2" s="236"/>
      <c r="F2" s="236"/>
      <c r="G2" s="236"/>
      <c r="H2" s="236"/>
      <c r="I2" s="236"/>
      <c r="J2" s="236"/>
      <c r="K2" s="236"/>
      <c r="L2" s="236"/>
      <c r="M2" s="236"/>
      <c r="N2" s="236"/>
      <c r="O2" s="236"/>
      <c r="P2" s="236"/>
      <c r="Q2" s="236"/>
      <c r="R2" s="236"/>
      <c r="S2" s="236"/>
      <c r="T2" s="236"/>
      <c r="U2" s="236"/>
      <c r="V2" s="236"/>
      <c r="W2" s="236"/>
      <c r="X2" s="236"/>
      <c r="Y2" s="236"/>
      <c r="Z2" s="236"/>
      <c r="AA2" s="236"/>
      <c r="AB2" s="236"/>
      <c r="AC2" s="236"/>
      <c r="AD2" s="236"/>
      <c r="AE2" s="236"/>
      <c r="AF2" s="236"/>
      <c r="AG2" s="236"/>
      <c r="AH2" s="236"/>
      <c r="AI2" s="236"/>
      <c r="AJ2" s="237"/>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1:68" x14ac:dyDescent="0.3">
      <c r="A3" s="28"/>
      <c r="B3" s="29"/>
      <c r="C3" s="28"/>
      <c r="D3" s="28"/>
      <c r="E3" s="8"/>
      <c r="F3" s="27"/>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1:68" ht="26.25" customHeight="1" x14ac:dyDescent="0.3">
      <c r="A4" s="227" t="s">
        <v>43</v>
      </c>
      <c r="B4" s="228"/>
      <c r="C4" s="238" t="s">
        <v>418</v>
      </c>
      <c r="D4" s="239"/>
      <c r="E4" s="239"/>
      <c r="F4" s="239"/>
      <c r="G4" s="239"/>
      <c r="H4" s="239"/>
      <c r="I4" s="239"/>
      <c r="J4" s="239"/>
      <c r="K4" s="239"/>
      <c r="L4" s="239"/>
      <c r="M4" s="239"/>
      <c r="N4" s="240"/>
      <c r="O4" s="241"/>
      <c r="P4" s="241"/>
      <c r="Q4" s="241"/>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1:68" ht="30" customHeight="1" x14ac:dyDescent="0.3">
      <c r="A5" s="227" t="s">
        <v>130</v>
      </c>
      <c r="B5" s="228"/>
      <c r="C5" s="238" t="s">
        <v>419</v>
      </c>
      <c r="D5" s="239"/>
      <c r="E5" s="239"/>
      <c r="F5" s="239"/>
      <c r="G5" s="239"/>
      <c r="H5" s="239"/>
      <c r="I5" s="239"/>
      <c r="J5" s="239"/>
      <c r="K5" s="239"/>
      <c r="L5" s="239"/>
      <c r="M5" s="239"/>
      <c r="N5" s="240"/>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1:68" ht="49.5" customHeight="1" x14ac:dyDescent="0.3">
      <c r="A6" s="227" t="s">
        <v>44</v>
      </c>
      <c r="B6" s="228"/>
      <c r="C6" s="229" t="s">
        <v>420</v>
      </c>
      <c r="D6" s="230"/>
      <c r="E6" s="230"/>
      <c r="F6" s="230"/>
      <c r="G6" s="230"/>
      <c r="H6" s="230"/>
      <c r="I6" s="230"/>
      <c r="J6" s="230"/>
      <c r="K6" s="230"/>
      <c r="L6" s="230"/>
      <c r="M6" s="230"/>
      <c r="N6" s="231"/>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row>
    <row r="7" spans="1:68" x14ac:dyDescent="0.3">
      <c r="A7" s="219" t="s">
        <v>139</v>
      </c>
      <c r="B7" s="220"/>
      <c r="C7" s="220"/>
      <c r="D7" s="220"/>
      <c r="E7" s="220"/>
      <c r="F7" s="220"/>
      <c r="G7" s="221"/>
      <c r="H7" s="219" t="s">
        <v>140</v>
      </c>
      <c r="I7" s="220"/>
      <c r="J7" s="220"/>
      <c r="K7" s="220"/>
      <c r="L7" s="220"/>
      <c r="M7" s="220"/>
      <c r="N7" s="221"/>
      <c r="O7" s="219" t="s">
        <v>141</v>
      </c>
      <c r="P7" s="220"/>
      <c r="Q7" s="220"/>
      <c r="R7" s="220"/>
      <c r="S7" s="220"/>
      <c r="T7" s="220"/>
      <c r="U7" s="220"/>
      <c r="V7" s="220"/>
      <c r="W7" s="221"/>
      <c r="X7" s="219" t="s">
        <v>142</v>
      </c>
      <c r="Y7" s="220"/>
      <c r="Z7" s="220"/>
      <c r="AA7" s="220"/>
      <c r="AB7" s="220"/>
      <c r="AC7" s="220"/>
      <c r="AD7" s="221"/>
      <c r="AE7" s="219" t="s">
        <v>34</v>
      </c>
      <c r="AF7" s="220"/>
      <c r="AG7" s="220"/>
      <c r="AH7" s="220"/>
      <c r="AI7" s="220"/>
      <c r="AJ7" s="221"/>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ht="16.5" customHeight="1" x14ac:dyDescent="0.3">
      <c r="A8" s="222" t="s">
        <v>0</v>
      </c>
      <c r="B8" s="224" t="s">
        <v>2</v>
      </c>
      <c r="C8" s="213" t="s">
        <v>3</v>
      </c>
      <c r="D8" s="213" t="s">
        <v>42</v>
      </c>
      <c r="E8" s="225" t="s">
        <v>1</v>
      </c>
      <c r="F8" s="212" t="s">
        <v>50</v>
      </c>
      <c r="G8" s="213" t="s">
        <v>135</v>
      </c>
      <c r="H8" s="226" t="s">
        <v>33</v>
      </c>
      <c r="I8" s="216" t="s">
        <v>5</v>
      </c>
      <c r="J8" s="212" t="s">
        <v>87</v>
      </c>
      <c r="K8" s="212" t="s">
        <v>92</v>
      </c>
      <c r="L8" s="214" t="s">
        <v>45</v>
      </c>
      <c r="M8" s="216" t="s">
        <v>5</v>
      </c>
      <c r="N8" s="213" t="s">
        <v>48</v>
      </c>
      <c r="O8" s="217" t="s">
        <v>11</v>
      </c>
      <c r="P8" s="211" t="s">
        <v>163</v>
      </c>
      <c r="Q8" s="212" t="s">
        <v>12</v>
      </c>
      <c r="R8" s="211" t="s">
        <v>8</v>
      </c>
      <c r="S8" s="211"/>
      <c r="T8" s="211"/>
      <c r="U8" s="211"/>
      <c r="V8" s="211"/>
      <c r="W8" s="211"/>
      <c r="X8" s="210" t="s">
        <v>138</v>
      </c>
      <c r="Y8" s="210" t="s">
        <v>46</v>
      </c>
      <c r="Z8" s="210" t="s">
        <v>5</v>
      </c>
      <c r="AA8" s="210" t="s">
        <v>47</v>
      </c>
      <c r="AB8" s="210" t="s">
        <v>5</v>
      </c>
      <c r="AC8" s="210" t="s">
        <v>49</v>
      </c>
      <c r="AD8" s="217" t="s">
        <v>29</v>
      </c>
      <c r="AE8" s="211" t="s">
        <v>34</v>
      </c>
      <c r="AF8" s="211" t="s">
        <v>35</v>
      </c>
      <c r="AG8" s="211" t="s">
        <v>36</v>
      </c>
      <c r="AH8" s="211" t="s">
        <v>38</v>
      </c>
      <c r="AI8" s="211" t="s">
        <v>37</v>
      </c>
      <c r="AJ8" s="211" t="s">
        <v>39</v>
      </c>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s="4" customFormat="1" ht="94.5" customHeight="1" x14ac:dyDescent="0.25">
      <c r="A9" s="223"/>
      <c r="B9" s="224"/>
      <c r="C9" s="211"/>
      <c r="D9" s="211"/>
      <c r="E9" s="224"/>
      <c r="F9" s="213"/>
      <c r="G9" s="211"/>
      <c r="H9" s="213"/>
      <c r="I9" s="215"/>
      <c r="J9" s="213"/>
      <c r="K9" s="213"/>
      <c r="L9" s="215"/>
      <c r="M9" s="215"/>
      <c r="N9" s="211"/>
      <c r="O9" s="218"/>
      <c r="P9" s="211"/>
      <c r="Q9" s="213"/>
      <c r="R9" s="7" t="s">
        <v>13</v>
      </c>
      <c r="S9" s="7" t="s">
        <v>17</v>
      </c>
      <c r="T9" s="7" t="s">
        <v>28</v>
      </c>
      <c r="U9" s="7" t="s">
        <v>18</v>
      </c>
      <c r="V9" s="7" t="s">
        <v>21</v>
      </c>
      <c r="W9" s="7" t="s">
        <v>24</v>
      </c>
      <c r="X9" s="210"/>
      <c r="Y9" s="210"/>
      <c r="Z9" s="210"/>
      <c r="AA9" s="210"/>
      <c r="AB9" s="210"/>
      <c r="AC9" s="210"/>
      <c r="AD9" s="218"/>
      <c r="AE9" s="211"/>
      <c r="AF9" s="211"/>
      <c r="AG9" s="211"/>
      <c r="AH9" s="211"/>
      <c r="AI9" s="211"/>
      <c r="AJ9" s="211"/>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row>
    <row r="10" spans="1:68" s="3" customFormat="1" ht="167.25" customHeight="1" x14ac:dyDescent="0.25">
      <c r="A10" s="198">
        <v>1</v>
      </c>
      <c r="B10" s="201" t="s">
        <v>134</v>
      </c>
      <c r="C10" s="201" t="s">
        <v>221</v>
      </c>
      <c r="D10" s="201" t="s">
        <v>220</v>
      </c>
      <c r="E10" s="204" t="s">
        <v>438</v>
      </c>
      <c r="F10" s="201" t="s">
        <v>127</v>
      </c>
      <c r="G10" s="207">
        <v>360</v>
      </c>
      <c r="H10" s="192" t="str">
        <f>IF(G10&lt;=0,"",IF(G10&lt;=2,"Muy Baja",IF(G10&lt;=24,"Baja",IF(G10&lt;=500,"Media",IF(G10&lt;=5000,"Alta","Muy Alta")))))</f>
        <v>Media</v>
      </c>
      <c r="I10" s="186">
        <f>IF(H10="","",IF(H10="Muy Baja",0.2,IF(H10="Baja",0.4,IF(H10="Media",0.6,IF(H10="Alta",0.8,IF(H10="Muy Alta",1,))))))</f>
        <v>0.6</v>
      </c>
      <c r="J10" s="189" t="s">
        <v>152</v>
      </c>
      <c r="K10" s="186" t="str">
        <f ca="1">IF(NOT(ISERROR(MATCH(J10,'Tabla Impacto'!$B$221:$B$223,0))),'Tabla Impacto'!$F$223&amp;"Por favor no seleccionar los criterios de impacto(Afectación Económica o presupuestal y Pérdida Reputacional)",J10)</f>
        <v xml:space="preserve">     Mayor a 500 SMLMV </v>
      </c>
      <c r="L10" s="192" t="str">
        <f ca="1">IF(OR(K10='Tabla Impacto'!$C$11,K10='Tabla Impacto'!$D$11),"Leve",IF(OR(K10='Tabla Impacto'!$C$12,K10='Tabla Impacto'!$D$12),"Menor",IF(OR(K10='Tabla Impacto'!$C$13,K10='Tabla Impacto'!$D$13),"Moderado",IF(OR(K10='Tabla Impacto'!$C$14,K10='Tabla Impacto'!$D$14),"Mayor",IF(OR(K10='Tabla Impacto'!$C$15,K10='Tabla Impacto'!$D$15),"Catastrófico","")))))</f>
        <v>Catastrófico</v>
      </c>
      <c r="M10" s="186">
        <f ca="1">IF(L10="","",IF(L10="Leve",0.2,IF(L10="Menor",0.4,IF(L10="Moderado",0.6,IF(L10="Mayor",0.8,IF(L10="Catastrófico",1,))))))</f>
        <v>1</v>
      </c>
      <c r="N10" s="195" t="str">
        <f ca="1">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Extremo</v>
      </c>
      <c r="O10" s="125">
        <v>1</v>
      </c>
      <c r="P10" s="126" t="s">
        <v>222</v>
      </c>
      <c r="Q10" s="127" t="str">
        <f>IF(OR(R10="Preventivo",R10="Detectivo"),"Probabilidad",IF(R10="Correctivo","Impacto",""))</f>
        <v>Probabilidad</v>
      </c>
      <c r="R10" s="128" t="s">
        <v>14</v>
      </c>
      <c r="S10" s="128" t="s">
        <v>9</v>
      </c>
      <c r="T10" s="129" t="str">
        <f>IF(AND(R10="Preventivo",S10="Automático"),"50%",IF(AND(R10="Preventivo",S10="Manual"),"40%",IF(AND(R10="Detectivo",S10="Automático"),"40%",IF(AND(R10="Detectivo",S10="Manual"),"30%",IF(AND(R10="Correctivo",S10="Automático"),"35%",IF(AND(R10="Correctivo",S10="Manual"),"25%",""))))))</f>
        <v>40%</v>
      </c>
      <c r="U10" s="128" t="s">
        <v>19</v>
      </c>
      <c r="V10" s="128" t="s">
        <v>22</v>
      </c>
      <c r="W10" s="128" t="s">
        <v>119</v>
      </c>
      <c r="X10" s="130">
        <f>IFERROR(IF(Q10="Probabilidad",(I10-(+I10*T10)),IF(Q10="Impacto",I10,"")),"")</f>
        <v>0.36</v>
      </c>
      <c r="Y10" s="131" t="str">
        <f>IFERROR(IF(X10="","",IF(X10&lt;=0.2,"Muy Baja",IF(X10&lt;=0.4,"Baja",IF(X10&lt;=0.6,"Media",IF(X10&lt;=0.8,"Alta","Muy Alta"))))),"")</f>
        <v>Baja</v>
      </c>
      <c r="Z10" s="132">
        <f>+X10</f>
        <v>0.36</v>
      </c>
      <c r="AA10" s="131" t="str">
        <f ca="1">IFERROR(IF(AB10="","",IF(AB10&lt;=0.2,"Leve",IF(AB10&lt;=0.4,"Menor",IF(AB10&lt;=0.6,"Moderado",IF(AB10&lt;=0.8,"Mayor","Catastrófico"))))),"")</f>
        <v>Catastrófico</v>
      </c>
      <c r="AB10" s="132">
        <f ca="1">IFERROR(IF(Q10="Impacto",(M10-(+M10*T10)),IF(Q10="Probabilidad",M10,"")),"")</f>
        <v>1</v>
      </c>
      <c r="AC10" s="133" t="str">
        <f ca="1">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Extremo</v>
      </c>
      <c r="AD10" s="134" t="s">
        <v>136</v>
      </c>
      <c r="AE10" s="126" t="s">
        <v>223</v>
      </c>
      <c r="AF10" s="135" t="s">
        <v>291</v>
      </c>
      <c r="AG10" s="140" t="s">
        <v>281</v>
      </c>
      <c r="AH10" s="140" t="s">
        <v>270</v>
      </c>
      <c r="AI10" s="126" t="s">
        <v>472</v>
      </c>
      <c r="AJ10" s="136" t="s">
        <v>40</v>
      </c>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row>
    <row r="11" spans="1:68" ht="151.5" customHeight="1" x14ac:dyDescent="0.3">
      <c r="A11" s="199"/>
      <c r="B11" s="202"/>
      <c r="C11" s="202"/>
      <c r="D11" s="202"/>
      <c r="E11" s="205"/>
      <c r="F11" s="202"/>
      <c r="G11" s="208"/>
      <c r="H11" s="193"/>
      <c r="I11" s="187"/>
      <c r="J11" s="190"/>
      <c r="K11" s="187">
        <f ca="1">IF(NOT(ISERROR(MATCH(J11,_xlfn.ANCHORARRAY(E22),0))),I24&amp;"Por favor no seleccionar los criterios de impacto",J11)</f>
        <v>0</v>
      </c>
      <c r="L11" s="193"/>
      <c r="M11" s="187"/>
      <c r="N11" s="196"/>
      <c r="O11" s="125">
        <v>2</v>
      </c>
      <c r="P11" s="126"/>
      <c r="Q11" s="127" t="str">
        <f>IF(OR(R11="Preventivo",R11="Detectivo"),"Probabilidad",IF(R11="Correctivo","Impacto",""))</f>
        <v/>
      </c>
      <c r="R11" s="128"/>
      <c r="S11" s="128"/>
      <c r="T11" s="129" t="str">
        <f t="shared" ref="T11:T15" si="0">IF(AND(R11="Preventivo",S11="Automático"),"50%",IF(AND(R11="Preventivo",S11="Manual"),"40%",IF(AND(R11="Detectivo",S11="Automático"),"40%",IF(AND(R11="Detectivo",S11="Manual"),"30%",IF(AND(R11="Correctivo",S11="Automático"),"35%",IF(AND(R11="Correctivo",S11="Manual"),"25%",""))))))</f>
        <v/>
      </c>
      <c r="U11" s="128"/>
      <c r="V11" s="128"/>
      <c r="W11" s="128"/>
      <c r="X11" s="130" t="str">
        <f>IFERROR(IF(AND(Q10="Probabilidad",Q11="Probabilidad"),(Z10-(+Z10*T11)),IF(Q11="Probabilidad",(I10-(+I10*T11)),IF(Q11="Impacto",Z10,""))),"")</f>
        <v/>
      </c>
      <c r="Y11" s="131" t="str">
        <f t="shared" ref="Y11:Y69" si="1">IFERROR(IF(X11="","",IF(X11&lt;=0.2,"Muy Baja",IF(X11&lt;=0.4,"Baja",IF(X11&lt;=0.6,"Media",IF(X11&lt;=0.8,"Alta","Muy Alta"))))),"")</f>
        <v/>
      </c>
      <c r="Z11" s="132" t="str">
        <f t="shared" ref="Z11:Z15" si="2">+X11</f>
        <v/>
      </c>
      <c r="AA11" s="131" t="str">
        <f t="shared" ref="AA11:AA69" si="3">IFERROR(IF(AB11="","",IF(AB11&lt;=0.2,"Leve",IF(AB11&lt;=0.4,"Menor",IF(AB11&lt;=0.6,"Moderado",IF(AB11&lt;=0.8,"Mayor","Catastrófico"))))),"")</f>
        <v/>
      </c>
      <c r="AB11" s="132" t="str">
        <f>IFERROR(IF(AND(Q10="Impacto",Q11="Impacto"),(AB10-(+AB10*T11)),IF(Q11="Impacto",($M$10-(+$M$10*T11)),IF(Q11="Probabilidad",AB10,""))),"")</f>
        <v/>
      </c>
      <c r="AC11" s="133" t="str">
        <f t="shared" ref="AC11:AC15"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
      </c>
      <c r="AD11" s="134"/>
      <c r="AE11" s="135"/>
      <c r="AF11" s="135"/>
      <c r="AG11" s="137"/>
      <c r="AH11" s="140"/>
      <c r="AI11" s="135"/>
      <c r="AJ11" s="136"/>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ht="151.5" customHeight="1" x14ac:dyDescent="0.3">
      <c r="A12" s="199"/>
      <c r="B12" s="202"/>
      <c r="C12" s="202"/>
      <c r="D12" s="202"/>
      <c r="E12" s="205"/>
      <c r="F12" s="202"/>
      <c r="G12" s="208"/>
      <c r="H12" s="193"/>
      <c r="I12" s="187"/>
      <c r="J12" s="190"/>
      <c r="K12" s="187">
        <f ca="1">IF(NOT(ISERROR(MATCH(J12,_xlfn.ANCHORARRAY(E23),0))),I25&amp;"Por favor no seleccionar los criterios de impacto",J12)</f>
        <v>0</v>
      </c>
      <c r="L12" s="193"/>
      <c r="M12" s="187"/>
      <c r="N12" s="196"/>
      <c r="O12" s="125">
        <v>3</v>
      </c>
      <c r="P12" s="138"/>
      <c r="Q12" s="127" t="str">
        <f>IF(OR(R12="Preventivo",R12="Detectivo"),"Probabilidad",IF(R12="Correctivo","Impacto",""))</f>
        <v/>
      </c>
      <c r="R12" s="128"/>
      <c r="S12" s="128"/>
      <c r="T12" s="129" t="str">
        <f t="shared" si="0"/>
        <v/>
      </c>
      <c r="U12" s="128"/>
      <c r="V12" s="128"/>
      <c r="W12" s="128"/>
      <c r="X12" s="130" t="str">
        <f>IFERROR(IF(AND(Q11="Probabilidad",Q12="Probabilidad"),(Z11-(+Z11*T12)),IF(AND(Q11="Impacto",Q12="Probabilidad"),(Z10-(+Z10*T12)),IF(Q12="Impacto",Z11,""))),"")</f>
        <v/>
      </c>
      <c r="Y12" s="131" t="str">
        <f t="shared" si="1"/>
        <v/>
      </c>
      <c r="Z12" s="132" t="str">
        <f t="shared" si="2"/>
        <v/>
      </c>
      <c r="AA12" s="131" t="str">
        <f t="shared" si="3"/>
        <v/>
      </c>
      <c r="AB12" s="132" t="str">
        <f>IFERROR(IF(AND(Q11="Impacto",Q12="Impacto"),(AB11-(+AB11*T12)),IF(AND(Q11="Probabilidad",Q12="Impacto"),(AB10-(+AB10*T12)),IF(Q12="Probabilidad",AB11,""))),"")</f>
        <v/>
      </c>
      <c r="AC12" s="133" t="str">
        <f t="shared" si="4"/>
        <v/>
      </c>
      <c r="AD12" s="134"/>
      <c r="AE12" s="135"/>
      <c r="AF12" s="136"/>
      <c r="AG12" s="137"/>
      <c r="AH12" s="137"/>
      <c r="AI12" s="135"/>
      <c r="AJ12" s="136"/>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ht="151.5" customHeight="1" x14ac:dyDescent="0.3">
      <c r="A13" s="199"/>
      <c r="B13" s="202"/>
      <c r="C13" s="202"/>
      <c r="D13" s="202"/>
      <c r="E13" s="205"/>
      <c r="F13" s="202"/>
      <c r="G13" s="208"/>
      <c r="H13" s="193"/>
      <c r="I13" s="187"/>
      <c r="J13" s="190"/>
      <c r="K13" s="187">
        <f ca="1">IF(NOT(ISERROR(MATCH(J13,_xlfn.ANCHORARRAY(E24),0))),I26&amp;"Por favor no seleccionar los criterios de impacto",J13)</f>
        <v>0</v>
      </c>
      <c r="L13" s="193"/>
      <c r="M13" s="187"/>
      <c r="N13" s="196"/>
      <c r="O13" s="125">
        <v>4</v>
      </c>
      <c r="P13" s="126"/>
      <c r="Q13" s="127" t="str">
        <f t="shared" ref="Q13:Q15" si="5">IF(OR(R13="Preventivo",R13="Detectivo"),"Probabilidad",IF(R13="Correctivo","Impacto",""))</f>
        <v/>
      </c>
      <c r="R13" s="128"/>
      <c r="S13" s="128"/>
      <c r="T13" s="129" t="str">
        <f t="shared" si="0"/>
        <v/>
      </c>
      <c r="U13" s="128"/>
      <c r="V13" s="128"/>
      <c r="W13" s="128"/>
      <c r="X13" s="130" t="str">
        <f t="shared" ref="X13:X15" si="6">IFERROR(IF(AND(Q12="Probabilidad",Q13="Probabilidad"),(Z12-(+Z12*T13)),IF(AND(Q12="Impacto",Q13="Probabilidad"),(Z11-(+Z11*T13)),IF(Q13="Impacto",Z12,""))),"")</f>
        <v/>
      </c>
      <c r="Y13" s="131" t="str">
        <f t="shared" si="1"/>
        <v/>
      </c>
      <c r="Z13" s="132" t="str">
        <f t="shared" si="2"/>
        <v/>
      </c>
      <c r="AA13" s="131" t="str">
        <f t="shared" si="3"/>
        <v/>
      </c>
      <c r="AB13" s="132" t="str">
        <f t="shared" ref="AB13:AB15" si="7">IFERROR(IF(AND(Q12="Impacto",Q13="Impacto"),(AB12-(+AB12*T13)),IF(AND(Q12="Probabilidad",Q13="Impacto"),(AB11-(+AB11*T13)),IF(Q13="Probabilidad",AB12,""))),"")</f>
        <v/>
      </c>
      <c r="AC13" s="133"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4"/>
      <c r="AE13" s="135"/>
      <c r="AF13" s="136"/>
      <c r="AG13" s="137"/>
      <c r="AH13" s="137"/>
      <c r="AI13" s="135"/>
      <c r="AJ13" s="136"/>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ht="151.5" customHeight="1" x14ac:dyDescent="0.3">
      <c r="A14" s="199"/>
      <c r="B14" s="202"/>
      <c r="C14" s="202"/>
      <c r="D14" s="202"/>
      <c r="E14" s="205"/>
      <c r="F14" s="202"/>
      <c r="G14" s="208"/>
      <c r="H14" s="193"/>
      <c r="I14" s="187"/>
      <c r="J14" s="190"/>
      <c r="K14" s="187">
        <f ca="1">IF(NOT(ISERROR(MATCH(J14,_xlfn.ANCHORARRAY(E25),0))),I27&amp;"Por favor no seleccionar los criterios de impacto",J14)</f>
        <v>0</v>
      </c>
      <c r="L14" s="193"/>
      <c r="M14" s="187"/>
      <c r="N14" s="196"/>
      <c r="O14" s="125">
        <v>5</v>
      </c>
      <c r="P14" s="126"/>
      <c r="Q14" s="127" t="str">
        <f t="shared" si="5"/>
        <v/>
      </c>
      <c r="R14" s="128"/>
      <c r="S14" s="128"/>
      <c r="T14" s="129" t="str">
        <f t="shared" si="0"/>
        <v/>
      </c>
      <c r="U14" s="128"/>
      <c r="V14" s="128"/>
      <c r="W14" s="128"/>
      <c r="X14" s="130" t="str">
        <f t="shared" si="6"/>
        <v/>
      </c>
      <c r="Y14" s="131" t="str">
        <f t="shared" si="1"/>
        <v/>
      </c>
      <c r="Z14" s="132" t="str">
        <f t="shared" si="2"/>
        <v/>
      </c>
      <c r="AA14" s="131" t="str">
        <f t="shared" si="3"/>
        <v/>
      </c>
      <c r="AB14" s="132" t="str">
        <f t="shared" si="7"/>
        <v/>
      </c>
      <c r="AC14" s="133" t="str">
        <f t="shared" si="4"/>
        <v/>
      </c>
      <c r="AD14" s="134"/>
      <c r="AE14" s="135"/>
      <c r="AF14" s="136"/>
      <c r="AG14" s="137"/>
      <c r="AH14" s="137"/>
      <c r="AI14" s="135"/>
      <c r="AJ14" s="136"/>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ht="151.5" customHeight="1" x14ac:dyDescent="0.3">
      <c r="A15" s="200"/>
      <c r="B15" s="203"/>
      <c r="C15" s="203"/>
      <c r="D15" s="203"/>
      <c r="E15" s="206"/>
      <c r="F15" s="203"/>
      <c r="G15" s="209"/>
      <c r="H15" s="194"/>
      <c r="I15" s="188"/>
      <c r="J15" s="191"/>
      <c r="K15" s="188">
        <f ca="1">IF(NOT(ISERROR(MATCH(J15,_xlfn.ANCHORARRAY(E26),0))),I28&amp;"Por favor no seleccionar los criterios de impacto",J15)</f>
        <v>0</v>
      </c>
      <c r="L15" s="194"/>
      <c r="M15" s="188"/>
      <c r="N15" s="197"/>
      <c r="O15" s="125">
        <v>6</v>
      </c>
      <c r="P15" s="126"/>
      <c r="Q15" s="127" t="str">
        <f t="shared" si="5"/>
        <v/>
      </c>
      <c r="R15" s="128"/>
      <c r="S15" s="128"/>
      <c r="T15" s="129" t="str">
        <f t="shared" si="0"/>
        <v/>
      </c>
      <c r="U15" s="128"/>
      <c r="V15" s="128"/>
      <c r="W15" s="128"/>
      <c r="X15" s="130" t="str">
        <f t="shared" si="6"/>
        <v/>
      </c>
      <c r="Y15" s="131" t="str">
        <f t="shared" si="1"/>
        <v/>
      </c>
      <c r="Z15" s="132" t="str">
        <f t="shared" si="2"/>
        <v/>
      </c>
      <c r="AA15" s="131" t="str">
        <f t="shared" si="3"/>
        <v/>
      </c>
      <c r="AB15" s="132" t="str">
        <f t="shared" si="7"/>
        <v/>
      </c>
      <c r="AC15" s="133" t="str">
        <f t="shared" si="4"/>
        <v/>
      </c>
      <c r="AD15" s="134"/>
      <c r="AE15" s="135"/>
      <c r="AF15" s="136"/>
      <c r="AG15" s="137"/>
      <c r="AH15" s="137"/>
      <c r="AI15" s="135"/>
      <c r="AJ15" s="136"/>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ht="151.5" customHeight="1" x14ac:dyDescent="0.3">
      <c r="A16" s="198">
        <v>2</v>
      </c>
      <c r="B16" s="201" t="s">
        <v>132</v>
      </c>
      <c r="C16" s="201" t="s">
        <v>371</v>
      </c>
      <c r="D16" s="201" t="s">
        <v>370</v>
      </c>
      <c r="E16" s="204" t="s">
        <v>369</v>
      </c>
      <c r="F16" s="201" t="s">
        <v>123</v>
      </c>
      <c r="G16" s="207">
        <v>24</v>
      </c>
      <c r="H16" s="192" t="str">
        <f>IF(G16&lt;=0,"",IF(G16&lt;=2,"Muy Baja",IF(G16&lt;=24,"Baja",IF(G16&lt;=500,"Media",IF(G16&lt;=5000,"Alta","Muy Alta")))))</f>
        <v>Baja</v>
      </c>
      <c r="I16" s="186">
        <f>IF(H16="","",IF(H16="Muy Baja",0.2,IF(H16="Baja",0.4,IF(H16="Media",0.6,IF(H16="Alta",0.8,IF(H16="Muy Alta",1,))))))</f>
        <v>0.4</v>
      </c>
      <c r="J16" s="189" t="s">
        <v>155</v>
      </c>
      <c r="K16" s="186" t="str">
        <f ca="1">IF(NOT(ISERROR(MATCH(J16,'Tabla Impacto'!$B$221:$B$223,0))),'Tabla Impacto'!$F$223&amp;"Por favor no seleccionar los criterios de impacto(Afectación Económica o presupuestal y Pérdida Reputacional)",J16)</f>
        <v xml:space="preserve">     El riesgo afecta la imagen de la entidad con algunos usuarios de relevancia frente al logro de los objetivos</v>
      </c>
      <c r="L16" s="192" t="str">
        <f ca="1">IF(OR(K16='Tabla Impacto'!$C$11,K16='Tabla Impacto'!$D$11),"Leve",IF(OR(K16='Tabla Impacto'!$C$12,K16='Tabla Impacto'!$D$12),"Menor",IF(OR(K16='Tabla Impacto'!$C$13,K16='Tabla Impacto'!$D$13),"Moderado",IF(OR(K16='Tabla Impacto'!$C$14,K16='Tabla Impacto'!$D$14),"Mayor",IF(OR(K16='Tabla Impacto'!$C$15,K16='Tabla Impacto'!$D$15),"Catastrófico","")))))</f>
        <v>Moderado</v>
      </c>
      <c r="M16" s="186">
        <f ca="1">IF(L16="","",IF(L16="Leve",0.2,IF(L16="Menor",0.4,IF(L16="Moderado",0.6,IF(L16="Mayor",0.8,IF(L16="Catastrófico",1,))))))</f>
        <v>0.6</v>
      </c>
      <c r="N16" s="195" t="str">
        <f ca="1">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Moderado</v>
      </c>
      <c r="O16" s="125">
        <v>1</v>
      </c>
      <c r="P16" s="126" t="s">
        <v>374</v>
      </c>
      <c r="Q16" s="127" t="str">
        <f>IF(OR(R16="Preventivo",R16="Detectivo"),"Probabilidad",IF(R16="Correctivo","Impacto",""))</f>
        <v>Probabilidad</v>
      </c>
      <c r="R16" s="128" t="s">
        <v>14</v>
      </c>
      <c r="S16" s="128" t="s">
        <v>9</v>
      </c>
      <c r="T16" s="129" t="str">
        <f>IF(AND(R16="Preventivo",S16="Automático"),"50%",IF(AND(R16="Preventivo",S16="Manual"),"40%",IF(AND(R16="Detectivo",S16="Automático"),"40%",IF(AND(R16="Detectivo",S16="Manual"),"30%",IF(AND(R16="Correctivo",S16="Automático"),"35%",IF(AND(R16="Correctivo",S16="Manual"),"25%",""))))))</f>
        <v>40%</v>
      </c>
      <c r="U16" s="128" t="s">
        <v>19</v>
      </c>
      <c r="V16" s="128" t="s">
        <v>23</v>
      </c>
      <c r="W16" s="128" t="s">
        <v>119</v>
      </c>
      <c r="X16" s="130">
        <f>IFERROR(IF(Q16="Probabilidad",(I16-(+I16*T16)),IF(Q16="Impacto",I16,"")),"")</f>
        <v>0.24</v>
      </c>
      <c r="Y16" s="131" t="str">
        <f>IFERROR(IF(X16="","",IF(X16&lt;=0.2,"Muy Baja",IF(X16&lt;=0.4,"Baja",IF(X16&lt;=0.6,"Media",IF(X16&lt;=0.8,"Alta","Muy Alta"))))),"")</f>
        <v>Baja</v>
      </c>
      <c r="Z16" s="132">
        <f>+X16</f>
        <v>0.24</v>
      </c>
      <c r="AA16" s="131" t="str">
        <f ca="1">IFERROR(IF(AB16="","",IF(AB16&lt;=0.2,"Leve",IF(AB16&lt;=0.4,"Menor",IF(AB16&lt;=0.6,"Moderado",IF(AB16&lt;=0.8,"Mayor","Catastrófico"))))),"")</f>
        <v>Moderado</v>
      </c>
      <c r="AB16" s="132">
        <f ca="1">IFERROR(IF(Q16="Impacto",(M16-(+M16*T16)),IF(Q16="Probabilidad",M16,"")),"")</f>
        <v>0.6</v>
      </c>
      <c r="AC16" s="133" t="str">
        <f ca="1">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Moderado</v>
      </c>
      <c r="AD16" s="134" t="s">
        <v>136</v>
      </c>
      <c r="AE16" s="135" t="s">
        <v>372</v>
      </c>
      <c r="AF16" s="135" t="s">
        <v>373</v>
      </c>
      <c r="AG16" s="140" t="s">
        <v>281</v>
      </c>
      <c r="AH16" s="140" t="s">
        <v>270</v>
      </c>
      <c r="AI16" s="140" t="s">
        <v>473</v>
      </c>
      <c r="AJ16" s="136" t="s">
        <v>40</v>
      </c>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ht="151.5" customHeight="1" x14ac:dyDescent="0.3">
      <c r="A17" s="199"/>
      <c r="B17" s="202"/>
      <c r="C17" s="202"/>
      <c r="D17" s="202"/>
      <c r="E17" s="205"/>
      <c r="F17" s="202"/>
      <c r="G17" s="208"/>
      <c r="H17" s="193"/>
      <c r="I17" s="187"/>
      <c r="J17" s="190"/>
      <c r="K17" s="187">
        <f ca="1">IF(NOT(ISERROR(MATCH(J17,_xlfn.ANCHORARRAY(E28),0))),I30&amp;"Por favor no seleccionar los criterios de impacto",J17)</f>
        <v>0</v>
      </c>
      <c r="L17" s="193"/>
      <c r="M17" s="187"/>
      <c r="N17" s="196"/>
      <c r="O17" s="125">
        <v>2</v>
      </c>
      <c r="P17" s="126"/>
      <c r="Q17" s="127" t="str">
        <f>IF(OR(R17="Preventivo",R17="Detectivo"),"Probabilidad",IF(R17="Correctivo","Impacto",""))</f>
        <v/>
      </c>
      <c r="R17" s="128"/>
      <c r="S17" s="128"/>
      <c r="T17" s="129" t="str">
        <f t="shared" ref="T17:T21" si="8">IF(AND(R17="Preventivo",S17="Automático"),"50%",IF(AND(R17="Preventivo",S17="Manual"),"40%",IF(AND(R17="Detectivo",S17="Automático"),"40%",IF(AND(R17="Detectivo",S17="Manual"),"30%",IF(AND(R17="Correctivo",S17="Automático"),"35%",IF(AND(R17="Correctivo",S17="Manual"),"25%",""))))))</f>
        <v/>
      </c>
      <c r="U17" s="128"/>
      <c r="V17" s="128"/>
      <c r="W17" s="128"/>
      <c r="X17" s="130" t="str">
        <f>IFERROR(IF(AND(Q16="Probabilidad",Q17="Probabilidad"),(Z16-(+Z16*T17)),IF(Q17="Probabilidad",(I16-(+I16*T17)),IF(Q17="Impacto",Z16,""))),"")</f>
        <v/>
      </c>
      <c r="Y17" s="131" t="str">
        <f t="shared" si="1"/>
        <v/>
      </c>
      <c r="Z17" s="132" t="str">
        <f t="shared" ref="Z17:Z21" si="9">+X17</f>
        <v/>
      </c>
      <c r="AA17" s="131" t="str">
        <f t="shared" si="3"/>
        <v/>
      </c>
      <c r="AB17" s="132" t="str">
        <f>IFERROR(IF(AND(Q16="Impacto",Q17="Impacto"),(AB10-(+AB10*T17)),IF(Q17="Impacto",($M$16-(+$M$16*T17)),IF(Q17="Probabilidad",AB10,""))),"")</f>
        <v/>
      </c>
      <c r="AC17" s="133" t="str">
        <f t="shared" ref="AC17:AC18" si="10">IFERROR(IF(OR(AND(Y17="Muy Baja",AA17="Leve"),AND(Y17="Muy Baja",AA17="Menor"),AND(Y17="Baja",AA17="Leve")),"Bajo",IF(OR(AND(Y17="Muy baja",AA17="Moderado"),AND(Y17="Baja",AA17="Menor"),AND(Y17="Baja",AA17="Moderado"),AND(Y17="Media",AA17="Leve"),AND(Y17="Media",AA17="Menor"),AND(Y17="Media",AA17="Moderado"),AND(Y17="Alta",AA17="Leve"),AND(Y17="Alta",AA17="Menor")),"Moderado",IF(OR(AND(Y17="Muy Baja",AA17="Mayor"),AND(Y17="Baja",AA17="Mayor"),AND(Y17="Media",AA17="Mayor"),AND(Y17="Alta",AA17="Moderado"),AND(Y17="Alta",AA17="Mayor"),AND(Y17="Muy Alta",AA17="Leve"),AND(Y17="Muy Alta",AA17="Menor"),AND(Y17="Muy Alta",AA17="Moderado"),AND(Y17="Muy Alta",AA17="Mayor")),"Alto",IF(OR(AND(Y17="Muy Baja",AA17="Catastrófico"),AND(Y17="Baja",AA17="Catastrófico"),AND(Y17="Media",AA17="Catastrófico"),AND(Y17="Alta",AA17="Catastrófico"),AND(Y17="Muy Alta",AA17="Catastrófico")),"Extremo","")))),"")</f>
        <v/>
      </c>
      <c r="AD17" s="134"/>
      <c r="AE17" s="135"/>
      <c r="AF17" s="136"/>
      <c r="AG17" s="137"/>
      <c r="AH17" s="137"/>
      <c r="AI17" s="135"/>
      <c r="AJ17" s="136"/>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ht="151.5" customHeight="1" x14ac:dyDescent="0.3">
      <c r="A18" s="199"/>
      <c r="B18" s="202"/>
      <c r="C18" s="202"/>
      <c r="D18" s="202"/>
      <c r="E18" s="205"/>
      <c r="F18" s="202"/>
      <c r="G18" s="208"/>
      <c r="H18" s="193"/>
      <c r="I18" s="187"/>
      <c r="J18" s="190"/>
      <c r="K18" s="187">
        <f ca="1">IF(NOT(ISERROR(MATCH(J18,_xlfn.ANCHORARRAY(E29),0))),I31&amp;"Por favor no seleccionar los criterios de impacto",J18)</f>
        <v>0</v>
      </c>
      <c r="L18" s="193"/>
      <c r="M18" s="187"/>
      <c r="N18" s="196"/>
      <c r="O18" s="125">
        <v>3</v>
      </c>
      <c r="P18" s="138"/>
      <c r="Q18" s="127" t="str">
        <f>IF(OR(R18="Preventivo",R18="Detectivo"),"Probabilidad",IF(R18="Correctivo","Impacto",""))</f>
        <v/>
      </c>
      <c r="R18" s="128"/>
      <c r="S18" s="128"/>
      <c r="T18" s="129" t="str">
        <f t="shared" si="8"/>
        <v/>
      </c>
      <c r="U18" s="128"/>
      <c r="V18" s="128"/>
      <c r="W18" s="128"/>
      <c r="X18" s="130" t="str">
        <f>IFERROR(IF(AND(Q17="Probabilidad",Q18="Probabilidad"),(Z17-(+Z17*T18)),IF(AND(Q17="Impacto",Q18="Probabilidad"),(Z16-(+Z16*T18)),IF(Q18="Impacto",Z17,""))),"")</f>
        <v/>
      </c>
      <c r="Y18" s="131" t="str">
        <f t="shared" si="1"/>
        <v/>
      </c>
      <c r="Z18" s="132" t="str">
        <f t="shared" si="9"/>
        <v/>
      </c>
      <c r="AA18" s="131" t="str">
        <f t="shared" si="3"/>
        <v/>
      </c>
      <c r="AB18" s="132" t="str">
        <f>IFERROR(IF(AND(Q17="Impacto",Q18="Impacto"),(AB17-(+AB17*T18)),IF(AND(Q17="Probabilidad",Q18="Impacto"),(AB16-(+AB16*T18)),IF(Q18="Probabilidad",AB17,""))),"")</f>
        <v/>
      </c>
      <c r="AC18" s="133" t="str">
        <f t="shared" si="10"/>
        <v/>
      </c>
      <c r="AD18" s="134"/>
      <c r="AE18" s="135"/>
      <c r="AF18" s="136"/>
      <c r="AG18" s="137"/>
      <c r="AH18" s="137"/>
      <c r="AI18" s="135"/>
      <c r="AJ18" s="136"/>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ht="151.5" customHeight="1" x14ac:dyDescent="0.3">
      <c r="A19" s="199"/>
      <c r="B19" s="202"/>
      <c r="C19" s="202"/>
      <c r="D19" s="202"/>
      <c r="E19" s="205"/>
      <c r="F19" s="202"/>
      <c r="G19" s="208"/>
      <c r="H19" s="193"/>
      <c r="I19" s="187"/>
      <c r="J19" s="190"/>
      <c r="K19" s="187">
        <f ca="1">IF(NOT(ISERROR(MATCH(J19,_xlfn.ANCHORARRAY(E30),0))),I32&amp;"Por favor no seleccionar los criterios de impacto",J19)</f>
        <v>0</v>
      </c>
      <c r="L19" s="193"/>
      <c r="M19" s="187"/>
      <c r="N19" s="196"/>
      <c r="O19" s="125">
        <v>4</v>
      </c>
      <c r="P19" s="126"/>
      <c r="Q19" s="127" t="str">
        <f t="shared" ref="Q19:Q21" si="11">IF(OR(R19="Preventivo",R19="Detectivo"),"Probabilidad",IF(R19="Correctivo","Impacto",""))</f>
        <v/>
      </c>
      <c r="R19" s="128"/>
      <c r="S19" s="128"/>
      <c r="T19" s="129" t="str">
        <f t="shared" si="8"/>
        <v/>
      </c>
      <c r="U19" s="128"/>
      <c r="V19" s="128"/>
      <c r="W19" s="128"/>
      <c r="X19" s="130" t="str">
        <f t="shared" ref="X19:X21" si="12">IFERROR(IF(AND(Q18="Probabilidad",Q19="Probabilidad"),(Z18-(+Z18*T19)),IF(AND(Q18="Impacto",Q19="Probabilidad"),(Z17-(+Z17*T19)),IF(Q19="Impacto",Z18,""))),"")</f>
        <v/>
      </c>
      <c r="Y19" s="131" t="str">
        <f t="shared" si="1"/>
        <v/>
      </c>
      <c r="Z19" s="132" t="str">
        <f t="shared" si="9"/>
        <v/>
      </c>
      <c r="AA19" s="131" t="str">
        <f t="shared" si="3"/>
        <v/>
      </c>
      <c r="AB19" s="132" t="str">
        <f t="shared" ref="AB19:AB21" si="13">IFERROR(IF(AND(Q18="Impacto",Q19="Impacto"),(AB18-(+AB18*T19)),IF(AND(Q18="Probabilidad",Q19="Impacto"),(AB17-(+AB17*T19)),IF(Q19="Probabilidad",AB18,""))),"")</f>
        <v/>
      </c>
      <c r="AC19" s="133"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4"/>
      <c r="AE19" s="135"/>
      <c r="AF19" s="136"/>
      <c r="AG19" s="137"/>
      <c r="AH19" s="137"/>
      <c r="AI19" s="135"/>
      <c r="AJ19" s="136"/>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ht="151.5" customHeight="1" x14ac:dyDescent="0.3">
      <c r="A20" s="199"/>
      <c r="B20" s="202"/>
      <c r="C20" s="202"/>
      <c r="D20" s="202"/>
      <c r="E20" s="205"/>
      <c r="F20" s="202"/>
      <c r="G20" s="208"/>
      <c r="H20" s="193"/>
      <c r="I20" s="187"/>
      <c r="J20" s="190"/>
      <c r="K20" s="187">
        <f ca="1">IF(NOT(ISERROR(MATCH(J20,_xlfn.ANCHORARRAY(E31),0))),I33&amp;"Por favor no seleccionar los criterios de impacto",J20)</f>
        <v>0</v>
      </c>
      <c r="L20" s="193"/>
      <c r="M20" s="187"/>
      <c r="N20" s="196"/>
      <c r="O20" s="125">
        <v>5</v>
      </c>
      <c r="P20" s="126"/>
      <c r="Q20" s="127" t="str">
        <f t="shared" si="11"/>
        <v/>
      </c>
      <c r="R20" s="128"/>
      <c r="S20" s="128"/>
      <c r="T20" s="129" t="str">
        <f t="shared" si="8"/>
        <v/>
      </c>
      <c r="U20" s="128"/>
      <c r="V20" s="128"/>
      <c r="W20" s="128"/>
      <c r="X20" s="130" t="str">
        <f t="shared" si="12"/>
        <v/>
      </c>
      <c r="Y20" s="131" t="str">
        <f t="shared" si="1"/>
        <v/>
      </c>
      <c r="Z20" s="132" t="str">
        <f t="shared" si="9"/>
        <v/>
      </c>
      <c r="AA20" s="131" t="str">
        <f t="shared" si="3"/>
        <v/>
      </c>
      <c r="AB20" s="132" t="str">
        <f t="shared" si="13"/>
        <v/>
      </c>
      <c r="AC20" s="133"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4"/>
      <c r="AE20" s="135"/>
      <c r="AF20" s="136"/>
      <c r="AG20" s="137"/>
      <c r="AH20" s="137"/>
      <c r="AI20" s="135"/>
      <c r="AJ20" s="136"/>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ht="151.5" customHeight="1" x14ac:dyDescent="0.3">
      <c r="A21" s="200"/>
      <c r="B21" s="203"/>
      <c r="C21" s="203"/>
      <c r="D21" s="203"/>
      <c r="E21" s="206"/>
      <c r="F21" s="203"/>
      <c r="G21" s="209"/>
      <c r="H21" s="194"/>
      <c r="I21" s="188"/>
      <c r="J21" s="191"/>
      <c r="K21" s="188">
        <f ca="1">IF(NOT(ISERROR(MATCH(J21,_xlfn.ANCHORARRAY(E32),0))),I34&amp;"Por favor no seleccionar los criterios de impacto",J21)</f>
        <v>0</v>
      </c>
      <c r="L21" s="194"/>
      <c r="M21" s="188"/>
      <c r="N21" s="197"/>
      <c r="O21" s="125">
        <v>6</v>
      </c>
      <c r="P21" s="126"/>
      <c r="Q21" s="127" t="str">
        <f t="shared" si="11"/>
        <v/>
      </c>
      <c r="R21" s="128"/>
      <c r="S21" s="128"/>
      <c r="T21" s="129" t="str">
        <f t="shared" si="8"/>
        <v/>
      </c>
      <c r="U21" s="128"/>
      <c r="V21" s="128"/>
      <c r="W21" s="128"/>
      <c r="X21" s="130" t="str">
        <f t="shared" si="12"/>
        <v/>
      </c>
      <c r="Y21" s="131" t="str">
        <f t="shared" si="1"/>
        <v/>
      </c>
      <c r="Z21" s="132" t="str">
        <f t="shared" si="9"/>
        <v/>
      </c>
      <c r="AA21" s="131" t="str">
        <f t="shared" si="3"/>
        <v/>
      </c>
      <c r="AB21" s="132" t="str">
        <f t="shared" si="13"/>
        <v/>
      </c>
      <c r="AC21" s="133" t="str">
        <f t="shared" si="14"/>
        <v/>
      </c>
      <c r="AD21" s="134"/>
      <c r="AE21" s="135"/>
      <c r="AF21" s="136"/>
      <c r="AG21" s="137"/>
      <c r="AH21" s="137"/>
      <c r="AI21" s="135"/>
      <c r="AJ21" s="136"/>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ht="151.5" customHeight="1" x14ac:dyDescent="0.3">
      <c r="A22" s="198">
        <v>3</v>
      </c>
      <c r="B22" s="201" t="s">
        <v>134</v>
      </c>
      <c r="C22" s="201" t="s">
        <v>441</v>
      </c>
      <c r="D22" s="201" t="s">
        <v>440</v>
      </c>
      <c r="E22" s="204" t="s">
        <v>439</v>
      </c>
      <c r="F22" s="201" t="s">
        <v>127</v>
      </c>
      <c r="G22" s="207">
        <v>360</v>
      </c>
      <c r="H22" s="192" t="str">
        <f>IF(G22&lt;=0,"",IF(G22&lt;=2,"Muy Baja",IF(G22&lt;=24,"Baja",IF(G22&lt;=500,"Media",IF(G22&lt;=5000,"Alta","Muy Alta")))))</f>
        <v>Media</v>
      </c>
      <c r="I22" s="186">
        <f>IF(H22="","",IF(H22="Muy Baja",0.2,IF(H22="Baja",0.4,IF(H22="Media",0.6,IF(H22="Alta",0.8,IF(H22="Muy Alta",1,))))))</f>
        <v>0.6</v>
      </c>
      <c r="J22" s="189" t="s">
        <v>152</v>
      </c>
      <c r="K22" s="186" t="str">
        <f ca="1">IF(NOT(ISERROR(MATCH(J22,'Tabla Impacto'!$B$221:$B$223,0))),'Tabla Impacto'!$F$223&amp;"Por favor no seleccionar los criterios de impacto(Afectación Económica o presupuestal y Pérdida Reputacional)",J22)</f>
        <v xml:space="preserve">     Mayor a 500 SMLMV </v>
      </c>
      <c r="L22" s="192" t="str">
        <f ca="1">IF(OR(K22='Tabla Impacto'!$C$11,K22='Tabla Impacto'!$D$11),"Leve",IF(OR(K22='Tabla Impacto'!$C$12,K22='Tabla Impacto'!$D$12),"Menor",IF(OR(K22='Tabla Impacto'!$C$13,K22='Tabla Impacto'!$D$13),"Moderado",IF(OR(K22='Tabla Impacto'!$C$14,K22='Tabla Impacto'!$D$14),"Mayor",IF(OR(K22='Tabla Impacto'!$C$15,K22='Tabla Impacto'!$D$15),"Catastrófico","")))))</f>
        <v>Catastrófico</v>
      </c>
      <c r="M22" s="186">
        <f ca="1">IF(L22="","",IF(L22="Leve",0.2,IF(L22="Menor",0.4,IF(L22="Moderado",0.6,IF(L22="Mayor",0.8,IF(L22="Catastrófico",1,))))))</f>
        <v>1</v>
      </c>
      <c r="N22" s="195" t="str">
        <f ca="1">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Extremo</v>
      </c>
      <c r="O22" s="125">
        <v>1</v>
      </c>
      <c r="P22" s="126" t="s">
        <v>442</v>
      </c>
      <c r="Q22" s="127" t="str">
        <f>IF(OR(R22="Preventivo",R22="Detectivo"),"Probabilidad",IF(R22="Correctivo","Impacto",""))</f>
        <v>Probabilidad</v>
      </c>
      <c r="R22" s="128" t="s">
        <v>14</v>
      </c>
      <c r="S22" s="128" t="s">
        <v>9</v>
      </c>
      <c r="T22" s="129" t="str">
        <f>IF(AND(R22="Preventivo",S22="Automático"),"50%",IF(AND(R22="Preventivo",S22="Manual"),"40%",IF(AND(R22="Detectivo",S22="Automático"),"40%",IF(AND(R22="Detectivo",S22="Manual"),"30%",IF(AND(R22="Correctivo",S22="Automático"),"35%",IF(AND(R22="Correctivo",S22="Manual"),"25%",""))))))</f>
        <v>40%</v>
      </c>
      <c r="U22" s="128" t="s">
        <v>19</v>
      </c>
      <c r="V22" s="128" t="s">
        <v>22</v>
      </c>
      <c r="W22" s="128" t="s">
        <v>119</v>
      </c>
      <c r="X22" s="130">
        <f>IFERROR(IF(Q22="Probabilidad",(I22-(+I22*T22)),IF(Q22="Impacto",I22,"")),"")</f>
        <v>0.36</v>
      </c>
      <c r="Y22" s="131" t="str">
        <f>IFERROR(IF(X22="","",IF(X22&lt;=0.2,"Muy Baja",IF(X22&lt;=0.4,"Baja",IF(X22&lt;=0.6,"Media",IF(X22&lt;=0.8,"Alta","Muy Alta"))))),"")</f>
        <v>Baja</v>
      </c>
      <c r="Z22" s="132">
        <f>+X22</f>
        <v>0.36</v>
      </c>
      <c r="AA22" s="131" t="str">
        <f ca="1">IFERROR(IF(AB22="","",IF(AB22&lt;=0.2,"Leve",IF(AB22&lt;=0.4,"Menor",IF(AB22&lt;=0.6,"Moderado",IF(AB22&lt;=0.8,"Mayor","Catastrófico"))))),"")</f>
        <v>Catastrófico</v>
      </c>
      <c r="AB22" s="132">
        <f ca="1">IFERROR(IF(Q22="Impacto",(M22-(+M22*T22)),IF(Q22="Probabilidad",M22,"")),"")</f>
        <v>1</v>
      </c>
      <c r="AC22" s="133" t="str">
        <f ca="1">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Extremo</v>
      </c>
      <c r="AD22" s="134" t="s">
        <v>136</v>
      </c>
      <c r="AE22" s="126" t="s">
        <v>456</v>
      </c>
      <c r="AF22" s="135" t="s">
        <v>443</v>
      </c>
      <c r="AG22" s="135" t="s">
        <v>281</v>
      </c>
      <c r="AH22" s="137" t="s">
        <v>216</v>
      </c>
      <c r="AI22" s="135" t="s">
        <v>474</v>
      </c>
      <c r="AJ22" s="136" t="s">
        <v>40</v>
      </c>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ht="151.5" customHeight="1" x14ac:dyDescent="0.3">
      <c r="A23" s="199"/>
      <c r="B23" s="202"/>
      <c r="C23" s="202"/>
      <c r="D23" s="202"/>
      <c r="E23" s="205"/>
      <c r="F23" s="202"/>
      <c r="G23" s="208"/>
      <c r="H23" s="193"/>
      <c r="I23" s="187"/>
      <c r="J23" s="190"/>
      <c r="K23" s="187">
        <f t="shared" ref="K23:K27" ca="1" si="15">IF(NOT(ISERROR(MATCH(J23,_xlfn.ANCHORARRAY(E34),0))),I36&amp;"Por favor no seleccionar los criterios de impacto",J23)</f>
        <v>0</v>
      </c>
      <c r="L23" s="193"/>
      <c r="M23" s="187"/>
      <c r="N23" s="196"/>
      <c r="O23" s="125">
        <v>2</v>
      </c>
      <c r="P23" s="126"/>
      <c r="Q23" s="127" t="str">
        <f>IF(OR(R23="Preventivo",R23="Detectivo"),"Probabilidad",IF(R23="Correctivo","Impacto",""))</f>
        <v/>
      </c>
      <c r="R23" s="128"/>
      <c r="S23" s="128"/>
      <c r="T23" s="129" t="str">
        <f t="shared" ref="T23:T27" si="16">IF(AND(R23="Preventivo",S23="Automático"),"50%",IF(AND(R23="Preventivo",S23="Manual"),"40%",IF(AND(R23="Detectivo",S23="Automático"),"40%",IF(AND(R23="Detectivo",S23="Manual"),"30%",IF(AND(R23="Correctivo",S23="Automático"),"35%",IF(AND(R23="Correctivo",S23="Manual"),"25%",""))))))</f>
        <v/>
      </c>
      <c r="U23" s="128"/>
      <c r="V23" s="128"/>
      <c r="W23" s="128"/>
      <c r="X23" s="139" t="str">
        <f>IFERROR(IF(AND(Q22="Probabilidad",Q23="Probabilidad"),(Z22-(+Z22*T23)),IF(Q23="Probabilidad",(I22-(+I22*T23)),IF(Q23="Impacto",Z22,""))),"")</f>
        <v/>
      </c>
      <c r="Y23" s="131" t="str">
        <f t="shared" si="1"/>
        <v/>
      </c>
      <c r="Z23" s="132" t="str">
        <f t="shared" ref="Z23:Z27" si="17">+X23</f>
        <v/>
      </c>
      <c r="AA23" s="131" t="str">
        <f t="shared" si="3"/>
        <v/>
      </c>
      <c r="AB23" s="132" t="str">
        <f>IFERROR(IF(AND(Q22="Impacto",Q23="Impacto"),(AB16-(+AB16*T23)),IF(Q23="Impacto",($M$22-(+$M$22*T23)),IF(Q23="Probabilidad",AB16,""))),"")</f>
        <v/>
      </c>
      <c r="AC23" s="133"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34"/>
      <c r="AE23" s="135"/>
      <c r="AF23" s="136"/>
      <c r="AG23" s="137"/>
      <c r="AH23" s="137"/>
      <c r="AI23" s="135"/>
      <c r="AJ23" s="136"/>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ht="151.5" customHeight="1" x14ac:dyDescent="0.3">
      <c r="A24" s="199"/>
      <c r="B24" s="202"/>
      <c r="C24" s="202"/>
      <c r="D24" s="202"/>
      <c r="E24" s="205"/>
      <c r="F24" s="202"/>
      <c r="G24" s="208"/>
      <c r="H24" s="193"/>
      <c r="I24" s="187"/>
      <c r="J24" s="190"/>
      <c r="K24" s="187">
        <f t="shared" ca="1" si="15"/>
        <v>0</v>
      </c>
      <c r="L24" s="193"/>
      <c r="M24" s="187"/>
      <c r="N24" s="196"/>
      <c r="O24" s="125">
        <v>3</v>
      </c>
      <c r="P24" s="138"/>
      <c r="Q24" s="127" t="str">
        <f>IF(OR(R24="Preventivo",R24="Detectivo"),"Probabilidad",IF(R24="Correctivo","Impacto",""))</f>
        <v/>
      </c>
      <c r="R24" s="128"/>
      <c r="S24" s="128"/>
      <c r="T24" s="129" t="str">
        <f t="shared" si="16"/>
        <v/>
      </c>
      <c r="U24" s="128"/>
      <c r="V24" s="128"/>
      <c r="W24" s="128"/>
      <c r="X24" s="130" t="str">
        <f>IFERROR(IF(AND(Q23="Probabilidad",Q24="Probabilidad"),(Z23-(+Z23*T24)),IF(AND(Q23="Impacto",Q24="Probabilidad"),(Z22-(+Z22*T24)),IF(Q24="Impacto",Z23,""))),"")</f>
        <v/>
      </c>
      <c r="Y24" s="131" t="str">
        <f t="shared" si="1"/>
        <v/>
      </c>
      <c r="Z24" s="132" t="str">
        <f t="shared" si="17"/>
        <v/>
      </c>
      <c r="AA24" s="131" t="str">
        <f t="shared" si="3"/>
        <v/>
      </c>
      <c r="AB24" s="132" t="str">
        <f>IFERROR(IF(AND(Q23="Impacto",Q24="Impacto"),(AB23-(+AB23*T24)),IF(AND(Q23="Probabilidad",Q24="Impacto"),(AB22-(+AB22*T24)),IF(Q24="Probabilidad",AB23,""))),"")</f>
        <v/>
      </c>
      <c r="AC24" s="133" t="str">
        <f t="shared" si="18"/>
        <v/>
      </c>
      <c r="AD24" s="134"/>
      <c r="AE24" s="135"/>
      <c r="AF24" s="136"/>
      <c r="AG24" s="137"/>
      <c r="AH24" s="137"/>
      <c r="AI24" s="135"/>
      <c r="AJ24" s="136"/>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ht="151.5" customHeight="1" x14ac:dyDescent="0.3">
      <c r="A25" s="199"/>
      <c r="B25" s="202"/>
      <c r="C25" s="202"/>
      <c r="D25" s="202"/>
      <c r="E25" s="205"/>
      <c r="F25" s="202"/>
      <c r="G25" s="208"/>
      <c r="H25" s="193"/>
      <c r="I25" s="187"/>
      <c r="J25" s="190"/>
      <c r="K25" s="187">
        <f t="shared" ca="1" si="15"/>
        <v>0</v>
      </c>
      <c r="L25" s="193"/>
      <c r="M25" s="187"/>
      <c r="N25" s="196"/>
      <c r="O25" s="125">
        <v>4</v>
      </c>
      <c r="P25" s="126"/>
      <c r="Q25" s="127" t="str">
        <f t="shared" ref="Q25:Q27" si="19">IF(OR(R25="Preventivo",R25="Detectivo"),"Probabilidad",IF(R25="Correctivo","Impacto",""))</f>
        <v/>
      </c>
      <c r="R25" s="128"/>
      <c r="S25" s="128"/>
      <c r="T25" s="129" t="str">
        <f t="shared" si="16"/>
        <v/>
      </c>
      <c r="U25" s="128"/>
      <c r="V25" s="128"/>
      <c r="W25" s="128"/>
      <c r="X25" s="130" t="str">
        <f t="shared" ref="X25:X27" si="20">IFERROR(IF(AND(Q24="Probabilidad",Q25="Probabilidad"),(Z24-(+Z24*T25)),IF(AND(Q24="Impacto",Q25="Probabilidad"),(Z23-(+Z23*T25)),IF(Q25="Impacto",Z24,""))),"")</f>
        <v/>
      </c>
      <c r="Y25" s="131" t="str">
        <f t="shared" si="1"/>
        <v/>
      </c>
      <c r="Z25" s="132" t="str">
        <f t="shared" si="17"/>
        <v/>
      </c>
      <c r="AA25" s="131" t="str">
        <f t="shared" si="3"/>
        <v/>
      </c>
      <c r="AB25" s="132" t="str">
        <f t="shared" ref="AB25:AB27" si="21">IFERROR(IF(AND(Q24="Impacto",Q25="Impacto"),(AB24-(+AB24*T25)),IF(AND(Q24="Probabilidad",Q25="Impacto"),(AB23-(+AB23*T25)),IF(Q25="Probabilidad",AB24,""))),"")</f>
        <v/>
      </c>
      <c r="AC25" s="133"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4"/>
      <c r="AE25" s="135"/>
      <c r="AF25" s="136"/>
      <c r="AG25" s="137"/>
      <c r="AH25" s="137"/>
      <c r="AI25" s="135"/>
      <c r="AJ25" s="136"/>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ht="151.5" customHeight="1" x14ac:dyDescent="0.3">
      <c r="A26" s="199"/>
      <c r="B26" s="202"/>
      <c r="C26" s="202"/>
      <c r="D26" s="202"/>
      <c r="E26" s="205"/>
      <c r="F26" s="202"/>
      <c r="G26" s="208"/>
      <c r="H26" s="193"/>
      <c r="I26" s="187"/>
      <c r="J26" s="190"/>
      <c r="K26" s="187">
        <f t="shared" ca="1" si="15"/>
        <v>0</v>
      </c>
      <c r="L26" s="193"/>
      <c r="M26" s="187"/>
      <c r="N26" s="196"/>
      <c r="O26" s="125">
        <v>5</v>
      </c>
      <c r="P26" s="126"/>
      <c r="Q26" s="127" t="str">
        <f t="shared" si="19"/>
        <v/>
      </c>
      <c r="R26" s="128"/>
      <c r="S26" s="128"/>
      <c r="T26" s="129" t="str">
        <f t="shared" si="16"/>
        <v/>
      </c>
      <c r="U26" s="128"/>
      <c r="V26" s="128"/>
      <c r="W26" s="128"/>
      <c r="X26" s="130" t="str">
        <f t="shared" si="20"/>
        <v/>
      </c>
      <c r="Y26" s="131" t="str">
        <f t="shared" si="1"/>
        <v/>
      </c>
      <c r="Z26" s="132" t="str">
        <f t="shared" si="17"/>
        <v/>
      </c>
      <c r="AA26" s="131" t="str">
        <f t="shared" si="3"/>
        <v/>
      </c>
      <c r="AB26" s="132" t="str">
        <f t="shared" si="21"/>
        <v/>
      </c>
      <c r="AC26" s="133"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4"/>
      <c r="AE26" s="135"/>
      <c r="AF26" s="136"/>
      <c r="AG26" s="137"/>
      <c r="AH26" s="137"/>
      <c r="AI26" s="135"/>
      <c r="AJ26" s="136"/>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ht="151.5" customHeight="1" x14ac:dyDescent="0.3">
      <c r="A27" s="200"/>
      <c r="B27" s="203"/>
      <c r="C27" s="203"/>
      <c r="D27" s="203"/>
      <c r="E27" s="206"/>
      <c r="F27" s="203"/>
      <c r="G27" s="209"/>
      <c r="H27" s="194"/>
      <c r="I27" s="188"/>
      <c r="J27" s="191"/>
      <c r="K27" s="188">
        <f t="shared" ca="1" si="15"/>
        <v>0</v>
      </c>
      <c r="L27" s="194"/>
      <c r="M27" s="188"/>
      <c r="N27" s="197"/>
      <c r="O27" s="125">
        <v>6</v>
      </c>
      <c r="P27" s="126"/>
      <c r="Q27" s="127" t="str">
        <f t="shared" si="19"/>
        <v/>
      </c>
      <c r="R27" s="128"/>
      <c r="S27" s="128"/>
      <c r="T27" s="129" t="str">
        <f t="shared" si="16"/>
        <v/>
      </c>
      <c r="U27" s="128"/>
      <c r="V27" s="128"/>
      <c r="W27" s="128"/>
      <c r="X27" s="130" t="str">
        <f t="shared" si="20"/>
        <v/>
      </c>
      <c r="Y27" s="131" t="str">
        <f t="shared" si="1"/>
        <v/>
      </c>
      <c r="Z27" s="132" t="str">
        <f t="shared" si="17"/>
        <v/>
      </c>
      <c r="AA27" s="131" t="str">
        <f t="shared" si="3"/>
        <v/>
      </c>
      <c r="AB27" s="132" t="str">
        <f t="shared" si="21"/>
        <v/>
      </c>
      <c r="AC27" s="133" t="str">
        <f t="shared" si="22"/>
        <v/>
      </c>
      <c r="AD27" s="134"/>
      <c r="AE27" s="135"/>
      <c r="AF27" s="136"/>
      <c r="AG27" s="137"/>
      <c r="AH27" s="137"/>
      <c r="AI27" s="135"/>
      <c r="AJ27" s="136"/>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ht="151.5" customHeight="1" x14ac:dyDescent="0.3">
      <c r="A28" s="198">
        <v>4</v>
      </c>
      <c r="B28" s="201"/>
      <c r="C28" s="201"/>
      <c r="D28" s="201"/>
      <c r="E28" s="204"/>
      <c r="F28" s="201"/>
      <c r="G28" s="207"/>
      <c r="H28" s="192" t="str">
        <f>IF(G28&lt;=0,"",IF(G28&lt;=2,"Muy Baja",IF(G28&lt;=24,"Baja",IF(G28&lt;=500,"Media",IF(G28&lt;=5000,"Alta","Muy Alta")))))</f>
        <v/>
      </c>
      <c r="I28" s="186" t="str">
        <f>IF(H28="","",IF(H28="Muy Baja",0.2,IF(H28="Baja",0.4,IF(H28="Media",0.6,IF(H28="Alta",0.8,IF(H28="Muy Alta",1,))))))</f>
        <v/>
      </c>
      <c r="J28" s="189"/>
      <c r="K28" s="186">
        <f ca="1">IF(NOT(ISERROR(MATCH(J28,'Tabla Impacto'!$B$221:$B$223,0))),'Tabla Impacto'!$F$223&amp;"Por favor no seleccionar los criterios de impacto(Afectación Económica o presupuestal y Pérdida Reputacional)",J28)</f>
        <v>0</v>
      </c>
      <c r="L28" s="192" t="str">
        <f ca="1">IF(OR(K28='Tabla Impacto'!$C$11,K28='Tabla Impacto'!$D$11),"Leve",IF(OR(K28='Tabla Impacto'!$C$12,K28='Tabla Impacto'!$D$12),"Menor",IF(OR(K28='Tabla Impacto'!$C$13,K28='Tabla Impacto'!$D$13),"Moderado",IF(OR(K28='Tabla Impacto'!$C$14,K28='Tabla Impacto'!$D$14),"Mayor",IF(OR(K28='Tabla Impacto'!$C$15,K28='Tabla Impacto'!$D$15),"Catastrófico","")))))</f>
        <v/>
      </c>
      <c r="M28" s="186" t="str">
        <f ca="1">IF(L28="","",IF(L28="Leve",0.2,IF(L28="Menor",0.4,IF(L28="Moderado",0.6,IF(L28="Mayor",0.8,IF(L28="Catastrófico",1,))))))</f>
        <v/>
      </c>
      <c r="N28" s="195" t="str">
        <f ca="1">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
      </c>
      <c r="O28" s="125">
        <v>1</v>
      </c>
      <c r="P28" s="126"/>
      <c r="Q28" s="127" t="str">
        <f>IF(OR(R28="Preventivo",R28="Detectivo"),"Probabilidad",IF(R28="Correctivo","Impacto",""))</f>
        <v/>
      </c>
      <c r="R28" s="128"/>
      <c r="S28" s="128"/>
      <c r="T28" s="129" t="str">
        <f>IF(AND(R28="Preventivo",S28="Automático"),"50%",IF(AND(R28="Preventivo",S28="Manual"),"40%",IF(AND(R28="Detectivo",S28="Automático"),"40%",IF(AND(R28="Detectivo",S28="Manual"),"30%",IF(AND(R28="Correctivo",S28="Automático"),"35%",IF(AND(R28="Correctivo",S28="Manual"),"25%",""))))))</f>
        <v/>
      </c>
      <c r="U28" s="128"/>
      <c r="V28" s="128"/>
      <c r="W28" s="128"/>
      <c r="X28" s="130" t="str">
        <f>IFERROR(IF(Q28="Probabilidad",(I28-(+I28*T28)),IF(Q28="Impacto",I28,"")),"")</f>
        <v/>
      </c>
      <c r="Y28" s="131" t="str">
        <f>IFERROR(IF(X28="","",IF(X28&lt;=0.2,"Muy Baja",IF(X28&lt;=0.4,"Baja",IF(X28&lt;=0.6,"Media",IF(X28&lt;=0.8,"Alta","Muy Alta"))))),"")</f>
        <v/>
      </c>
      <c r="Z28" s="132" t="str">
        <f>+X28</f>
        <v/>
      </c>
      <c r="AA28" s="131" t="str">
        <f>IFERROR(IF(AB28="","",IF(AB28&lt;=0.2,"Leve",IF(AB28&lt;=0.4,"Menor",IF(AB28&lt;=0.6,"Moderado",IF(AB28&lt;=0.8,"Mayor","Catastrófico"))))),"")</f>
        <v/>
      </c>
      <c r="AB28" s="132" t="str">
        <f>IFERROR(IF(Q28="Impacto",(M28-(+M28*T28)),IF(Q28="Probabilidad",M28,"")),"")</f>
        <v/>
      </c>
      <c r="AC28" s="133"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
      </c>
      <c r="AD28" s="134"/>
      <c r="AE28" s="126"/>
      <c r="AF28" s="135"/>
      <c r="AG28" s="137"/>
      <c r="AH28" s="137"/>
      <c r="AI28" s="135"/>
      <c r="AJ28" s="136"/>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ht="151.5" customHeight="1" x14ac:dyDescent="0.3">
      <c r="A29" s="199"/>
      <c r="B29" s="202"/>
      <c r="C29" s="202"/>
      <c r="D29" s="202"/>
      <c r="E29" s="205"/>
      <c r="F29" s="202"/>
      <c r="G29" s="208"/>
      <c r="H29" s="193"/>
      <c r="I29" s="187"/>
      <c r="J29" s="190"/>
      <c r="K29" s="187">
        <f t="shared" ref="K29:K33" ca="1" si="23">IF(NOT(ISERROR(MATCH(J29,_xlfn.ANCHORARRAY(E40),0))),I42&amp;"Por favor no seleccionar los criterios de impacto",J29)</f>
        <v>0</v>
      </c>
      <c r="L29" s="193"/>
      <c r="M29" s="187"/>
      <c r="N29" s="196"/>
      <c r="O29" s="125">
        <v>2</v>
      </c>
      <c r="P29" s="126"/>
      <c r="Q29" s="127" t="str">
        <f>IF(OR(R29="Preventivo",R29="Detectivo"),"Probabilidad",IF(R29="Correctivo","Impacto",""))</f>
        <v/>
      </c>
      <c r="R29" s="128"/>
      <c r="S29" s="128"/>
      <c r="T29" s="129" t="str">
        <f t="shared" ref="T29:T33" si="24">IF(AND(R29="Preventivo",S29="Automático"),"50%",IF(AND(R29="Preventivo",S29="Manual"),"40%",IF(AND(R29="Detectivo",S29="Automático"),"40%",IF(AND(R29="Detectivo",S29="Manual"),"30%",IF(AND(R29="Correctivo",S29="Automático"),"35%",IF(AND(R29="Correctivo",S29="Manual"),"25%",""))))))</f>
        <v/>
      </c>
      <c r="U29" s="128"/>
      <c r="V29" s="128"/>
      <c r="W29" s="128"/>
      <c r="X29" s="130" t="str">
        <f>IFERROR(IF(AND(Q28="Probabilidad",Q29="Probabilidad"),(Z28-(+Z28*T29)),IF(Q29="Probabilidad",(I28-(+I28*T29)),IF(Q29="Impacto",Z28,""))),"")</f>
        <v/>
      </c>
      <c r="Y29" s="131" t="str">
        <f t="shared" si="1"/>
        <v/>
      </c>
      <c r="Z29" s="132" t="str">
        <f t="shared" ref="Z29:Z33" si="25">+X29</f>
        <v/>
      </c>
      <c r="AA29" s="131" t="str">
        <f t="shared" si="3"/>
        <v/>
      </c>
      <c r="AB29" s="132" t="str">
        <f>IFERROR(IF(AND(Q28="Impacto",Q29="Impacto"),(AB22-(+AB22*T29)),IF(Q29="Impacto",($M$28-(+$M$28*T29)),IF(Q29="Probabilidad",AB22,""))),"")</f>
        <v/>
      </c>
      <c r="AC29" s="133" t="str">
        <f t="shared" ref="AC29:AC30" si="26">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34"/>
      <c r="AE29" s="135"/>
      <c r="AF29" s="136"/>
      <c r="AG29" s="137"/>
      <c r="AH29" s="137"/>
      <c r="AI29" s="135"/>
      <c r="AJ29" s="136"/>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ht="151.5" customHeight="1" x14ac:dyDescent="0.3">
      <c r="A30" s="199"/>
      <c r="B30" s="202"/>
      <c r="C30" s="202"/>
      <c r="D30" s="202"/>
      <c r="E30" s="205"/>
      <c r="F30" s="202"/>
      <c r="G30" s="208"/>
      <c r="H30" s="193"/>
      <c r="I30" s="187"/>
      <c r="J30" s="190"/>
      <c r="K30" s="187">
        <f t="shared" ca="1" si="23"/>
        <v>0</v>
      </c>
      <c r="L30" s="193"/>
      <c r="M30" s="187"/>
      <c r="N30" s="196"/>
      <c r="O30" s="125">
        <v>3</v>
      </c>
      <c r="P30" s="138"/>
      <c r="Q30" s="127" t="str">
        <f>IF(OR(R30="Preventivo",R30="Detectivo"),"Probabilidad",IF(R30="Correctivo","Impacto",""))</f>
        <v/>
      </c>
      <c r="R30" s="128"/>
      <c r="S30" s="128"/>
      <c r="T30" s="129" t="str">
        <f t="shared" si="24"/>
        <v/>
      </c>
      <c r="U30" s="128"/>
      <c r="V30" s="128"/>
      <c r="W30" s="128"/>
      <c r="X30" s="130" t="str">
        <f>IFERROR(IF(AND(Q29="Probabilidad",Q30="Probabilidad"),(Z29-(+Z29*T30)),IF(AND(Q29="Impacto",Q30="Probabilidad"),(Z28-(+Z28*T30)),IF(Q30="Impacto",Z29,""))),"")</f>
        <v/>
      </c>
      <c r="Y30" s="131" t="str">
        <f t="shared" si="1"/>
        <v/>
      </c>
      <c r="Z30" s="132" t="str">
        <f t="shared" si="25"/>
        <v/>
      </c>
      <c r="AA30" s="131" t="str">
        <f t="shared" si="3"/>
        <v/>
      </c>
      <c r="AB30" s="132" t="str">
        <f>IFERROR(IF(AND(Q29="Impacto",Q30="Impacto"),(AB29-(+AB29*T30)),IF(AND(Q29="Probabilidad",Q30="Impacto"),(AB28-(+AB28*T30)),IF(Q30="Probabilidad",AB29,""))),"")</f>
        <v/>
      </c>
      <c r="AC30" s="133" t="str">
        <f t="shared" si="26"/>
        <v/>
      </c>
      <c r="AD30" s="134"/>
      <c r="AE30" s="135"/>
      <c r="AF30" s="136"/>
      <c r="AG30" s="137"/>
      <c r="AH30" s="137"/>
      <c r="AI30" s="135"/>
      <c r="AJ30" s="136"/>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ht="151.5" customHeight="1" x14ac:dyDescent="0.3">
      <c r="A31" s="199"/>
      <c r="B31" s="202"/>
      <c r="C31" s="202"/>
      <c r="D31" s="202"/>
      <c r="E31" s="205"/>
      <c r="F31" s="202"/>
      <c r="G31" s="208"/>
      <c r="H31" s="193"/>
      <c r="I31" s="187"/>
      <c r="J31" s="190"/>
      <c r="K31" s="187">
        <f t="shared" ca="1" si="23"/>
        <v>0</v>
      </c>
      <c r="L31" s="193"/>
      <c r="M31" s="187"/>
      <c r="N31" s="196"/>
      <c r="O31" s="125">
        <v>4</v>
      </c>
      <c r="P31" s="126"/>
      <c r="Q31" s="127" t="str">
        <f t="shared" ref="Q31:Q33" si="27">IF(OR(R31="Preventivo",R31="Detectivo"),"Probabilidad",IF(R31="Correctivo","Impacto",""))</f>
        <v/>
      </c>
      <c r="R31" s="128"/>
      <c r="S31" s="128"/>
      <c r="T31" s="129" t="str">
        <f t="shared" si="24"/>
        <v/>
      </c>
      <c r="U31" s="128"/>
      <c r="V31" s="128"/>
      <c r="W31" s="128"/>
      <c r="X31" s="130" t="str">
        <f t="shared" ref="X31:X33" si="28">IFERROR(IF(AND(Q30="Probabilidad",Q31="Probabilidad"),(Z30-(+Z30*T31)),IF(AND(Q30="Impacto",Q31="Probabilidad"),(Z29-(+Z29*T31)),IF(Q31="Impacto",Z30,""))),"")</f>
        <v/>
      </c>
      <c r="Y31" s="131" t="str">
        <f t="shared" si="1"/>
        <v/>
      </c>
      <c r="Z31" s="132" t="str">
        <f t="shared" si="25"/>
        <v/>
      </c>
      <c r="AA31" s="131" t="str">
        <f t="shared" si="3"/>
        <v/>
      </c>
      <c r="AB31" s="132" t="str">
        <f t="shared" ref="AB31:AB33" si="29">IFERROR(IF(AND(Q30="Impacto",Q31="Impacto"),(AB30-(+AB30*T31)),IF(AND(Q30="Probabilidad",Q31="Impacto"),(AB29-(+AB29*T31)),IF(Q31="Probabilidad",AB30,""))),"")</f>
        <v/>
      </c>
      <c r="AC31" s="133"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4"/>
      <c r="AE31" s="135"/>
      <c r="AF31" s="136"/>
      <c r="AG31" s="137"/>
      <c r="AH31" s="137"/>
      <c r="AI31" s="135"/>
      <c r="AJ31" s="136"/>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ht="151.5" customHeight="1" x14ac:dyDescent="0.3">
      <c r="A32" s="199"/>
      <c r="B32" s="202"/>
      <c r="C32" s="202"/>
      <c r="D32" s="202"/>
      <c r="E32" s="205"/>
      <c r="F32" s="202"/>
      <c r="G32" s="208"/>
      <c r="H32" s="193"/>
      <c r="I32" s="187"/>
      <c r="J32" s="190"/>
      <c r="K32" s="187">
        <f t="shared" ca="1" si="23"/>
        <v>0</v>
      </c>
      <c r="L32" s="193"/>
      <c r="M32" s="187"/>
      <c r="N32" s="196"/>
      <c r="O32" s="125">
        <v>5</v>
      </c>
      <c r="P32" s="126"/>
      <c r="Q32" s="127" t="str">
        <f t="shared" si="27"/>
        <v/>
      </c>
      <c r="R32" s="128"/>
      <c r="S32" s="128"/>
      <c r="T32" s="129" t="str">
        <f t="shared" si="24"/>
        <v/>
      </c>
      <c r="U32" s="128"/>
      <c r="V32" s="128"/>
      <c r="W32" s="128"/>
      <c r="X32" s="139" t="str">
        <f t="shared" si="28"/>
        <v/>
      </c>
      <c r="Y32" s="131" t="str">
        <f>IFERROR(IF(X32="","",IF(X32&lt;=0.2,"Muy Baja",IF(X32&lt;=0.4,"Baja",IF(X32&lt;=0.6,"Media",IF(X32&lt;=0.8,"Alta","Muy Alta"))))),"")</f>
        <v/>
      </c>
      <c r="Z32" s="132" t="str">
        <f t="shared" si="25"/>
        <v/>
      </c>
      <c r="AA32" s="131" t="str">
        <f t="shared" si="3"/>
        <v/>
      </c>
      <c r="AB32" s="132" t="str">
        <f t="shared" si="29"/>
        <v/>
      </c>
      <c r="AC32" s="133"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4"/>
      <c r="AE32" s="135"/>
      <c r="AF32" s="136"/>
      <c r="AG32" s="137"/>
      <c r="AH32" s="137"/>
      <c r="AI32" s="135"/>
      <c r="AJ32" s="136"/>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ht="151.5" customHeight="1" x14ac:dyDescent="0.3">
      <c r="A33" s="200"/>
      <c r="B33" s="203"/>
      <c r="C33" s="203"/>
      <c r="D33" s="203"/>
      <c r="E33" s="206"/>
      <c r="F33" s="203"/>
      <c r="G33" s="209"/>
      <c r="H33" s="194"/>
      <c r="I33" s="188"/>
      <c r="J33" s="191"/>
      <c r="K33" s="188">
        <f t="shared" ca="1" si="23"/>
        <v>0</v>
      </c>
      <c r="L33" s="194"/>
      <c r="M33" s="188"/>
      <c r="N33" s="197"/>
      <c r="O33" s="125">
        <v>6</v>
      </c>
      <c r="P33" s="126"/>
      <c r="Q33" s="127" t="str">
        <f t="shared" si="27"/>
        <v/>
      </c>
      <c r="R33" s="128"/>
      <c r="S33" s="128"/>
      <c r="T33" s="129" t="str">
        <f t="shared" si="24"/>
        <v/>
      </c>
      <c r="U33" s="128"/>
      <c r="V33" s="128"/>
      <c r="W33" s="128"/>
      <c r="X33" s="130" t="str">
        <f t="shared" si="28"/>
        <v/>
      </c>
      <c r="Y33" s="131" t="str">
        <f t="shared" si="1"/>
        <v/>
      </c>
      <c r="Z33" s="132" t="str">
        <f t="shared" si="25"/>
        <v/>
      </c>
      <c r="AA33" s="131" t="str">
        <f t="shared" si="3"/>
        <v/>
      </c>
      <c r="AB33" s="132" t="str">
        <f t="shared" si="29"/>
        <v/>
      </c>
      <c r="AC33" s="133" t="str">
        <f t="shared" si="30"/>
        <v/>
      </c>
      <c r="AD33" s="134"/>
      <c r="AE33" s="135"/>
      <c r="AF33" s="136"/>
      <c r="AG33" s="137"/>
      <c r="AH33" s="137"/>
      <c r="AI33" s="135"/>
      <c r="AJ33" s="136"/>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ht="151.5" customHeight="1" x14ac:dyDescent="0.3">
      <c r="A34" s="198">
        <v>5</v>
      </c>
      <c r="B34" s="201"/>
      <c r="C34" s="201"/>
      <c r="D34" s="201"/>
      <c r="E34" s="204"/>
      <c r="F34" s="201"/>
      <c r="G34" s="207"/>
      <c r="H34" s="192" t="str">
        <f>IF(G34&lt;=0,"",IF(G34&lt;=2,"Muy Baja",IF(G34&lt;=24,"Baja",IF(G34&lt;=500,"Media",IF(G34&lt;=5000,"Alta","Muy Alta")))))</f>
        <v/>
      </c>
      <c r="I34" s="186" t="str">
        <f>IF(H34="","",IF(H34="Muy Baja",0.2,IF(H34="Baja",0.4,IF(H34="Media",0.6,IF(H34="Alta",0.8,IF(H34="Muy Alta",1,))))))</f>
        <v/>
      </c>
      <c r="J34" s="189"/>
      <c r="K34" s="186">
        <f ca="1">IF(NOT(ISERROR(MATCH(J34,'Tabla Impacto'!$B$221:$B$223,0))),'Tabla Impacto'!$F$223&amp;"Por favor no seleccionar los criterios de impacto(Afectación Económica o presupuestal y Pérdida Reputacional)",J34)</f>
        <v>0</v>
      </c>
      <c r="L34" s="192" t="str">
        <f ca="1">IF(OR(K34='Tabla Impacto'!$C$11,K34='Tabla Impacto'!$D$11),"Leve",IF(OR(K34='Tabla Impacto'!$C$12,K34='Tabla Impacto'!$D$12),"Menor",IF(OR(K34='Tabla Impacto'!$C$13,K34='Tabla Impacto'!$D$13),"Moderado",IF(OR(K34='Tabla Impacto'!$C$14,K34='Tabla Impacto'!$D$14),"Mayor",IF(OR(K34='Tabla Impacto'!$C$15,K34='Tabla Impacto'!$D$15),"Catastrófico","")))))</f>
        <v/>
      </c>
      <c r="M34" s="186" t="str">
        <f ca="1">IF(L34="","",IF(L34="Leve",0.2,IF(L34="Menor",0.4,IF(L34="Moderado",0.6,IF(L34="Mayor",0.8,IF(L34="Catastrófico",1,))))))</f>
        <v/>
      </c>
      <c r="N34" s="195" t="str">
        <f ca="1">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
      </c>
      <c r="O34" s="125">
        <v>1</v>
      </c>
      <c r="P34" s="126"/>
      <c r="Q34" s="127" t="str">
        <f>IF(OR(R34="Preventivo",R34="Detectivo"),"Probabilidad",IF(R34="Correctivo","Impacto",""))</f>
        <v/>
      </c>
      <c r="R34" s="128"/>
      <c r="S34" s="128"/>
      <c r="T34" s="129" t="str">
        <f>IF(AND(R34="Preventivo",S34="Automático"),"50%",IF(AND(R34="Preventivo",S34="Manual"),"40%",IF(AND(R34="Detectivo",S34="Automático"),"40%",IF(AND(R34="Detectivo",S34="Manual"),"30%",IF(AND(R34="Correctivo",S34="Automático"),"35%",IF(AND(R34="Correctivo",S34="Manual"),"25%",""))))))</f>
        <v/>
      </c>
      <c r="U34" s="128"/>
      <c r="V34" s="128"/>
      <c r="W34" s="128"/>
      <c r="X34" s="130" t="str">
        <f>IFERROR(IF(Q34="Probabilidad",(I34-(+I34*T34)),IF(Q34="Impacto",I34,"")),"")</f>
        <v/>
      </c>
      <c r="Y34" s="131" t="str">
        <f>IFERROR(IF(X34="","",IF(X34&lt;=0.2,"Muy Baja",IF(X34&lt;=0.4,"Baja",IF(X34&lt;=0.6,"Media",IF(X34&lt;=0.8,"Alta","Muy Alta"))))),"")</f>
        <v/>
      </c>
      <c r="Z34" s="132" t="str">
        <f>+X34</f>
        <v/>
      </c>
      <c r="AA34" s="131" t="str">
        <f>IFERROR(IF(AB34="","",IF(AB34&lt;=0.2,"Leve",IF(AB34&lt;=0.4,"Menor",IF(AB34&lt;=0.6,"Moderado",IF(AB34&lt;=0.8,"Mayor","Catastrófico"))))),"")</f>
        <v/>
      </c>
      <c r="AB34" s="132" t="str">
        <f>IFERROR(IF(Q34="Impacto",(M34-(+M34*T34)),IF(Q34="Probabilidad",M34,"")),"")</f>
        <v/>
      </c>
      <c r="AC34" s="133"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
      </c>
      <c r="AD34" s="134"/>
      <c r="AE34" s="135"/>
      <c r="AF34" s="136"/>
      <c r="AG34" s="137"/>
      <c r="AH34" s="137"/>
      <c r="AI34" s="135"/>
      <c r="AJ34" s="136"/>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ht="151.5" customHeight="1" x14ac:dyDescent="0.3">
      <c r="A35" s="199"/>
      <c r="B35" s="202"/>
      <c r="C35" s="202"/>
      <c r="D35" s="202"/>
      <c r="E35" s="205"/>
      <c r="F35" s="202"/>
      <c r="G35" s="208"/>
      <c r="H35" s="193"/>
      <c r="I35" s="187"/>
      <c r="J35" s="190"/>
      <c r="K35" s="187">
        <f t="shared" ref="K35:K39" ca="1" si="31">IF(NOT(ISERROR(MATCH(J35,_xlfn.ANCHORARRAY(E46),0))),I48&amp;"Por favor no seleccionar los criterios de impacto",J35)</f>
        <v>0</v>
      </c>
      <c r="L35" s="193"/>
      <c r="M35" s="187"/>
      <c r="N35" s="196"/>
      <c r="O35" s="125">
        <v>2</v>
      </c>
      <c r="P35" s="126"/>
      <c r="Q35" s="127" t="str">
        <f>IF(OR(R35="Preventivo",R35="Detectivo"),"Probabilidad",IF(R35="Correctivo","Impacto",""))</f>
        <v/>
      </c>
      <c r="R35" s="128"/>
      <c r="S35" s="128"/>
      <c r="T35" s="129" t="str">
        <f t="shared" ref="T35:T39" si="32">IF(AND(R35="Preventivo",S35="Automático"),"50%",IF(AND(R35="Preventivo",S35="Manual"),"40%",IF(AND(R35="Detectivo",S35="Automático"),"40%",IF(AND(R35="Detectivo",S35="Manual"),"30%",IF(AND(R35="Correctivo",S35="Automático"),"35%",IF(AND(R35="Correctivo",S35="Manual"),"25%",""))))))</f>
        <v/>
      </c>
      <c r="U35" s="128"/>
      <c r="V35" s="128"/>
      <c r="W35" s="128"/>
      <c r="X35" s="130" t="str">
        <f>IFERROR(IF(AND(Q34="Probabilidad",Q35="Probabilidad"),(Z34-(+Z34*T35)),IF(Q35="Probabilidad",(I34-(+I34*T35)),IF(Q35="Impacto",Z34,""))),"")</f>
        <v/>
      </c>
      <c r="Y35" s="131" t="str">
        <f t="shared" si="1"/>
        <v/>
      </c>
      <c r="Z35" s="132" t="str">
        <f t="shared" ref="Z35:Z39" si="33">+X35</f>
        <v/>
      </c>
      <c r="AA35" s="131" t="str">
        <f t="shared" si="3"/>
        <v/>
      </c>
      <c r="AB35" s="132" t="str">
        <f>IFERROR(IF(AND(Q34="Impacto",Q35="Impacto"),(AB28-(+AB28*T35)),IF(Q35="Impacto",($M$34-(+$M$34*T35)),IF(Q35="Probabilidad",AB28,""))),"")</f>
        <v/>
      </c>
      <c r="AC35" s="133"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34"/>
      <c r="AE35" s="135"/>
      <c r="AF35" s="136"/>
      <c r="AG35" s="137"/>
      <c r="AH35" s="137"/>
      <c r="AI35" s="135"/>
      <c r="AJ35" s="136"/>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ht="151.5" customHeight="1" x14ac:dyDescent="0.3">
      <c r="A36" s="199"/>
      <c r="B36" s="202"/>
      <c r="C36" s="202"/>
      <c r="D36" s="202"/>
      <c r="E36" s="205"/>
      <c r="F36" s="202"/>
      <c r="G36" s="208"/>
      <c r="H36" s="193"/>
      <c r="I36" s="187"/>
      <c r="J36" s="190"/>
      <c r="K36" s="187">
        <f t="shared" ca="1" si="31"/>
        <v>0</v>
      </c>
      <c r="L36" s="193"/>
      <c r="M36" s="187"/>
      <c r="N36" s="196"/>
      <c r="O36" s="125">
        <v>3</v>
      </c>
      <c r="P36" s="138"/>
      <c r="Q36" s="127" t="str">
        <f>IF(OR(R36="Preventivo",R36="Detectivo"),"Probabilidad",IF(R36="Correctivo","Impacto",""))</f>
        <v/>
      </c>
      <c r="R36" s="128"/>
      <c r="S36" s="128"/>
      <c r="T36" s="129" t="str">
        <f t="shared" si="32"/>
        <v/>
      </c>
      <c r="U36" s="128"/>
      <c r="V36" s="128"/>
      <c r="W36" s="128"/>
      <c r="X36" s="130" t="str">
        <f>IFERROR(IF(AND(Q35="Probabilidad",Q36="Probabilidad"),(Z35-(+Z35*T36)),IF(AND(Q35="Impacto",Q36="Probabilidad"),(Z34-(+Z34*T36)),IF(Q36="Impacto",Z35,""))),"")</f>
        <v/>
      </c>
      <c r="Y36" s="131" t="str">
        <f t="shared" si="1"/>
        <v/>
      </c>
      <c r="Z36" s="132" t="str">
        <f t="shared" si="33"/>
        <v/>
      </c>
      <c r="AA36" s="131" t="str">
        <f t="shared" si="3"/>
        <v/>
      </c>
      <c r="AB36" s="132" t="str">
        <f>IFERROR(IF(AND(Q35="Impacto",Q36="Impacto"),(AB35-(+AB35*T36)),IF(AND(Q35="Probabilidad",Q36="Impacto"),(AB34-(+AB34*T36)),IF(Q36="Probabilidad",AB35,""))),"")</f>
        <v/>
      </c>
      <c r="AC36" s="133" t="str">
        <f t="shared" si="34"/>
        <v/>
      </c>
      <c r="AD36" s="134"/>
      <c r="AE36" s="135"/>
      <c r="AF36" s="136"/>
      <c r="AG36" s="137"/>
      <c r="AH36" s="137"/>
      <c r="AI36" s="135"/>
      <c r="AJ36" s="136"/>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ht="151.5" customHeight="1" x14ac:dyDescent="0.3">
      <c r="A37" s="199"/>
      <c r="B37" s="202"/>
      <c r="C37" s="202"/>
      <c r="D37" s="202"/>
      <c r="E37" s="205"/>
      <c r="F37" s="202"/>
      <c r="G37" s="208"/>
      <c r="H37" s="193"/>
      <c r="I37" s="187"/>
      <c r="J37" s="190"/>
      <c r="K37" s="187">
        <f t="shared" ca="1" si="31"/>
        <v>0</v>
      </c>
      <c r="L37" s="193"/>
      <c r="M37" s="187"/>
      <c r="N37" s="196"/>
      <c r="O37" s="125">
        <v>4</v>
      </c>
      <c r="P37" s="126"/>
      <c r="Q37" s="127" t="str">
        <f t="shared" ref="Q37:Q39" si="35">IF(OR(R37="Preventivo",R37="Detectivo"),"Probabilidad",IF(R37="Correctivo","Impacto",""))</f>
        <v/>
      </c>
      <c r="R37" s="128"/>
      <c r="S37" s="128"/>
      <c r="T37" s="129" t="str">
        <f t="shared" si="32"/>
        <v/>
      </c>
      <c r="U37" s="128"/>
      <c r="V37" s="128"/>
      <c r="W37" s="128"/>
      <c r="X37" s="130" t="str">
        <f t="shared" ref="X37:X39" si="36">IFERROR(IF(AND(Q36="Probabilidad",Q37="Probabilidad"),(Z36-(+Z36*T37)),IF(AND(Q36="Impacto",Q37="Probabilidad"),(Z35-(+Z35*T37)),IF(Q37="Impacto",Z36,""))),"")</f>
        <v/>
      </c>
      <c r="Y37" s="131" t="str">
        <f t="shared" si="1"/>
        <v/>
      </c>
      <c r="Z37" s="132" t="str">
        <f t="shared" si="33"/>
        <v/>
      </c>
      <c r="AA37" s="131" t="str">
        <f t="shared" si="3"/>
        <v/>
      </c>
      <c r="AB37" s="132" t="str">
        <f t="shared" ref="AB37:AB39" si="37">IFERROR(IF(AND(Q36="Impacto",Q37="Impacto"),(AB36-(+AB36*T37)),IF(AND(Q36="Probabilidad",Q37="Impacto"),(AB35-(+AB35*T37)),IF(Q37="Probabilidad",AB36,""))),"")</f>
        <v/>
      </c>
      <c r="AC37" s="133"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4"/>
      <c r="AE37" s="135"/>
      <c r="AF37" s="136"/>
      <c r="AG37" s="137"/>
      <c r="AH37" s="137"/>
      <c r="AI37" s="135"/>
      <c r="AJ37" s="136"/>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ht="151.5" customHeight="1" x14ac:dyDescent="0.3">
      <c r="A38" s="199"/>
      <c r="B38" s="202"/>
      <c r="C38" s="202"/>
      <c r="D38" s="202"/>
      <c r="E38" s="205"/>
      <c r="F38" s="202"/>
      <c r="G38" s="208"/>
      <c r="H38" s="193"/>
      <c r="I38" s="187"/>
      <c r="J38" s="190"/>
      <c r="K38" s="187">
        <f t="shared" ca="1" si="31"/>
        <v>0</v>
      </c>
      <c r="L38" s="193"/>
      <c r="M38" s="187"/>
      <c r="N38" s="196"/>
      <c r="O38" s="125">
        <v>5</v>
      </c>
      <c r="P38" s="126"/>
      <c r="Q38" s="127" t="str">
        <f t="shared" si="35"/>
        <v/>
      </c>
      <c r="R38" s="128"/>
      <c r="S38" s="128"/>
      <c r="T38" s="129" t="str">
        <f t="shared" si="32"/>
        <v/>
      </c>
      <c r="U38" s="128"/>
      <c r="V38" s="128"/>
      <c r="W38" s="128"/>
      <c r="X38" s="130" t="str">
        <f t="shared" si="36"/>
        <v/>
      </c>
      <c r="Y38" s="131" t="str">
        <f t="shared" si="1"/>
        <v/>
      </c>
      <c r="Z38" s="132" t="str">
        <f t="shared" si="33"/>
        <v/>
      </c>
      <c r="AA38" s="131" t="str">
        <f t="shared" si="3"/>
        <v/>
      </c>
      <c r="AB38" s="132" t="str">
        <f t="shared" si="37"/>
        <v/>
      </c>
      <c r="AC38" s="133"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4"/>
      <c r="AE38" s="135"/>
      <c r="AF38" s="136"/>
      <c r="AG38" s="137"/>
      <c r="AH38" s="137"/>
      <c r="AI38" s="135"/>
      <c r="AJ38" s="136"/>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ht="151.5" customHeight="1" x14ac:dyDescent="0.3">
      <c r="A39" s="200"/>
      <c r="B39" s="203"/>
      <c r="C39" s="203"/>
      <c r="D39" s="203"/>
      <c r="E39" s="206"/>
      <c r="F39" s="203"/>
      <c r="G39" s="209"/>
      <c r="H39" s="194"/>
      <c r="I39" s="188"/>
      <c r="J39" s="191"/>
      <c r="K39" s="188">
        <f t="shared" ca="1" si="31"/>
        <v>0</v>
      </c>
      <c r="L39" s="194"/>
      <c r="M39" s="188"/>
      <c r="N39" s="197"/>
      <c r="O39" s="125">
        <v>6</v>
      </c>
      <c r="P39" s="126"/>
      <c r="Q39" s="127" t="str">
        <f t="shared" si="35"/>
        <v/>
      </c>
      <c r="R39" s="128"/>
      <c r="S39" s="128"/>
      <c r="T39" s="129" t="str">
        <f t="shared" si="32"/>
        <v/>
      </c>
      <c r="U39" s="128"/>
      <c r="V39" s="128"/>
      <c r="W39" s="128"/>
      <c r="X39" s="130" t="str">
        <f t="shared" si="36"/>
        <v/>
      </c>
      <c r="Y39" s="131" t="str">
        <f t="shared" si="1"/>
        <v/>
      </c>
      <c r="Z39" s="132" t="str">
        <f t="shared" si="33"/>
        <v/>
      </c>
      <c r="AA39" s="131" t="str">
        <f t="shared" si="3"/>
        <v/>
      </c>
      <c r="AB39" s="132" t="str">
        <f t="shared" si="37"/>
        <v/>
      </c>
      <c r="AC39" s="133" t="str">
        <f t="shared" si="38"/>
        <v/>
      </c>
      <c r="AD39" s="134"/>
      <c r="AE39" s="135"/>
      <c r="AF39" s="136"/>
      <c r="AG39" s="137"/>
      <c r="AH39" s="137"/>
      <c r="AI39" s="135"/>
      <c r="AJ39" s="136"/>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ht="151.5" customHeight="1" x14ac:dyDescent="0.3">
      <c r="A40" s="198">
        <v>6</v>
      </c>
      <c r="B40" s="201"/>
      <c r="C40" s="201"/>
      <c r="D40" s="201"/>
      <c r="E40" s="204"/>
      <c r="F40" s="201"/>
      <c r="G40" s="207"/>
      <c r="H40" s="192" t="str">
        <f>IF(G40&lt;=0,"",IF(G40&lt;=2,"Muy Baja",IF(G40&lt;=24,"Baja",IF(G40&lt;=500,"Media",IF(G40&lt;=5000,"Alta","Muy Alta")))))</f>
        <v/>
      </c>
      <c r="I40" s="186" t="str">
        <f>IF(H40="","",IF(H40="Muy Baja",0.2,IF(H40="Baja",0.4,IF(H40="Media",0.6,IF(H40="Alta",0.8,IF(H40="Muy Alta",1,))))))</f>
        <v/>
      </c>
      <c r="J40" s="189"/>
      <c r="K40" s="186">
        <f ca="1">IF(NOT(ISERROR(MATCH(J40,'Tabla Impacto'!$B$221:$B$223,0))),'Tabla Impacto'!$F$223&amp;"Por favor no seleccionar los criterios de impacto(Afectación Económica o presupuestal y Pérdida Reputacional)",J40)</f>
        <v>0</v>
      </c>
      <c r="L40" s="192" t="str">
        <f ca="1">IF(OR(K40='Tabla Impacto'!$C$11,K40='Tabla Impacto'!$D$11),"Leve",IF(OR(K40='Tabla Impacto'!$C$12,K40='Tabla Impacto'!$D$12),"Menor",IF(OR(K40='Tabla Impacto'!$C$13,K40='Tabla Impacto'!$D$13),"Moderado",IF(OR(K40='Tabla Impacto'!$C$14,K40='Tabla Impacto'!$D$14),"Mayor",IF(OR(K40='Tabla Impacto'!$C$15,K40='Tabla Impacto'!$D$15),"Catastrófico","")))))</f>
        <v/>
      </c>
      <c r="M40" s="186" t="str">
        <f ca="1">IF(L40="","",IF(L40="Leve",0.2,IF(L40="Menor",0.4,IF(L40="Moderado",0.6,IF(L40="Mayor",0.8,IF(L40="Catastrófico",1,))))))</f>
        <v/>
      </c>
      <c r="N40" s="195" t="str">
        <f ca="1">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
      </c>
      <c r="O40" s="125">
        <v>1</v>
      </c>
      <c r="P40" s="126"/>
      <c r="Q40" s="127" t="str">
        <f>IF(OR(R40="Preventivo",R40="Detectivo"),"Probabilidad",IF(R40="Correctivo","Impacto",""))</f>
        <v/>
      </c>
      <c r="R40" s="128"/>
      <c r="S40" s="128"/>
      <c r="T40" s="129" t="str">
        <f>IF(AND(R40="Preventivo",S40="Automático"),"50%",IF(AND(R40="Preventivo",S40="Manual"),"40%",IF(AND(R40="Detectivo",S40="Automático"),"40%",IF(AND(R40="Detectivo",S40="Manual"),"30%",IF(AND(R40="Correctivo",S40="Automático"),"35%",IF(AND(R40="Correctivo",S40="Manual"),"25%",""))))))</f>
        <v/>
      </c>
      <c r="U40" s="128"/>
      <c r="V40" s="128"/>
      <c r="W40" s="128"/>
      <c r="X40" s="130" t="str">
        <f>IFERROR(IF(Q40="Probabilidad",(I40-(+I40*T40)),IF(Q40="Impacto",I40,"")),"")</f>
        <v/>
      </c>
      <c r="Y40" s="131" t="str">
        <f>IFERROR(IF(X40="","",IF(X40&lt;=0.2,"Muy Baja",IF(X40&lt;=0.4,"Baja",IF(X40&lt;=0.6,"Media",IF(X40&lt;=0.8,"Alta","Muy Alta"))))),"")</f>
        <v/>
      </c>
      <c r="Z40" s="132" t="str">
        <f>+X40</f>
        <v/>
      </c>
      <c r="AA40" s="131" t="str">
        <f>IFERROR(IF(AB40="","",IF(AB40&lt;=0.2,"Leve",IF(AB40&lt;=0.4,"Menor",IF(AB40&lt;=0.6,"Moderado",IF(AB40&lt;=0.8,"Mayor","Catastrófico"))))),"")</f>
        <v/>
      </c>
      <c r="AB40" s="132" t="str">
        <f>IFERROR(IF(Q40="Impacto",(M40-(+M40*T40)),IF(Q40="Probabilidad",M40,"")),"")</f>
        <v/>
      </c>
      <c r="AC40" s="133"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
      </c>
      <c r="AD40" s="134"/>
      <c r="AE40" s="135"/>
      <c r="AF40" s="136"/>
      <c r="AG40" s="137"/>
      <c r="AH40" s="137"/>
      <c r="AI40" s="135"/>
      <c r="AJ40" s="136"/>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ht="151.5" customHeight="1" x14ac:dyDescent="0.3">
      <c r="A41" s="199"/>
      <c r="B41" s="202"/>
      <c r="C41" s="202"/>
      <c r="D41" s="202"/>
      <c r="E41" s="205"/>
      <c r="F41" s="202"/>
      <c r="G41" s="208"/>
      <c r="H41" s="193"/>
      <c r="I41" s="187"/>
      <c r="J41" s="190"/>
      <c r="K41" s="187">
        <f t="shared" ref="K41:K45" ca="1" si="39">IF(NOT(ISERROR(MATCH(J41,_xlfn.ANCHORARRAY(E52),0))),I54&amp;"Por favor no seleccionar los criterios de impacto",J41)</f>
        <v>0</v>
      </c>
      <c r="L41" s="193"/>
      <c r="M41" s="187"/>
      <c r="N41" s="196"/>
      <c r="O41" s="125">
        <v>2</v>
      </c>
      <c r="P41" s="126"/>
      <c r="Q41" s="127" t="str">
        <f>IF(OR(R41="Preventivo",R41="Detectivo"),"Probabilidad",IF(R41="Correctivo","Impacto",""))</f>
        <v/>
      </c>
      <c r="R41" s="128"/>
      <c r="S41" s="128"/>
      <c r="T41" s="129" t="str">
        <f t="shared" ref="T41:T45" si="40">IF(AND(R41="Preventivo",S41="Automático"),"50%",IF(AND(R41="Preventivo",S41="Manual"),"40%",IF(AND(R41="Detectivo",S41="Automático"),"40%",IF(AND(R41="Detectivo",S41="Manual"),"30%",IF(AND(R41="Correctivo",S41="Automático"),"35%",IF(AND(R41="Correctivo",S41="Manual"),"25%",""))))))</f>
        <v/>
      </c>
      <c r="U41" s="128"/>
      <c r="V41" s="128"/>
      <c r="W41" s="128"/>
      <c r="X41" s="130" t="str">
        <f>IFERROR(IF(AND(Q40="Probabilidad",Q41="Probabilidad"),(Z40-(+Z40*T41)),IF(Q41="Probabilidad",(I40-(+I40*T41)),IF(Q41="Impacto",Z40,""))),"")</f>
        <v/>
      </c>
      <c r="Y41" s="131" t="str">
        <f t="shared" si="1"/>
        <v/>
      </c>
      <c r="Z41" s="132" t="str">
        <f t="shared" ref="Z41:Z45" si="41">+X41</f>
        <v/>
      </c>
      <c r="AA41" s="131" t="str">
        <f t="shared" si="3"/>
        <v/>
      </c>
      <c r="AB41" s="132" t="str">
        <f>IFERROR(IF(AND(Q40="Impacto",Q41="Impacto"),(AB34-(+AB34*T41)),IF(Q41="Impacto",($M$40-(+$M$40*T41)),IF(Q41="Probabilidad",AB34,""))),"")</f>
        <v/>
      </c>
      <c r="AC41" s="133"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34"/>
      <c r="AE41" s="135"/>
      <c r="AF41" s="136"/>
      <c r="AG41" s="137"/>
      <c r="AH41" s="137"/>
      <c r="AI41" s="135"/>
      <c r="AJ41" s="136"/>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ht="151.5" customHeight="1" x14ac:dyDescent="0.3">
      <c r="A42" s="199"/>
      <c r="B42" s="202"/>
      <c r="C42" s="202"/>
      <c r="D42" s="202"/>
      <c r="E42" s="205"/>
      <c r="F42" s="202"/>
      <c r="G42" s="208"/>
      <c r="H42" s="193"/>
      <c r="I42" s="187"/>
      <c r="J42" s="190"/>
      <c r="K42" s="187">
        <f t="shared" ca="1" si="39"/>
        <v>0</v>
      </c>
      <c r="L42" s="193"/>
      <c r="M42" s="187"/>
      <c r="N42" s="196"/>
      <c r="O42" s="125">
        <v>3</v>
      </c>
      <c r="P42" s="138"/>
      <c r="Q42" s="127" t="str">
        <f>IF(OR(R42="Preventivo",R42="Detectivo"),"Probabilidad",IF(R42="Correctivo","Impacto",""))</f>
        <v/>
      </c>
      <c r="R42" s="128"/>
      <c r="S42" s="128"/>
      <c r="T42" s="129" t="str">
        <f t="shared" si="40"/>
        <v/>
      </c>
      <c r="U42" s="128"/>
      <c r="V42" s="128"/>
      <c r="W42" s="128"/>
      <c r="X42" s="130" t="str">
        <f>IFERROR(IF(AND(Q41="Probabilidad",Q42="Probabilidad"),(Z41-(+Z41*T42)),IF(AND(Q41="Impacto",Q42="Probabilidad"),(Z40-(+Z40*T42)),IF(Q42="Impacto",Z41,""))),"")</f>
        <v/>
      </c>
      <c r="Y42" s="131" t="str">
        <f t="shared" si="1"/>
        <v/>
      </c>
      <c r="Z42" s="132" t="str">
        <f t="shared" si="41"/>
        <v/>
      </c>
      <c r="AA42" s="131" t="str">
        <f t="shared" si="3"/>
        <v/>
      </c>
      <c r="AB42" s="132" t="str">
        <f>IFERROR(IF(AND(Q41="Impacto",Q42="Impacto"),(AB41-(+AB41*T42)),IF(AND(Q41="Probabilidad",Q42="Impacto"),(AB40-(+AB40*T42)),IF(Q42="Probabilidad",AB41,""))),"")</f>
        <v/>
      </c>
      <c r="AC42" s="133" t="str">
        <f t="shared" si="42"/>
        <v/>
      </c>
      <c r="AD42" s="134"/>
      <c r="AE42" s="135"/>
      <c r="AF42" s="136"/>
      <c r="AG42" s="137"/>
      <c r="AH42" s="137"/>
      <c r="AI42" s="135"/>
      <c r="AJ42" s="136"/>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ht="151.5" customHeight="1" x14ac:dyDescent="0.3">
      <c r="A43" s="199"/>
      <c r="B43" s="202"/>
      <c r="C43" s="202"/>
      <c r="D43" s="202"/>
      <c r="E43" s="205"/>
      <c r="F43" s="202"/>
      <c r="G43" s="208"/>
      <c r="H43" s="193"/>
      <c r="I43" s="187"/>
      <c r="J43" s="190"/>
      <c r="K43" s="187">
        <f t="shared" ca="1" si="39"/>
        <v>0</v>
      </c>
      <c r="L43" s="193"/>
      <c r="M43" s="187"/>
      <c r="N43" s="196"/>
      <c r="O43" s="125">
        <v>4</v>
      </c>
      <c r="P43" s="126"/>
      <c r="Q43" s="127" t="str">
        <f t="shared" ref="Q43:Q45" si="43">IF(OR(R43="Preventivo",R43="Detectivo"),"Probabilidad",IF(R43="Correctivo","Impacto",""))</f>
        <v/>
      </c>
      <c r="R43" s="128"/>
      <c r="S43" s="128"/>
      <c r="T43" s="129" t="str">
        <f t="shared" si="40"/>
        <v/>
      </c>
      <c r="U43" s="128"/>
      <c r="V43" s="128"/>
      <c r="W43" s="128"/>
      <c r="X43" s="130" t="str">
        <f t="shared" ref="X43:X45" si="44">IFERROR(IF(AND(Q42="Probabilidad",Q43="Probabilidad"),(Z42-(+Z42*T43)),IF(AND(Q42="Impacto",Q43="Probabilidad"),(Z41-(+Z41*T43)),IF(Q43="Impacto",Z42,""))),"")</f>
        <v/>
      </c>
      <c r="Y43" s="131" t="str">
        <f t="shared" si="1"/>
        <v/>
      </c>
      <c r="Z43" s="132" t="str">
        <f t="shared" si="41"/>
        <v/>
      </c>
      <c r="AA43" s="131" t="str">
        <f t="shared" si="3"/>
        <v/>
      </c>
      <c r="AB43" s="132" t="str">
        <f t="shared" ref="AB43:AB45" si="45">IFERROR(IF(AND(Q42="Impacto",Q43="Impacto"),(AB42-(+AB42*T43)),IF(AND(Q42="Probabilidad",Q43="Impacto"),(AB41-(+AB41*T43)),IF(Q43="Probabilidad",AB42,""))),"")</f>
        <v/>
      </c>
      <c r="AC43" s="133"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4"/>
      <c r="AE43" s="135"/>
      <c r="AF43" s="136"/>
      <c r="AG43" s="137"/>
      <c r="AH43" s="137"/>
      <c r="AI43" s="135"/>
      <c r="AJ43" s="136"/>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ht="151.5" customHeight="1" x14ac:dyDescent="0.3">
      <c r="A44" s="199"/>
      <c r="B44" s="202"/>
      <c r="C44" s="202"/>
      <c r="D44" s="202"/>
      <c r="E44" s="205"/>
      <c r="F44" s="202"/>
      <c r="G44" s="208"/>
      <c r="H44" s="193"/>
      <c r="I44" s="187"/>
      <c r="J44" s="190"/>
      <c r="K44" s="187">
        <f t="shared" ca="1" si="39"/>
        <v>0</v>
      </c>
      <c r="L44" s="193"/>
      <c r="M44" s="187"/>
      <c r="N44" s="196"/>
      <c r="O44" s="125">
        <v>5</v>
      </c>
      <c r="P44" s="126"/>
      <c r="Q44" s="127" t="str">
        <f t="shared" si="43"/>
        <v/>
      </c>
      <c r="R44" s="128"/>
      <c r="S44" s="128"/>
      <c r="T44" s="129" t="str">
        <f t="shared" si="40"/>
        <v/>
      </c>
      <c r="U44" s="128"/>
      <c r="V44" s="128"/>
      <c r="W44" s="128"/>
      <c r="X44" s="130" t="str">
        <f t="shared" si="44"/>
        <v/>
      </c>
      <c r="Y44" s="131" t="str">
        <f t="shared" si="1"/>
        <v/>
      </c>
      <c r="Z44" s="132" t="str">
        <f t="shared" si="41"/>
        <v/>
      </c>
      <c r="AA44" s="131" t="str">
        <f t="shared" si="3"/>
        <v/>
      </c>
      <c r="AB44" s="132" t="str">
        <f t="shared" si="45"/>
        <v/>
      </c>
      <c r="AC44" s="133"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4"/>
      <c r="AE44" s="135"/>
      <c r="AF44" s="136"/>
      <c r="AG44" s="137"/>
      <c r="AH44" s="137"/>
      <c r="AI44" s="135"/>
      <c r="AJ44" s="136"/>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ht="151.5" customHeight="1" x14ac:dyDescent="0.3">
      <c r="A45" s="200"/>
      <c r="B45" s="203"/>
      <c r="C45" s="203"/>
      <c r="D45" s="203"/>
      <c r="E45" s="206"/>
      <c r="F45" s="203"/>
      <c r="G45" s="209"/>
      <c r="H45" s="194"/>
      <c r="I45" s="188"/>
      <c r="J45" s="191"/>
      <c r="K45" s="188">
        <f t="shared" ca="1" si="39"/>
        <v>0</v>
      </c>
      <c r="L45" s="194"/>
      <c r="M45" s="188"/>
      <c r="N45" s="197"/>
      <c r="O45" s="125">
        <v>6</v>
      </c>
      <c r="P45" s="126"/>
      <c r="Q45" s="127" t="str">
        <f t="shared" si="43"/>
        <v/>
      </c>
      <c r="R45" s="128"/>
      <c r="S45" s="128"/>
      <c r="T45" s="129" t="str">
        <f t="shared" si="40"/>
        <v/>
      </c>
      <c r="U45" s="128"/>
      <c r="V45" s="128"/>
      <c r="W45" s="128"/>
      <c r="X45" s="130" t="str">
        <f t="shared" si="44"/>
        <v/>
      </c>
      <c r="Y45" s="131" t="str">
        <f t="shared" si="1"/>
        <v/>
      </c>
      <c r="Z45" s="132" t="str">
        <f t="shared" si="41"/>
        <v/>
      </c>
      <c r="AA45" s="131" t="str">
        <f>IFERROR(IF(AB45="","",IF(AB45&lt;=0.2,"Leve",IF(AB45&lt;=0.4,"Menor",IF(AB45&lt;=0.6,"Moderado",IF(AB45&lt;=0.8,"Mayor","Catastrófico"))))),"")</f>
        <v/>
      </c>
      <c r="AB45" s="132" t="str">
        <f t="shared" si="45"/>
        <v/>
      </c>
      <c r="AC45" s="133"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4"/>
      <c r="AE45" s="135"/>
      <c r="AF45" s="136"/>
      <c r="AG45" s="137"/>
      <c r="AH45" s="137"/>
      <c r="AI45" s="135"/>
      <c r="AJ45" s="136"/>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ht="151.5" customHeight="1" x14ac:dyDescent="0.3">
      <c r="A46" s="198">
        <v>7</v>
      </c>
      <c r="B46" s="201"/>
      <c r="C46" s="201"/>
      <c r="D46" s="201"/>
      <c r="E46" s="204"/>
      <c r="F46" s="201"/>
      <c r="G46" s="207"/>
      <c r="H46" s="192" t="str">
        <f>IF(G46&lt;=0,"",IF(G46&lt;=2,"Muy Baja",IF(G46&lt;=24,"Baja",IF(G46&lt;=500,"Media",IF(G46&lt;=5000,"Alta","Muy Alta")))))</f>
        <v/>
      </c>
      <c r="I46" s="186" t="str">
        <f>IF(H46="","",IF(H46="Muy Baja",0.2,IF(H46="Baja",0.4,IF(H46="Media",0.6,IF(H46="Alta",0.8,IF(H46="Muy Alta",1,))))))</f>
        <v/>
      </c>
      <c r="J46" s="189"/>
      <c r="K46" s="186">
        <f ca="1">IF(NOT(ISERROR(MATCH(J46,'Tabla Impacto'!$B$221:$B$223,0))),'Tabla Impacto'!$F$223&amp;"Por favor no seleccionar los criterios de impacto(Afectación Económica o presupuestal y Pérdida Reputacional)",J46)</f>
        <v>0</v>
      </c>
      <c r="L46" s="192" t="str">
        <f ca="1">IF(OR(K46='Tabla Impacto'!$C$11,K46='Tabla Impacto'!$D$11),"Leve",IF(OR(K46='Tabla Impacto'!$C$12,K46='Tabla Impacto'!$D$12),"Menor",IF(OR(K46='Tabla Impacto'!$C$13,K46='Tabla Impacto'!$D$13),"Moderado",IF(OR(K46='Tabla Impacto'!$C$14,K46='Tabla Impacto'!$D$14),"Mayor",IF(OR(K46='Tabla Impacto'!$C$15,K46='Tabla Impacto'!$D$15),"Catastrófico","")))))</f>
        <v/>
      </c>
      <c r="M46" s="186" t="str">
        <f ca="1">IF(L46="","",IF(L46="Leve",0.2,IF(L46="Menor",0.4,IF(L46="Moderado",0.6,IF(L46="Mayor",0.8,IF(L46="Catastrófico",1,))))))</f>
        <v/>
      </c>
      <c r="N46" s="195" t="str">
        <f ca="1">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25">
        <v>1</v>
      </c>
      <c r="P46" s="126"/>
      <c r="Q46" s="127" t="str">
        <f>IF(OR(R46="Preventivo",R46="Detectivo"),"Probabilidad",IF(R46="Correctivo","Impacto",""))</f>
        <v/>
      </c>
      <c r="R46" s="128"/>
      <c r="S46" s="128"/>
      <c r="T46" s="129" t="str">
        <f>IF(AND(R46="Preventivo",S46="Automático"),"50%",IF(AND(R46="Preventivo",S46="Manual"),"40%",IF(AND(R46="Detectivo",S46="Automático"),"40%",IF(AND(R46="Detectivo",S46="Manual"),"30%",IF(AND(R46="Correctivo",S46="Automático"),"35%",IF(AND(R46="Correctivo",S46="Manual"),"25%",""))))))</f>
        <v/>
      </c>
      <c r="U46" s="128"/>
      <c r="V46" s="128"/>
      <c r="W46" s="128"/>
      <c r="X46" s="130" t="str">
        <f>IFERROR(IF(Q46="Probabilidad",(I46-(+I46*T46)),IF(Q46="Impacto",I46,"")),"")</f>
        <v/>
      </c>
      <c r="Y46" s="131" t="str">
        <f>IFERROR(IF(X46="","",IF(X46&lt;=0.2,"Muy Baja",IF(X46&lt;=0.4,"Baja",IF(X46&lt;=0.6,"Media",IF(X46&lt;=0.8,"Alta","Muy Alta"))))),"")</f>
        <v/>
      </c>
      <c r="Z46" s="132" t="str">
        <f>+X46</f>
        <v/>
      </c>
      <c r="AA46" s="131" t="str">
        <f>IFERROR(IF(AB46="","",IF(AB46&lt;=0.2,"Leve",IF(AB46&lt;=0.4,"Menor",IF(AB46&lt;=0.6,"Moderado",IF(AB46&lt;=0.8,"Mayor","Catastrófico"))))),"")</f>
        <v/>
      </c>
      <c r="AB46" s="132" t="str">
        <f>IFERROR(IF(Q46="Impacto",(M46-(+M46*T46)),IF(Q46="Probabilidad",M46,"")),"")</f>
        <v/>
      </c>
      <c r="AC46" s="133"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34"/>
      <c r="AE46" s="135"/>
      <c r="AF46" s="136"/>
      <c r="AG46" s="137"/>
      <c r="AH46" s="137"/>
      <c r="AI46" s="135"/>
      <c r="AJ46" s="136"/>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ht="151.5" customHeight="1" x14ac:dyDescent="0.3">
      <c r="A47" s="199"/>
      <c r="B47" s="202"/>
      <c r="C47" s="202"/>
      <c r="D47" s="202"/>
      <c r="E47" s="205"/>
      <c r="F47" s="202"/>
      <c r="G47" s="208"/>
      <c r="H47" s="193"/>
      <c r="I47" s="187"/>
      <c r="J47" s="190"/>
      <c r="K47" s="187">
        <f t="shared" ref="K47:K51" ca="1" si="47">IF(NOT(ISERROR(MATCH(J47,_xlfn.ANCHORARRAY(E58),0))),I60&amp;"Por favor no seleccionar los criterios de impacto",J47)</f>
        <v>0</v>
      </c>
      <c r="L47" s="193"/>
      <c r="M47" s="187"/>
      <c r="N47" s="196"/>
      <c r="O47" s="125">
        <v>2</v>
      </c>
      <c r="P47" s="126"/>
      <c r="Q47" s="127" t="str">
        <f>IF(OR(R47="Preventivo",R47="Detectivo"),"Probabilidad",IF(R47="Correctivo","Impacto",""))</f>
        <v/>
      </c>
      <c r="R47" s="128"/>
      <c r="S47" s="128"/>
      <c r="T47" s="129" t="str">
        <f t="shared" ref="T47:T51" si="48">IF(AND(R47="Preventivo",S47="Automático"),"50%",IF(AND(R47="Preventivo",S47="Manual"),"40%",IF(AND(R47="Detectivo",S47="Automático"),"40%",IF(AND(R47="Detectivo",S47="Manual"),"30%",IF(AND(R47="Correctivo",S47="Automático"),"35%",IF(AND(R47="Correctivo",S47="Manual"),"25%",""))))))</f>
        <v/>
      </c>
      <c r="U47" s="128"/>
      <c r="V47" s="128"/>
      <c r="W47" s="128"/>
      <c r="X47" s="130" t="str">
        <f>IFERROR(IF(AND(Q46="Probabilidad",Q47="Probabilidad"),(Z46-(+Z46*T47)),IF(Q47="Probabilidad",(I46-(+I46*T47)),IF(Q47="Impacto",Z46,""))),"")</f>
        <v/>
      </c>
      <c r="Y47" s="131" t="str">
        <f t="shared" si="1"/>
        <v/>
      </c>
      <c r="Z47" s="132" t="str">
        <f t="shared" ref="Z47:Z51" si="49">+X47</f>
        <v/>
      </c>
      <c r="AA47" s="131" t="str">
        <f t="shared" si="3"/>
        <v/>
      </c>
      <c r="AB47" s="132" t="str">
        <f>IFERROR(IF(AND(Q46="Impacto",Q47="Impacto"),(AB40-(+AB40*T47)),IF(Q47="Impacto",($M$46-(+$M$46*T47)),IF(Q47="Probabilidad",AB40,""))),"")</f>
        <v/>
      </c>
      <c r="AC47" s="133"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34"/>
      <c r="AE47" s="135"/>
      <c r="AF47" s="136"/>
      <c r="AG47" s="137"/>
      <c r="AH47" s="137"/>
      <c r="AI47" s="135"/>
      <c r="AJ47" s="136"/>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ht="151.5" customHeight="1" x14ac:dyDescent="0.3">
      <c r="A48" s="199"/>
      <c r="B48" s="202"/>
      <c r="C48" s="202"/>
      <c r="D48" s="202"/>
      <c r="E48" s="205"/>
      <c r="F48" s="202"/>
      <c r="G48" s="208"/>
      <c r="H48" s="193"/>
      <c r="I48" s="187"/>
      <c r="J48" s="190"/>
      <c r="K48" s="187">
        <f t="shared" ca="1" si="47"/>
        <v>0</v>
      </c>
      <c r="L48" s="193"/>
      <c r="M48" s="187"/>
      <c r="N48" s="196"/>
      <c r="O48" s="125">
        <v>3</v>
      </c>
      <c r="P48" s="138"/>
      <c r="Q48" s="127" t="str">
        <f>IF(OR(R48="Preventivo",R48="Detectivo"),"Probabilidad",IF(R48="Correctivo","Impacto",""))</f>
        <v/>
      </c>
      <c r="R48" s="128"/>
      <c r="S48" s="128"/>
      <c r="T48" s="129" t="str">
        <f t="shared" si="48"/>
        <v/>
      </c>
      <c r="U48" s="128"/>
      <c r="V48" s="128"/>
      <c r="W48" s="128"/>
      <c r="X48" s="130" t="str">
        <f>IFERROR(IF(AND(Q47="Probabilidad",Q48="Probabilidad"),(Z47-(+Z47*T48)),IF(AND(Q47="Impacto",Q48="Probabilidad"),(Z46-(+Z46*T48)),IF(Q48="Impacto",Z47,""))),"")</f>
        <v/>
      </c>
      <c r="Y48" s="131" t="str">
        <f t="shared" si="1"/>
        <v/>
      </c>
      <c r="Z48" s="132" t="str">
        <f t="shared" si="49"/>
        <v/>
      </c>
      <c r="AA48" s="131" t="str">
        <f t="shared" si="3"/>
        <v/>
      </c>
      <c r="AB48" s="132" t="str">
        <f>IFERROR(IF(AND(Q47="Impacto",Q48="Impacto"),(AB47-(+AB47*T48)),IF(AND(Q47="Probabilidad",Q48="Impacto"),(AB46-(+AB46*T48)),IF(Q48="Probabilidad",AB47,""))),"")</f>
        <v/>
      </c>
      <c r="AC48" s="133" t="str">
        <f t="shared" si="50"/>
        <v/>
      </c>
      <c r="AD48" s="134"/>
      <c r="AE48" s="135"/>
      <c r="AF48" s="136"/>
      <c r="AG48" s="137"/>
      <c r="AH48" s="137"/>
      <c r="AI48" s="135"/>
      <c r="AJ48" s="136"/>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ht="151.5" customHeight="1" x14ac:dyDescent="0.3">
      <c r="A49" s="199"/>
      <c r="B49" s="202"/>
      <c r="C49" s="202"/>
      <c r="D49" s="202"/>
      <c r="E49" s="205"/>
      <c r="F49" s="202"/>
      <c r="G49" s="208"/>
      <c r="H49" s="193"/>
      <c r="I49" s="187"/>
      <c r="J49" s="190"/>
      <c r="K49" s="187">
        <f t="shared" ca="1" si="47"/>
        <v>0</v>
      </c>
      <c r="L49" s="193"/>
      <c r="M49" s="187"/>
      <c r="N49" s="196"/>
      <c r="O49" s="125">
        <v>4</v>
      </c>
      <c r="P49" s="126"/>
      <c r="Q49" s="127" t="str">
        <f t="shared" ref="Q49:Q51" si="51">IF(OR(R49="Preventivo",R49="Detectivo"),"Probabilidad",IF(R49="Correctivo","Impacto",""))</f>
        <v/>
      </c>
      <c r="R49" s="128"/>
      <c r="S49" s="128"/>
      <c r="T49" s="129" t="str">
        <f t="shared" si="48"/>
        <v/>
      </c>
      <c r="U49" s="128"/>
      <c r="V49" s="128"/>
      <c r="W49" s="128"/>
      <c r="X49" s="130" t="str">
        <f t="shared" ref="X49:X51" si="52">IFERROR(IF(AND(Q48="Probabilidad",Q49="Probabilidad"),(Z48-(+Z48*T49)),IF(AND(Q48="Impacto",Q49="Probabilidad"),(Z47-(+Z47*T49)),IF(Q49="Impacto",Z48,""))),"")</f>
        <v/>
      </c>
      <c r="Y49" s="131" t="str">
        <f t="shared" si="1"/>
        <v/>
      </c>
      <c r="Z49" s="132" t="str">
        <f t="shared" si="49"/>
        <v/>
      </c>
      <c r="AA49" s="131" t="str">
        <f t="shared" si="3"/>
        <v/>
      </c>
      <c r="AB49" s="132" t="str">
        <f t="shared" ref="AB49:AB51" si="53">IFERROR(IF(AND(Q48="Impacto",Q49="Impacto"),(AB48-(+AB48*T49)),IF(AND(Q48="Probabilidad",Q49="Impacto"),(AB47-(+AB47*T49)),IF(Q49="Probabilidad",AB48,""))),"")</f>
        <v/>
      </c>
      <c r="AC49" s="133"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34"/>
      <c r="AE49" s="135"/>
      <c r="AF49" s="136"/>
      <c r="AG49" s="137"/>
      <c r="AH49" s="137"/>
      <c r="AI49" s="135"/>
      <c r="AJ49" s="136"/>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ht="151.5" customHeight="1" x14ac:dyDescent="0.3">
      <c r="A50" s="199"/>
      <c r="B50" s="202"/>
      <c r="C50" s="202"/>
      <c r="D50" s="202"/>
      <c r="E50" s="205"/>
      <c r="F50" s="202"/>
      <c r="G50" s="208"/>
      <c r="H50" s="193"/>
      <c r="I50" s="187"/>
      <c r="J50" s="190"/>
      <c r="K50" s="187">
        <f t="shared" ca="1" si="47"/>
        <v>0</v>
      </c>
      <c r="L50" s="193"/>
      <c r="M50" s="187"/>
      <c r="N50" s="196"/>
      <c r="O50" s="125">
        <v>5</v>
      </c>
      <c r="P50" s="126"/>
      <c r="Q50" s="127" t="str">
        <f t="shared" si="51"/>
        <v/>
      </c>
      <c r="R50" s="128"/>
      <c r="S50" s="128"/>
      <c r="T50" s="129" t="str">
        <f t="shared" si="48"/>
        <v/>
      </c>
      <c r="U50" s="128"/>
      <c r="V50" s="128"/>
      <c r="W50" s="128"/>
      <c r="X50" s="130" t="str">
        <f t="shared" si="52"/>
        <v/>
      </c>
      <c r="Y50" s="131" t="str">
        <f t="shared" si="1"/>
        <v/>
      </c>
      <c r="Z50" s="132" t="str">
        <f t="shared" si="49"/>
        <v/>
      </c>
      <c r="AA50" s="131" t="str">
        <f t="shared" si="3"/>
        <v/>
      </c>
      <c r="AB50" s="132" t="str">
        <f t="shared" si="53"/>
        <v/>
      </c>
      <c r="AC50" s="133"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34"/>
      <c r="AE50" s="135"/>
      <c r="AF50" s="136"/>
      <c r="AG50" s="137"/>
      <c r="AH50" s="137"/>
      <c r="AI50" s="135"/>
      <c r="AJ50" s="136"/>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ht="151.5" customHeight="1" x14ac:dyDescent="0.3">
      <c r="A51" s="200"/>
      <c r="B51" s="203"/>
      <c r="C51" s="203"/>
      <c r="D51" s="203"/>
      <c r="E51" s="206"/>
      <c r="F51" s="203"/>
      <c r="G51" s="209"/>
      <c r="H51" s="194"/>
      <c r="I51" s="188"/>
      <c r="J51" s="191"/>
      <c r="K51" s="188">
        <f t="shared" ca="1" si="47"/>
        <v>0</v>
      </c>
      <c r="L51" s="194"/>
      <c r="M51" s="188"/>
      <c r="N51" s="197"/>
      <c r="O51" s="125">
        <v>6</v>
      </c>
      <c r="P51" s="126"/>
      <c r="Q51" s="127" t="str">
        <f t="shared" si="51"/>
        <v/>
      </c>
      <c r="R51" s="128"/>
      <c r="S51" s="128"/>
      <c r="T51" s="129" t="str">
        <f t="shared" si="48"/>
        <v/>
      </c>
      <c r="U51" s="128"/>
      <c r="V51" s="128"/>
      <c r="W51" s="128"/>
      <c r="X51" s="130" t="str">
        <f t="shared" si="52"/>
        <v/>
      </c>
      <c r="Y51" s="131" t="str">
        <f t="shared" si="1"/>
        <v/>
      </c>
      <c r="Z51" s="132" t="str">
        <f t="shared" si="49"/>
        <v/>
      </c>
      <c r="AA51" s="131" t="str">
        <f t="shared" si="3"/>
        <v/>
      </c>
      <c r="AB51" s="132" t="str">
        <f t="shared" si="53"/>
        <v/>
      </c>
      <c r="AC51" s="133" t="str">
        <f t="shared" si="54"/>
        <v/>
      </c>
      <c r="AD51" s="134"/>
      <c r="AE51" s="135"/>
      <c r="AF51" s="136"/>
      <c r="AG51" s="137"/>
      <c r="AH51" s="137"/>
      <c r="AI51" s="135"/>
      <c r="AJ51" s="136"/>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ht="151.5" customHeight="1" x14ac:dyDescent="0.3">
      <c r="A52" s="198">
        <v>8</v>
      </c>
      <c r="B52" s="201"/>
      <c r="C52" s="201"/>
      <c r="D52" s="201"/>
      <c r="E52" s="204"/>
      <c r="F52" s="201"/>
      <c r="G52" s="207"/>
      <c r="H52" s="192" t="str">
        <f>IF(G52&lt;=0,"",IF(G52&lt;=2,"Muy Baja",IF(G52&lt;=24,"Baja",IF(G52&lt;=500,"Media",IF(G52&lt;=5000,"Alta","Muy Alta")))))</f>
        <v/>
      </c>
      <c r="I52" s="186" t="str">
        <f>IF(H52="","",IF(H52="Muy Baja",0.2,IF(H52="Baja",0.4,IF(H52="Media",0.6,IF(H52="Alta",0.8,IF(H52="Muy Alta",1,))))))</f>
        <v/>
      </c>
      <c r="J52" s="189"/>
      <c r="K52" s="186">
        <f ca="1">IF(NOT(ISERROR(MATCH(J52,'Tabla Impacto'!$B$221:$B$223,0))),'Tabla Impacto'!$F$223&amp;"Por favor no seleccionar los criterios de impacto(Afectación Económica o presupuestal y Pérdida Reputacional)",J52)</f>
        <v>0</v>
      </c>
      <c r="L52" s="192" t="str">
        <f ca="1">IF(OR(K52='Tabla Impacto'!$C$11,K52='Tabla Impacto'!$D$11),"Leve",IF(OR(K52='Tabla Impacto'!$C$12,K52='Tabla Impacto'!$D$12),"Menor",IF(OR(K52='Tabla Impacto'!$C$13,K52='Tabla Impacto'!$D$13),"Moderado",IF(OR(K52='Tabla Impacto'!$C$14,K52='Tabla Impacto'!$D$14),"Mayor",IF(OR(K52='Tabla Impacto'!$C$15,K52='Tabla Impacto'!$D$15),"Catastrófico","")))))</f>
        <v/>
      </c>
      <c r="M52" s="186" t="str">
        <f ca="1">IF(L52="","",IF(L52="Leve",0.2,IF(L52="Menor",0.4,IF(L52="Moderado",0.6,IF(L52="Mayor",0.8,IF(L52="Catastrófico",1,))))))</f>
        <v/>
      </c>
      <c r="N52" s="195" t="str">
        <f ca="1">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25">
        <v>1</v>
      </c>
      <c r="P52" s="126"/>
      <c r="Q52" s="127" t="str">
        <f>IF(OR(R52="Preventivo",R52="Detectivo"),"Probabilidad",IF(R52="Correctivo","Impacto",""))</f>
        <v/>
      </c>
      <c r="R52" s="128"/>
      <c r="S52" s="128"/>
      <c r="T52" s="129" t="str">
        <f>IF(AND(R52="Preventivo",S52="Automático"),"50%",IF(AND(R52="Preventivo",S52="Manual"),"40%",IF(AND(R52="Detectivo",S52="Automático"),"40%",IF(AND(R52="Detectivo",S52="Manual"),"30%",IF(AND(R52="Correctivo",S52="Automático"),"35%",IF(AND(R52="Correctivo",S52="Manual"),"25%",""))))))</f>
        <v/>
      </c>
      <c r="U52" s="128"/>
      <c r="V52" s="128"/>
      <c r="W52" s="128"/>
      <c r="X52" s="130" t="str">
        <f>IFERROR(IF(Q52="Probabilidad",(I52-(+I52*T52)),IF(Q52="Impacto",I52,"")),"")</f>
        <v/>
      </c>
      <c r="Y52" s="131" t="str">
        <f>IFERROR(IF(X52="","",IF(X52&lt;=0.2,"Muy Baja",IF(X52&lt;=0.4,"Baja",IF(X52&lt;=0.6,"Media",IF(X52&lt;=0.8,"Alta","Muy Alta"))))),"")</f>
        <v/>
      </c>
      <c r="Z52" s="132" t="str">
        <f>+X52</f>
        <v/>
      </c>
      <c r="AA52" s="131" t="str">
        <f>IFERROR(IF(AB52="","",IF(AB52&lt;=0.2,"Leve",IF(AB52&lt;=0.4,"Menor",IF(AB52&lt;=0.6,"Moderado",IF(AB52&lt;=0.8,"Mayor","Catastrófico"))))),"")</f>
        <v/>
      </c>
      <c r="AB52" s="132" t="str">
        <f>IFERROR(IF(Q52="Impacto",(M52-(+M52*T52)),IF(Q52="Probabilidad",M52,"")),"")</f>
        <v/>
      </c>
      <c r="AC52" s="133"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34"/>
      <c r="AE52" s="135"/>
      <c r="AF52" s="136"/>
      <c r="AG52" s="137"/>
      <c r="AH52" s="137"/>
      <c r="AI52" s="135"/>
      <c r="AJ52" s="136"/>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ht="151.5" customHeight="1" x14ac:dyDescent="0.3">
      <c r="A53" s="199"/>
      <c r="B53" s="202"/>
      <c r="C53" s="202"/>
      <c r="D53" s="202"/>
      <c r="E53" s="205"/>
      <c r="F53" s="202"/>
      <c r="G53" s="208"/>
      <c r="H53" s="193"/>
      <c r="I53" s="187"/>
      <c r="J53" s="190"/>
      <c r="K53" s="187">
        <f ca="1">IF(NOT(ISERROR(MATCH(J53,_xlfn.ANCHORARRAY(E64),0))),I66&amp;"Por favor no seleccionar los criterios de impacto",J53)</f>
        <v>0</v>
      </c>
      <c r="L53" s="193"/>
      <c r="M53" s="187"/>
      <c r="N53" s="196"/>
      <c r="O53" s="125">
        <v>2</v>
      </c>
      <c r="P53" s="126"/>
      <c r="Q53" s="127" t="str">
        <f>IF(OR(R53="Preventivo",R53="Detectivo"),"Probabilidad",IF(R53="Correctivo","Impacto",""))</f>
        <v/>
      </c>
      <c r="R53" s="128"/>
      <c r="S53" s="128"/>
      <c r="T53" s="129" t="str">
        <f t="shared" ref="T53:T57" si="55">IF(AND(R53="Preventivo",S53="Automático"),"50%",IF(AND(R53="Preventivo",S53="Manual"),"40%",IF(AND(R53="Detectivo",S53="Automático"),"40%",IF(AND(R53="Detectivo",S53="Manual"),"30%",IF(AND(R53="Correctivo",S53="Automático"),"35%",IF(AND(R53="Correctivo",S53="Manual"),"25%",""))))))</f>
        <v/>
      </c>
      <c r="U53" s="128"/>
      <c r="V53" s="128"/>
      <c r="W53" s="128"/>
      <c r="X53" s="130" t="str">
        <f>IFERROR(IF(AND(Q52="Probabilidad",Q53="Probabilidad"),(Z52-(+Z52*T53)),IF(Q53="Probabilidad",(I52-(+I52*T53)),IF(Q53="Impacto",Z52,""))),"")</f>
        <v/>
      </c>
      <c r="Y53" s="131" t="str">
        <f t="shared" si="1"/>
        <v/>
      </c>
      <c r="Z53" s="132" t="str">
        <f t="shared" ref="Z53:Z57" si="56">+X53</f>
        <v/>
      </c>
      <c r="AA53" s="131" t="str">
        <f t="shared" si="3"/>
        <v/>
      </c>
      <c r="AB53" s="132" t="str">
        <f>IFERROR(IF(AND(Q52="Impacto",Q53="Impacto"),(AB46-(+AB46*T53)),IF(Q53="Impacto",($M$52-(+$M$52*T53)),IF(Q53="Probabilidad",AB46,""))),"")</f>
        <v/>
      </c>
      <c r="AC53" s="133"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34"/>
      <c r="AE53" s="135"/>
      <c r="AF53" s="136"/>
      <c r="AG53" s="137"/>
      <c r="AH53" s="137"/>
      <c r="AI53" s="135"/>
      <c r="AJ53" s="136"/>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ht="151.5" customHeight="1" x14ac:dyDescent="0.3">
      <c r="A54" s="199"/>
      <c r="B54" s="202"/>
      <c r="C54" s="202"/>
      <c r="D54" s="202"/>
      <c r="E54" s="205"/>
      <c r="F54" s="202"/>
      <c r="G54" s="208"/>
      <c r="H54" s="193"/>
      <c r="I54" s="187"/>
      <c r="J54" s="190"/>
      <c r="K54" s="187">
        <f ca="1">IF(NOT(ISERROR(MATCH(J54,_xlfn.ANCHORARRAY(E65),0))),I67&amp;"Por favor no seleccionar los criterios de impacto",J54)</f>
        <v>0</v>
      </c>
      <c r="L54" s="193"/>
      <c r="M54" s="187"/>
      <c r="N54" s="196"/>
      <c r="O54" s="125">
        <v>3</v>
      </c>
      <c r="P54" s="138"/>
      <c r="Q54" s="127" t="str">
        <f>IF(OR(R54="Preventivo",R54="Detectivo"),"Probabilidad",IF(R54="Correctivo","Impacto",""))</f>
        <v/>
      </c>
      <c r="R54" s="128"/>
      <c r="S54" s="128"/>
      <c r="T54" s="129" t="str">
        <f t="shared" si="55"/>
        <v/>
      </c>
      <c r="U54" s="128"/>
      <c r="V54" s="128"/>
      <c r="W54" s="128"/>
      <c r="X54" s="130" t="str">
        <f>IFERROR(IF(AND(Q53="Probabilidad",Q54="Probabilidad"),(Z53-(+Z53*T54)),IF(AND(Q53="Impacto",Q54="Probabilidad"),(Z52-(+Z52*T54)),IF(Q54="Impacto",Z53,""))),"")</f>
        <v/>
      </c>
      <c r="Y54" s="131" t="str">
        <f t="shared" si="1"/>
        <v/>
      </c>
      <c r="Z54" s="132" t="str">
        <f t="shared" si="56"/>
        <v/>
      </c>
      <c r="AA54" s="131" t="str">
        <f t="shared" si="3"/>
        <v/>
      </c>
      <c r="AB54" s="132" t="str">
        <f>IFERROR(IF(AND(Q53="Impacto",Q54="Impacto"),(AB53-(+AB53*T54)),IF(AND(Q53="Probabilidad",Q54="Impacto"),(AB52-(+AB52*T54)),IF(Q54="Probabilidad",AB53,""))),"")</f>
        <v/>
      </c>
      <c r="AC54" s="133" t="str">
        <f t="shared" si="57"/>
        <v/>
      </c>
      <c r="AD54" s="134"/>
      <c r="AE54" s="135"/>
      <c r="AF54" s="136"/>
      <c r="AG54" s="137"/>
      <c r="AH54" s="137"/>
      <c r="AI54" s="135"/>
      <c r="AJ54" s="136"/>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ht="151.5" customHeight="1" x14ac:dyDescent="0.3">
      <c r="A55" s="199"/>
      <c r="B55" s="202"/>
      <c r="C55" s="202"/>
      <c r="D55" s="202"/>
      <c r="E55" s="205"/>
      <c r="F55" s="202"/>
      <c r="G55" s="208"/>
      <c r="H55" s="193"/>
      <c r="I55" s="187"/>
      <c r="J55" s="190"/>
      <c r="K55" s="187">
        <f ca="1">IF(NOT(ISERROR(MATCH(J55,_xlfn.ANCHORARRAY(E66),0))),I68&amp;"Por favor no seleccionar los criterios de impacto",J55)</f>
        <v>0</v>
      </c>
      <c r="L55" s="193"/>
      <c r="M55" s="187"/>
      <c r="N55" s="196"/>
      <c r="O55" s="125">
        <v>4</v>
      </c>
      <c r="P55" s="126"/>
      <c r="Q55" s="127" t="str">
        <f t="shared" ref="Q55:Q57" si="58">IF(OR(R55="Preventivo",R55="Detectivo"),"Probabilidad",IF(R55="Correctivo","Impacto",""))</f>
        <v/>
      </c>
      <c r="R55" s="128"/>
      <c r="S55" s="128"/>
      <c r="T55" s="129" t="str">
        <f t="shared" si="55"/>
        <v/>
      </c>
      <c r="U55" s="128"/>
      <c r="V55" s="128"/>
      <c r="W55" s="128"/>
      <c r="X55" s="130" t="str">
        <f t="shared" ref="X55:X57" si="59">IFERROR(IF(AND(Q54="Probabilidad",Q55="Probabilidad"),(Z54-(+Z54*T55)),IF(AND(Q54="Impacto",Q55="Probabilidad"),(Z53-(+Z53*T55)),IF(Q55="Impacto",Z54,""))),"")</f>
        <v/>
      </c>
      <c r="Y55" s="131" t="str">
        <f t="shared" si="1"/>
        <v/>
      </c>
      <c r="Z55" s="132" t="str">
        <f t="shared" si="56"/>
        <v/>
      </c>
      <c r="AA55" s="131" t="str">
        <f t="shared" si="3"/>
        <v/>
      </c>
      <c r="AB55" s="132" t="str">
        <f t="shared" ref="AB55:AB57" si="60">IFERROR(IF(AND(Q54="Impacto",Q55="Impacto"),(AB54-(+AB54*T55)),IF(AND(Q54="Probabilidad",Q55="Impacto"),(AB53-(+AB53*T55)),IF(Q55="Probabilidad",AB54,""))),"")</f>
        <v/>
      </c>
      <c r="AC55" s="133"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4"/>
      <c r="AE55" s="135"/>
      <c r="AF55" s="136"/>
      <c r="AG55" s="137"/>
      <c r="AH55" s="137"/>
      <c r="AI55" s="135"/>
      <c r="AJ55" s="136"/>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ht="151.5" customHeight="1" x14ac:dyDescent="0.3">
      <c r="A56" s="199"/>
      <c r="B56" s="202"/>
      <c r="C56" s="202"/>
      <c r="D56" s="202"/>
      <c r="E56" s="205"/>
      <c r="F56" s="202"/>
      <c r="G56" s="208"/>
      <c r="H56" s="193"/>
      <c r="I56" s="187"/>
      <c r="J56" s="190"/>
      <c r="K56" s="187">
        <f ca="1">IF(NOT(ISERROR(MATCH(J56,_xlfn.ANCHORARRAY(E67),0))),I69&amp;"Por favor no seleccionar los criterios de impacto",J56)</f>
        <v>0</v>
      </c>
      <c r="L56" s="193"/>
      <c r="M56" s="187"/>
      <c r="N56" s="196"/>
      <c r="O56" s="125">
        <v>5</v>
      </c>
      <c r="P56" s="126"/>
      <c r="Q56" s="127" t="str">
        <f t="shared" si="58"/>
        <v/>
      </c>
      <c r="R56" s="128"/>
      <c r="S56" s="128"/>
      <c r="T56" s="129" t="str">
        <f t="shared" si="55"/>
        <v/>
      </c>
      <c r="U56" s="128"/>
      <c r="V56" s="128"/>
      <c r="W56" s="128"/>
      <c r="X56" s="130" t="str">
        <f t="shared" si="59"/>
        <v/>
      </c>
      <c r="Y56" s="131" t="str">
        <f t="shared" si="1"/>
        <v/>
      </c>
      <c r="Z56" s="132" t="str">
        <f t="shared" si="56"/>
        <v/>
      </c>
      <c r="AA56" s="131" t="str">
        <f t="shared" si="3"/>
        <v/>
      </c>
      <c r="AB56" s="132" t="str">
        <f t="shared" si="60"/>
        <v/>
      </c>
      <c r="AC56" s="133"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4"/>
      <c r="AE56" s="135"/>
      <c r="AF56" s="136"/>
      <c r="AG56" s="137"/>
      <c r="AH56" s="137"/>
      <c r="AI56" s="135"/>
      <c r="AJ56" s="136"/>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ht="151.5" customHeight="1" x14ac:dyDescent="0.3">
      <c r="A57" s="200"/>
      <c r="B57" s="203"/>
      <c r="C57" s="203"/>
      <c r="D57" s="203"/>
      <c r="E57" s="206"/>
      <c r="F57" s="203"/>
      <c r="G57" s="209"/>
      <c r="H57" s="194"/>
      <c r="I57" s="188"/>
      <c r="J57" s="191"/>
      <c r="K57" s="188">
        <f ca="1">IF(NOT(ISERROR(MATCH(J57,_xlfn.ANCHORARRAY(E68),0))),I70&amp;"Por favor no seleccionar los criterios de impacto",J57)</f>
        <v>0</v>
      </c>
      <c r="L57" s="194"/>
      <c r="M57" s="188"/>
      <c r="N57" s="197"/>
      <c r="O57" s="125">
        <v>6</v>
      </c>
      <c r="P57" s="126"/>
      <c r="Q57" s="127" t="str">
        <f t="shared" si="58"/>
        <v/>
      </c>
      <c r="R57" s="128"/>
      <c r="S57" s="128"/>
      <c r="T57" s="129" t="str">
        <f t="shared" si="55"/>
        <v/>
      </c>
      <c r="U57" s="128"/>
      <c r="V57" s="128"/>
      <c r="W57" s="128"/>
      <c r="X57" s="130" t="str">
        <f t="shared" si="59"/>
        <v/>
      </c>
      <c r="Y57" s="131" t="str">
        <f t="shared" si="1"/>
        <v/>
      </c>
      <c r="Z57" s="132" t="str">
        <f t="shared" si="56"/>
        <v/>
      </c>
      <c r="AA57" s="131" t="str">
        <f t="shared" si="3"/>
        <v/>
      </c>
      <c r="AB57" s="132" t="str">
        <f t="shared" si="60"/>
        <v/>
      </c>
      <c r="AC57" s="133" t="str">
        <f t="shared" si="61"/>
        <v/>
      </c>
      <c r="AD57" s="134"/>
      <c r="AE57" s="135"/>
      <c r="AF57" s="136"/>
      <c r="AG57" s="137"/>
      <c r="AH57" s="137"/>
      <c r="AI57" s="135"/>
      <c r="AJ57" s="136"/>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ht="151.5" customHeight="1" x14ac:dyDescent="0.3">
      <c r="A58" s="198">
        <v>9</v>
      </c>
      <c r="B58" s="201"/>
      <c r="C58" s="201"/>
      <c r="D58" s="201"/>
      <c r="E58" s="204"/>
      <c r="F58" s="201"/>
      <c r="G58" s="207"/>
      <c r="H58" s="192" t="str">
        <f>IF(G58&lt;=0,"",IF(G58&lt;=2,"Muy Baja",IF(G58&lt;=24,"Baja",IF(G58&lt;=500,"Media",IF(G58&lt;=5000,"Alta","Muy Alta")))))</f>
        <v/>
      </c>
      <c r="I58" s="186" t="str">
        <f>IF(H58="","",IF(H58="Muy Baja",0.2,IF(H58="Baja",0.4,IF(H58="Media",0.6,IF(H58="Alta",0.8,IF(H58="Muy Alta",1,))))))</f>
        <v/>
      </c>
      <c r="J58" s="189"/>
      <c r="K58" s="186">
        <f ca="1">IF(NOT(ISERROR(MATCH(J58,'Tabla Impacto'!$B$221:$B$223,0))),'Tabla Impacto'!$F$223&amp;"Por favor no seleccionar los criterios de impacto(Afectación Económica o presupuestal y Pérdida Reputacional)",J58)</f>
        <v>0</v>
      </c>
      <c r="L58" s="192" t="str">
        <f ca="1">IF(OR(K58='Tabla Impacto'!$C$11,K58='Tabla Impacto'!$D$11),"Leve",IF(OR(K58='Tabla Impacto'!$C$12,K58='Tabla Impacto'!$D$12),"Menor",IF(OR(K58='Tabla Impacto'!$C$13,K58='Tabla Impacto'!$D$13),"Moderado",IF(OR(K58='Tabla Impacto'!$C$14,K58='Tabla Impacto'!$D$14),"Mayor",IF(OR(K58='Tabla Impacto'!$C$15,K58='Tabla Impacto'!$D$15),"Catastrófico","")))))</f>
        <v/>
      </c>
      <c r="M58" s="186" t="str">
        <f ca="1">IF(L58="","",IF(L58="Leve",0.2,IF(L58="Menor",0.4,IF(L58="Moderado",0.6,IF(L58="Mayor",0.8,IF(L58="Catastrófico",1,))))))</f>
        <v/>
      </c>
      <c r="N58" s="195" t="str">
        <f ca="1">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5">
        <v>1</v>
      </c>
      <c r="P58" s="126"/>
      <c r="Q58" s="127" t="str">
        <f>IF(OR(R58="Preventivo",R58="Detectivo"),"Probabilidad",IF(R58="Correctivo","Impacto",""))</f>
        <v/>
      </c>
      <c r="R58" s="128"/>
      <c r="S58" s="128"/>
      <c r="T58" s="129" t="str">
        <f>IF(AND(R58="Preventivo",S58="Automático"),"50%",IF(AND(R58="Preventivo",S58="Manual"),"40%",IF(AND(R58="Detectivo",S58="Automático"),"40%",IF(AND(R58="Detectivo",S58="Manual"),"30%",IF(AND(R58="Correctivo",S58="Automático"),"35%",IF(AND(R58="Correctivo",S58="Manual"),"25%",""))))))</f>
        <v/>
      </c>
      <c r="U58" s="128"/>
      <c r="V58" s="128"/>
      <c r="W58" s="128"/>
      <c r="X58" s="130" t="str">
        <f>IFERROR(IF(Q58="Probabilidad",(I58-(+I58*T58)),IF(Q58="Impacto",I58,"")),"")</f>
        <v/>
      </c>
      <c r="Y58" s="131" t="str">
        <f>IFERROR(IF(X58="","",IF(X58&lt;=0.2,"Muy Baja",IF(X58&lt;=0.4,"Baja",IF(X58&lt;=0.6,"Media",IF(X58&lt;=0.8,"Alta","Muy Alta"))))),"")</f>
        <v/>
      </c>
      <c r="Z58" s="132" t="str">
        <f>+X58</f>
        <v/>
      </c>
      <c r="AA58" s="131" t="str">
        <f>IFERROR(IF(AB58="","",IF(AB58&lt;=0.2,"Leve",IF(AB58&lt;=0.4,"Menor",IF(AB58&lt;=0.6,"Moderado",IF(AB58&lt;=0.8,"Mayor","Catastrófico"))))),"")</f>
        <v/>
      </c>
      <c r="AB58" s="132" t="str">
        <f>IFERROR(IF(Q58="Impacto",(M58-(+M58*T58)),IF(Q58="Probabilidad",M58,"")),"")</f>
        <v/>
      </c>
      <c r="AC58" s="133"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4"/>
      <c r="AE58" s="135"/>
      <c r="AF58" s="136"/>
      <c r="AG58" s="137"/>
      <c r="AH58" s="137"/>
      <c r="AI58" s="135"/>
      <c r="AJ58" s="136"/>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ht="151.5" customHeight="1" x14ac:dyDescent="0.3">
      <c r="A59" s="199"/>
      <c r="B59" s="202"/>
      <c r="C59" s="202"/>
      <c r="D59" s="202"/>
      <c r="E59" s="205"/>
      <c r="F59" s="202"/>
      <c r="G59" s="208"/>
      <c r="H59" s="193"/>
      <c r="I59" s="187"/>
      <c r="J59" s="190"/>
      <c r="K59" s="187">
        <f ca="1">IF(NOT(ISERROR(MATCH(J59,_xlfn.ANCHORARRAY(E70),0))),I72&amp;"Por favor no seleccionar los criterios de impacto",J59)</f>
        <v>0</v>
      </c>
      <c r="L59" s="193"/>
      <c r="M59" s="187"/>
      <c r="N59" s="196"/>
      <c r="O59" s="125">
        <v>2</v>
      </c>
      <c r="P59" s="126"/>
      <c r="Q59" s="127" t="str">
        <f>IF(OR(R59="Preventivo",R59="Detectivo"),"Probabilidad",IF(R59="Correctivo","Impacto",""))</f>
        <v/>
      </c>
      <c r="R59" s="128"/>
      <c r="S59" s="128"/>
      <c r="T59" s="129" t="str">
        <f t="shared" ref="T59:T63" si="62">IF(AND(R59="Preventivo",S59="Automático"),"50%",IF(AND(R59="Preventivo",S59="Manual"),"40%",IF(AND(R59="Detectivo",S59="Automático"),"40%",IF(AND(R59="Detectivo",S59="Manual"),"30%",IF(AND(R59="Correctivo",S59="Automático"),"35%",IF(AND(R59="Correctivo",S59="Manual"),"25%",""))))))</f>
        <v/>
      </c>
      <c r="U59" s="128"/>
      <c r="V59" s="128"/>
      <c r="W59" s="128"/>
      <c r="X59" s="130" t="str">
        <f>IFERROR(IF(AND(Q58="Probabilidad",Q59="Probabilidad"),(Z58-(+Z58*T59)),IF(Q59="Probabilidad",(I58-(+I58*T59)),IF(Q59="Impacto",Z58,""))),"")</f>
        <v/>
      </c>
      <c r="Y59" s="131" t="str">
        <f t="shared" si="1"/>
        <v/>
      </c>
      <c r="Z59" s="132" t="str">
        <f t="shared" ref="Z59:Z63" si="63">+X59</f>
        <v/>
      </c>
      <c r="AA59" s="131" t="str">
        <f t="shared" si="3"/>
        <v/>
      </c>
      <c r="AB59" s="132" t="str">
        <f>IFERROR(IF(AND(Q58="Impacto",Q59="Impacto"),(AB52-(+AB52*T59)),IF(Q59="Impacto",($M$58-(+$M$58*T59)),IF(Q59="Probabilidad",AB52,""))),"")</f>
        <v/>
      </c>
      <c r="AC59" s="133"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4"/>
      <c r="AE59" s="135"/>
      <c r="AF59" s="136"/>
      <c r="AG59" s="137"/>
      <c r="AH59" s="137"/>
      <c r="AI59" s="135"/>
      <c r="AJ59" s="136"/>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ht="151.5" customHeight="1" x14ac:dyDescent="0.3">
      <c r="A60" s="199"/>
      <c r="B60" s="202"/>
      <c r="C60" s="202"/>
      <c r="D60" s="202"/>
      <c r="E60" s="205"/>
      <c r="F60" s="202"/>
      <c r="G60" s="208"/>
      <c r="H60" s="193"/>
      <c r="I60" s="187"/>
      <c r="J60" s="190"/>
      <c r="K60" s="187">
        <f ca="1">IF(NOT(ISERROR(MATCH(J60,_xlfn.ANCHORARRAY(E71),0))),I73&amp;"Por favor no seleccionar los criterios de impacto",J60)</f>
        <v>0</v>
      </c>
      <c r="L60" s="193"/>
      <c r="M60" s="187"/>
      <c r="N60" s="196"/>
      <c r="O60" s="125">
        <v>3</v>
      </c>
      <c r="P60" s="138"/>
      <c r="Q60" s="127" t="str">
        <f>IF(OR(R60="Preventivo",R60="Detectivo"),"Probabilidad",IF(R60="Correctivo","Impacto",""))</f>
        <v/>
      </c>
      <c r="R60" s="128"/>
      <c r="S60" s="128"/>
      <c r="T60" s="129" t="str">
        <f t="shared" si="62"/>
        <v/>
      </c>
      <c r="U60" s="128"/>
      <c r="V60" s="128"/>
      <c r="W60" s="128"/>
      <c r="X60" s="130" t="str">
        <f>IFERROR(IF(AND(Q59="Probabilidad",Q60="Probabilidad"),(Z59-(+Z59*T60)),IF(AND(Q59="Impacto",Q60="Probabilidad"),(Z58-(+Z58*T60)),IF(Q60="Impacto",Z59,""))),"")</f>
        <v/>
      </c>
      <c r="Y60" s="131" t="str">
        <f t="shared" si="1"/>
        <v/>
      </c>
      <c r="Z60" s="132" t="str">
        <f t="shared" si="63"/>
        <v/>
      </c>
      <c r="AA60" s="131" t="str">
        <f t="shared" si="3"/>
        <v/>
      </c>
      <c r="AB60" s="132" t="str">
        <f>IFERROR(IF(AND(Q59="Impacto",Q60="Impacto"),(AB59-(+AB59*T60)),IF(AND(Q59="Probabilidad",Q60="Impacto"),(AB58-(+AB58*T60)),IF(Q60="Probabilidad",AB59,""))),"")</f>
        <v/>
      </c>
      <c r="AC60" s="133" t="str">
        <f t="shared" si="64"/>
        <v/>
      </c>
      <c r="AD60" s="134"/>
      <c r="AE60" s="135"/>
      <c r="AF60" s="136"/>
      <c r="AG60" s="137"/>
      <c r="AH60" s="137"/>
      <c r="AI60" s="135"/>
      <c r="AJ60" s="136"/>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ht="151.5" customHeight="1" x14ac:dyDescent="0.3">
      <c r="A61" s="199"/>
      <c r="B61" s="202"/>
      <c r="C61" s="202"/>
      <c r="D61" s="202"/>
      <c r="E61" s="205"/>
      <c r="F61" s="202"/>
      <c r="G61" s="208"/>
      <c r="H61" s="193"/>
      <c r="I61" s="187"/>
      <c r="J61" s="190"/>
      <c r="K61" s="187">
        <f ca="1">IF(NOT(ISERROR(MATCH(J61,_xlfn.ANCHORARRAY(E72),0))),I74&amp;"Por favor no seleccionar los criterios de impacto",J61)</f>
        <v>0</v>
      </c>
      <c r="L61" s="193"/>
      <c r="M61" s="187"/>
      <c r="N61" s="196"/>
      <c r="O61" s="125">
        <v>4</v>
      </c>
      <c r="P61" s="126"/>
      <c r="Q61" s="127" t="str">
        <f t="shared" ref="Q61:Q63" si="65">IF(OR(R61="Preventivo",R61="Detectivo"),"Probabilidad",IF(R61="Correctivo","Impacto",""))</f>
        <v/>
      </c>
      <c r="R61" s="128"/>
      <c r="S61" s="128"/>
      <c r="T61" s="129" t="str">
        <f t="shared" si="62"/>
        <v/>
      </c>
      <c r="U61" s="128"/>
      <c r="V61" s="128"/>
      <c r="W61" s="128"/>
      <c r="X61" s="130" t="str">
        <f t="shared" ref="X61:X63" si="66">IFERROR(IF(AND(Q60="Probabilidad",Q61="Probabilidad"),(Z60-(+Z60*T61)),IF(AND(Q60="Impacto",Q61="Probabilidad"),(Z59-(+Z59*T61)),IF(Q61="Impacto",Z60,""))),"")</f>
        <v/>
      </c>
      <c r="Y61" s="131" t="str">
        <f t="shared" si="1"/>
        <v/>
      </c>
      <c r="Z61" s="132" t="str">
        <f t="shared" si="63"/>
        <v/>
      </c>
      <c r="AA61" s="131" t="str">
        <f t="shared" si="3"/>
        <v/>
      </c>
      <c r="AB61" s="132" t="str">
        <f t="shared" ref="AB61:AB63" si="67">IFERROR(IF(AND(Q60="Impacto",Q61="Impacto"),(AB60-(+AB60*T61)),IF(AND(Q60="Probabilidad",Q61="Impacto"),(AB59-(+AB59*T61)),IF(Q61="Probabilidad",AB60,""))),"")</f>
        <v/>
      </c>
      <c r="AC61" s="133"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4"/>
      <c r="AE61" s="135"/>
      <c r="AF61" s="136"/>
      <c r="AG61" s="137"/>
      <c r="AH61" s="137"/>
      <c r="AI61" s="135"/>
      <c r="AJ61" s="136"/>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ht="151.5" customHeight="1" x14ac:dyDescent="0.3">
      <c r="A62" s="199"/>
      <c r="B62" s="202"/>
      <c r="C62" s="202"/>
      <c r="D62" s="202"/>
      <c r="E62" s="205"/>
      <c r="F62" s="202"/>
      <c r="G62" s="208"/>
      <c r="H62" s="193"/>
      <c r="I62" s="187"/>
      <c r="J62" s="190"/>
      <c r="K62" s="187">
        <f ca="1">IF(NOT(ISERROR(MATCH(J62,_xlfn.ANCHORARRAY(E73),0))),I75&amp;"Por favor no seleccionar los criterios de impacto",J62)</f>
        <v>0</v>
      </c>
      <c r="L62" s="193"/>
      <c r="M62" s="187"/>
      <c r="N62" s="196"/>
      <c r="O62" s="125">
        <v>5</v>
      </c>
      <c r="P62" s="126"/>
      <c r="Q62" s="127" t="str">
        <f t="shared" si="65"/>
        <v/>
      </c>
      <c r="R62" s="128"/>
      <c r="S62" s="128"/>
      <c r="T62" s="129" t="str">
        <f t="shared" si="62"/>
        <v/>
      </c>
      <c r="U62" s="128"/>
      <c r="V62" s="128"/>
      <c r="W62" s="128"/>
      <c r="X62" s="130" t="str">
        <f t="shared" si="66"/>
        <v/>
      </c>
      <c r="Y62" s="131" t="str">
        <f t="shared" si="1"/>
        <v/>
      </c>
      <c r="Z62" s="132" t="str">
        <f t="shared" si="63"/>
        <v/>
      </c>
      <c r="AA62" s="131" t="str">
        <f t="shared" si="3"/>
        <v/>
      </c>
      <c r="AB62" s="132" t="str">
        <f t="shared" si="67"/>
        <v/>
      </c>
      <c r="AC62" s="133"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4"/>
      <c r="AE62" s="135"/>
      <c r="AF62" s="136"/>
      <c r="AG62" s="137"/>
      <c r="AH62" s="137"/>
      <c r="AI62" s="135"/>
      <c r="AJ62" s="136"/>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ht="151.5" customHeight="1" x14ac:dyDescent="0.3">
      <c r="A63" s="200"/>
      <c r="B63" s="203"/>
      <c r="C63" s="203"/>
      <c r="D63" s="203"/>
      <c r="E63" s="206"/>
      <c r="F63" s="203"/>
      <c r="G63" s="209"/>
      <c r="H63" s="194"/>
      <c r="I63" s="188"/>
      <c r="J63" s="191"/>
      <c r="K63" s="188">
        <f ca="1">IF(NOT(ISERROR(MATCH(J63,_xlfn.ANCHORARRAY(E74),0))),I76&amp;"Por favor no seleccionar los criterios de impacto",J63)</f>
        <v>0</v>
      </c>
      <c r="L63" s="194"/>
      <c r="M63" s="188"/>
      <c r="N63" s="197"/>
      <c r="O63" s="125">
        <v>6</v>
      </c>
      <c r="P63" s="126"/>
      <c r="Q63" s="127" t="str">
        <f t="shared" si="65"/>
        <v/>
      </c>
      <c r="R63" s="128"/>
      <c r="S63" s="128"/>
      <c r="T63" s="129" t="str">
        <f t="shared" si="62"/>
        <v/>
      </c>
      <c r="U63" s="128"/>
      <c r="V63" s="128"/>
      <c r="W63" s="128"/>
      <c r="X63" s="130" t="str">
        <f t="shared" si="66"/>
        <v/>
      </c>
      <c r="Y63" s="131" t="str">
        <f t="shared" si="1"/>
        <v/>
      </c>
      <c r="Z63" s="132" t="str">
        <f t="shared" si="63"/>
        <v/>
      </c>
      <c r="AA63" s="131" t="str">
        <f t="shared" si="3"/>
        <v/>
      </c>
      <c r="AB63" s="132" t="str">
        <f t="shared" si="67"/>
        <v/>
      </c>
      <c r="AC63" s="133" t="str">
        <f t="shared" si="68"/>
        <v/>
      </c>
      <c r="AD63" s="134"/>
      <c r="AE63" s="135"/>
      <c r="AF63" s="136"/>
      <c r="AG63" s="137"/>
      <c r="AH63" s="137"/>
      <c r="AI63" s="135"/>
      <c r="AJ63" s="136"/>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ht="151.5" customHeight="1" x14ac:dyDescent="0.3">
      <c r="A64" s="198">
        <v>10</v>
      </c>
      <c r="B64" s="201"/>
      <c r="C64" s="201"/>
      <c r="D64" s="201"/>
      <c r="E64" s="204"/>
      <c r="F64" s="201"/>
      <c r="G64" s="207"/>
      <c r="H64" s="192" t="str">
        <f>IF(G64&lt;=0,"",IF(G64&lt;=2,"Muy Baja",IF(G64&lt;=24,"Baja",IF(G64&lt;=500,"Media",IF(G64&lt;=5000,"Alta","Muy Alta")))))</f>
        <v/>
      </c>
      <c r="I64" s="186" t="str">
        <f>IF(H64="","",IF(H64="Muy Baja",0.2,IF(H64="Baja",0.4,IF(H64="Media",0.6,IF(H64="Alta",0.8,IF(H64="Muy Alta",1,))))))</f>
        <v/>
      </c>
      <c r="J64" s="189"/>
      <c r="K64" s="186">
        <f ca="1">IF(NOT(ISERROR(MATCH(J64,'Tabla Impacto'!$B$221:$B$223,0))),'Tabla Impacto'!$F$223&amp;"Por favor no seleccionar los criterios de impacto(Afectación Económica o presupuestal y Pérdida Reputacional)",J64)</f>
        <v>0</v>
      </c>
      <c r="L64" s="192" t="str">
        <f ca="1">IF(OR(K64='Tabla Impacto'!$C$11,K64='Tabla Impacto'!$D$11),"Leve",IF(OR(K64='Tabla Impacto'!$C$12,K64='Tabla Impacto'!$D$12),"Menor",IF(OR(K64='Tabla Impacto'!$C$13,K64='Tabla Impacto'!$D$13),"Moderado",IF(OR(K64='Tabla Impacto'!$C$14,K64='Tabla Impacto'!$D$14),"Mayor",IF(OR(K64='Tabla Impacto'!$C$15,K64='Tabla Impacto'!$D$15),"Catastrófico","")))))</f>
        <v/>
      </c>
      <c r="M64" s="186" t="str">
        <f ca="1">IF(L64="","",IF(L64="Leve",0.2,IF(L64="Menor",0.4,IF(L64="Moderado",0.6,IF(L64="Mayor",0.8,IF(L64="Catastrófico",1,))))))</f>
        <v/>
      </c>
      <c r="N64" s="195" t="str">
        <f ca="1">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5">
        <v>1</v>
      </c>
      <c r="P64" s="126"/>
      <c r="Q64" s="127" t="str">
        <f>IF(OR(R64="Preventivo",R64="Detectivo"),"Probabilidad",IF(R64="Correctivo","Impacto",""))</f>
        <v/>
      </c>
      <c r="R64" s="128"/>
      <c r="S64" s="128"/>
      <c r="T64" s="129" t="str">
        <f>IF(AND(R64="Preventivo",S64="Automático"),"50%",IF(AND(R64="Preventivo",S64="Manual"),"40%",IF(AND(R64="Detectivo",S64="Automático"),"40%",IF(AND(R64="Detectivo",S64="Manual"),"30%",IF(AND(R64="Correctivo",S64="Automático"),"35%",IF(AND(R64="Correctivo",S64="Manual"),"25%",""))))))</f>
        <v/>
      </c>
      <c r="U64" s="128"/>
      <c r="V64" s="128"/>
      <c r="W64" s="128"/>
      <c r="X64" s="130" t="str">
        <f>IFERROR(IF(Q64="Probabilidad",(I64-(+I64*T64)),IF(Q64="Impacto",I64,"")),"")</f>
        <v/>
      </c>
      <c r="Y64" s="131" t="str">
        <f>IFERROR(IF(X64="","",IF(X64&lt;=0.2,"Muy Baja",IF(X64&lt;=0.4,"Baja",IF(X64&lt;=0.6,"Media",IF(X64&lt;=0.8,"Alta","Muy Alta"))))),"")</f>
        <v/>
      </c>
      <c r="Z64" s="132" t="str">
        <f>+X64</f>
        <v/>
      </c>
      <c r="AA64" s="131" t="str">
        <f>IFERROR(IF(AB64="","",IF(AB64&lt;=0.2,"Leve",IF(AB64&lt;=0.4,"Menor",IF(AB64&lt;=0.6,"Moderado",IF(AB64&lt;=0.8,"Mayor","Catastrófico"))))),"")</f>
        <v/>
      </c>
      <c r="AB64" s="132" t="str">
        <f>IFERROR(IF(Q64="Impacto",(M64-(+M64*T64)),IF(Q64="Probabilidad",M64,"")),"")</f>
        <v/>
      </c>
      <c r="AC64" s="133"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4"/>
      <c r="AE64" s="135"/>
      <c r="AF64" s="136"/>
      <c r="AG64" s="137"/>
      <c r="AH64" s="137"/>
      <c r="AI64" s="135"/>
      <c r="AJ64" s="136"/>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36" ht="151.5" customHeight="1" x14ac:dyDescent="0.3">
      <c r="A65" s="199"/>
      <c r="B65" s="202"/>
      <c r="C65" s="202"/>
      <c r="D65" s="202"/>
      <c r="E65" s="205"/>
      <c r="F65" s="202"/>
      <c r="G65" s="208"/>
      <c r="H65" s="193"/>
      <c r="I65" s="187"/>
      <c r="J65" s="190"/>
      <c r="K65" s="187">
        <f ca="1">IF(NOT(ISERROR(MATCH(J65,_xlfn.ANCHORARRAY(E76),0))),I78&amp;"Por favor no seleccionar los criterios de impacto",J65)</f>
        <v>0</v>
      </c>
      <c r="L65" s="193"/>
      <c r="M65" s="187"/>
      <c r="N65" s="196"/>
      <c r="O65" s="125">
        <v>2</v>
      </c>
      <c r="P65" s="126"/>
      <c r="Q65" s="127" t="str">
        <f>IF(OR(R65="Preventivo",R65="Detectivo"),"Probabilidad",IF(R65="Correctivo","Impacto",""))</f>
        <v/>
      </c>
      <c r="R65" s="128"/>
      <c r="S65" s="128"/>
      <c r="T65" s="129" t="str">
        <f t="shared" ref="T65:T69" si="69">IF(AND(R65="Preventivo",S65="Automático"),"50%",IF(AND(R65="Preventivo",S65="Manual"),"40%",IF(AND(R65="Detectivo",S65="Automático"),"40%",IF(AND(R65="Detectivo",S65="Manual"),"30%",IF(AND(R65="Correctivo",S65="Automático"),"35%",IF(AND(R65="Correctivo",S65="Manual"),"25%",""))))))</f>
        <v/>
      </c>
      <c r="U65" s="128"/>
      <c r="V65" s="128"/>
      <c r="W65" s="128"/>
      <c r="X65" s="130" t="str">
        <f>IFERROR(IF(AND(Q64="Probabilidad",Q65="Probabilidad"),(Z64-(+Z64*T65)),IF(Q65="Probabilidad",(I64-(+I64*T65)),IF(Q65="Impacto",Z64,""))),"")</f>
        <v/>
      </c>
      <c r="Y65" s="131" t="str">
        <f t="shared" si="1"/>
        <v/>
      </c>
      <c r="Z65" s="132" t="str">
        <f t="shared" ref="Z65:Z69" si="70">+X65</f>
        <v/>
      </c>
      <c r="AA65" s="131" t="str">
        <f t="shared" si="3"/>
        <v/>
      </c>
      <c r="AB65" s="132" t="str">
        <f>IFERROR(IF(AND(Q64="Impacto",Q65="Impacto"),(AB58-(+AB58*T65)),IF(Q65="Impacto",($M$64-(+$M$64*T65)),IF(Q65="Probabilidad",AB58,""))),"")</f>
        <v/>
      </c>
      <c r="AC65" s="133"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4"/>
      <c r="AE65" s="135"/>
      <c r="AF65" s="136"/>
      <c r="AG65" s="137"/>
      <c r="AH65" s="137"/>
      <c r="AI65" s="135"/>
      <c r="AJ65" s="136"/>
    </row>
    <row r="66" spans="1:36" ht="151.5" customHeight="1" x14ac:dyDescent="0.3">
      <c r="A66" s="199"/>
      <c r="B66" s="202"/>
      <c r="C66" s="202"/>
      <c r="D66" s="202"/>
      <c r="E66" s="205"/>
      <c r="F66" s="202"/>
      <c r="G66" s="208"/>
      <c r="H66" s="193"/>
      <c r="I66" s="187"/>
      <c r="J66" s="190"/>
      <c r="K66" s="187">
        <f ca="1">IF(NOT(ISERROR(MATCH(J66,_xlfn.ANCHORARRAY(E77),0))),I79&amp;"Por favor no seleccionar los criterios de impacto",J66)</f>
        <v>0</v>
      </c>
      <c r="L66" s="193"/>
      <c r="M66" s="187"/>
      <c r="N66" s="196"/>
      <c r="O66" s="125">
        <v>3</v>
      </c>
      <c r="P66" s="138"/>
      <c r="Q66" s="127" t="str">
        <f>IF(OR(R66="Preventivo",R66="Detectivo"),"Probabilidad",IF(R66="Correctivo","Impacto",""))</f>
        <v/>
      </c>
      <c r="R66" s="128"/>
      <c r="S66" s="128"/>
      <c r="T66" s="129" t="str">
        <f t="shared" si="69"/>
        <v/>
      </c>
      <c r="U66" s="128"/>
      <c r="V66" s="128"/>
      <c r="W66" s="128"/>
      <c r="X66" s="130" t="str">
        <f>IFERROR(IF(AND(Q65="Probabilidad",Q66="Probabilidad"),(Z65-(+Z65*T66)),IF(AND(Q65="Impacto",Q66="Probabilidad"),(Z64-(+Z64*T66)),IF(Q66="Impacto",Z65,""))),"")</f>
        <v/>
      </c>
      <c r="Y66" s="131" t="str">
        <f t="shared" si="1"/>
        <v/>
      </c>
      <c r="Z66" s="132" t="str">
        <f t="shared" si="70"/>
        <v/>
      </c>
      <c r="AA66" s="131" t="str">
        <f t="shared" si="3"/>
        <v/>
      </c>
      <c r="AB66" s="132" t="str">
        <f>IFERROR(IF(AND(Q65="Impacto",Q66="Impacto"),(AB65-(+AB65*T66)),IF(AND(Q65="Probabilidad",Q66="Impacto"),(AB64-(+AB64*T66)),IF(Q66="Probabilidad",AB65,""))),"")</f>
        <v/>
      </c>
      <c r="AC66" s="133" t="str">
        <f t="shared" si="71"/>
        <v/>
      </c>
      <c r="AD66" s="134"/>
      <c r="AE66" s="135"/>
      <c r="AF66" s="136"/>
      <c r="AG66" s="137"/>
      <c r="AH66" s="137"/>
      <c r="AI66" s="135"/>
      <c r="AJ66" s="136"/>
    </row>
    <row r="67" spans="1:36" ht="151.5" customHeight="1" x14ac:dyDescent="0.3">
      <c r="A67" s="199"/>
      <c r="B67" s="202"/>
      <c r="C67" s="202"/>
      <c r="D67" s="202"/>
      <c r="E67" s="205"/>
      <c r="F67" s="202"/>
      <c r="G67" s="208"/>
      <c r="H67" s="193"/>
      <c r="I67" s="187"/>
      <c r="J67" s="190"/>
      <c r="K67" s="187">
        <f ca="1">IF(NOT(ISERROR(MATCH(J67,_xlfn.ANCHORARRAY(E78),0))),I80&amp;"Por favor no seleccionar los criterios de impacto",J67)</f>
        <v>0</v>
      </c>
      <c r="L67" s="193"/>
      <c r="M67" s="187"/>
      <c r="N67" s="196"/>
      <c r="O67" s="125">
        <v>4</v>
      </c>
      <c r="P67" s="126"/>
      <c r="Q67" s="127" t="str">
        <f t="shared" ref="Q67:Q69" si="72">IF(OR(R67="Preventivo",R67="Detectivo"),"Probabilidad",IF(R67="Correctivo","Impacto",""))</f>
        <v/>
      </c>
      <c r="R67" s="128"/>
      <c r="S67" s="128"/>
      <c r="T67" s="129" t="str">
        <f t="shared" si="69"/>
        <v/>
      </c>
      <c r="U67" s="128"/>
      <c r="V67" s="128"/>
      <c r="W67" s="128"/>
      <c r="X67" s="130" t="str">
        <f t="shared" ref="X67:X69" si="73">IFERROR(IF(AND(Q66="Probabilidad",Q67="Probabilidad"),(Z66-(+Z66*T67)),IF(AND(Q66="Impacto",Q67="Probabilidad"),(Z65-(+Z65*T67)),IF(Q67="Impacto",Z66,""))),"")</f>
        <v/>
      </c>
      <c r="Y67" s="131" t="str">
        <f t="shared" si="1"/>
        <v/>
      </c>
      <c r="Z67" s="132" t="str">
        <f t="shared" si="70"/>
        <v/>
      </c>
      <c r="AA67" s="131" t="str">
        <f t="shared" si="3"/>
        <v/>
      </c>
      <c r="AB67" s="132" t="str">
        <f t="shared" ref="AB67:AB69" si="74">IFERROR(IF(AND(Q66="Impacto",Q67="Impacto"),(AB66-(+AB66*T67)),IF(AND(Q66="Probabilidad",Q67="Impacto"),(AB65-(+AB65*T67)),IF(Q67="Probabilidad",AB66,""))),"")</f>
        <v/>
      </c>
      <c r="AC67" s="133"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4"/>
      <c r="AE67" s="135"/>
      <c r="AF67" s="136"/>
      <c r="AG67" s="137"/>
      <c r="AH67" s="137"/>
      <c r="AI67" s="135"/>
      <c r="AJ67" s="136"/>
    </row>
    <row r="68" spans="1:36" ht="151.5" customHeight="1" x14ac:dyDescent="0.3">
      <c r="A68" s="199"/>
      <c r="B68" s="202"/>
      <c r="C68" s="202"/>
      <c r="D68" s="202"/>
      <c r="E68" s="205"/>
      <c r="F68" s="202"/>
      <c r="G68" s="208"/>
      <c r="H68" s="193"/>
      <c r="I68" s="187"/>
      <c r="J68" s="190"/>
      <c r="K68" s="187">
        <f ca="1">IF(NOT(ISERROR(MATCH(J68,_xlfn.ANCHORARRAY(E79),0))),I81&amp;"Por favor no seleccionar los criterios de impacto",J68)</f>
        <v>0</v>
      </c>
      <c r="L68" s="193"/>
      <c r="M68" s="187"/>
      <c r="N68" s="196"/>
      <c r="O68" s="125">
        <v>5</v>
      </c>
      <c r="P68" s="126"/>
      <c r="Q68" s="127" t="str">
        <f t="shared" si="72"/>
        <v/>
      </c>
      <c r="R68" s="128"/>
      <c r="S68" s="128"/>
      <c r="T68" s="129" t="str">
        <f t="shared" si="69"/>
        <v/>
      </c>
      <c r="U68" s="128"/>
      <c r="V68" s="128"/>
      <c r="W68" s="128"/>
      <c r="X68" s="130" t="str">
        <f t="shared" si="73"/>
        <v/>
      </c>
      <c r="Y68" s="131" t="str">
        <f t="shared" si="1"/>
        <v/>
      </c>
      <c r="Z68" s="132" t="str">
        <f t="shared" si="70"/>
        <v/>
      </c>
      <c r="AA68" s="131" t="str">
        <f t="shared" si="3"/>
        <v/>
      </c>
      <c r="AB68" s="132" t="str">
        <f t="shared" si="74"/>
        <v/>
      </c>
      <c r="AC68" s="133"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4"/>
      <c r="AE68" s="135"/>
      <c r="AF68" s="136"/>
      <c r="AG68" s="137"/>
      <c r="AH68" s="137"/>
      <c r="AI68" s="135"/>
      <c r="AJ68" s="136"/>
    </row>
    <row r="69" spans="1:36" ht="151.5" customHeight="1" x14ac:dyDescent="0.3">
      <c r="A69" s="200"/>
      <c r="B69" s="203"/>
      <c r="C69" s="203"/>
      <c r="D69" s="203"/>
      <c r="E69" s="206"/>
      <c r="F69" s="203"/>
      <c r="G69" s="209"/>
      <c r="H69" s="194"/>
      <c r="I69" s="188"/>
      <c r="J69" s="191"/>
      <c r="K69" s="188">
        <f ca="1">IF(NOT(ISERROR(MATCH(J69,_xlfn.ANCHORARRAY(E80),0))),I82&amp;"Por favor no seleccionar los criterios de impacto",J69)</f>
        <v>0</v>
      </c>
      <c r="L69" s="194"/>
      <c r="M69" s="188"/>
      <c r="N69" s="197"/>
      <c r="O69" s="125">
        <v>6</v>
      </c>
      <c r="P69" s="126"/>
      <c r="Q69" s="127" t="str">
        <f t="shared" si="72"/>
        <v/>
      </c>
      <c r="R69" s="128"/>
      <c r="S69" s="128"/>
      <c r="T69" s="129" t="str">
        <f t="shared" si="69"/>
        <v/>
      </c>
      <c r="U69" s="128"/>
      <c r="V69" s="128"/>
      <c r="W69" s="128"/>
      <c r="X69" s="130" t="str">
        <f t="shared" si="73"/>
        <v/>
      </c>
      <c r="Y69" s="131" t="str">
        <f t="shared" si="1"/>
        <v/>
      </c>
      <c r="Z69" s="132" t="str">
        <f t="shared" si="70"/>
        <v/>
      </c>
      <c r="AA69" s="131" t="str">
        <f t="shared" si="3"/>
        <v/>
      </c>
      <c r="AB69" s="132" t="str">
        <f t="shared" si="74"/>
        <v/>
      </c>
      <c r="AC69" s="133" t="str">
        <f t="shared" si="75"/>
        <v/>
      </c>
      <c r="AD69" s="134"/>
      <c r="AE69" s="135"/>
      <c r="AF69" s="136"/>
      <c r="AG69" s="137"/>
      <c r="AH69" s="137"/>
      <c r="AI69" s="135"/>
      <c r="AJ69" s="136"/>
    </row>
    <row r="70" spans="1:36" ht="49.5" customHeight="1" x14ac:dyDescent="0.3">
      <c r="A70" s="6"/>
      <c r="B70" s="183" t="s">
        <v>131</v>
      </c>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c r="AA70" s="184"/>
      <c r="AB70" s="184"/>
      <c r="AC70" s="184"/>
      <c r="AD70" s="184"/>
      <c r="AE70" s="184"/>
      <c r="AF70" s="184"/>
      <c r="AG70" s="184"/>
      <c r="AH70" s="184"/>
      <c r="AI70" s="184"/>
      <c r="AJ70" s="185"/>
    </row>
    <row r="72" spans="1:36" x14ac:dyDescent="0.3">
      <c r="A72" s="1"/>
      <c r="B72" s="24" t="s">
        <v>143</v>
      </c>
      <c r="C72" s="1"/>
      <c r="D72" s="1"/>
      <c r="F72" s="1"/>
    </row>
  </sheetData>
  <sheetProtection algorithmName="SHA-512" hashValue="EvJ1+PiI29PplkW7FammMLnuc1LYWeFXJM7HpIdaRHlaYQf9cdUH3BF8ftff5fDT4dbbQ3OnIBT9eOomvzmtCw==" saltValue="pPzcpNDct/p6BSwOcYSWYQ==" spinCount="100000" sheet="1" objects="1" scenarios="1"/>
  <dataConsolidate/>
  <mergeCells count="185">
    <mergeCell ref="A6:B6"/>
    <mergeCell ref="C6:N6"/>
    <mergeCell ref="A7:G7"/>
    <mergeCell ref="H7:N7"/>
    <mergeCell ref="O7:W7"/>
    <mergeCell ref="X7:AD7"/>
    <mergeCell ref="A1:AJ2"/>
    <mergeCell ref="A4:B4"/>
    <mergeCell ref="C4:N4"/>
    <mergeCell ref="O4:Q4"/>
    <mergeCell ref="A5:B5"/>
    <mergeCell ref="C5:N5"/>
    <mergeCell ref="J8:J9"/>
    <mergeCell ref="K8:K9"/>
    <mergeCell ref="L8:L9"/>
    <mergeCell ref="M8:M9"/>
    <mergeCell ref="N8:N9"/>
    <mergeCell ref="O8:O9"/>
    <mergeCell ref="AE7:AJ7"/>
    <mergeCell ref="A8:A9"/>
    <mergeCell ref="B8:B9"/>
    <mergeCell ref="C8:C9"/>
    <mergeCell ref="D8:D9"/>
    <mergeCell ref="E8:E9"/>
    <mergeCell ref="F8:F9"/>
    <mergeCell ref="G8:G9"/>
    <mergeCell ref="H8:H9"/>
    <mergeCell ref="I8:I9"/>
    <mergeCell ref="AG8:AG9"/>
    <mergeCell ref="AH8:AH9"/>
    <mergeCell ref="AI8:AI9"/>
    <mergeCell ref="AJ8:AJ9"/>
    <mergeCell ref="AD8:AD9"/>
    <mergeCell ref="AE8:AE9"/>
    <mergeCell ref="AF8:AF9"/>
    <mergeCell ref="AA8:AA9"/>
    <mergeCell ref="AB8:AB9"/>
    <mergeCell ref="AC8:AC9"/>
    <mergeCell ref="P8:P9"/>
    <mergeCell ref="Q8:Q9"/>
    <mergeCell ref="R8:W8"/>
    <mergeCell ref="X8:X9"/>
    <mergeCell ref="Y8:Y9"/>
    <mergeCell ref="Z8:Z9"/>
    <mergeCell ref="N16:N21"/>
    <mergeCell ref="M10:M15"/>
    <mergeCell ref="N10:N15"/>
    <mergeCell ref="A16:A21"/>
    <mergeCell ref="B16:B21"/>
    <mergeCell ref="C16:C21"/>
    <mergeCell ref="D16:D21"/>
    <mergeCell ref="E16:E21"/>
    <mergeCell ref="F16:F21"/>
    <mergeCell ref="G16:G21"/>
    <mergeCell ref="H16:H21"/>
    <mergeCell ref="G10:G15"/>
    <mergeCell ref="H10:H15"/>
    <mergeCell ref="I10:I15"/>
    <mergeCell ref="J10:J15"/>
    <mergeCell ref="K10:K15"/>
    <mergeCell ref="L10:L15"/>
    <mergeCell ref="A10:A15"/>
    <mergeCell ref="B10:B15"/>
    <mergeCell ref="C10:C15"/>
    <mergeCell ref="D10:D15"/>
    <mergeCell ref="E10:E15"/>
    <mergeCell ref="F10:F15"/>
    <mergeCell ref="C22:C27"/>
    <mergeCell ref="D22:D27"/>
    <mergeCell ref="E22:E27"/>
    <mergeCell ref="F22:F27"/>
    <mergeCell ref="I16:I21"/>
    <mergeCell ref="J16:J21"/>
    <mergeCell ref="K16:K21"/>
    <mergeCell ref="L16:L21"/>
    <mergeCell ref="M16:M21"/>
    <mergeCell ref="I28:I33"/>
    <mergeCell ref="J28:J33"/>
    <mergeCell ref="K28:K33"/>
    <mergeCell ref="L28:L33"/>
    <mergeCell ref="M28:M33"/>
    <mergeCell ref="N28:N33"/>
    <mergeCell ref="M22:M27"/>
    <mergeCell ref="N22:N27"/>
    <mergeCell ref="A28:A33"/>
    <mergeCell ref="B28:B33"/>
    <mergeCell ref="C28:C33"/>
    <mergeCell ref="D28:D33"/>
    <mergeCell ref="E28:E33"/>
    <mergeCell ref="F28:F33"/>
    <mergeCell ref="G28:G33"/>
    <mergeCell ref="H28:H33"/>
    <mergeCell ref="G22:G27"/>
    <mergeCell ref="H22:H27"/>
    <mergeCell ref="I22:I27"/>
    <mergeCell ref="J22:J27"/>
    <mergeCell ref="K22:K27"/>
    <mergeCell ref="L22:L27"/>
    <mergeCell ref="A22:A27"/>
    <mergeCell ref="B22:B27"/>
    <mergeCell ref="N40:N45"/>
    <mergeCell ref="M34:M39"/>
    <mergeCell ref="N34:N39"/>
    <mergeCell ref="A40:A45"/>
    <mergeCell ref="B40:B45"/>
    <mergeCell ref="C40:C45"/>
    <mergeCell ref="D40:D45"/>
    <mergeCell ref="E40:E45"/>
    <mergeCell ref="F40:F45"/>
    <mergeCell ref="G40:G45"/>
    <mergeCell ref="H40:H45"/>
    <mergeCell ref="G34:G39"/>
    <mergeCell ref="H34:H39"/>
    <mergeCell ref="I34:I39"/>
    <mergeCell ref="J34:J39"/>
    <mergeCell ref="K34:K39"/>
    <mergeCell ref="L34:L39"/>
    <mergeCell ref="A34:A39"/>
    <mergeCell ref="B34:B39"/>
    <mergeCell ref="C34:C39"/>
    <mergeCell ref="D34:D39"/>
    <mergeCell ref="E34:E39"/>
    <mergeCell ref="F34:F39"/>
    <mergeCell ref="C46:C51"/>
    <mergeCell ref="D46:D51"/>
    <mergeCell ref="E46:E51"/>
    <mergeCell ref="F46:F51"/>
    <mergeCell ref="I40:I45"/>
    <mergeCell ref="J40:J45"/>
    <mergeCell ref="K40:K45"/>
    <mergeCell ref="L40:L45"/>
    <mergeCell ref="M40:M45"/>
    <mergeCell ref="I52:I57"/>
    <mergeCell ref="J52:J57"/>
    <mergeCell ref="K52:K57"/>
    <mergeCell ref="L52:L57"/>
    <mergeCell ref="M52:M57"/>
    <mergeCell ref="N52:N57"/>
    <mergeCell ref="M46:M51"/>
    <mergeCell ref="N46:N51"/>
    <mergeCell ref="A52:A57"/>
    <mergeCell ref="B52:B57"/>
    <mergeCell ref="C52:C57"/>
    <mergeCell ref="D52:D57"/>
    <mergeCell ref="E52:E57"/>
    <mergeCell ref="F52:F57"/>
    <mergeCell ref="G52:G57"/>
    <mergeCell ref="H52:H57"/>
    <mergeCell ref="G46:G51"/>
    <mergeCell ref="H46:H51"/>
    <mergeCell ref="I46:I51"/>
    <mergeCell ref="J46:J51"/>
    <mergeCell ref="K46:K51"/>
    <mergeCell ref="L46:L51"/>
    <mergeCell ref="A46:A51"/>
    <mergeCell ref="B46:B51"/>
    <mergeCell ref="A64:A69"/>
    <mergeCell ref="B64:B69"/>
    <mergeCell ref="C64:C69"/>
    <mergeCell ref="D64:D69"/>
    <mergeCell ref="E64:E69"/>
    <mergeCell ref="F64:F69"/>
    <mergeCell ref="G64:G69"/>
    <mergeCell ref="H64:H69"/>
    <mergeCell ref="G58:G63"/>
    <mergeCell ref="H58:H63"/>
    <mergeCell ref="A58:A63"/>
    <mergeCell ref="B58:B63"/>
    <mergeCell ref="C58:C63"/>
    <mergeCell ref="D58:D63"/>
    <mergeCell ref="E58:E63"/>
    <mergeCell ref="F58:F63"/>
    <mergeCell ref="B70:AJ70"/>
    <mergeCell ref="I64:I69"/>
    <mergeCell ref="J64:J69"/>
    <mergeCell ref="K64:K69"/>
    <mergeCell ref="L64:L69"/>
    <mergeCell ref="M64:M69"/>
    <mergeCell ref="N64:N69"/>
    <mergeCell ref="M58:M63"/>
    <mergeCell ref="N58:N63"/>
    <mergeCell ref="I58:I63"/>
    <mergeCell ref="J58:J63"/>
    <mergeCell ref="K58:K63"/>
    <mergeCell ref="L58:L63"/>
  </mergeCells>
  <conditionalFormatting sqref="H10 H16">
    <cfRule type="cellIs" dxfId="465" priority="227" operator="equal">
      <formula>"Muy Alta"</formula>
    </cfRule>
    <cfRule type="cellIs" dxfId="464" priority="228" operator="equal">
      <formula>"Alta"</formula>
    </cfRule>
    <cfRule type="cellIs" dxfId="463" priority="229" operator="equal">
      <formula>"Media"</formula>
    </cfRule>
    <cfRule type="cellIs" dxfId="462" priority="230" operator="equal">
      <formula>"Baja"</formula>
    </cfRule>
    <cfRule type="cellIs" dxfId="461" priority="231" operator="equal">
      <formula>"Muy Baja"</formula>
    </cfRule>
  </conditionalFormatting>
  <conditionalFormatting sqref="L10 L16 L22 L28 L34 L40 L46 L52 L58 L64">
    <cfRule type="cellIs" dxfId="460" priority="222" operator="equal">
      <formula>"Catastrófico"</formula>
    </cfRule>
    <cfRule type="cellIs" dxfId="459" priority="223" operator="equal">
      <formula>"Mayor"</formula>
    </cfRule>
    <cfRule type="cellIs" dxfId="458" priority="224" operator="equal">
      <formula>"Moderado"</formula>
    </cfRule>
    <cfRule type="cellIs" dxfId="457" priority="225" operator="equal">
      <formula>"Menor"</formula>
    </cfRule>
    <cfRule type="cellIs" dxfId="456" priority="226" operator="equal">
      <formula>"Leve"</formula>
    </cfRule>
  </conditionalFormatting>
  <conditionalFormatting sqref="N10">
    <cfRule type="cellIs" dxfId="455" priority="218" operator="equal">
      <formula>"Extremo"</formula>
    </cfRule>
    <cfRule type="cellIs" dxfId="454" priority="219" operator="equal">
      <formula>"Alto"</formula>
    </cfRule>
    <cfRule type="cellIs" dxfId="453" priority="220" operator="equal">
      <formula>"Moderado"</formula>
    </cfRule>
    <cfRule type="cellIs" dxfId="452" priority="221" operator="equal">
      <formula>"Bajo"</formula>
    </cfRule>
  </conditionalFormatting>
  <conditionalFormatting sqref="Y10:Y15">
    <cfRule type="cellIs" dxfId="451" priority="213" operator="equal">
      <formula>"Muy Alta"</formula>
    </cfRule>
    <cfRule type="cellIs" dxfId="450" priority="214" operator="equal">
      <formula>"Alta"</formula>
    </cfRule>
    <cfRule type="cellIs" dxfId="449" priority="215" operator="equal">
      <formula>"Media"</formula>
    </cfRule>
    <cfRule type="cellIs" dxfId="448" priority="216" operator="equal">
      <formula>"Baja"</formula>
    </cfRule>
    <cfRule type="cellIs" dxfId="447" priority="217" operator="equal">
      <formula>"Muy Baja"</formula>
    </cfRule>
  </conditionalFormatting>
  <conditionalFormatting sqref="AA10:AA15">
    <cfRule type="cellIs" dxfId="446" priority="208" operator="equal">
      <formula>"Catastrófico"</formula>
    </cfRule>
    <cfRule type="cellIs" dxfId="445" priority="209" operator="equal">
      <formula>"Mayor"</formula>
    </cfRule>
    <cfRule type="cellIs" dxfId="444" priority="210" operator="equal">
      <formula>"Moderado"</formula>
    </cfRule>
    <cfRule type="cellIs" dxfId="443" priority="211" operator="equal">
      <formula>"Menor"</formula>
    </cfRule>
    <cfRule type="cellIs" dxfId="442" priority="212" operator="equal">
      <formula>"Leve"</formula>
    </cfRule>
  </conditionalFormatting>
  <conditionalFormatting sqref="AC10:AC15">
    <cfRule type="cellIs" dxfId="441" priority="204" operator="equal">
      <formula>"Extremo"</formula>
    </cfRule>
    <cfRule type="cellIs" dxfId="440" priority="205" operator="equal">
      <formula>"Alto"</formula>
    </cfRule>
    <cfRule type="cellIs" dxfId="439" priority="206" operator="equal">
      <formula>"Moderado"</formula>
    </cfRule>
    <cfRule type="cellIs" dxfId="438" priority="207" operator="equal">
      <formula>"Bajo"</formula>
    </cfRule>
  </conditionalFormatting>
  <conditionalFormatting sqref="H58">
    <cfRule type="cellIs" dxfId="437" priority="43" operator="equal">
      <formula>"Muy Alta"</formula>
    </cfRule>
    <cfRule type="cellIs" dxfId="436" priority="44" operator="equal">
      <formula>"Alta"</formula>
    </cfRule>
    <cfRule type="cellIs" dxfId="435" priority="45" operator="equal">
      <formula>"Media"</formula>
    </cfRule>
    <cfRule type="cellIs" dxfId="434" priority="46" operator="equal">
      <formula>"Baja"</formula>
    </cfRule>
    <cfRule type="cellIs" dxfId="433" priority="47" operator="equal">
      <formula>"Muy Baja"</formula>
    </cfRule>
  </conditionalFormatting>
  <conditionalFormatting sqref="N16">
    <cfRule type="cellIs" dxfId="432" priority="200" operator="equal">
      <formula>"Extremo"</formula>
    </cfRule>
    <cfRule type="cellIs" dxfId="431" priority="201" operator="equal">
      <formula>"Alto"</formula>
    </cfRule>
    <cfRule type="cellIs" dxfId="430" priority="202" operator="equal">
      <formula>"Moderado"</formula>
    </cfRule>
    <cfRule type="cellIs" dxfId="429" priority="203" operator="equal">
      <formula>"Bajo"</formula>
    </cfRule>
  </conditionalFormatting>
  <conditionalFormatting sqref="Y16:Y21">
    <cfRule type="cellIs" dxfId="428" priority="195" operator="equal">
      <formula>"Muy Alta"</formula>
    </cfRule>
    <cfRule type="cellIs" dxfId="427" priority="196" operator="equal">
      <formula>"Alta"</formula>
    </cfRule>
    <cfRule type="cellIs" dxfId="426" priority="197" operator="equal">
      <formula>"Media"</formula>
    </cfRule>
    <cfRule type="cellIs" dxfId="425" priority="198" operator="equal">
      <formula>"Baja"</formula>
    </cfRule>
    <cfRule type="cellIs" dxfId="424" priority="199" operator="equal">
      <formula>"Muy Baja"</formula>
    </cfRule>
  </conditionalFormatting>
  <conditionalFormatting sqref="AA16:AA21">
    <cfRule type="cellIs" dxfId="423" priority="190" operator="equal">
      <formula>"Catastrófico"</formula>
    </cfRule>
    <cfRule type="cellIs" dxfId="422" priority="191" operator="equal">
      <formula>"Mayor"</formula>
    </cfRule>
    <cfRule type="cellIs" dxfId="421" priority="192" operator="equal">
      <formula>"Moderado"</formula>
    </cfRule>
    <cfRule type="cellIs" dxfId="420" priority="193" operator="equal">
      <formula>"Menor"</formula>
    </cfRule>
    <cfRule type="cellIs" dxfId="419" priority="194" operator="equal">
      <formula>"Leve"</formula>
    </cfRule>
  </conditionalFormatting>
  <conditionalFormatting sqref="AC16:AC21">
    <cfRule type="cellIs" dxfId="418" priority="186" operator="equal">
      <formula>"Extremo"</formula>
    </cfRule>
    <cfRule type="cellIs" dxfId="417" priority="187" operator="equal">
      <formula>"Alto"</formula>
    </cfRule>
    <cfRule type="cellIs" dxfId="416" priority="188" operator="equal">
      <formula>"Moderado"</formula>
    </cfRule>
    <cfRule type="cellIs" dxfId="415" priority="189" operator="equal">
      <formula>"Bajo"</formula>
    </cfRule>
  </conditionalFormatting>
  <conditionalFormatting sqref="H22">
    <cfRule type="cellIs" dxfId="414" priority="181" operator="equal">
      <formula>"Muy Alta"</formula>
    </cfRule>
    <cfRule type="cellIs" dxfId="413" priority="182" operator="equal">
      <formula>"Alta"</formula>
    </cfRule>
    <cfRule type="cellIs" dxfId="412" priority="183" operator="equal">
      <formula>"Media"</formula>
    </cfRule>
    <cfRule type="cellIs" dxfId="411" priority="184" operator="equal">
      <formula>"Baja"</formula>
    </cfRule>
    <cfRule type="cellIs" dxfId="410" priority="185" operator="equal">
      <formula>"Muy Baja"</formula>
    </cfRule>
  </conditionalFormatting>
  <conditionalFormatting sqref="N22">
    <cfRule type="cellIs" dxfId="409" priority="177" operator="equal">
      <formula>"Extremo"</formula>
    </cfRule>
    <cfRule type="cellIs" dxfId="408" priority="178" operator="equal">
      <formula>"Alto"</formula>
    </cfRule>
    <cfRule type="cellIs" dxfId="407" priority="179" operator="equal">
      <formula>"Moderado"</formula>
    </cfRule>
    <cfRule type="cellIs" dxfId="406" priority="180" operator="equal">
      <formula>"Bajo"</formula>
    </cfRule>
  </conditionalFormatting>
  <conditionalFormatting sqref="Y22:Y27">
    <cfRule type="cellIs" dxfId="405" priority="172" operator="equal">
      <formula>"Muy Alta"</formula>
    </cfRule>
    <cfRule type="cellIs" dxfId="404" priority="173" operator="equal">
      <formula>"Alta"</formula>
    </cfRule>
    <cfRule type="cellIs" dxfId="403" priority="174" operator="equal">
      <formula>"Media"</formula>
    </cfRule>
    <cfRule type="cellIs" dxfId="402" priority="175" operator="equal">
      <formula>"Baja"</formula>
    </cfRule>
    <cfRule type="cellIs" dxfId="401" priority="176" operator="equal">
      <formula>"Muy Baja"</formula>
    </cfRule>
  </conditionalFormatting>
  <conditionalFormatting sqref="AA22:AA27">
    <cfRule type="cellIs" dxfId="400" priority="167" operator="equal">
      <formula>"Catastrófico"</formula>
    </cfRule>
    <cfRule type="cellIs" dxfId="399" priority="168" operator="equal">
      <formula>"Mayor"</formula>
    </cfRule>
    <cfRule type="cellIs" dxfId="398" priority="169" operator="equal">
      <formula>"Moderado"</formula>
    </cfRule>
    <cfRule type="cellIs" dxfId="397" priority="170" operator="equal">
      <formula>"Menor"</formula>
    </cfRule>
    <cfRule type="cellIs" dxfId="396" priority="171" operator="equal">
      <formula>"Leve"</formula>
    </cfRule>
  </conditionalFormatting>
  <conditionalFormatting sqref="AC22:AC27">
    <cfRule type="cellIs" dxfId="395" priority="163" operator="equal">
      <formula>"Extremo"</formula>
    </cfRule>
    <cfRule type="cellIs" dxfId="394" priority="164" operator="equal">
      <formula>"Alto"</formula>
    </cfRule>
    <cfRule type="cellIs" dxfId="393" priority="165" operator="equal">
      <formula>"Moderado"</formula>
    </cfRule>
    <cfRule type="cellIs" dxfId="392" priority="166" operator="equal">
      <formula>"Bajo"</formula>
    </cfRule>
  </conditionalFormatting>
  <conditionalFormatting sqref="H28">
    <cfRule type="cellIs" dxfId="391" priority="158" operator="equal">
      <formula>"Muy Alta"</formula>
    </cfRule>
    <cfRule type="cellIs" dxfId="390" priority="159" operator="equal">
      <formula>"Alta"</formula>
    </cfRule>
    <cfRule type="cellIs" dxfId="389" priority="160" operator="equal">
      <formula>"Media"</formula>
    </cfRule>
    <cfRule type="cellIs" dxfId="388" priority="161" operator="equal">
      <formula>"Baja"</formula>
    </cfRule>
    <cfRule type="cellIs" dxfId="387" priority="162" operator="equal">
      <formula>"Muy Baja"</formula>
    </cfRule>
  </conditionalFormatting>
  <conditionalFormatting sqref="N28">
    <cfRule type="cellIs" dxfId="386" priority="154" operator="equal">
      <formula>"Extremo"</formula>
    </cfRule>
    <cfRule type="cellIs" dxfId="385" priority="155" operator="equal">
      <formula>"Alto"</formula>
    </cfRule>
    <cfRule type="cellIs" dxfId="384" priority="156" operator="equal">
      <formula>"Moderado"</formula>
    </cfRule>
    <cfRule type="cellIs" dxfId="383" priority="157" operator="equal">
      <formula>"Bajo"</formula>
    </cfRule>
  </conditionalFormatting>
  <conditionalFormatting sqref="Y28:Y33">
    <cfRule type="cellIs" dxfId="382" priority="149" operator="equal">
      <formula>"Muy Alta"</formula>
    </cfRule>
    <cfRule type="cellIs" dxfId="381" priority="150" operator="equal">
      <formula>"Alta"</formula>
    </cfRule>
    <cfRule type="cellIs" dxfId="380" priority="151" operator="equal">
      <formula>"Media"</formula>
    </cfRule>
    <cfRule type="cellIs" dxfId="379" priority="152" operator="equal">
      <formula>"Baja"</formula>
    </cfRule>
    <cfRule type="cellIs" dxfId="378" priority="153" operator="equal">
      <formula>"Muy Baja"</formula>
    </cfRule>
  </conditionalFormatting>
  <conditionalFormatting sqref="AA28:AA33">
    <cfRule type="cellIs" dxfId="377" priority="144" operator="equal">
      <formula>"Catastrófico"</formula>
    </cfRule>
    <cfRule type="cellIs" dxfId="376" priority="145" operator="equal">
      <formula>"Mayor"</formula>
    </cfRule>
    <cfRule type="cellIs" dxfId="375" priority="146" operator="equal">
      <formula>"Moderado"</formula>
    </cfRule>
    <cfRule type="cellIs" dxfId="374" priority="147" operator="equal">
      <formula>"Menor"</formula>
    </cfRule>
    <cfRule type="cellIs" dxfId="373" priority="148" operator="equal">
      <formula>"Leve"</formula>
    </cfRule>
  </conditionalFormatting>
  <conditionalFormatting sqref="AC28:AC33">
    <cfRule type="cellIs" dxfId="372" priority="140" operator="equal">
      <formula>"Extremo"</formula>
    </cfRule>
    <cfRule type="cellIs" dxfId="371" priority="141" operator="equal">
      <formula>"Alto"</formula>
    </cfRule>
    <cfRule type="cellIs" dxfId="370" priority="142" operator="equal">
      <formula>"Moderado"</formula>
    </cfRule>
    <cfRule type="cellIs" dxfId="369" priority="143" operator="equal">
      <formula>"Bajo"</formula>
    </cfRule>
  </conditionalFormatting>
  <conditionalFormatting sqref="H34">
    <cfRule type="cellIs" dxfId="368" priority="135" operator="equal">
      <formula>"Muy Alta"</formula>
    </cfRule>
    <cfRule type="cellIs" dxfId="367" priority="136" operator="equal">
      <formula>"Alta"</formula>
    </cfRule>
    <cfRule type="cellIs" dxfId="366" priority="137" operator="equal">
      <formula>"Media"</formula>
    </cfRule>
    <cfRule type="cellIs" dxfId="365" priority="138" operator="equal">
      <formula>"Baja"</formula>
    </cfRule>
    <cfRule type="cellIs" dxfId="364" priority="139" operator="equal">
      <formula>"Muy Baja"</formula>
    </cfRule>
  </conditionalFormatting>
  <conditionalFormatting sqref="N34">
    <cfRule type="cellIs" dxfId="363" priority="131" operator="equal">
      <formula>"Extremo"</formula>
    </cfRule>
    <cfRule type="cellIs" dxfId="362" priority="132" operator="equal">
      <formula>"Alto"</formula>
    </cfRule>
    <cfRule type="cellIs" dxfId="361" priority="133" operator="equal">
      <formula>"Moderado"</formula>
    </cfRule>
    <cfRule type="cellIs" dxfId="360" priority="134" operator="equal">
      <formula>"Bajo"</formula>
    </cfRule>
  </conditionalFormatting>
  <conditionalFormatting sqref="Y34:Y39">
    <cfRule type="cellIs" dxfId="359" priority="126" operator="equal">
      <formula>"Muy Alta"</formula>
    </cfRule>
    <cfRule type="cellIs" dxfId="358" priority="127" operator="equal">
      <formula>"Alta"</formula>
    </cfRule>
    <cfRule type="cellIs" dxfId="357" priority="128" operator="equal">
      <formula>"Media"</formula>
    </cfRule>
    <cfRule type="cellIs" dxfId="356" priority="129" operator="equal">
      <formula>"Baja"</formula>
    </cfRule>
    <cfRule type="cellIs" dxfId="355" priority="130" operator="equal">
      <formula>"Muy Baja"</formula>
    </cfRule>
  </conditionalFormatting>
  <conditionalFormatting sqref="AA34:AA39">
    <cfRule type="cellIs" dxfId="354" priority="121" operator="equal">
      <formula>"Catastrófico"</formula>
    </cfRule>
    <cfRule type="cellIs" dxfId="353" priority="122" operator="equal">
      <formula>"Mayor"</formula>
    </cfRule>
    <cfRule type="cellIs" dxfId="352" priority="123" operator="equal">
      <formula>"Moderado"</formula>
    </cfRule>
    <cfRule type="cellIs" dxfId="351" priority="124" operator="equal">
      <formula>"Menor"</formula>
    </cfRule>
    <cfRule type="cellIs" dxfId="350" priority="125" operator="equal">
      <formula>"Leve"</formula>
    </cfRule>
  </conditionalFormatting>
  <conditionalFormatting sqref="AC34:AC39">
    <cfRule type="cellIs" dxfId="349" priority="117" operator="equal">
      <formula>"Extremo"</formula>
    </cfRule>
    <cfRule type="cellIs" dxfId="348" priority="118" operator="equal">
      <formula>"Alto"</formula>
    </cfRule>
    <cfRule type="cellIs" dxfId="347" priority="119" operator="equal">
      <formula>"Moderado"</formula>
    </cfRule>
    <cfRule type="cellIs" dxfId="346" priority="120" operator="equal">
      <formula>"Bajo"</formula>
    </cfRule>
  </conditionalFormatting>
  <conditionalFormatting sqref="H40">
    <cfRule type="cellIs" dxfId="345" priority="112" operator="equal">
      <formula>"Muy Alta"</formula>
    </cfRule>
    <cfRule type="cellIs" dxfId="344" priority="113" operator="equal">
      <formula>"Alta"</formula>
    </cfRule>
    <cfRule type="cellIs" dxfId="343" priority="114" operator="equal">
      <formula>"Media"</formula>
    </cfRule>
    <cfRule type="cellIs" dxfId="342" priority="115" operator="equal">
      <formula>"Baja"</formula>
    </cfRule>
    <cfRule type="cellIs" dxfId="341" priority="116" operator="equal">
      <formula>"Muy Baja"</formula>
    </cfRule>
  </conditionalFormatting>
  <conditionalFormatting sqref="N40">
    <cfRule type="cellIs" dxfId="340" priority="108" operator="equal">
      <formula>"Extremo"</formula>
    </cfRule>
    <cfRule type="cellIs" dxfId="339" priority="109" operator="equal">
      <formula>"Alto"</formula>
    </cfRule>
    <cfRule type="cellIs" dxfId="338" priority="110" operator="equal">
      <formula>"Moderado"</formula>
    </cfRule>
    <cfRule type="cellIs" dxfId="337" priority="111" operator="equal">
      <formula>"Bajo"</formula>
    </cfRule>
  </conditionalFormatting>
  <conditionalFormatting sqref="Y40:Y45">
    <cfRule type="cellIs" dxfId="336" priority="103" operator="equal">
      <formula>"Muy Alta"</formula>
    </cfRule>
    <cfRule type="cellIs" dxfId="335" priority="104" operator="equal">
      <formula>"Alta"</formula>
    </cfRule>
    <cfRule type="cellIs" dxfId="334" priority="105" operator="equal">
      <formula>"Media"</formula>
    </cfRule>
    <cfRule type="cellIs" dxfId="333" priority="106" operator="equal">
      <formula>"Baja"</formula>
    </cfRule>
    <cfRule type="cellIs" dxfId="332" priority="107" operator="equal">
      <formula>"Muy Baja"</formula>
    </cfRule>
  </conditionalFormatting>
  <conditionalFormatting sqref="AA40:AA45">
    <cfRule type="cellIs" dxfId="331" priority="98" operator="equal">
      <formula>"Catastrófico"</formula>
    </cfRule>
    <cfRule type="cellIs" dxfId="330" priority="99" operator="equal">
      <formula>"Mayor"</formula>
    </cfRule>
    <cfRule type="cellIs" dxfId="329" priority="100" operator="equal">
      <formula>"Moderado"</formula>
    </cfRule>
    <cfRule type="cellIs" dxfId="328" priority="101" operator="equal">
      <formula>"Menor"</formula>
    </cfRule>
    <cfRule type="cellIs" dxfId="327" priority="102" operator="equal">
      <formula>"Leve"</formula>
    </cfRule>
  </conditionalFormatting>
  <conditionalFormatting sqref="AC40:AC45">
    <cfRule type="cellIs" dxfId="326" priority="94" operator="equal">
      <formula>"Extremo"</formula>
    </cfRule>
    <cfRule type="cellIs" dxfId="325" priority="95" operator="equal">
      <formula>"Alto"</formula>
    </cfRule>
    <cfRule type="cellIs" dxfId="324" priority="96" operator="equal">
      <formula>"Moderado"</formula>
    </cfRule>
    <cfRule type="cellIs" dxfId="323" priority="97" operator="equal">
      <formula>"Bajo"</formula>
    </cfRule>
  </conditionalFormatting>
  <conditionalFormatting sqref="H46">
    <cfRule type="cellIs" dxfId="322" priority="89" operator="equal">
      <formula>"Muy Alta"</formula>
    </cfRule>
    <cfRule type="cellIs" dxfId="321" priority="90" operator="equal">
      <formula>"Alta"</formula>
    </cfRule>
    <cfRule type="cellIs" dxfId="320" priority="91" operator="equal">
      <formula>"Media"</formula>
    </cfRule>
    <cfRule type="cellIs" dxfId="319" priority="92" operator="equal">
      <formula>"Baja"</formula>
    </cfRule>
    <cfRule type="cellIs" dxfId="318" priority="93" operator="equal">
      <formula>"Muy Baja"</formula>
    </cfRule>
  </conditionalFormatting>
  <conditionalFormatting sqref="N46">
    <cfRule type="cellIs" dxfId="317" priority="85" operator="equal">
      <formula>"Extremo"</formula>
    </cfRule>
    <cfRule type="cellIs" dxfId="316" priority="86" operator="equal">
      <formula>"Alto"</formula>
    </cfRule>
    <cfRule type="cellIs" dxfId="315" priority="87" operator="equal">
      <formula>"Moderado"</formula>
    </cfRule>
    <cfRule type="cellIs" dxfId="314" priority="88" operator="equal">
      <formula>"Bajo"</formula>
    </cfRule>
  </conditionalFormatting>
  <conditionalFormatting sqref="Y46:Y51">
    <cfRule type="cellIs" dxfId="313" priority="80" operator="equal">
      <formula>"Muy Alta"</formula>
    </cfRule>
    <cfRule type="cellIs" dxfId="312" priority="81" operator="equal">
      <formula>"Alta"</formula>
    </cfRule>
    <cfRule type="cellIs" dxfId="311" priority="82" operator="equal">
      <formula>"Media"</formula>
    </cfRule>
    <cfRule type="cellIs" dxfId="310" priority="83" operator="equal">
      <formula>"Baja"</formula>
    </cfRule>
    <cfRule type="cellIs" dxfId="309" priority="84" operator="equal">
      <formula>"Muy Baja"</formula>
    </cfRule>
  </conditionalFormatting>
  <conditionalFormatting sqref="AA46:AA51">
    <cfRule type="cellIs" dxfId="308" priority="75" operator="equal">
      <formula>"Catastrófico"</formula>
    </cfRule>
    <cfRule type="cellIs" dxfId="307" priority="76" operator="equal">
      <formula>"Mayor"</formula>
    </cfRule>
    <cfRule type="cellIs" dxfId="306" priority="77" operator="equal">
      <formula>"Moderado"</formula>
    </cfRule>
    <cfRule type="cellIs" dxfId="305" priority="78" operator="equal">
      <formula>"Menor"</formula>
    </cfRule>
    <cfRule type="cellIs" dxfId="304" priority="79" operator="equal">
      <formula>"Leve"</formula>
    </cfRule>
  </conditionalFormatting>
  <conditionalFormatting sqref="AC46:AC51">
    <cfRule type="cellIs" dxfId="303" priority="71" operator="equal">
      <formula>"Extremo"</formula>
    </cfRule>
    <cfRule type="cellIs" dxfId="302" priority="72" operator="equal">
      <formula>"Alto"</formula>
    </cfRule>
    <cfRule type="cellIs" dxfId="301" priority="73" operator="equal">
      <formula>"Moderado"</formula>
    </cfRule>
    <cfRule type="cellIs" dxfId="300" priority="74" operator="equal">
      <formula>"Bajo"</formula>
    </cfRule>
  </conditionalFormatting>
  <conditionalFormatting sqref="H52">
    <cfRule type="cellIs" dxfId="299" priority="66" operator="equal">
      <formula>"Muy Alta"</formula>
    </cfRule>
    <cfRule type="cellIs" dxfId="298" priority="67" operator="equal">
      <formula>"Alta"</formula>
    </cfRule>
    <cfRule type="cellIs" dxfId="297" priority="68" operator="equal">
      <formula>"Media"</formula>
    </cfRule>
    <cfRule type="cellIs" dxfId="296" priority="69" operator="equal">
      <formula>"Baja"</formula>
    </cfRule>
    <cfRule type="cellIs" dxfId="295" priority="70" operator="equal">
      <formula>"Muy Baja"</formula>
    </cfRule>
  </conditionalFormatting>
  <conditionalFormatting sqref="N52">
    <cfRule type="cellIs" dxfId="294" priority="62" operator="equal">
      <formula>"Extremo"</formula>
    </cfRule>
    <cfRule type="cellIs" dxfId="293" priority="63" operator="equal">
      <formula>"Alto"</formula>
    </cfRule>
    <cfRule type="cellIs" dxfId="292" priority="64" operator="equal">
      <formula>"Moderado"</formula>
    </cfRule>
    <cfRule type="cellIs" dxfId="291" priority="65" operator="equal">
      <formula>"Bajo"</formula>
    </cfRule>
  </conditionalFormatting>
  <conditionalFormatting sqref="Y52:Y57">
    <cfRule type="cellIs" dxfId="290" priority="57" operator="equal">
      <formula>"Muy Alta"</formula>
    </cfRule>
    <cfRule type="cellIs" dxfId="289" priority="58" operator="equal">
      <formula>"Alta"</formula>
    </cfRule>
    <cfRule type="cellIs" dxfId="288" priority="59" operator="equal">
      <formula>"Media"</formula>
    </cfRule>
    <cfRule type="cellIs" dxfId="287" priority="60" operator="equal">
      <formula>"Baja"</formula>
    </cfRule>
    <cfRule type="cellIs" dxfId="286" priority="61" operator="equal">
      <formula>"Muy Baja"</formula>
    </cfRule>
  </conditionalFormatting>
  <conditionalFormatting sqref="AA52:AA57">
    <cfRule type="cellIs" dxfId="285" priority="52" operator="equal">
      <formula>"Catastrófico"</formula>
    </cfRule>
    <cfRule type="cellIs" dxfId="284" priority="53" operator="equal">
      <formula>"Mayor"</formula>
    </cfRule>
    <cfRule type="cellIs" dxfId="283" priority="54" operator="equal">
      <formula>"Moderado"</formula>
    </cfRule>
    <cfRule type="cellIs" dxfId="282" priority="55" operator="equal">
      <formula>"Menor"</formula>
    </cfRule>
    <cfRule type="cellIs" dxfId="281" priority="56" operator="equal">
      <formula>"Leve"</formula>
    </cfRule>
  </conditionalFormatting>
  <conditionalFormatting sqref="AC52:AC57">
    <cfRule type="cellIs" dxfId="280" priority="48" operator="equal">
      <formula>"Extremo"</formula>
    </cfRule>
    <cfRule type="cellIs" dxfId="279" priority="49" operator="equal">
      <formula>"Alto"</formula>
    </cfRule>
    <cfRule type="cellIs" dxfId="278" priority="50" operator="equal">
      <formula>"Moderado"</formula>
    </cfRule>
    <cfRule type="cellIs" dxfId="277" priority="51" operator="equal">
      <formula>"Bajo"</formula>
    </cfRule>
  </conditionalFormatting>
  <conditionalFormatting sqref="N58">
    <cfRule type="cellIs" dxfId="276" priority="39" operator="equal">
      <formula>"Extremo"</formula>
    </cfRule>
    <cfRule type="cellIs" dxfId="275" priority="40" operator="equal">
      <formula>"Alto"</formula>
    </cfRule>
    <cfRule type="cellIs" dxfId="274" priority="41" operator="equal">
      <formula>"Moderado"</formula>
    </cfRule>
    <cfRule type="cellIs" dxfId="273" priority="42" operator="equal">
      <formula>"Bajo"</formula>
    </cfRule>
  </conditionalFormatting>
  <conditionalFormatting sqref="Y58:Y63">
    <cfRule type="cellIs" dxfId="272" priority="34" operator="equal">
      <formula>"Muy Alta"</formula>
    </cfRule>
    <cfRule type="cellIs" dxfId="271" priority="35" operator="equal">
      <formula>"Alta"</formula>
    </cfRule>
    <cfRule type="cellIs" dxfId="270" priority="36" operator="equal">
      <formula>"Media"</formula>
    </cfRule>
    <cfRule type="cellIs" dxfId="269" priority="37" operator="equal">
      <formula>"Baja"</formula>
    </cfRule>
    <cfRule type="cellIs" dxfId="268" priority="38" operator="equal">
      <formula>"Muy Baja"</formula>
    </cfRule>
  </conditionalFormatting>
  <conditionalFormatting sqref="AA58:AA63">
    <cfRule type="cellIs" dxfId="267" priority="29" operator="equal">
      <formula>"Catastrófico"</formula>
    </cfRule>
    <cfRule type="cellIs" dxfId="266" priority="30" operator="equal">
      <formula>"Mayor"</formula>
    </cfRule>
    <cfRule type="cellIs" dxfId="265" priority="31" operator="equal">
      <formula>"Moderado"</formula>
    </cfRule>
    <cfRule type="cellIs" dxfId="264" priority="32" operator="equal">
      <formula>"Menor"</formula>
    </cfRule>
    <cfRule type="cellIs" dxfId="263" priority="33" operator="equal">
      <formula>"Leve"</formula>
    </cfRule>
  </conditionalFormatting>
  <conditionalFormatting sqref="AC58:AC63">
    <cfRule type="cellIs" dxfId="262" priority="25" operator="equal">
      <formula>"Extremo"</formula>
    </cfRule>
    <cfRule type="cellIs" dxfId="261" priority="26" operator="equal">
      <formula>"Alto"</formula>
    </cfRule>
    <cfRule type="cellIs" dxfId="260" priority="27" operator="equal">
      <formula>"Moderado"</formula>
    </cfRule>
    <cfRule type="cellIs" dxfId="259" priority="28" operator="equal">
      <formula>"Bajo"</formula>
    </cfRule>
  </conditionalFormatting>
  <conditionalFormatting sqref="H64">
    <cfRule type="cellIs" dxfId="258" priority="20" operator="equal">
      <formula>"Muy Alta"</formula>
    </cfRule>
    <cfRule type="cellIs" dxfId="257" priority="21" operator="equal">
      <formula>"Alta"</formula>
    </cfRule>
    <cfRule type="cellIs" dxfId="256" priority="22" operator="equal">
      <formula>"Media"</formula>
    </cfRule>
    <cfRule type="cellIs" dxfId="255" priority="23" operator="equal">
      <formula>"Baja"</formula>
    </cfRule>
    <cfRule type="cellIs" dxfId="254" priority="24" operator="equal">
      <formula>"Muy Baja"</formula>
    </cfRule>
  </conditionalFormatting>
  <conditionalFormatting sqref="N64">
    <cfRule type="cellIs" dxfId="253" priority="16" operator="equal">
      <formula>"Extremo"</formula>
    </cfRule>
    <cfRule type="cellIs" dxfId="252" priority="17" operator="equal">
      <formula>"Alto"</formula>
    </cfRule>
    <cfRule type="cellIs" dxfId="251" priority="18" operator="equal">
      <formula>"Moderado"</formula>
    </cfRule>
    <cfRule type="cellIs" dxfId="250" priority="19" operator="equal">
      <formula>"Bajo"</formula>
    </cfRule>
  </conditionalFormatting>
  <conditionalFormatting sqref="Y64:Y69">
    <cfRule type="cellIs" dxfId="249" priority="11" operator="equal">
      <formula>"Muy Alta"</formula>
    </cfRule>
    <cfRule type="cellIs" dxfId="248" priority="12" operator="equal">
      <formula>"Alta"</formula>
    </cfRule>
    <cfRule type="cellIs" dxfId="247" priority="13" operator="equal">
      <formula>"Media"</formula>
    </cfRule>
    <cfRule type="cellIs" dxfId="246" priority="14" operator="equal">
      <formula>"Baja"</formula>
    </cfRule>
    <cfRule type="cellIs" dxfId="245" priority="15" operator="equal">
      <formula>"Muy Baja"</formula>
    </cfRule>
  </conditionalFormatting>
  <conditionalFormatting sqref="AA64:AA69">
    <cfRule type="cellIs" dxfId="244" priority="6" operator="equal">
      <formula>"Catastrófico"</formula>
    </cfRule>
    <cfRule type="cellIs" dxfId="243" priority="7" operator="equal">
      <formula>"Mayor"</formula>
    </cfRule>
    <cfRule type="cellIs" dxfId="242" priority="8" operator="equal">
      <formula>"Moderado"</formula>
    </cfRule>
    <cfRule type="cellIs" dxfId="241" priority="9" operator="equal">
      <formula>"Menor"</formula>
    </cfRule>
    <cfRule type="cellIs" dxfId="240" priority="10" operator="equal">
      <formula>"Leve"</formula>
    </cfRule>
  </conditionalFormatting>
  <conditionalFormatting sqref="AC64:AC69">
    <cfRule type="cellIs" dxfId="239" priority="2" operator="equal">
      <formula>"Extremo"</formula>
    </cfRule>
    <cfRule type="cellIs" dxfId="238" priority="3" operator="equal">
      <formula>"Alto"</formula>
    </cfRule>
    <cfRule type="cellIs" dxfId="237" priority="4" operator="equal">
      <formula>"Moderado"</formula>
    </cfRule>
    <cfRule type="cellIs" dxfId="236" priority="5" operator="equal">
      <formula>"Bajo"</formula>
    </cfRule>
  </conditionalFormatting>
  <conditionalFormatting sqref="K10:K69">
    <cfRule type="containsText" dxfId="235" priority="1" operator="containsText" text="❌">
      <formula>NOT(ISERROR(SEARCH("❌",K10)))</formula>
    </cfRule>
  </conditionalFormatting>
  <pageMargins left="0.69" right="0.7" top="0.75" bottom="0.75" header="0.3" footer="0.3"/>
  <pageSetup orientation="portrait" r:id="rId1"/>
  <extLst>
    <ext xmlns:x14="http://schemas.microsoft.com/office/spreadsheetml/2009/9/main" uri="{CCE6A557-97BC-4b89-ADB6-D9C93CAAB3DF}">
      <x14:dataValidations xmlns:xm="http://schemas.microsoft.com/office/excel/2006/main" count="15">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AI10:AI69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AH10:AH69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AG10:AG69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AF10:AF69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AE10:AE69</xm:sqref>
        </x14:dataValidation>
        <x14:dataValidation type="list" allowBlank="1" showInputMessage="1" showErrorMessage="1">
          <x14:formula1>
            <xm:f>'Tabla Impacto'!$F$210:$F$221</xm:f>
          </x14:formula1>
          <xm:sqref>J10:J69</xm:sqref>
        </x14:dataValidation>
        <x14:dataValidation type="list" allowBlank="1" showInputMessage="1" showErrorMessage="1">
          <x14:formula1>
            <xm:f>'Opciones Tratamiento'!$B$2:$B$5</xm:f>
          </x14:formula1>
          <xm:sqref>AD10:AD69</xm:sqref>
        </x14:dataValidation>
        <x14:dataValidation type="list" allowBlank="1" showInputMessage="1" showErrorMessage="1">
          <x14:formula1>
            <xm:f>'Opciones Tratamiento'!$E$2:$E$4</xm:f>
          </x14:formula1>
          <xm:sqref>B10:B69</xm:sqref>
        </x14:dataValidation>
        <x14:dataValidation type="list" allowBlank="1" showInputMessage="1" showErrorMessage="1">
          <x14:formula1>
            <xm:f>'Opciones Tratamiento'!$B$13:$B$19</xm:f>
          </x14:formula1>
          <xm:sqref>F10:F69</xm:sqref>
        </x14:dataValidation>
        <x14:dataValidation type="list" allowBlank="1" showInputMessage="1" showErrorMessage="1">
          <x14:formula1>
            <xm:f>'Tabla Valoración controles'!$D$13:$D$14</xm:f>
          </x14:formula1>
          <xm:sqref>W10:W69</xm:sqref>
        </x14:dataValidation>
        <x14:dataValidation type="list" allowBlank="1" showInputMessage="1" showErrorMessage="1">
          <x14:formula1>
            <xm:f>'Opciones Tratamiento'!$B$9:$B$10</xm:f>
          </x14:formula1>
          <xm:sqref>AJ10:AJ11 AJ13:AJ14 AJ16:AJ17 AJ19:AJ20 AJ22:AJ23 AJ25:AJ26 AJ28:AJ29 AJ31:AJ32 AJ34:AJ35 AJ37:AJ38 AJ40:AJ41 AJ43:AJ44 AJ46:AJ47 AJ49:AJ50 AJ52:AJ53 AJ55:AJ56 AJ58:AJ59 AJ61:AJ62 AJ64:AJ65 AJ67:AJ68</xm:sqref>
        </x14:dataValidation>
        <x14:dataValidation type="list" allowBlank="1" showInputMessage="1" showErrorMessage="1">
          <x14:formula1>
            <xm:f>'Tabla Valoración controles'!$D$11:$D$12</xm:f>
          </x14:formula1>
          <xm:sqref>V10:V69</xm:sqref>
        </x14:dataValidation>
        <x14:dataValidation type="list" allowBlank="1" showInputMessage="1" showErrorMessage="1">
          <x14:formula1>
            <xm:f>'Tabla Valoración controles'!$D$9:$D$10</xm:f>
          </x14:formula1>
          <xm:sqref>U10:U69</xm:sqref>
        </x14:dataValidation>
        <x14:dataValidation type="list" allowBlank="1" showInputMessage="1" showErrorMessage="1">
          <x14:formula1>
            <xm:f>'Tabla Valoración controles'!$D$7:$D$8</xm:f>
          </x14:formula1>
          <xm:sqref>S10:S69</xm:sqref>
        </x14:dataValidation>
        <x14:dataValidation type="list" allowBlank="1" showInputMessage="1" showErrorMessage="1">
          <x14:formula1>
            <xm:f>'Tabla Valoración controles'!$D$4:$D$6</xm:f>
          </x14:formula1>
          <xm:sqref>R10:R69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tabColor rgb="FF002060"/>
  </sheetPr>
  <dimension ref="A1:BP72"/>
  <sheetViews>
    <sheetView tabSelected="1" topLeftCell="R1" zoomScale="70" zoomScaleNormal="70" workbookViewId="0">
      <selection activeCell="AJ17" sqref="AJ17"/>
    </sheetView>
  </sheetViews>
  <sheetFormatPr baseColWidth="10" defaultColWidth="11.42578125" defaultRowHeight="16.5" x14ac:dyDescent="0.3"/>
  <cols>
    <col min="1" max="1" width="4" style="2" bestFit="1" customWidth="1"/>
    <col min="2" max="2" width="14.140625" style="2" customWidth="1"/>
    <col min="3" max="3" width="13.140625" style="2" customWidth="1"/>
    <col min="4" max="4" width="16.1406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4.85546875" style="1" customWidth="1"/>
    <col min="35" max="35" width="18.5703125" style="1" customWidth="1"/>
    <col min="36" max="36" width="21" style="1" customWidth="1"/>
    <col min="37" max="16384" width="11.42578125" style="1"/>
  </cols>
  <sheetData>
    <row r="1" spans="1:68" ht="16.5" customHeight="1" x14ac:dyDescent="0.3">
      <c r="A1" s="232" t="s">
        <v>144</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4"/>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row>
    <row r="2" spans="1:68" ht="24" customHeight="1" x14ac:dyDescent="0.3">
      <c r="A2" s="235"/>
      <c r="B2" s="236"/>
      <c r="C2" s="236"/>
      <c r="D2" s="236"/>
      <c r="E2" s="236"/>
      <c r="F2" s="236"/>
      <c r="G2" s="236"/>
      <c r="H2" s="236"/>
      <c r="I2" s="236"/>
      <c r="J2" s="236"/>
      <c r="K2" s="236"/>
      <c r="L2" s="236"/>
      <c r="M2" s="236"/>
      <c r="N2" s="236"/>
      <c r="O2" s="236"/>
      <c r="P2" s="236"/>
      <c r="Q2" s="236"/>
      <c r="R2" s="236"/>
      <c r="S2" s="236"/>
      <c r="T2" s="236"/>
      <c r="U2" s="236"/>
      <c r="V2" s="236"/>
      <c r="W2" s="236"/>
      <c r="X2" s="236"/>
      <c r="Y2" s="236"/>
      <c r="Z2" s="236"/>
      <c r="AA2" s="236"/>
      <c r="AB2" s="236"/>
      <c r="AC2" s="236"/>
      <c r="AD2" s="236"/>
      <c r="AE2" s="236"/>
      <c r="AF2" s="236"/>
      <c r="AG2" s="236"/>
      <c r="AH2" s="236"/>
      <c r="AI2" s="236"/>
      <c r="AJ2" s="237"/>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1:68" x14ac:dyDescent="0.3">
      <c r="A3" s="28"/>
      <c r="B3" s="29"/>
      <c r="C3" s="28"/>
      <c r="D3" s="28"/>
      <c r="E3" s="8"/>
      <c r="F3" s="27"/>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1:68" ht="26.25" customHeight="1" x14ac:dyDescent="0.3">
      <c r="A4" s="227" t="s">
        <v>43</v>
      </c>
      <c r="B4" s="228"/>
      <c r="C4" s="238" t="s">
        <v>445</v>
      </c>
      <c r="D4" s="239"/>
      <c r="E4" s="239"/>
      <c r="F4" s="239"/>
      <c r="G4" s="239"/>
      <c r="H4" s="239"/>
      <c r="I4" s="239"/>
      <c r="J4" s="239"/>
      <c r="K4" s="239"/>
      <c r="L4" s="239"/>
      <c r="M4" s="239"/>
      <c r="N4" s="240"/>
      <c r="O4" s="241"/>
      <c r="P4" s="241"/>
      <c r="Q4" s="241"/>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1:68" ht="30" customHeight="1" x14ac:dyDescent="0.3">
      <c r="A5" s="227" t="s">
        <v>130</v>
      </c>
      <c r="B5" s="228"/>
      <c r="C5" s="238" t="s">
        <v>446</v>
      </c>
      <c r="D5" s="239"/>
      <c r="E5" s="239"/>
      <c r="F5" s="239"/>
      <c r="G5" s="239"/>
      <c r="H5" s="239"/>
      <c r="I5" s="239"/>
      <c r="J5" s="239"/>
      <c r="K5" s="239"/>
      <c r="L5" s="239"/>
      <c r="M5" s="239"/>
      <c r="N5" s="240"/>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1:68" ht="49.5" customHeight="1" x14ac:dyDescent="0.3">
      <c r="A6" s="227" t="s">
        <v>44</v>
      </c>
      <c r="B6" s="228"/>
      <c r="C6" s="229" t="s">
        <v>447</v>
      </c>
      <c r="D6" s="230"/>
      <c r="E6" s="230"/>
      <c r="F6" s="230"/>
      <c r="G6" s="230"/>
      <c r="H6" s="230"/>
      <c r="I6" s="230"/>
      <c r="J6" s="230"/>
      <c r="K6" s="230"/>
      <c r="L6" s="230"/>
      <c r="M6" s="230"/>
      <c r="N6" s="231"/>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row>
    <row r="7" spans="1:68" x14ac:dyDescent="0.3">
      <c r="A7" s="219" t="s">
        <v>139</v>
      </c>
      <c r="B7" s="220"/>
      <c r="C7" s="220"/>
      <c r="D7" s="220"/>
      <c r="E7" s="220"/>
      <c r="F7" s="220"/>
      <c r="G7" s="221"/>
      <c r="H7" s="219" t="s">
        <v>140</v>
      </c>
      <c r="I7" s="220"/>
      <c r="J7" s="220"/>
      <c r="K7" s="220"/>
      <c r="L7" s="220"/>
      <c r="M7" s="220"/>
      <c r="N7" s="221"/>
      <c r="O7" s="219" t="s">
        <v>141</v>
      </c>
      <c r="P7" s="220"/>
      <c r="Q7" s="220"/>
      <c r="R7" s="220"/>
      <c r="S7" s="220"/>
      <c r="T7" s="220"/>
      <c r="U7" s="220"/>
      <c r="V7" s="220"/>
      <c r="W7" s="221"/>
      <c r="X7" s="219" t="s">
        <v>142</v>
      </c>
      <c r="Y7" s="220"/>
      <c r="Z7" s="220"/>
      <c r="AA7" s="220"/>
      <c r="AB7" s="220"/>
      <c r="AC7" s="220"/>
      <c r="AD7" s="221"/>
      <c r="AE7" s="219" t="s">
        <v>34</v>
      </c>
      <c r="AF7" s="220"/>
      <c r="AG7" s="220"/>
      <c r="AH7" s="220"/>
      <c r="AI7" s="220"/>
      <c r="AJ7" s="221"/>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ht="16.5" customHeight="1" x14ac:dyDescent="0.3">
      <c r="A8" s="222" t="s">
        <v>0</v>
      </c>
      <c r="B8" s="224" t="s">
        <v>2</v>
      </c>
      <c r="C8" s="213" t="s">
        <v>3</v>
      </c>
      <c r="D8" s="213" t="s">
        <v>42</v>
      </c>
      <c r="E8" s="225" t="s">
        <v>1</v>
      </c>
      <c r="F8" s="212" t="s">
        <v>50</v>
      </c>
      <c r="G8" s="213" t="s">
        <v>135</v>
      </c>
      <c r="H8" s="226" t="s">
        <v>33</v>
      </c>
      <c r="I8" s="216" t="s">
        <v>5</v>
      </c>
      <c r="J8" s="212" t="s">
        <v>87</v>
      </c>
      <c r="K8" s="212" t="s">
        <v>92</v>
      </c>
      <c r="L8" s="214" t="s">
        <v>45</v>
      </c>
      <c r="M8" s="216" t="s">
        <v>5</v>
      </c>
      <c r="N8" s="213" t="s">
        <v>48</v>
      </c>
      <c r="O8" s="217" t="s">
        <v>11</v>
      </c>
      <c r="P8" s="211" t="s">
        <v>163</v>
      </c>
      <c r="Q8" s="212" t="s">
        <v>12</v>
      </c>
      <c r="R8" s="211" t="s">
        <v>8</v>
      </c>
      <c r="S8" s="211"/>
      <c r="T8" s="211"/>
      <c r="U8" s="211"/>
      <c r="V8" s="211"/>
      <c r="W8" s="211"/>
      <c r="X8" s="210" t="s">
        <v>138</v>
      </c>
      <c r="Y8" s="210" t="s">
        <v>46</v>
      </c>
      <c r="Z8" s="210" t="s">
        <v>5</v>
      </c>
      <c r="AA8" s="210" t="s">
        <v>47</v>
      </c>
      <c r="AB8" s="210" t="s">
        <v>5</v>
      </c>
      <c r="AC8" s="210" t="s">
        <v>49</v>
      </c>
      <c r="AD8" s="217" t="s">
        <v>29</v>
      </c>
      <c r="AE8" s="211" t="s">
        <v>34</v>
      </c>
      <c r="AF8" s="211" t="s">
        <v>35</v>
      </c>
      <c r="AG8" s="211" t="s">
        <v>36</v>
      </c>
      <c r="AH8" s="211" t="s">
        <v>38</v>
      </c>
      <c r="AI8" s="211" t="s">
        <v>37</v>
      </c>
      <c r="AJ8" s="211" t="s">
        <v>39</v>
      </c>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s="4" customFormat="1" ht="94.5" customHeight="1" x14ac:dyDescent="0.25">
      <c r="A9" s="223"/>
      <c r="B9" s="224"/>
      <c r="C9" s="211"/>
      <c r="D9" s="211"/>
      <c r="E9" s="224"/>
      <c r="F9" s="213"/>
      <c r="G9" s="211"/>
      <c r="H9" s="213"/>
      <c r="I9" s="215"/>
      <c r="J9" s="213"/>
      <c r="K9" s="213"/>
      <c r="L9" s="215"/>
      <c r="M9" s="215"/>
      <c r="N9" s="211"/>
      <c r="O9" s="218"/>
      <c r="P9" s="211"/>
      <c r="Q9" s="213"/>
      <c r="R9" s="7" t="s">
        <v>13</v>
      </c>
      <c r="S9" s="7" t="s">
        <v>17</v>
      </c>
      <c r="T9" s="7" t="s">
        <v>28</v>
      </c>
      <c r="U9" s="7" t="s">
        <v>18</v>
      </c>
      <c r="V9" s="7" t="s">
        <v>21</v>
      </c>
      <c r="W9" s="7" t="s">
        <v>24</v>
      </c>
      <c r="X9" s="210"/>
      <c r="Y9" s="210"/>
      <c r="Z9" s="210"/>
      <c r="AA9" s="210"/>
      <c r="AB9" s="210"/>
      <c r="AC9" s="210"/>
      <c r="AD9" s="218"/>
      <c r="AE9" s="211"/>
      <c r="AF9" s="211"/>
      <c r="AG9" s="211"/>
      <c r="AH9" s="211"/>
      <c r="AI9" s="211"/>
      <c r="AJ9" s="211"/>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row>
    <row r="10" spans="1:68" s="3" customFormat="1" ht="167.25" customHeight="1" x14ac:dyDescent="0.25">
      <c r="A10" s="198">
        <v>1</v>
      </c>
      <c r="B10" s="201" t="s">
        <v>134</v>
      </c>
      <c r="C10" s="201" t="s">
        <v>377</v>
      </c>
      <c r="D10" s="201" t="s">
        <v>376</v>
      </c>
      <c r="E10" s="204" t="s">
        <v>375</v>
      </c>
      <c r="F10" s="201" t="s">
        <v>123</v>
      </c>
      <c r="G10" s="207">
        <v>360</v>
      </c>
      <c r="H10" s="192" t="str">
        <f>IF(G10&lt;=0,"",IF(G10&lt;=2,"Muy Baja",IF(G10&lt;=24,"Baja",IF(G10&lt;=500,"Media",IF(G10&lt;=5000,"Alta","Muy Alta")))))</f>
        <v>Media</v>
      </c>
      <c r="I10" s="186">
        <f>IF(H10="","",IF(H10="Muy Baja",0.2,IF(H10="Baja",0.4,IF(H10="Media",0.6,IF(H10="Alta",0.8,IF(H10="Muy Alta",1,))))))</f>
        <v>0.6</v>
      </c>
      <c r="J10" s="189" t="s">
        <v>155</v>
      </c>
      <c r="K10" s="186" t="str">
        <f ca="1">IF(NOT(ISERROR(MATCH(J10,'Tabla Impacto'!$B$221:$B$223,0))),'Tabla Impacto'!$F$223&amp;"Por favor no seleccionar los criterios de impacto(Afectación Económica o presupuestal y Pérdida Reputacional)",J10)</f>
        <v xml:space="preserve">     El riesgo afecta la imagen de la entidad con algunos usuarios de relevancia frente al logro de los objetivos</v>
      </c>
      <c r="L10" s="192" t="str">
        <f ca="1">IF(OR(K10='Tabla Impacto'!$C$11,K10='Tabla Impacto'!$D$11),"Leve",IF(OR(K10='Tabla Impacto'!$C$12,K10='Tabla Impacto'!$D$12),"Menor",IF(OR(K10='Tabla Impacto'!$C$13,K10='Tabla Impacto'!$D$13),"Moderado",IF(OR(K10='Tabla Impacto'!$C$14,K10='Tabla Impacto'!$D$14),"Mayor",IF(OR(K10='Tabla Impacto'!$C$15,K10='Tabla Impacto'!$D$15),"Catastrófico","")))))</f>
        <v>Moderado</v>
      </c>
      <c r="M10" s="186">
        <f ca="1">IF(L10="","",IF(L10="Leve",0.2,IF(L10="Menor",0.4,IF(L10="Moderado",0.6,IF(L10="Mayor",0.8,IF(L10="Catastrófico",1,))))))</f>
        <v>0.6</v>
      </c>
      <c r="N10" s="195" t="str">
        <f ca="1">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25">
        <v>1</v>
      </c>
      <c r="P10" s="126" t="s">
        <v>379</v>
      </c>
      <c r="Q10" s="127" t="str">
        <f>IF(OR(R10="Preventivo",R10="Detectivo"),"Probabilidad",IF(R10="Correctivo","Impacto",""))</f>
        <v>Probabilidad</v>
      </c>
      <c r="R10" s="128" t="s">
        <v>14</v>
      </c>
      <c r="S10" s="128" t="s">
        <v>9</v>
      </c>
      <c r="T10" s="129" t="str">
        <f>IF(AND(R10="Preventivo",S10="Automático"),"50%",IF(AND(R10="Preventivo",S10="Manual"),"40%",IF(AND(R10="Detectivo",S10="Automático"),"40%",IF(AND(R10="Detectivo",S10="Manual"),"30%",IF(AND(R10="Correctivo",S10="Automático"),"35%",IF(AND(R10="Correctivo",S10="Manual"),"25%",""))))))</f>
        <v>40%</v>
      </c>
      <c r="U10" s="128" t="s">
        <v>19</v>
      </c>
      <c r="V10" s="128" t="s">
        <v>23</v>
      </c>
      <c r="W10" s="128" t="s">
        <v>119</v>
      </c>
      <c r="X10" s="130">
        <f>IFERROR(IF(Q10="Probabilidad",(I10-(+I10*T10)),IF(Q10="Impacto",I10,"")),"")</f>
        <v>0.36</v>
      </c>
      <c r="Y10" s="131" t="str">
        <f>IFERROR(IF(X10="","",IF(X10&lt;=0.2,"Muy Baja",IF(X10&lt;=0.4,"Baja",IF(X10&lt;=0.6,"Media",IF(X10&lt;=0.8,"Alta","Muy Alta"))))),"")</f>
        <v>Baja</v>
      </c>
      <c r="Z10" s="132">
        <f>+X10</f>
        <v>0.36</v>
      </c>
      <c r="AA10" s="131" t="str">
        <f ca="1">IFERROR(IF(AB10="","",IF(AB10&lt;=0.2,"Leve",IF(AB10&lt;=0.4,"Menor",IF(AB10&lt;=0.6,"Moderado",IF(AB10&lt;=0.8,"Mayor","Catastrófico"))))),"")</f>
        <v>Moderado</v>
      </c>
      <c r="AB10" s="132">
        <f ca="1">IFERROR(IF(Q10="Impacto",(M10-(+M10*T10)),IF(Q10="Probabilidad",M10,"")),"")</f>
        <v>0.6</v>
      </c>
      <c r="AC10" s="133" t="str">
        <f ca="1">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34" t="s">
        <v>136</v>
      </c>
      <c r="AE10" s="135" t="s">
        <v>381</v>
      </c>
      <c r="AF10" s="135" t="s">
        <v>378</v>
      </c>
      <c r="AG10" s="140" t="s">
        <v>270</v>
      </c>
      <c r="AH10" s="140" t="s">
        <v>270</v>
      </c>
      <c r="AI10" s="135" t="s">
        <v>380</v>
      </c>
      <c r="AJ10" s="136" t="s">
        <v>40</v>
      </c>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row>
    <row r="11" spans="1:68" ht="151.5" customHeight="1" x14ac:dyDescent="0.3">
      <c r="A11" s="199"/>
      <c r="B11" s="202"/>
      <c r="C11" s="202"/>
      <c r="D11" s="202"/>
      <c r="E11" s="205"/>
      <c r="F11" s="202"/>
      <c r="G11" s="208"/>
      <c r="H11" s="193"/>
      <c r="I11" s="187"/>
      <c r="J11" s="190"/>
      <c r="K11" s="187">
        <f ca="1">IF(NOT(ISERROR(MATCH(J11,_xlfn.ANCHORARRAY(E22),0))),I24&amp;"Por favor no seleccionar los criterios de impacto",J11)</f>
        <v>0</v>
      </c>
      <c r="L11" s="193"/>
      <c r="M11" s="187"/>
      <c r="N11" s="196"/>
      <c r="O11" s="125">
        <v>2</v>
      </c>
      <c r="P11" s="126"/>
      <c r="Q11" s="127" t="str">
        <f>IF(OR(R11="Preventivo",R11="Detectivo"),"Probabilidad",IF(R11="Correctivo","Impacto",""))</f>
        <v/>
      </c>
      <c r="R11" s="128"/>
      <c r="S11" s="128"/>
      <c r="T11" s="129" t="str">
        <f t="shared" ref="T11:T15" si="0">IF(AND(R11="Preventivo",S11="Automático"),"50%",IF(AND(R11="Preventivo",S11="Manual"),"40%",IF(AND(R11="Detectivo",S11="Automático"),"40%",IF(AND(R11="Detectivo",S11="Manual"),"30%",IF(AND(R11="Correctivo",S11="Automático"),"35%",IF(AND(R11="Correctivo",S11="Manual"),"25%",""))))))</f>
        <v/>
      </c>
      <c r="U11" s="128"/>
      <c r="V11" s="128"/>
      <c r="W11" s="128"/>
      <c r="X11" s="130" t="str">
        <f>IFERROR(IF(AND(Q10="Probabilidad",Q11="Probabilidad"),(Z10-(+Z10*T11)),IF(Q11="Probabilidad",(I10-(+I10*T11)),IF(Q11="Impacto",Z10,""))),"")</f>
        <v/>
      </c>
      <c r="Y11" s="131" t="str">
        <f t="shared" ref="Y11:Y69" si="1">IFERROR(IF(X11="","",IF(X11&lt;=0.2,"Muy Baja",IF(X11&lt;=0.4,"Baja",IF(X11&lt;=0.6,"Media",IF(X11&lt;=0.8,"Alta","Muy Alta"))))),"")</f>
        <v/>
      </c>
      <c r="Z11" s="132" t="str">
        <f t="shared" ref="Z11:Z15" si="2">+X11</f>
        <v/>
      </c>
      <c r="AA11" s="131" t="str">
        <f t="shared" ref="AA11:AA69" si="3">IFERROR(IF(AB11="","",IF(AB11&lt;=0.2,"Leve",IF(AB11&lt;=0.4,"Menor",IF(AB11&lt;=0.6,"Moderado",IF(AB11&lt;=0.8,"Mayor","Catastrófico"))))),"")</f>
        <v/>
      </c>
      <c r="AB11" s="132" t="str">
        <f>IFERROR(IF(AND(Q10="Impacto",Q11="Impacto"),(AB10-(+AB10*T11)),IF(Q11="Impacto",($M$10-(+$M$10*T11)),IF(Q11="Probabilidad",AB10,""))),"")</f>
        <v/>
      </c>
      <c r="AC11" s="133" t="str">
        <f t="shared" ref="AC11:AC15"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
      </c>
      <c r="AD11" s="134"/>
      <c r="AE11" s="135"/>
      <c r="AF11" s="135"/>
      <c r="AG11" s="137"/>
      <c r="AH11" s="140"/>
      <c r="AI11" s="135"/>
      <c r="AJ11" s="136"/>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ht="151.5" customHeight="1" x14ac:dyDescent="0.3">
      <c r="A12" s="199"/>
      <c r="B12" s="202"/>
      <c r="C12" s="202"/>
      <c r="D12" s="202"/>
      <c r="E12" s="205"/>
      <c r="F12" s="202"/>
      <c r="G12" s="208"/>
      <c r="H12" s="193"/>
      <c r="I12" s="187"/>
      <c r="J12" s="190"/>
      <c r="K12" s="187">
        <f ca="1">IF(NOT(ISERROR(MATCH(J12,_xlfn.ANCHORARRAY(E23),0))),I25&amp;"Por favor no seleccionar los criterios de impacto",J12)</f>
        <v>0</v>
      </c>
      <c r="L12" s="193"/>
      <c r="M12" s="187"/>
      <c r="N12" s="196"/>
      <c r="O12" s="125">
        <v>3</v>
      </c>
      <c r="P12" s="138"/>
      <c r="Q12" s="127" t="str">
        <f>IF(OR(R12="Preventivo",R12="Detectivo"),"Probabilidad",IF(R12="Correctivo","Impacto",""))</f>
        <v/>
      </c>
      <c r="R12" s="128"/>
      <c r="S12" s="128"/>
      <c r="T12" s="129" t="str">
        <f t="shared" si="0"/>
        <v/>
      </c>
      <c r="U12" s="128"/>
      <c r="V12" s="128"/>
      <c r="W12" s="128"/>
      <c r="X12" s="130" t="str">
        <f>IFERROR(IF(AND(Q11="Probabilidad",Q12="Probabilidad"),(Z11-(+Z11*T12)),IF(AND(Q11="Impacto",Q12="Probabilidad"),(Z10-(+Z10*T12)),IF(Q12="Impacto",Z11,""))),"")</f>
        <v/>
      </c>
      <c r="Y12" s="131" t="str">
        <f t="shared" si="1"/>
        <v/>
      </c>
      <c r="Z12" s="132" t="str">
        <f t="shared" si="2"/>
        <v/>
      </c>
      <c r="AA12" s="131" t="str">
        <f t="shared" si="3"/>
        <v/>
      </c>
      <c r="AB12" s="132" t="str">
        <f>IFERROR(IF(AND(Q11="Impacto",Q12="Impacto"),(AB11-(+AB11*T12)),IF(AND(Q11="Probabilidad",Q12="Impacto"),(AB10-(+AB10*T12)),IF(Q12="Probabilidad",AB11,""))),"")</f>
        <v/>
      </c>
      <c r="AC12" s="133" t="str">
        <f t="shared" si="4"/>
        <v/>
      </c>
      <c r="AD12" s="134"/>
      <c r="AE12" s="135"/>
      <c r="AF12" s="136"/>
      <c r="AG12" s="137"/>
      <c r="AH12" s="137"/>
      <c r="AI12" s="135"/>
      <c r="AJ12" s="136"/>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ht="151.5" customHeight="1" x14ac:dyDescent="0.3">
      <c r="A13" s="199"/>
      <c r="B13" s="202"/>
      <c r="C13" s="202"/>
      <c r="D13" s="202"/>
      <c r="E13" s="205"/>
      <c r="F13" s="202"/>
      <c r="G13" s="208"/>
      <c r="H13" s="193"/>
      <c r="I13" s="187"/>
      <c r="J13" s="190"/>
      <c r="K13" s="187">
        <f ca="1">IF(NOT(ISERROR(MATCH(J13,_xlfn.ANCHORARRAY(E24),0))),I26&amp;"Por favor no seleccionar los criterios de impacto",J13)</f>
        <v>0</v>
      </c>
      <c r="L13" s="193"/>
      <c r="M13" s="187"/>
      <c r="N13" s="196"/>
      <c r="O13" s="125">
        <v>4</v>
      </c>
      <c r="P13" s="126"/>
      <c r="Q13" s="127" t="str">
        <f t="shared" ref="Q13:Q15" si="5">IF(OR(R13="Preventivo",R13="Detectivo"),"Probabilidad",IF(R13="Correctivo","Impacto",""))</f>
        <v/>
      </c>
      <c r="R13" s="128"/>
      <c r="S13" s="128"/>
      <c r="T13" s="129" t="str">
        <f t="shared" si="0"/>
        <v/>
      </c>
      <c r="U13" s="128"/>
      <c r="V13" s="128"/>
      <c r="W13" s="128"/>
      <c r="X13" s="130" t="str">
        <f t="shared" ref="X13:X15" si="6">IFERROR(IF(AND(Q12="Probabilidad",Q13="Probabilidad"),(Z12-(+Z12*T13)),IF(AND(Q12="Impacto",Q13="Probabilidad"),(Z11-(+Z11*T13)),IF(Q13="Impacto",Z12,""))),"")</f>
        <v/>
      </c>
      <c r="Y13" s="131" t="str">
        <f t="shared" si="1"/>
        <v/>
      </c>
      <c r="Z13" s="132" t="str">
        <f t="shared" si="2"/>
        <v/>
      </c>
      <c r="AA13" s="131" t="str">
        <f t="shared" si="3"/>
        <v/>
      </c>
      <c r="AB13" s="132" t="str">
        <f t="shared" ref="AB13:AB15" si="7">IFERROR(IF(AND(Q12="Impacto",Q13="Impacto"),(AB12-(+AB12*T13)),IF(AND(Q12="Probabilidad",Q13="Impacto"),(AB11-(+AB11*T13)),IF(Q13="Probabilidad",AB12,""))),"")</f>
        <v/>
      </c>
      <c r="AC13" s="133"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4"/>
      <c r="AE13" s="135"/>
      <c r="AF13" s="136"/>
      <c r="AG13" s="137"/>
      <c r="AH13" s="137"/>
      <c r="AI13" s="135"/>
      <c r="AJ13" s="136"/>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ht="151.5" customHeight="1" x14ac:dyDescent="0.3">
      <c r="A14" s="199"/>
      <c r="B14" s="202"/>
      <c r="C14" s="202"/>
      <c r="D14" s="202"/>
      <c r="E14" s="205"/>
      <c r="F14" s="202"/>
      <c r="G14" s="208"/>
      <c r="H14" s="193"/>
      <c r="I14" s="187"/>
      <c r="J14" s="190"/>
      <c r="K14" s="187">
        <f ca="1">IF(NOT(ISERROR(MATCH(J14,_xlfn.ANCHORARRAY(E25),0))),I27&amp;"Por favor no seleccionar los criterios de impacto",J14)</f>
        <v>0</v>
      </c>
      <c r="L14" s="193"/>
      <c r="M14" s="187"/>
      <c r="N14" s="196"/>
      <c r="O14" s="125">
        <v>5</v>
      </c>
      <c r="P14" s="126"/>
      <c r="Q14" s="127" t="str">
        <f t="shared" si="5"/>
        <v/>
      </c>
      <c r="R14" s="128"/>
      <c r="S14" s="128"/>
      <c r="T14" s="129" t="str">
        <f t="shared" si="0"/>
        <v/>
      </c>
      <c r="U14" s="128"/>
      <c r="V14" s="128"/>
      <c r="W14" s="128"/>
      <c r="X14" s="130" t="str">
        <f t="shared" si="6"/>
        <v/>
      </c>
      <c r="Y14" s="131" t="str">
        <f t="shared" si="1"/>
        <v/>
      </c>
      <c r="Z14" s="132" t="str">
        <f t="shared" si="2"/>
        <v/>
      </c>
      <c r="AA14" s="131" t="str">
        <f t="shared" si="3"/>
        <v/>
      </c>
      <c r="AB14" s="132" t="str">
        <f t="shared" si="7"/>
        <v/>
      </c>
      <c r="AC14" s="133" t="str">
        <f t="shared" si="4"/>
        <v/>
      </c>
      <c r="AD14" s="134"/>
      <c r="AE14" s="135"/>
      <c r="AF14" s="136"/>
      <c r="AG14" s="137"/>
      <c r="AH14" s="137"/>
      <c r="AI14" s="135"/>
      <c r="AJ14" s="136"/>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ht="151.5" customHeight="1" x14ac:dyDescent="0.3">
      <c r="A15" s="200"/>
      <c r="B15" s="203"/>
      <c r="C15" s="203"/>
      <c r="D15" s="203"/>
      <c r="E15" s="206"/>
      <c r="F15" s="203"/>
      <c r="G15" s="209"/>
      <c r="H15" s="194"/>
      <c r="I15" s="188"/>
      <c r="J15" s="191"/>
      <c r="K15" s="188">
        <f ca="1">IF(NOT(ISERROR(MATCH(J15,_xlfn.ANCHORARRAY(E26),0))),I28&amp;"Por favor no seleccionar los criterios de impacto",J15)</f>
        <v>0</v>
      </c>
      <c r="L15" s="194"/>
      <c r="M15" s="188"/>
      <c r="N15" s="197"/>
      <c r="O15" s="125">
        <v>6</v>
      </c>
      <c r="P15" s="126"/>
      <c r="Q15" s="127" t="str">
        <f t="shared" si="5"/>
        <v/>
      </c>
      <c r="R15" s="128"/>
      <c r="S15" s="128"/>
      <c r="T15" s="129" t="str">
        <f t="shared" si="0"/>
        <v/>
      </c>
      <c r="U15" s="128"/>
      <c r="V15" s="128"/>
      <c r="W15" s="128"/>
      <c r="X15" s="130" t="str">
        <f t="shared" si="6"/>
        <v/>
      </c>
      <c r="Y15" s="131" t="str">
        <f t="shared" si="1"/>
        <v/>
      </c>
      <c r="Z15" s="132" t="str">
        <f t="shared" si="2"/>
        <v/>
      </c>
      <c r="AA15" s="131" t="str">
        <f t="shared" si="3"/>
        <v/>
      </c>
      <c r="AB15" s="132" t="str">
        <f t="shared" si="7"/>
        <v/>
      </c>
      <c r="AC15" s="133" t="str">
        <f t="shared" si="4"/>
        <v/>
      </c>
      <c r="AD15" s="134"/>
      <c r="AE15" s="135"/>
      <c r="AF15" s="136"/>
      <c r="AG15" s="137"/>
      <c r="AH15" s="137"/>
      <c r="AI15" s="135"/>
      <c r="AJ15" s="136"/>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ht="151.5" customHeight="1" x14ac:dyDescent="0.3">
      <c r="A16" s="198">
        <v>2</v>
      </c>
      <c r="B16" s="201" t="s">
        <v>132</v>
      </c>
      <c r="C16" s="201" t="s">
        <v>384</v>
      </c>
      <c r="D16" s="201" t="s">
        <v>383</v>
      </c>
      <c r="E16" s="204" t="s">
        <v>382</v>
      </c>
      <c r="F16" s="201" t="s">
        <v>123</v>
      </c>
      <c r="G16" s="207">
        <v>12</v>
      </c>
      <c r="H16" s="192" t="str">
        <f>IF(G16&lt;=0,"",IF(G16&lt;=2,"Muy Baja",IF(G16&lt;=24,"Baja",IF(G16&lt;=500,"Media",IF(G16&lt;=5000,"Alta","Muy Alta")))))</f>
        <v>Baja</v>
      </c>
      <c r="I16" s="186">
        <f>IF(H16="","",IF(H16="Muy Baja",0.2,IF(H16="Baja",0.4,IF(H16="Media",0.6,IF(H16="Alta",0.8,IF(H16="Muy Alta",1,))))))</f>
        <v>0.4</v>
      </c>
      <c r="J16" s="189" t="s">
        <v>155</v>
      </c>
      <c r="K16" s="186" t="str">
        <f ca="1">IF(NOT(ISERROR(MATCH(J16,'Tabla Impacto'!$B$221:$B$223,0))),'Tabla Impacto'!$F$223&amp;"Por favor no seleccionar los criterios de impacto(Afectación Económica o presupuestal y Pérdida Reputacional)",J16)</f>
        <v xml:space="preserve">     El riesgo afecta la imagen de la entidad con algunos usuarios de relevancia frente al logro de los objetivos</v>
      </c>
      <c r="L16" s="192" t="str">
        <f ca="1">IF(OR(K16='Tabla Impacto'!$C$11,K16='Tabla Impacto'!$D$11),"Leve",IF(OR(K16='Tabla Impacto'!$C$12,K16='Tabla Impacto'!$D$12),"Menor",IF(OR(K16='Tabla Impacto'!$C$13,K16='Tabla Impacto'!$D$13),"Moderado",IF(OR(K16='Tabla Impacto'!$C$14,K16='Tabla Impacto'!$D$14),"Mayor",IF(OR(K16='Tabla Impacto'!$C$15,K16='Tabla Impacto'!$D$15),"Catastrófico","")))))</f>
        <v>Moderado</v>
      </c>
      <c r="M16" s="186">
        <f ca="1">IF(L16="","",IF(L16="Leve",0.2,IF(L16="Menor",0.4,IF(L16="Moderado",0.6,IF(L16="Mayor",0.8,IF(L16="Catastrófico",1,))))))</f>
        <v>0.6</v>
      </c>
      <c r="N16" s="195" t="str">
        <f ca="1">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Moderado</v>
      </c>
      <c r="O16" s="125">
        <v>1</v>
      </c>
      <c r="P16" s="126" t="s">
        <v>385</v>
      </c>
      <c r="Q16" s="127" t="str">
        <f>IF(OR(R16="Preventivo",R16="Detectivo"),"Probabilidad",IF(R16="Correctivo","Impacto",""))</f>
        <v>Probabilidad</v>
      </c>
      <c r="R16" s="128" t="s">
        <v>14</v>
      </c>
      <c r="S16" s="128" t="s">
        <v>9</v>
      </c>
      <c r="T16" s="129" t="str">
        <f>IF(AND(R16="Preventivo",S16="Automático"),"50%",IF(AND(R16="Preventivo",S16="Manual"),"40%",IF(AND(R16="Detectivo",S16="Automático"),"40%",IF(AND(R16="Detectivo",S16="Manual"),"30%",IF(AND(R16="Correctivo",S16="Automático"),"35%",IF(AND(R16="Correctivo",S16="Manual"),"25%",""))))))</f>
        <v>40%</v>
      </c>
      <c r="U16" s="128" t="s">
        <v>19</v>
      </c>
      <c r="V16" s="128" t="s">
        <v>23</v>
      </c>
      <c r="W16" s="128" t="s">
        <v>119</v>
      </c>
      <c r="X16" s="130">
        <f>IFERROR(IF(Q16="Probabilidad",(I16-(+I16*T16)),IF(Q16="Impacto",I16,"")),"")</f>
        <v>0.24</v>
      </c>
      <c r="Y16" s="131" t="str">
        <f>IFERROR(IF(X16="","",IF(X16&lt;=0.2,"Muy Baja",IF(X16&lt;=0.4,"Baja",IF(X16&lt;=0.6,"Media",IF(X16&lt;=0.8,"Alta","Muy Alta"))))),"")</f>
        <v>Baja</v>
      </c>
      <c r="Z16" s="132">
        <f>+X16</f>
        <v>0.24</v>
      </c>
      <c r="AA16" s="131" t="str">
        <f ca="1">IFERROR(IF(AB16="","",IF(AB16&lt;=0.2,"Leve",IF(AB16&lt;=0.4,"Menor",IF(AB16&lt;=0.6,"Moderado",IF(AB16&lt;=0.8,"Mayor","Catastrófico"))))),"")</f>
        <v>Moderado</v>
      </c>
      <c r="AB16" s="132">
        <f ca="1">IFERROR(IF(Q16="Impacto",(M16-(+M16*T16)),IF(Q16="Probabilidad",M16,"")),"")</f>
        <v>0.6</v>
      </c>
      <c r="AC16" s="133" t="str">
        <f ca="1">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Moderado</v>
      </c>
      <c r="AD16" s="134" t="s">
        <v>136</v>
      </c>
      <c r="AE16" s="135" t="s">
        <v>386</v>
      </c>
      <c r="AF16" s="135" t="s">
        <v>378</v>
      </c>
      <c r="AG16" s="140" t="s">
        <v>475</v>
      </c>
      <c r="AH16" s="140" t="s">
        <v>270</v>
      </c>
      <c r="AI16" s="135" t="s">
        <v>444</v>
      </c>
      <c r="AJ16" s="136" t="s">
        <v>40</v>
      </c>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ht="151.5" customHeight="1" x14ac:dyDescent="0.3">
      <c r="A17" s="199"/>
      <c r="B17" s="202"/>
      <c r="C17" s="202"/>
      <c r="D17" s="202"/>
      <c r="E17" s="205"/>
      <c r="F17" s="202"/>
      <c r="G17" s="208"/>
      <c r="H17" s="193"/>
      <c r="I17" s="187"/>
      <c r="J17" s="190"/>
      <c r="K17" s="187">
        <f ca="1">IF(NOT(ISERROR(MATCH(J17,_xlfn.ANCHORARRAY(E28),0))),I30&amp;"Por favor no seleccionar los criterios de impacto",J17)</f>
        <v>0</v>
      </c>
      <c r="L17" s="193"/>
      <c r="M17" s="187"/>
      <c r="N17" s="196"/>
      <c r="O17" s="125">
        <v>2</v>
      </c>
      <c r="P17" s="126"/>
      <c r="Q17" s="127" t="str">
        <f>IF(OR(R17="Preventivo",R17="Detectivo"),"Probabilidad",IF(R17="Correctivo","Impacto",""))</f>
        <v/>
      </c>
      <c r="R17" s="128"/>
      <c r="S17" s="128"/>
      <c r="T17" s="129" t="str">
        <f t="shared" ref="T17:T21" si="8">IF(AND(R17="Preventivo",S17="Automático"),"50%",IF(AND(R17="Preventivo",S17="Manual"),"40%",IF(AND(R17="Detectivo",S17="Automático"),"40%",IF(AND(R17="Detectivo",S17="Manual"),"30%",IF(AND(R17="Correctivo",S17="Automático"),"35%",IF(AND(R17="Correctivo",S17="Manual"),"25%",""))))))</f>
        <v/>
      </c>
      <c r="U17" s="128"/>
      <c r="V17" s="128"/>
      <c r="W17" s="128"/>
      <c r="X17" s="130" t="str">
        <f>IFERROR(IF(AND(Q16="Probabilidad",Q17="Probabilidad"),(Z16-(+Z16*T17)),IF(Q17="Probabilidad",(I16-(+I16*T17)),IF(Q17="Impacto",Z16,""))),"")</f>
        <v/>
      </c>
      <c r="Y17" s="131" t="str">
        <f t="shared" si="1"/>
        <v/>
      </c>
      <c r="Z17" s="132" t="str">
        <f t="shared" ref="Z17:Z21" si="9">+X17</f>
        <v/>
      </c>
      <c r="AA17" s="131" t="str">
        <f t="shared" si="3"/>
        <v/>
      </c>
      <c r="AB17" s="132" t="str">
        <f>IFERROR(IF(AND(Q16="Impacto",Q17="Impacto"),(AB10-(+AB10*T17)),IF(Q17="Impacto",($M$16-(+$M$16*T17)),IF(Q17="Probabilidad",AB10,""))),"")</f>
        <v/>
      </c>
      <c r="AC17" s="133" t="str">
        <f t="shared" ref="AC17:AC18" si="10">IFERROR(IF(OR(AND(Y17="Muy Baja",AA17="Leve"),AND(Y17="Muy Baja",AA17="Menor"),AND(Y17="Baja",AA17="Leve")),"Bajo",IF(OR(AND(Y17="Muy baja",AA17="Moderado"),AND(Y17="Baja",AA17="Menor"),AND(Y17="Baja",AA17="Moderado"),AND(Y17="Media",AA17="Leve"),AND(Y17="Media",AA17="Menor"),AND(Y17="Media",AA17="Moderado"),AND(Y17="Alta",AA17="Leve"),AND(Y17="Alta",AA17="Menor")),"Moderado",IF(OR(AND(Y17="Muy Baja",AA17="Mayor"),AND(Y17="Baja",AA17="Mayor"),AND(Y17="Media",AA17="Mayor"),AND(Y17="Alta",AA17="Moderado"),AND(Y17="Alta",AA17="Mayor"),AND(Y17="Muy Alta",AA17="Leve"),AND(Y17="Muy Alta",AA17="Menor"),AND(Y17="Muy Alta",AA17="Moderado"),AND(Y17="Muy Alta",AA17="Mayor")),"Alto",IF(OR(AND(Y17="Muy Baja",AA17="Catastrófico"),AND(Y17="Baja",AA17="Catastrófico"),AND(Y17="Media",AA17="Catastrófico"),AND(Y17="Alta",AA17="Catastrófico"),AND(Y17="Muy Alta",AA17="Catastrófico")),"Extremo","")))),"")</f>
        <v/>
      </c>
      <c r="AD17" s="134"/>
      <c r="AE17" s="135"/>
      <c r="AF17" s="136"/>
      <c r="AG17" s="137"/>
      <c r="AH17" s="137"/>
      <c r="AI17" s="135"/>
      <c r="AJ17" s="136"/>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ht="151.5" customHeight="1" x14ac:dyDescent="0.3">
      <c r="A18" s="199"/>
      <c r="B18" s="202"/>
      <c r="C18" s="202"/>
      <c r="D18" s="202"/>
      <c r="E18" s="205"/>
      <c r="F18" s="202"/>
      <c r="G18" s="208"/>
      <c r="H18" s="193"/>
      <c r="I18" s="187"/>
      <c r="J18" s="190"/>
      <c r="K18" s="187">
        <f ca="1">IF(NOT(ISERROR(MATCH(J18,_xlfn.ANCHORARRAY(E29),0))),I31&amp;"Por favor no seleccionar los criterios de impacto",J18)</f>
        <v>0</v>
      </c>
      <c r="L18" s="193"/>
      <c r="M18" s="187"/>
      <c r="N18" s="196"/>
      <c r="O18" s="125">
        <v>3</v>
      </c>
      <c r="P18" s="138"/>
      <c r="Q18" s="127" t="str">
        <f>IF(OR(R18="Preventivo",R18="Detectivo"),"Probabilidad",IF(R18="Correctivo","Impacto",""))</f>
        <v/>
      </c>
      <c r="R18" s="128"/>
      <c r="S18" s="128"/>
      <c r="T18" s="129" t="str">
        <f t="shared" si="8"/>
        <v/>
      </c>
      <c r="U18" s="128"/>
      <c r="V18" s="128"/>
      <c r="W18" s="128"/>
      <c r="X18" s="130" t="str">
        <f>IFERROR(IF(AND(Q17="Probabilidad",Q18="Probabilidad"),(Z17-(+Z17*T18)),IF(AND(Q17="Impacto",Q18="Probabilidad"),(Z16-(+Z16*T18)),IF(Q18="Impacto",Z17,""))),"")</f>
        <v/>
      </c>
      <c r="Y18" s="131" t="str">
        <f t="shared" si="1"/>
        <v/>
      </c>
      <c r="Z18" s="132" t="str">
        <f t="shared" si="9"/>
        <v/>
      </c>
      <c r="AA18" s="131" t="str">
        <f t="shared" si="3"/>
        <v/>
      </c>
      <c r="AB18" s="132" t="str">
        <f>IFERROR(IF(AND(Q17="Impacto",Q18="Impacto"),(AB17-(+AB17*T18)),IF(AND(Q17="Probabilidad",Q18="Impacto"),(AB16-(+AB16*T18)),IF(Q18="Probabilidad",AB17,""))),"")</f>
        <v/>
      </c>
      <c r="AC18" s="133" t="str">
        <f t="shared" si="10"/>
        <v/>
      </c>
      <c r="AD18" s="134"/>
      <c r="AE18" s="135"/>
      <c r="AF18" s="136"/>
      <c r="AG18" s="137"/>
      <c r="AH18" s="137"/>
      <c r="AI18" s="135"/>
      <c r="AJ18" s="136"/>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ht="151.5" customHeight="1" x14ac:dyDescent="0.3">
      <c r="A19" s="199"/>
      <c r="B19" s="202"/>
      <c r="C19" s="202"/>
      <c r="D19" s="202"/>
      <c r="E19" s="205"/>
      <c r="F19" s="202"/>
      <c r="G19" s="208"/>
      <c r="H19" s="193"/>
      <c r="I19" s="187"/>
      <c r="J19" s="190"/>
      <c r="K19" s="187">
        <f ca="1">IF(NOT(ISERROR(MATCH(J19,_xlfn.ANCHORARRAY(E30),0))),I32&amp;"Por favor no seleccionar los criterios de impacto",J19)</f>
        <v>0</v>
      </c>
      <c r="L19" s="193"/>
      <c r="M19" s="187"/>
      <c r="N19" s="196"/>
      <c r="O19" s="125">
        <v>4</v>
      </c>
      <c r="P19" s="126"/>
      <c r="Q19" s="127" t="str">
        <f t="shared" ref="Q19:Q21" si="11">IF(OR(R19="Preventivo",R19="Detectivo"),"Probabilidad",IF(R19="Correctivo","Impacto",""))</f>
        <v/>
      </c>
      <c r="R19" s="128"/>
      <c r="S19" s="128"/>
      <c r="T19" s="129" t="str">
        <f t="shared" si="8"/>
        <v/>
      </c>
      <c r="U19" s="128"/>
      <c r="V19" s="128"/>
      <c r="W19" s="128"/>
      <c r="X19" s="130" t="str">
        <f t="shared" ref="X19:X21" si="12">IFERROR(IF(AND(Q18="Probabilidad",Q19="Probabilidad"),(Z18-(+Z18*T19)),IF(AND(Q18="Impacto",Q19="Probabilidad"),(Z17-(+Z17*T19)),IF(Q19="Impacto",Z18,""))),"")</f>
        <v/>
      </c>
      <c r="Y19" s="131" t="str">
        <f t="shared" si="1"/>
        <v/>
      </c>
      <c r="Z19" s="132" t="str">
        <f t="shared" si="9"/>
        <v/>
      </c>
      <c r="AA19" s="131" t="str">
        <f t="shared" si="3"/>
        <v/>
      </c>
      <c r="AB19" s="132" t="str">
        <f t="shared" ref="AB19:AB21" si="13">IFERROR(IF(AND(Q18="Impacto",Q19="Impacto"),(AB18-(+AB18*T19)),IF(AND(Q18="Probabilidad",Q19="Impacto"),(AB17-(+AB17*T19)),IF(Q19="Probabilidad",AB18,""))),"")</f>
        <v/>
      </c>
      <c r="AC19" s="133"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4"/>
      <c r="AE19" s="135"/>
      <c r="AF19" s="136"/>
      <c r="AG19" s="137"/>
      <c r="AH19" s="137"/>
      <c r="AI19" s="135"/>
      <c r="AJ19" s="136"/>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ht="151.5" customHeight="1" x14ac:dyDescent="0.3">
      <c r="A20" s="199"/>
      <c r="B20" s="202"/>
      <c r="C20" s="202"/>
      <c r="D20" s="202"/>
      <c r="E20" s="205"/>
      <c r="F20" s="202"/>
      <c r="G20" s="208"/>
      <c r="H20" s="193"/>
      <c r="I20" s="187"/>
      <c r="J20" s="190"/>
      <c r="K20" s="187">
        <f ca="1">IF(NOT(ISERROR(MATCH(J20,_xlfn.ANCHORARRAY(E31),0))),I33&amp;"Por favor no seleccionar los criterios de impacto",J20)</f>
        <v>0</v>
      </c>
      <c r="L20" s="193"/>
      <c r="M20" s="187"/>
      <c r="N20" s="196"/>
      <c r="O20" s="125">
        <v>5</v>
      </c>
      <c r="P20" s="126"/>
      <c r="Q20" s="127" t="str">
        <f t="shared" si="11"/>
        <v/>
      </c>
      <c r="R20" s="128"/>
      <c r="S20" s="128"/>
      <c r="T20" s="129" t="str">
        <f t="shared" si="8"/>
        <v/>
      </c>
      <c r="U20" s="128"/>
      <c r="V20" s="128"/>
      <c r="W20" s="128"/>
      <c r="X20" s="130" t="str">
        <f t="shared" si="12"/>
        <v/>
      </c>
      <c r="Y20" s="131" t="str">
        <f t="shared" si="1"/>
        <v/>
      </c>
      <c r="Z20" s="132" t="str">
        <f t="shared" si="9"/>
        <v/>
      </c>
      <c r="AA20" s="131" t="str">
        <f t="shared" si="3"/>
        <v/>
      </c>
      <c r="AB20" s="132" t="str">
        <f t="shared" si="13"/>
        <v/>
      </c>
      <c r="AC20" s="133"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4"/>
      <c r="AE20" s="135"/>
      <c r="AF20" s="136"/>
      <c r="AG20" s="137"/>
      <c r="AH20" s="137"/>
      <c r="AI20" s="135"/>
      <c r="AJ20" s="136"/>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ht="151.5" customHeight="1" x14ac:dyDescent="0.3">
      <c r="A21" s="200"/>
      <c r="B21" s="203"/>
      <c r="C21" s="203"/>
      <c r="D21" s="203"/>
      <c r="E21" s="206"/>
      <c r="F21" s="203"/>
      <c r="G21" s="209"/>
      <c r="H21" s="194"/>
      <c r="I21" s="188"/>
      <c r="J21" s="191"/>
      <c r="K21" s="188">
        <f ca="1">IF(NOT(ISERROR(MATCH(J21,_xlfn.ANCHORARRAY(E32),0))),I34&amp;"Por favor no seleccionar los criterios de impacto",J21)</f>
        <v>0</v>
      </c>
      <c r="L21" s="194"/>
      <c r="M21" s="188"/>
      <c r="N21" s="197"/>
      <c r="O21" s="125">
        <v>6</v>
      </c>
      <c r="P21" s="126"/>
      <c r="Q21" s="127" t="str">
        <f t="shared" si="11"/>
        <v/>
      </c>
      <c r="R21" s="128"/>
      <c r="S21" s="128"/>
      <c r="T21" s="129" t="str">
        <f t="shared" si="8"/>
        <v/>
      </c>
      <c r="U21" s="128"/>
      <c r="V21" s="128"/>
      <c r="W21" s="128"/>
      <c r="X21" s="130" t="str">
        <f t="shared" si="12"/>
        <v/>
      </c>
      <c r="Y21" s="131" t="str">
        <f t="shared" si="1"/>
        <v/>
      </c>
      <c r="Z21" s="132" t="str">
        <f t="shared" si="9"/>
        <v/>
      </c>
      <c r="AA21" s="131" t="str">
        <f t="shared" si="3"/>
        <v/>
      </c>
      <c r="AB21" s="132" t="str">
        <f t="shared" si="13"/>
        <v/>
      </c>
      <c r="AC21" s="133" t="str">
        <f t="shared" si="14"/>
        <v/>
      </c>
      <c r="AD21" s="134"/>
      <c r="AE21" s="135"/>
      <c r="AF21" s="136"/>
      <c r="AG21" s="137"/>
      <c r="AH21" s="137"/>
      <c r="AI21" s="135"/>
      <c r="AJ21" s="136"/>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ht="151.5" customHeight="1" x14ac:dyDescent="0.3">
      <c r="A22" s="198">
        <v>3</v>
      </c>
      <c r="B22" s="201"/>
      <c r="C22" s="201"/>
      <c r="D22" s="201"/>
      <c r="E22" s="204"/>
      <c r="F22" s="201"/>
      <c r="G22" s="207"/>
      <c r="H22" s="192" t="str">
        <f>IF(G22&lt;=0,"",IF(G22&lt;=2,"Muy Baja",IF(G22&lt;=24,"Baja",IF(G22&lt;=500,"Media",IF(G22&lt;=5000,"Alta","Muy Alta")))))</f>
        <v/>
      </c>
      <c r="I22" s="186" t="str">
        <f>IF(H22="","",IF(H22="Muy Baja",0.2,IF(H22="Baja",0.4,IF(H22="Media",0.6,IF(H22="Alta",0.8,IF(H22="Muy Alta",1,))))))</f>
        <v/>
      </c>
      <c r="J22" s="189"/>
      <c r="K22" s="186">
        <f ca="1">IF(NOT(ISERROR(MATCH(J22,'Tabla Impacto'!$B$221:$B$223,0))),'Tabla Impacto'!$F$223&amp;"Por favor no seleccionar los criterios de impacto(Afectación Económica o presupuestal y Pérdida Reputacional)",J22)</f>
        <v>0</v>
      </c>
      <c r="L22" s="192" t="str">
        <f ca="1">IF(OR(K22='Tabla Impacto'!$C$11,K22='Tabla Impacto'!$D$11),"Leve",IF(OR(K22='Tabla Impacto'!$C$12,K22='Tabla Impacto'!$D$12),"Menor",IF(OR(K22='Tabla Impacto'!$C$13,K22='Tabla Impacto'!$D$13),"Moderado",IF(OR(K22='Tabla Impacto'!$C$14,K22='Tabla Impacto'!$D$14),"Mayor",IF(OR(K22='Tabla Impacto'!$C$15,K22='Tabla Impacto'!$D$15),"Catastrófico","")))))</f>
        <v/>
      </c>
      <c r="M22" s="186" t="str">
        <f ca="1">IF(L22="","",IF(L22="Leve",0.2,IF(L22="Menor",0.4,IF(L22="Moderado",0.6,IF(L22="Mayor",0.8,IF(L22="Catastrófico",1,))))))</f>
        <v/>
      </c>
      <c r="N22" s="195" t="str">
        <f ca="1">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
      </c>
      <c r="O22" s="125">
        <v>1</v>
      </c>
      <c r="P22" s="126"/>
      <c r="Q22" s="127" t="str">
        <f>IF(OR(R22="Preventivo",R22="Detectivo"),"Probabilidad",IF(R22="Correctivo","Impacto",""))</f>
        <v/>
      </c>
      <c r="R22" s="128"/>
      <c r="S22" s="128"/>
      <c r="T22" s="129" t="str">
        <f>IF(AND(R22="Preventivo",S22="Automático"),"50%",IF(AND(R22="Preventivo",S22="Manual"),"40%",IF(AND(R22="Detectivo",S22="Automático"),"40%",IF(AND(R22="Detectivo",S22="Manual"),"30%",IF(AND(R22="Correctivo",S22="Automático"),"35%",IF(AND(R22="Correctivo",S22="Manual"),"25%",""))))))</f>
        <v/>
      </c>
      <c r="U22" s="128"/>
      <c r="V22" s="128"/>
      <c r="W22" s="128"/>
      <c r="X22" s="130" t="str">
        <f>IFERROR(IF(Q22="Probabilidad",(I22-(+I22*T22)),IF(Q22="Impacto",I22,"")),"")</f>
        <v/>
      </c>
      <c r="Y22" s="131" t="str">
        <f>IFERROR(IF(X22="","",IF(X22&lt;=0.2,"Muy Baja",IF(X22&lt;=0.4,"Baja",IF(X22&lt;=0.6,"Media",IF(X22&lt;=0.8,"Alta","Muy Alta"))))),"")</f>
        <v/>
      </c>
      <c r="Z22" s="132" t="str">
        <f>+X22</f>
        <v/>
      </c>
      <c r="AA22" s="131" t="str">
        <f>IFERROR(IF(AB22="","",IF(AB22&lt;=0.2,"Leve",IF(AB22&lt;=0.4,"Menor",IF(AB22&lt;=0.6,"Moderado",IF(AB22&lt;=0.8,"Mayor","Catastrófico"))))),"")</f>
        <v/>
      </c>
      <c r="AB22" s="132" t="str">
        <f>IFERROR(IF(Q22="Impacto",(M22-(+M22*T22)),IF(Q22="Probabilidad",M22,"")),"")</f>
        <v/>
      </c>
      <c r="AC22" s="133"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
      </c>
      <c r="AD22" s="134"/>
      <c r="AE22" s="126"/>
      <c r="AF22" s="135"/>
      <c r="AG22" s="137"/>
      <c r="AH22" s="137"/>
      <c r="AI22" s="135"/>
      <c r="AJ22" s="136"/>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ht="151.5" customHeight="1" x14ac:dyDescent="0.3">
      <c r="A23" s="199"/>
      <c r="B23" s="202"/>
      <c r="C23" s="202"/>
      <c r="D23" s="202"/>
      <c r="E23" s="205"/>
      <c r="F23" s="202"/>
      <c r="G23" s="208"/>
      <c r="H23" s="193"/>
      <c r="I23" s="187"/>
      <c r="J23" s="190"/>
      <c r="K23" s="187">
        <f t="shared" ref="K23:K27" ca="1" si="15">IF(NOT(ISERROR(MATCH(J23,_xlfn.ANCHORARRAY(E34),0))),I36&amp;"Por favor no seleccionar los criterios de impacto",J23)</f>
        <v>0</v>
      </c>
      <c r="L23" s="193"/>
      <c r="M23" s="187"/>
      <c r="N23" s="196"/>
      <c r="O23" s="125">
        <v>2</v>
      </c>
      <c r="P23" s="126"/>
      <c r="Q23" s="127" t="str">
        <f>IF(OR(R23="Preventivo",R23="Detectivo"),"Probabilidad",IF(R23="Correctivo","Impacto",""))</f>
        <v/>
      </c>
      <c r="R23" s="128"/>
      <c r="S23" s="128"/>
      <c r="T23" s="129" t="str">
        <f t="shared" ref="T23:T27" si="16">IF(AND(R23="Preventivo",S23="Automático"),"50%",IF(AND(R23="Preventivo",S23="Manual"),"40%",IF(AND(R23="Detectivo",S23="Automático"),"40%",IF(AND(R23="Detectivo",S23="Manual"),"30%",IF(AND(R23="Correctivo",S23="Automático"),"35%",IF(AND(R23="Correctivo",S23="Manual"),"25%",""))))))</f>
        <v/>
      </c>
      <c r="U23" s="128"/>
      <c r="V23" s="128"/>
      <c r="W23" s="128"/>
      <c r="X23" s="139" t="str">
        <f>IFERROR(IF(AND(Q22="Probabilidad",Q23="Probabilidad"),(Z22-(+Z22*T23)),IF(Q23="Probabilidad",(I22-(+I22*T23)),IF(Q23="Impacto",Z22,""))),"")</f>
        <v/>
      </c>
      <c r="Y23" s="131" t="str">
        <f t="shared" si="1"/>
        <v/>
      </c>
      <c r="Z23" s="132" t="str">
        <f t="shared" ref="Z23:Z27" si="17">+X23</f>
        <v/>
      </c>
      <c r="AA23" s="131" t="str">
        <f t="shared" si="3"/>
        <v/>
      </c>
      <c r="AB23" s="132" t="str">
        <f>IFERROR(IF(AND(Q22="Impacto",Q23="Impacto"),(AB16-(+AB16*T23)),IF(Q23="Impacto",($M$22-(+$M$22*T23)),IF(Q23="Probabilidad",AB16,""))),"")</f>
        <v/>
      </c>
      <c r="AC23" s="133"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34"/>
      <c r="AE23" s="135"/>
      <c r="AF23" s="136"/>
      <c r="AG23" s="137"/>
      <c r="AH23" s="137"/>
      <c r="AI23" s="135"/>
      <c r="AJ23" s="136"/>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ht="151.5" customHeight="1" x14ac:dyDescent="0.3">
      <c r="A24" s="199"/>
      <c r="B24" s="202"/>
      <c r="C24" s="202"/>
      <c r="D24" s="202"/>
      <c r="E24" s="205"/>
      <c r="F24" s="202"/>
      <c r="G24" s="208"/>
      <c r="H24" s="193"/>
      <c r="I24" s="187"/>
      <c r="J24" s="190"/>
      <c r="K24" s="187">
        <f t="shared" ca="1" si="15"/>
        <v>0</v>
      </c>
      <c r="L24" s="193"/>
      <c r="M24" s="187"/>
      <c r="N24" s="196"/>
      <c r="O24" s="125">
        <v>3</v>
      </c>
      <c r="P24" s="138"/>
      <c r="Q24" s="127" t="str">
        <f>IF(OR(R24="Preventivo",R24="Detectivo"),"Probabilidad",IF(R24="Correctivo","Impacto",""))</f>
        <v/>
      </c>
      <c r="R24" s="128"/>
      <c r="S24" s="128"/>
      <c r="T24" s="129" t="str">
        <f t="shared" si="16"/>
        <v/>
      </c>
      <c r="U24" s="128"/>
      <c r="V24" s="128"/>
      <c r="W24" s="128"/>
      <c r="X24" s="130" t="str">
        <f>IFERROR(IF(AND(Q23="Probabilidad",Q24="Probabilidad"),(Z23-(+Z23*T24)),IF(AND(Q23="Impacto",Q24="Probabilidad"),(Z22-(+Z22*T24)),IF(Q24="Impacto",Z23,""))),"")</f>
        <v/>
      </c>
      <c r="Y24" s="131" t="str">
        <f t="shared" si="1"/>
        <v/>
      </c>
      <c r="Z24" s="132" t="str">
        <f t="shared" si="17"/>
        <v/>
      </c>
      <c r="AA24" s="131" t="str">
        <f t="shared" si="3"/>
        <v/>
      </c>
      <c r="AB24" s="132" t="str">
        <f>IFERROR(IF(AND(Q23="Impacto",Q24="Impacto"),(AB23-(+AB23*T24)),IF(AND(Q23="Probabilidad",Q24="Impacto"),(AB22-(+AB22*T24)),IF(Q24="Probabilidad",AB23,""))),"")</f>
        <v/>
      </c>
      <c r="AC24" s="133" t="str">
        <f t="shared" si="18"/>
        <v/>
      </c>
      <c r="AD24" s="134"/>
      <c r="AE24" s="135"/>
      <c r="AF24" s="136"/>
      <c r="AG24" s="137"/>
      <c r="AH24" s="137"/>
      <c r="AI24" s="135"/>
      <c r="AJ24" s="136"/>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ht="151.5" customHeight="1" x14ac:dyDescent="0.3">
      <c r="A25" s="199"/>
      <c r="B25" s="202"/>
      <c r="C25" s="202"/>
      <c r="D25" s="202"/>
      <c r="E25" s="205"/>
      <c r="F25" s="202"/>
      <c r="G25" s="208"/>
      <c r="H25" s="193"/>
      <c r="I25" s="187"/>
      <c r="J25" s="190"/>
      <c r="K25" s="187">
        <f t="shared" ca="1" si="15"/>
        <v>0</v>
      </c>
      <c r="L25" s="193"/>
      <c r="M25" s="187"/>
      <c r="N25" s="196"/>
      <c r="O25" s="125">
        <v>4</v>
      </c>
      <c r="P25" s="126"/>
      <c r="Q25" s="127" t="str">
        <f t="shared" ref="Q25:Q27" si="19">IF(OR(R25="Preventivo",R25="Detectivo"),"Probabilidad",IF(R25="Correctivo","Impacto",""))</f>
        <v/>
      </c>
      <c r="R25" s="128"/>
      <c r="S25" s="128"/>
      <c r="T25" s="129" t="str">
        <f t="shared" si="16"/>
        <v/>
      </c>
      <c r="U25" s="128"/>
      <c r="V25" s="128"/>
      <c r="W25" s="128"/>
      <c r="X25" s="130" t="str">
        <f t="shared" ref="X25:X27" si="20">IFERROR(IF(AND(Q24="Probabilidad",Q25="Probabilidad"),(Z24-(+Z24*T25)),IF(AND(Q24="Impacto",Q25="Probabilidad"),(Z23-(+Z23*T25)),IF(Q25="Impacto",Z24,""))),"")</f>
        <v/>
      </c>
      <c r="Y25" s="131" t="str">
        <f t="shared" si="1"/>
        <v/>
      </c>
      <c r="Z25" s="132" t="str">
        <f t="shared" si="17"/>
        <v/>
      </c>
      <c r="AA25" s="131" t="str">
        <f t="shared" si="3"/>
        <v/>
      </c>
      <c r="AB25" s="132" t="str">
        <f t="shared" ref="AB25:AB27" si="21">IFERROR(IF(AND(Q24="Impacto",Q25="Impacto"),(AB24-(+AB24*T25)),IF(AND(Q24="Probabilidad",Q25="Impacto"),(AB23-(+AB23*T25)),IF(Q25="Probabilidad",AB24,""))),"")</f>
        <v/>
      </c>
      <c r="AC25" s="133"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4"/>
      <c r="AE25" s="135"/>
      <c r="AF25" s="136"/>
      <c r="AG25" s="137"/>
      <c r="AH25" s="137"/>
      <c r="AI25" s="135"/>
      <c r="AJ25" s="136"/>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ht="151.5" customHeight="1" x14ac:dyDescent="0.3">
      <c r="A26" s="199"/>
      <c r="B26" s="202"/>
      <c r="C26" s="202"/>
      <c r="D26" s="202"/>
      <c r="E26" s="205"/>
      <c r="F26" s="202"/>
      <c r="G26" s="208"/>
      <c r="H26" s="193"/>
      <c r="I26" s="187"/>
      <c r="J26" s="190"/>
      <c r="K26" s="187">
        <f t="shared" ca="1" si="15"/>
        <v>0</v>
      </c>
      <c r="L26" s="193"/>
      <c r="M26" s="187"/>
      <c r="N26" s="196"/>
      <c r="O26" s="125">
        <v>5</v>
      </c>
      <c r="P26" s="126"/>
      <c r="Q26" s="127" t="str">
        <f t="shared" si="19"/>
        <v/>
      </c>
      <c r="R26" s="128"/>
      <c r="S26" s="128"/>
      <c r="T26" s="129" t="str">
        <f t="shared" si="16"/>
        <v/>
      </c>
      <c r="U26" s="128"/>
      <c r="V26" s="128"/>
      <c r="W26" s="128"/>
      <c r="X26" s="130" t="str">
        <f t="shared" si="20"/>
        <v/>
      </c>
      <c r="Y26" s="131" t="str">
        <f t="shared" si="1"/>
        <v/>
      </c>
      <c r="Z26" s="132" t="str">
        <f t="shared" si="17"/>
        <v/>
      </c>
      <c r="AA26" s="131" t="str">
        <f t="shared" si="3"/>
        <v/>
      </c>
      <c r="AB26" s="132" t="str">
        <f t="shared" si="21"/>
        <v/>
      </c>
      <c r="AC26" s="133"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4"/>
      <c r="AE26" s="135"/>
      <c r="AF26" s="136"/>
      <c r="AG26" s="137"/>
      <c r="AH26" s="137"/>
      <c r="AI26" s="135"/>
      <c r="AJ26" s="136"/>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ht="151.5" customHeight="1" x14ac:dyDescent="0.3">
      <c r="A27" s="200"/>
      <c r="B27" s="203"/>
      <c r="C27" s="203"/>
      <c r="D27" s="203"/>
      <c r="E27" s="206"/>
      <c r="F27" s="203"/>
      <c r="G27" s="209"/>
      <c r="H27" s="194"/>
      <c r="I27" s="188"/>
      <c r="J27" s="191"/>
      <c r="K27" s="188">
        <f t="shared" ca="1" si="15"/>
        <v>0</v>
      </c>
      <c r="L27" s="194"/>
      <c r="M27" s="188"/>
      <c r="N27" s="197"/>
      <c r="O27" s="125">
        <v>6</v>
      </c>
      <c r="P27" s="126"/>
      <c r="Q27" s="127" t="str">
        <f t="shared" si="19"/>
        <v/>
      </c>
      <c r="R27" s="128"/>
      <c r="S27" s="128"/>
      <c r="T27" s="129" t="str">
        <f t="shared" si="16"/>
        <v/>
      </c>
      <c r="U27" s="128"/>
      <c r="V27" s="128"/>
      <c r="W27" s="128"/>
      <c r="X27" s="130" t="str">
        <f t="shared" si="20"/>
        <v/>
      </c>
      <c r="Y27" s="131" t="str">
        <f t="shared" si="1"/>
        <v/>
      </c>
      <c r="Z27" s="132" t="str">
        <f t="shared" si="17"/>
        <v/>
      </c>
      <c r="AA27" s="131" t="str">
        <f t="shared" si="3"/>
        <v/>
      </c>
      <c r="AB27" s="132" t="str">
        <f t="shared" si="21"/>
        <v/>
      </c>
      <c r="AC27" s="133" t="str">
        <f t="shared" si="22"/>
        <v/>
      </c>
      <c r="AD27" s="134"/>
      <c r="AE27" s="135"/>
      <c r="AF27" s="136"/>
      <c r="AG27" s="137"/>
      <c r="AH27" s="137"/>
      <c r="AI27" s="135"/>
      <c r="AJ27" s="136"/>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ht="151.5" customHeight="1" x14ac:dyDescent="0.3">
      <c r="A28" s="198">
        <v>4</v>
      </c>
      <c r="B28" s="201"/>
      <c r="C28" s="201"/>
      <c r="D28" s="201"/>
      <c r="E28" s="204"/>
      <c r="F28" s="201"/>
      <c r="G28" s="207"/>
      <c r="H28" s="192" t="str">
        <f>IF(G28&lt;=0,"",IF(G28&lt;=2,"Muy Baja",IF(G28&lt;=24,"Baja",IF(G28&lt;=500,"Media",IF(G28&lt;=5000,"Alta","Muy Alta")))))</f>
        <v/>
      </c>
      <c r="I28" s="186" t="str">
        <f>IF(H28="","",IF(H28="Muy Baja",0.2,IF(H28="Baja",0.4,IF(H28="Media",0.6,IF(H28="Alta",0.8,IF(H28="Muy Alta",1,))))))</f>
        <v/>
      </c>
      <c r="J28" s="189"/>
      <c r="K28" s="186">
        <f ca="1">IF(NOT(ISERROR(MATCH(J28,'Tabla Impacto'!$B$221:$B$223,0))),'Tabla Impacto'!$F$223&amp;"Por favor no seleccionar los criterios de impacto(Afectación Económica o presupuestal y Pérdida Reputacional)",J28)</f>
        <v>0</v>
      </c>
      <c r="L28" s="192" t="str">
        <f ca="1">IF(OR(K28='Tabla Impacto'!$C$11,K28='Tabla Impacto'!$D$11),"Leve",IF(OR(K28='Tabla Impacto'!$C$12,K28='Tabla Impacto'!$D$12),"Menor",IF(OR(K28='Tabla Impacto'!$C$13,K28='Tabla Impacto'!$D$13),"Moderado",IF(OR(K28='Tabla Impacto'!$C$14,K28='Tabla Impacto'!$D$14),"Mayor",IF(OR(K28='Tabla Impacto'!$C$15,K28='Tabla Impacto'!$D$15),"Catastrófico","")))))</f>
        <v/>
      </c>
      <c r="M28" s="186" t="str">
        <f ca="1">IF(L28="","",IF(L28="Leve",0.2,IF(L28="Menor",0.4,IF(L28="Moderado",0.6,IF(L28="Mayor",0.8,IF(L28="Catastrófico",1,))))))</f>
        <v/>
      </c>
      <c r="N28" s="195" t="str">
        <f ca="1">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
      </c>
      <c r="O28" s="125">
        <v>1</v>
      </c>
      <c r="P28" s="126"/>
      <c r="Q28" s="127" t="str">
        <f>IF(OR(R28="Preventivo",R28="Detectivo"),"Probabilidad",IF(R28="Correctivo","Impacto",""))</f>
        <v/>
      </c>
      <c r="R28" s="128"/>
      <c r="S28" s="128"/>
      <c r="T28" s="129" t="str">
        <f>IF(AND(R28="Preventivo",S28="Automático"),"50%",IF(AND(R28="Preventivo",S28="Manual"),"40%",IF(AND(R28="Detectivo",S28="Automático"),"40%",IF(AND(R28="Detectivo",S28="Manual"),"30%",IF(AND(R28="Correctivo",S28="Automático"),"35%",IF(AND(R28="Correctivo",S28="Manual"),"25%",""))))))</f>
        <v/>
      </c>
      <c r="U28" s="128"/>
      <c r="V28" s="128"/>
      <c r="W28" s="128"/>
      <c r="X28" s="130" t="str">
        <f>IFERROR(IF(Q28="Probabilidad",(I28-(+I28*T28)),IF(Q28="Impacto",I28,"")),"")</f>
        <v/>
      </c>
      <c r="Y28" s="131" t="str">
        <f>IFERROR(IF(X28="","",IF(X28&lt;=0.2,"Muy Baja",IF(X28&lt;=0.4,"Baja",IF(X28&lt;=0.6,"Media",IF(X28&lt;=0.8,"Alta","Muy Alta"))))),"")</f>
        <v/>
      </c>
      <c r="Z28" s="132" t="str">
        <f>+X28</f>
        <v/>
      </c>
      <c r="AA28" s="131" t="str">
        <f>IFERROR(IF(AB28="","",IF(AB28&lt;=0.2,"Leve",IF(AB28&lt;=0.4,"Menor",IF(AB28&lt;=0.6,"Moderado",IF(AB28&lt;=0.8,"Mayor","Catastrófico"))))),"")</f>
        <v/>
      </c>
      <c r="AB28" s="132" t="str">
        <f>IFERROR(IF(Q28="Impacto",(M28-(+M28*T28)),IF(Q28="Probabilidad",M28,"")),"")</f>
        <v/>
      </c>
      <c r="AC28" s="133"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
      </c>
      <c r="AD28" s="134"/>
      <c r="AE28" s="126"/>
      <c r="AF28" s="135"/>
      <c r="AG28" s="137"/>
      <c r="AH28" s="137"/>
      <c r="AI28" s="135"/>
      <c r="AJ28" s="136"/>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ht="151.5" customHeight="1" x14ac:dyDescent="0.3">
      <c r="A29" s="199"/>
      <c r="B29" s="202"/>
      <c r="C29" s="202"/>
      <c r="D29" s="202"/>
      <c r="E29" s="205"/>
      <c r="F29" s="202"/>
      <c r="G29" s="208"/>
      <c r="H29" s="193"/>
      <c r="I29" s="187"/>
      <c r="J29" s="190"/>
      <c r="K29" s="187">
        <f t="shared" ref="K29:K33" ca="1" si="23">IF(NOT(ISERROR(MATCH(J29,_xlfn.ANCHORARRAY(E40),0))),I42&amp;"Por favor no seleccionar los criterios de impacto",J29)</f>
        <v>0</v>
      </c>
      <c r="L29" s="193"/>
      <c r="M29" s="187"/>
      <c r="N29" s="196"/>
      <c r="O29" s="125">
        <v>2</v>
      </c>
      <c r="P29" s="126"/>
      <c r="Q29" s="127" t="str">
        <f>IF(OR(R29="Preventivo",R29="Detectivo"),"Probabilidad",IF(R29="Correctivo","Impacto",""))</f>
        <v/>
      </c>
      <c r="R29" s="128"/>
      <c r="S29" s="128"/>
      <c r="T29" s="129" t="str">
        <f t="shared" ref="T29:T33" si="24">IF(AND(R29="Preventivo",S29="Automático"),"50%",IF(AND(R29="Preventivo",S29="Manual"),"40%",IF(AND(R29="Detectivo",S29="Automático"),"40%",IF(AND(R29="Detectivo",S29="Manual"),"30%",IF(AND(R29="Correctivo",S29="Automático"),"35%",IF(AND(R29="Correctivo",S29="Manual"),"25%",""))))))</f>
        <v/>
      </c>
      <c r="U29" s="128"/>
      <c r="V29" s="128"/>
      <c r="W29" s="128"/>
      <c r="X29" s="130" t="str">
        <f>IFERROR(IF(AND(Q28="Probabilidad",Q29="Probabilidad"),(Z28-(+Z28*T29)),IF(Q29="Probabilidad",(I28-(+I28*T29)),IF(Q29="Impacto",Z28,""))),"")</f>
        <v/>
      </c>
      <c r="Y29" s="131" t="str">
        <f t="shared" si="1"/>
        <v/>
      </c>
      <c r="Z29" s="132" t="str">
        <f t="shared" ref="Z29:Z33" si="25">+X29</f>
        <v/>
      </c>
      <c r="AA29" s="131" t="str">
        <f t="shared" si="3"/>
        <v/>
      </c>
      <c r="AB29" s="132" t="str">
        <f>IFERROR(IF(AND(Q28="Impacto",Q29="Impacto"),(AB22-(+AB22*T29)),IF(Q29="Impacto",($M$28-(+$M$28*T29)),IF(Q29="Probabilidad",AB22,""))),"")</f>
        <v/>
      </c>
      <c r="AC29" s="133" t="str">
        <f t="shared" ref="AC29:AC30" si="26">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34"/>
      <c r="AE29" s="135"/>
      <c r="AF29" s="136"/>
      <c r="AG29" s="137"/>
      <c r="AH29" s="137"/>
      <c r="AI29" s="135"/>
      <c r="AJ29" s="136"/>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ht="151.5" customHeight="1" x14ac:dyDescent="0.3">
      <c r="A30" s="199"/>
      <c r="B30" s="202"/>
      <c r="C30" s="202"/>
      <c r="D30" s="202"/>
      <c r="E30" s="205"/>
      <c r="F30" s="202"/>
      <c r="G30" s="208"/>
      <c r="H30" s="193"/>
      <c r="I30" s="187"/>
      <c r="J30" s="190"/>
      <c r="K30" s="187">
        <f t="shared" ca="1" si="23"/>
        <v>0</v>
      </c>
      <c r="L30" s="193"/>
      <c r="M30" s="187"/>
      <c r="N30" s="196"/>
      <c r="O30" s="125">
        <v>3</v>
      </c>
      <c r="P30" s="138"/>
      <c r="Q30" s="127" t="str">
        <f>IF(OR(R30="Preventivo",R30="Detectivo"),"Probabilidad",IF(R30="Correctivo","Impacto",""))</f>
        <v/>
      </c>
      <c r="R30" s="128"/>
      <c r="S30" s="128"/>
      <c r="T30" s="129" t="str">
        <f t="shared" si="24"/>
        <v/>
      </c>
      <c r="U30" s="128"/>
      <c r="V30" s="128"/>
      <c r="W30" s="128"/>
      <c r="X30" s="130" t="str">
        <f>IFERROR(IF(AND(Q29="Probabilidad",Q30="Probabilidad"),(Z29-(+Z29*T30)),IF(AND(Q29="Impacto",Q30="Probabilidad"),(Z28-(+Z28*T30)),IF(Q30="Impacto",Z29,""))),"")</f>
        <v/>
      </c>
      <c r="Y30" s="131" t="str">
        <f t="shared" si="1"/>
        <v/>
      </c>
      <c r="Z30" s="132" t="str">
        <f t="shared" si="25"/>
        <v/>
      </c>
      <c r="AA30" s="131" t="str">
        <f t="shared" si="3"/>
        <v/>
      </c>
      <c r="AB30" s="132" t="str">
        <f>IFERROR(IF(AND(Q29="Impacto",Q30="Impacto"),(AB29-(+AB29*T30)),IF(AND(Q29="Probabilidad",Q30="Impacto"),(AB28-(+AB28*T30)),IF(Q30="Probabilidad",AB29,""))),"")</f>
        <v/>
      </c>
      <c r="AC30" s="133" t="str">
        <f t="shared" si="26"/>
        <v/>
      </c>
      <c r="AD30" s="134"/>
      <c r="AE30" s="135"/>
      <c r="AF30" s="136"/>
      <c r="AG30" s="137"/>
      <c r="AH30" s="137"/>
      <c r="AI30" s="135"/>
      <c r="AJ30" s="136"/>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ht="151.5" customHeight="1" x14ac:dyDescent="0.3">
      <c r="A31" s="199"/>
      <c r="B31" s="202"/>
      <c r="C31" s="202"/>
      <c r="D31" s="202"/>
      <c r="E31" s="205"/>
      <c r="F31" s="202"/>
      <c r="G31" s="208"/>
      <c r="H31" s="193"/>
      <c r="I31" s="187"/>
      <c r="J31" s="190"/>
      <c r="K31" s="187">
        <f t="shared" ca="1" si="23"/>
        <v>0</v>
      </c>
      <c r="L31" s="193"/>
      <c r="M31" s="187"/>
      <c r="N31" s="196"/>
      <c r="O31" s="125">
        <v>4</v>
      </c>
      <c r="P31" s="126"/>
      <c r="Q31" s="127" t="str">
        <f t="shared" ref="Q31:Q33" si="27">IF(OR(R31="Preventivo",R31="Detectivo"),"Probabilidad",IF(R31="Correctivo","Impacto",""))</f>
        <v/>
      </c>
      <c r="R31" s="128"/>
      <c r="S31" s="128"/>
      <c r="T31" s="129" t="str">
        <f t="shared" si="24"/>
        <v/>
      </c>
      <c r="U31" s="128"/>
      <c r="V31" s="128"/>
      <c r="W31" s="128"/>
      <c r="X31" s="130" t="str">
        <f t="shared" ref="X31:X33" si="28">IFERROR(IF(AND(Q30="Probabilidad",Q31="Probabilidad"),(Z30-(+Z30*T31)),IF(AND(Q30="Impacto",Q31="Probabilidad"),(Z29-(+Z29*T31)),IF(Q31="Impacto",Z30,""))),"")</f>
        <v/>
      </c>
      <c r="Y31" s="131" t="str">
        <f t="shared" si="1"/>
        <v/>
      </c>
      <c r="Z31" s="132" t="str">
        <f t="shared" si="25"/>
        <v/>
      </c>
      <c r="AA31" s="131" t="str">
        <f t="shared" si="3"/>
        <v/>
      </c>
      <c r="AB31" s="132" t="str">
        <f t="shared" ref="AB31:AB33" si="29">IFERROR(IF(AND(Q30="Impacto",Q31="Impacto"),(AB30-(+AB30*T31)),IF(AND(Q30="Probabilidad",Q31="Impacto"),(AB29-(+AB29*T31)),IF(Q31="Probabilidad",AB30,""))),"")</f>
        <v/>
      </c>
      <c r="AC31" s="133"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4"/>
      <c r="AE31" s="135"/>
      <c r="AF31" s="136"/>
      <c r="AG31" s="137"/>
      <c r="AH31" s="137"/>
      <c r="AI31" s="135"/>
      <c r="AJ31" s="136"/>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ht="151.5" customHeight="1" x14ac:dyDescent="0.3">
      <c r="A32" s="199"/>
      <c r="B32" s="202"/>
      <c r="C32" s="202"/>
      <c r="D32" s="202"/>
      <c r="E32" s="205"/>
      <c r="F32" s="202"/>
      <c r="G32" s="208"/>
      <c r="H32" s="193"/>
      <c r="I32" s="187"/>
      <c r="J32" s="190"/>
      <c r="K32" s="187">
        <f t="shared" ca="1" si="23"/>
        <v>0</v>
      </c>
      <c r="L32" s="193"/>
      <c r="M32" s="187"/>
      <c r="N32" s="196"/>
      <c r="O32" s="125">
        <v>5</v>
      </c>
      <c r="P32" s="126"/>
      <c r="Q32" s="127" t="str">
        <f t="shared" si="27"/>
        <v/>
      </c>
      <c r="R32" s="128"/>
      <c r="S32" s="128"/>
      <c r="T32" s="129" t="str">
        <f t="shared" si="24"/>
        <v/>
      </c>
      <c r="U32" s="128"/>
      <c r="V32" s="128"/>
      <c r="W32" s="128"/>
      <c r="X32" s="139" t="str">
        <f t="shared" si="28"/>
        <v/>
      </c>
      <c r="Y32" s="131" t="str">
        <f>IFERROR(IF(X32="","",IF(X32&lt;=0.2,"Muy Baja",IF(X32&lt;=0.4,"Baja",IF(X32&lt;=0.6,"Media",IF(X32&lt;=0.8,"Alta","Muy Alta"))))),"")</f>
        <v/>
      </c>
      <c r="Z32" s="132" t="str">
        <f t="shared" si="25"/>
        <v/>
      </c>
      <c r="AA32" s="131" t="str">
        <f t="shared" si="3"/>
        <v/>
      </c>
      <c r="AB32" s="132" t="str">
        <f t="shared" si="29"/>
        <v/>
      </c>
      <c r="AC32" s="133"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4"/>
      <c r="AE32" s="135"/>
      <c r="AF32" s="136"/>
      <c r="AG32" s="137"/>
      <c r="AH32" s="137"/>
      <c r="AI32" s="135"/>
      <c r="AJ32" s="136"/>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ht="151.5" customHeight="1" x14ac:dyDescent="0.3">
      <c r="A33" s="200"/>
      <c r="B33" s="203"/>
      <c r="C33" s="203"/>
      <c r="D33" s="203"/>
      <c r="E33" s="206"/>
      <c r="F33" s="203"/>
      <c r="G33" s="209"/>
      <c r="H33" s="194"/>
      <c r="I33" s="188"/>
      <c r="J33" s="191"/>
      <c r="K33" s="188">
        <f t="shared" ca="1" si="23"/>
        <v>0</v>
      </c>
      <c r="L33" s="194"/>
      <c r="M33" s="188"/>
      <c r="N33" s="197"/>
      <c r="O33" s="125">
        <v>6</v>
      </c>
      <c r="P33" s="126"/>
      <c r="Q33" s="127" t="str">
        <f t="shared" si="27"/>
        <v/>
      </c>
      <c r="R33" s="128"/>
      <c r="S33" s="128"/>
      <c r="T33" s="129" t="str">
        <f t="shared" si="24"/>
        <v/>
      </c>
      <c r="U33" s="128"/>
      <c r="V33" s="128"/>
      <c r="W33" s="128"/>
      <c r="X33" s="130" t="str">
        <f t="shared" si="28"/>
        <v/>
      </c>
      <c r="Y33" s="131" t="str">
        <f t="shared" si="1"/>
        <v/>
      </c>
      <c r="Z33" s="132" t="str">
        <f t="shared" si="25"/>
        <v/>
      </c>
      <c r="AA33" s="131" t="str">
        <f t="shared" si="3"/>
        <v/>
      </c>
      <c r="AB33" s="132" t="str">
        <f t="shared" si="29"/>
        <v/>
      </c>
      <c r="AC33" s="133" t="str">
        <f t="shared" si="30"/>
        <v/>
      </c>
      <c r="AD33" s="134"/>
      <c r="AE33" s="135"/>
      <c r="AF33" s="136"/>
      <c r="AG33" s="137"/>
      <c r="AH33" s="137"/>
      <c r="AI33" s="135"/>
      <c r="AJ33" s="136"/>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ht="151.5" customHeight="1" x14ac:dyDescent="0.3">
      <c r="A34" s="198">
        <v>5</v>
      </c>
      <c r="B34" s="201"/>
      <c r="C34" s="201"/>
      <c r="D34" s="201"/>
      <c r="E34" s="204"/>
      <c r="F34" s="201"/>
      <c r="G34" s="207"/>
      <c r="H34" s="192" t="str">
        <f>IF(G34&lt;=0,"",IF(G34&lt;=2,"Muy Baja",IF(G34&lt;=24,"Baja",IF(G34&lt;=500,"Media",IF(G34&lt;=5000,"Alta","Muy Alta")))))</f>
        <v/>
      </c>
      <c r="I34" s="186" t="str">
        <f>IF(H34="","",IF(H34="Muy Baja",0.2,IF(H34="Baja",0.4,IF(H34="Media",0.6,IF(H34="Alta",0.8,IF(H34="Muy Alta",1,))))))</f>
        <v/>
      </c>
      <c r="J34" s="189"/>
      <c r="K34" s="186">
        <f ca="1">IF(NOT(ISERROR(MATCH(J34,'Tabla Impacto'!$B$221:$B$223,0))),'Tabla Impacto'!$F$223&amp;"Por favor no seleccionar los criterios de impacto(Afectación Económica o presupuestal y Pérdida Reputacional)",J34)</f>
        <v>0</v>
      </c>
      <c r="L34" s="192" t="str">
        <f ca="1">IF(OR(K34='Tabla Impacto'!$C$11,K34='Tabla Impacto'!$D$11),"Leve",IF(OR(K34='Tabla Impacto'!$C$12,K34='Tabla Impacto'!$D$12),"Menor",IF(OR(K34='Tabla Impacto'!$C$13,K34='Tabla Impacto'!$D$13),"Moderado",IF(OR(K34='Tabla Impacto'!$C$14,K34='Tabla Impacto'!$D$14),"Mayor",IF(OR(K34='Tabla Impacto'!$C$15,K34='Tabla Impacto'!$D$15),"Catastrófico","")))))</f>
        <v/>
      </c>
      <c r="M34" s="186" t="str">
        <f ca="1">IF(L34="","",IF(L34="Leve",0.2,IF(L34="Menor",0.4,IF(L34="Moderado",0.6,IF(L34="Mayor",0.8,IF(L34="Catastrófico",1,))))))</f>
        <v/>
      </c>
      <c r="N34" s="195" t="str">
        <f ca="1">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
      </c>
      <c r="O34" s="125">
        <v>1</v>
      </c>
      <c r="P34" s="126"/>
      <c r="Q34" s="127" t="str">
        <f>IF(OR(R34="Preventivo",R34="Detectivo"),"Probabilidad",IF(R34="Correctivo","Impacto",""))</f>
        <v/>
      </c>
      <c r="R34" s="128"/>
      <c r="S34" s="128"/>
      <c r="T34" s="129" t="str">
        <f>IF(AND(R34="Preventivo",S34="Automático"),"50%",IF(AND(R34="Preventivo",S34="Manual"),"40%",IF(AND(R34="Detectivo",S34="Automático"),"40%",IF(AND(R34="Detectivo",S34="Manual"),"30%",IF(AND(R34="Correctivo",S34="Automático"),"35%",IF(AND(R34="Correctivo",S34="Manual"),"25%",""))))))</f>
        <v/>
      </c>
      <c r="U34" s="128"/>
      <c r="V34" s="128"/>
      <c r="W34" s="128"/>
      <c r="X34" s="130" t="str">
        <f>IFERROR(IF(Q34="Probabilidad",(I34-(+I34*T34)),IF(Q34="Impacto",I34,"")),"")</f>
        <v/>
      </c>
      <c r="Y34" s="131" t="str">
        <f>IFERROR(IF(X34="","",IF(X34&lt;=0.2,"Muy Baja",IF(X34&lt;=0.4,"Baja",IF(X34&lt;=0.6,"Media",IF(X34&lt;=0.8,"Alta","Muy Alta"))))),"")</f>
        <v/>
      </c>
      <c r="Z34" s="132" t="str">
        <f>+X34</f>
        <v/>
      </c>
      <c r="AA34" s="131" t="str">
        <f>IFERROR(IF(AB34="","",IF(AB34&lt;=0.2,"Leve",IF(AB34&lt;=0.4,"Menor",IF(AB34&lt;=0.6,"Moderado",IF(AB34&lt;=0.8,"Mayor","Catastrófico"))))),"")</f>
        <v/>
      </c>
      <c r="AB34" s="132" t="str">
        <f>IFERROR(IF(Q34="Impacto",(M34-(+M34*T34)),IF(Q34="Probabilidad",M34,"")),"")</f>
        <v/>
      </c>
      <c r="AC34" s="133"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
      </c>
      <c r="AD34" s="134"/>
      <c r="AE34" s="135"/>
      <c r="AF34" s="136"/>
      <c r="AG34" s="137"/>
      <c r="AH34" s="137"/>
      <c r="AI34" s="135"/>
      <c r="AJ34" s="136"/>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ht="151.5" customHeight="1" x14ac:dyDescent="0.3">
      <c r="A35" s="199"/>
      <c r="B35" s="202"/>
      <c r="C35" s="202"/>
      <c r="D35" s="202"/>
      <c r="E35" s="205"/>
      <c r="F35" s="202"/>
      <c r="G35" s="208"/>
      <c r="H35" s="193"/>
      <c r="I35" s="187"/>
      <c r="J35" s="190"/>
      <c r="K35" s="187">
        <f t="shared" ref="K35:K39" ca="1" si="31">IF(NOT(ISERROR(MATCH(J35,_xlfn.ANCHORARRAY(E46),0))),I48&amp;"Por favor no seleccionar los criterios de impacto",J35)</f>
        <v>0</v>
      </c>
      <c r="L35" s="193"/>
      <c r="M35" s="187"/>
      <c r="N35" s="196"/>
      <c r="O35" s="125">
        <v>2</v>
      </c>
      <c r="P35" s="126"/>
      <c r="Q35" s="127" t="str">
        <f>IF(OR(R35="Preventivo",R35="Detectivo"),"Probabilidad",IF(R35="Correctivo","Impacto",""))</f>
        <v/>
      </c>
      <c r="R35" s="128"/>
      <c r="S35" s="128"/>
      <c r="T35" s="129" t="str">
        <f t="shared" ref="T35:T39" si="32">IF(AND(R35="Preventivo",S35="Automático"),"50%",IF(AND(R35="Preventivo",S35="Manual"),"40%",IF(AND(R35="Detectivo",S35="Automático"),"40%",IF(AND(R35="Detectivo",S35="Manual"),"30%",IF(AND(R35="Correctivo",S35="Automático"),"35%",IF(AND(R35="Correctivo",S35="Manual"),"25%",""))))))</f>
        <v/>
      </c>
      <c r="U35" s="128"/>
      <c r="V35" s="128"/>
      <c r="W35" s="128"/>
      <c r="X35" s="130" t="str">
        <f>IFERROR(IF(AND(Q34="Probabilidad",Q35="Probabilidad"),(Z34-(+Z34*T35)),IF(Q35="Probabilidad",(I34-(+I34*T35)),IF(Q35="Impacto",Z34,""))),"")</f>
        <v/>
      </c>
      <c r="Y35" s="131" t="str">
        <f t="shared" si="1"/>
        <v/>
      </c>
      <c r="Z35" s="132" t="str">
        <f t="shared" ref="Z35:Z39" si="33">+X35</f>
        <v/>
      </c>
      <c r="AA35" s="131" t="str">
        <f t="shared" si="3"/>
        <v/>
      </c>
      <c r="AB35" s="132" t="str">
        <f>IFERROR(IF(AND(Q34="Impacto",Q35="Impacto"),(AB28-(+AB28*T35)),IF(Q35="Impacto",($M$34-(+$M$34*T35)),IF(Q35="Probabilidad",AB28,""))),"")</f>
        <v/>
      </c>
      <c r="AC35" s="133"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34"/>
      <c r="AE35" s="135"/>
      <c r="AF35" s="136"/>
      <c r="AG35" s="137"/>
      <c r="AH35" s="137"/>
      <c r="AI35" s="135"/>
      <c r="AJ35" s="136"/>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ht="151.5" customHeight="1" x14ac:dyDescent="0.3">
      <c r="A36" s="199"/>
      <c r="B36" s="202"/>
      <c r="C36" s="202"/>
      <c r="D36" s="202"/>
      <c r="E36" s="205"/>
      <c r="F36" s="202"/>
      <c r="G36" s="208"/>
      <c r="H36" s="193"/>
      <c r="I36" s="187"/>
      <c r="J36" s="190"/>
      <c r="K36" s="187">
        <f t="shared" ca="1" si="31"/>
        <v>0</v>
      </c>
      <c r="L36" s="193"/>
      <c r="M36" s="187"/>
      <c r="N36" s="196"/>
      <c r="O36" s="125">
        <v>3</v>
      </c>
      <c r="P36" s="138"/>
      <c r="Q36" s="127" t="str">
        <f>IF(OR(R36="Preventivo",R36="Detectivo"),"Probabilidad",IF(R36="Correctivo","Impacto",""))</f>
        <v/>
      </c>
      <c r="R36" s="128"/>
      <c r="S36" s="128"/>
      <c r="T36" s="129" t="str">
        <f t="shared" si="32"/>
        <v/>
      </c>
      <c r="U36" s="128"/>
      <c r="V36" s="128"/>
      <c r="W36" s="128"/>
      <c r="X36" s="130" t="str">
        <f>IFERROR(IF(AND(Q35="Probabilidad",Q36="Probabilidad"),(Z35-(+Z35*T36)),IF(AND(Q35="Impacto",Q36="Probabilidad"),(Z34-(+Z34*T36)),IF(Q36="Impacto",Z35,""))),"")</f>
        <v/>
      </c>
      <c r="Y36" s="131" t="str">
        <f t="shared" si="1"/>
        <v/>
      </c>
      <c r="Z36" s="132" t="str">
        <f t="shared" si="33"/>
        <v/>
      </c>
      <c r="AA36" s="131" t="str">
        <f t="shared" si="3"/>
        <v/>
      </c>
      <c r="AB36" s="132" t="str">
        <f>IFERROR(IF(AND(Q35="Impacto",Q36="Impacto"),(AB35-(+AB35*T36)),IF(AND(Q35="Probabilidad",Q36="Impacto"),(AB34-(+AB34*T36)),IF(Q36="Probabilidad",AB35,""))),"")</f>
        <v/>
      </c>
      <c r="AC36" s="133" t="str">
        <f t="shared" si="34"/>
        <v/>
      </c>
      <c r="AD36" s="134"/>
      <c r="AE36" s="135"/>
      <c r="AF36" s="136"/>
      <c r="AG36" s="137"/>
      <c r="AH36" s="137"/>
      <c r="AI36" s="135"/>
      <c r="AJ36" s="136"/>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ht="151.5" customHeight="1" x14ac:dyDescent="0.3">
      <c r="A37" s="199"/>
      <c r="B37" s="202"/>
      <c r="C37" s="202"/>
      <c r="D37" s="202"/>
      <c r="E37" s="205"/>
      <c r="F37" s="202"/>
      <c r="G37" s="208"/>
      <c r="H37" s="193"/>
      <c r="I37" s="187"/>
      <c r="J37" s="190"/>
      <c r="K37" s="187">
        <f t="shared" ca="1" si="31"/>
        <v>0</v>
      </c>
      <c r="L37" s="193"/>
      <c r="M37" s="187"/>
      <c r="N37" s="196"/>
      <c r="O37" s="125">
        <v>4</v>
      </c>
      <c r="P37" s="126"/>
      <c r="Q37" s="127" t="str">
        <f t="shared" ref="Q37:Q39" si="35">IF(OR(R37="Preventivo",R37="Detectivo"),"Probabilidad",IF(R37="Correctivo","Impacto",""))</f>
        <v/>
      </c>
      <c r="R37" s="128"/>
      <c r="S37" s="128"/>
      <c r="T37" s="129" t="str">
        <f t="shared" si="32"/>
        <v/>
      </c>
      <c r="U37" s="128"/>
      <c r="V37" s="128"/>
      <c r="W37" s="128"/>
      <c r="X37" s="130" t="str">
        <f t="shared" ref="X37:X39" si="36">IFERROR(IF(AND(Q36="Probabilidad",Q37="Probabilidad"),(Z36-(+Z36*T37)),IF(AND(Q36="Impacto",Q37="Probabilidad"),(Z35-(+Z35*T37)),IF(Q37="Impacto",Z36,""))),"")</f>
        <v/>
      </c>
      <c r="Y37" s="131" t="str">
        <f t="shared" si="1"/>
        <v/>
      </c>
      <c r="Z37" s="132" t="str">
        <f t="shared" si="33"/>
        <v/>
      </c>
      <c r="AA37" s="131" t="str">
        <f t="shared" si="3"/>
        <v/>
      </c>
      <c r="AB37" s="132" t="str">
        <f t="shared" ref="AB37:AB39" si="37">IFERROR(IF(AND(Q36="Impacto",Q37="Impacto"),(AB36-(+AB36*T37)),IF(AND(Q36="Probabilidad",Q37="Impacto"),(AB35-(+AB35*T37)),IF(Q37="Probabilidad",AB36,""))),"")</f>
        <v/>
      </c>
      <c r="AC37" s="133"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4"/>
      <c r="AE37" s="135"/>
      <c r="AF37" s="136"/>
      <c r="AG37" s="137"/>
      <c r="AH37" s="137"/>
      <c r="AI37" s="135"/>
      <c r="AJ37" s="136"/>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ht="151.5" customHeight="1" x14ac:dyDescent="0.3">
      <c r="A38" s="199"/>
      <c r="B38" s="202"/>
      <c r="C38" s="202"/>
      <c r="D38" s="202"/>
      <c r="E38" s="205"/>
      <c r="F38" s="202"/>
      <c r="G38" s="208"/>
      <c r="H38" s="193"/>
      <c r="I38" s="187"/>
      <c r="J38" s="190"/>
      <c r="K38" s="187">
        <f t="shared" ca="1" si="31"/>
        <v>0</v>
      </c>
      <c r="L38" s="193"/>
      <c r="M38" s="187"/>
      <c r="N38" s="196"/>
      <c r="O38" s="125">
        <v>5</v>
      </c>
      <c r="P38" s="126"/>
      <c r="Q38" s="127" t="str">
        <f t="shared" si="35"/>
        <v/>
      </c>
      <c r="R38" s="128"/>
      <c r="S38" s="128"/>
      <c r="T38" s="129" t="str">
        <f t="shared" si="32"/>
        <v/>
      </c>
      <c r="U38" s="128"/>
      <c r="V38" s="128"/>
      <c r="W38" s="128"/>
      <c r="X38" s="130" t="str">
        <f t="shared" si="36"/>
        <v/>
      </c>
      <c r="Y38" s="131" t="str">
        <f t="shared" si="1"/>
        <v/>
      </c>
      <c r="Z38" s="132" t="str">
        <f t="shared" si="33"/>
        <v/>
      </c>
      <c r="AA38" s="131" t="str">
        <f t="shared" si="3"/>
        <v/>
      </c>
      <c r="AB38" s="132" t="str">
        <f t="shared" si="37"/>
        <v/>
      </c>
      <c r="AC38" s="133"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4"/>
      <c r="AE38" s="135"/>
      <c r="AF38" s="136"/>
      <c r="AG38" s="137"/>
      <c r="AH38" s="137"/>
      <c r="AI38" s="135"/>
      <c r="AJ38" s="136"/>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ht="151.5" customHeight="1" x14ac:dyDescent="0.3">
      <c r="A39" s="200"/>
      <c r="B39" s="203"/>
      <c r="C39" s="203"/>
      <c r="D39" s="203"/>
      <c r="E39" s="206"/>
      <c r="F39" s="203"/>
      <c r="G39" s="209"/>
      <c r="H39" s="194"/>
      <c r="I39" s="188"/>
      <c r="J39" s="191"/>
      <c r="K39" s="188">
        <f t="shared" ca="1" si="31"/>
        <v>0</v>
      </c>
      <c r="L39" s="194"/>
      <c r="M39" s="188"/>
      <c r="N39" s="197"/>
      <c r="O39" s="125">
        <v>6</v>
      </c>
      <c r="P39" s="126"/>
      <c r="Q39" s="127" t="str">
        <f t="shared" si="35"/>
        <v/>
      </c>
      <c r="R39" s="128"/>
      <c r="S39" s="128"/>
      <c r="T39" s="129" t="str">
        <f t="shared" si="32"/>
        <v/>
      </c>
      <c r="U39" s="128"/>
      <c r="V39" s="128"/>
      <c r="W39" s="128"/>
      <c r="X39" s="130" t="str">
        <f t="shared" si="36"/>
        <v/>
      </c>
      <c r="Y39" s="131" t="str">
        <f t="shared" si="1"/>
        <v/>
      </c>
      <c r="Z39" s="132" t="str">
        <f t="shared" si="33"/>
        <v/>
      </c>
      <c r="AA39" s="131" t="str">
        <f t="shared" si="3"/>
        <v/>
      </c>
      <c r="AB39" s="132" t="str">
        <f t="shared" si="37"/>
        <v/>
      </c>
      <c r="AC39" s="133" t="str">
        <f t="shared" si="38"/>
        <v/>
      </c>
      <c r="AD39" s="134"/>
      <c r="AE39" s="135"/>
      <c r="AF39" s="136"/>
      <c r="AG39" s="137"/>
      <c r="AH39" s="137"/>
      <c r="AI39" s="135"/>
      <c r="AJ39" s="136"/>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ht="151.5" customHeight="1" x14ac:dyDescent="0.3">
      <c r="A40" s="198">
        <v>6</v>
      </c>
      <c r="B40" s="201"/>
      <c r="C40" s="201"/>
      <c r="D40" s="201"/>
      <c r="E40" s="204"/>
      <c r="F40" s="201"/>
      <c r="G40" s="207"/>
      <c r="H40" s="192" t="str">
        <f>IF(G40&lt;=0,"",IF(G40&lt;=2,"Muy Baja",IF(G40&lt;=24,"Baja",IF(G40&lt;=500,"Media",IF(G40&lt;=5000,"Alta","Muy Alta")))))</f>
        <v/>
      </c>
      <c r="I40" s="186" t="str">
        <f>IF(H40="","",IF(H40="Muy Baja",0.2,IF(H40="Baja",0.4,IF(H40="Media",0.6,IF(H40="Alta",0.8,IF(H40="Muy Alta",1,))))))</f>
        <v/>
      </c>
      <c r="J40" s="189"/>
      <c r="K40" s="186">
        <f ca="1">IF(NOT(ISERROR(MATCH(J40,'Tabla Impacto'!$B$221:$B$223,0))),'Tabla Impacto'!$F$223&amp;"Por favor no seleccionar los criterios de impacto(Afectación Económica o presupuestal y Pérdida Reputacional)",J40)</f>
        <v>0</v>
      </c>
      <c r="L40" s="192" t="str">
        <f ca="1">IF(OR(K40='Tabla Impacto'!$C$11,K40='Tabla Impacto'!$D$11),"Leve",IF(OR(K40='Tabla Impacto'!$C$12,K40='Tabla Impacto'!$D$12),"Menor",IF(OR(K40='Tabla Impacto'!$C$13,K40='Tabla Impacto'!$D$13),"Moderado",IF(OR(K40='Tabla Impacto'!$C$14,K40='Tabla Impacto'!$D$14),"Mayor",IF(OR(K40='Tabla Impacto'!$C$15,K40='Tabla Impacto'!$D$15),"Catastrófico","")))))</f>
        <v/>
      </c>
      <c r="M40" s="186" t="str">
        <f ca="1">IF(L40="","",IF(L40="Leve",0.2,IF(L40="Menor",0.4,IF(L40="Moderado",0.6,IF(L40="Mayor",0.8,IF(L40="Catastrófico",1,))))))</f>
        <v/>
      </c>
      <c r="N40" s="195" t="str">
        <f ca="1">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
      </c>
      <c r="O40" s="125">
        <v>1</v>
      </c>
      <c r="P40" s="126"/>
      <c r="Q40" s="127" t="str">
        <f>IF(OR(R40="Preventivo",R40="Detectivo"),"Probabilidad",IF(R40="Correctivo","Impacto",""))</f>
        <v/>
      </c>
      <c r="R40" s="128"/>
      <c r="S40" s="128"/>
      <c r="T40" s="129" t="str">
        <f>IF(AND(R40="Preventivo",S40="Automático"),"50%",IF(AND(R40="Preventivo",S40="Manual"),"40%",IF(AND(R40="Detectivo",S40="Automático"),"40%",IF(AND(R40="Detectivo",S40="Manual"),"30%",IF(AND(R40="Correctivo",S40="Automático"),"35%",IF(AND(R40="Correctivo",S40="Manual"),"25%",""))))))</f>
        <v/>
      </c>
      <c r="U40" s="128"/>
      <c r="V40" s="128"/>
      <c r="W40" s="128"/>
      <c r="X40" s="130" t="str">
        <f>IFERROR(IF(Q40="Probabilidad",(I40-(+I40*T40)),IF(Q40="Impacto",I40,"")),"")</f>
        <v/>
      </c>
      <c r="Y40" s="131" t="str">
        <f>IFERROR(IF(X40="","",IF(X40&lt;=0.2,"Muy Baja",IF(X40&lt;=0.4,"Baja",IF(X40&lt;=0.6,"Media",IF(X40&lt;=0.8,"Alta","Muy Alta"))))),"")</f>
        <v/>
      </c>
      <c r="Z40" s="132" t="str">
        <f>+X40</f>
        <v/>
      </c>
      <c r="AA40" s="131" t="str">
        <f>IFERROR(IF(AB40="","",IF(AB40&lt;=0.2,"Leve",IF(AB40&lt;=0.4,"Menor",IF(AB40&lt;=0.6,"Moderado",IF(AB40&lt;=0.8,"Mayor","Catastrófico"))))),"")</f>
        <v/>
      </c>
      <c r="AB40" s="132" t="str">
        <f>IFERROR(IF(Q40="Impacto",(M40-(+M40*T40)),IF(Q40="Probabilidad",M40,"")),"")</f>
        <v/>
      </c>
      <c r="AC40" s="133"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
      </c>
      <c r="AD40" s="134"/>
      <c r="AE40" s="135"/>
      <c r="AF40" s="136"/>
      <c r="AG40" s="137"/>
      <c r="AH40" s="137"/>
      <c r="AI40" s="135"/>
      <c r="AJ40" s="136"/>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ht="151.5" customHeight="1" x14ac:dyDescent="0.3">
      <c r="A41" s="199"/>
      <c r="B41" s="202"/>
      <c r="C41" s="202"/>
      <c r="D41" s="202"/>
      <c r="E41" s="205"/>
      <c r="F41" s="202"/>
      <c r="G41" s="208"/>
      <c r="H41" s="193"/>
      <c r="I41" s="187"/>
      <c r="J41" s="190"/>
      <c r="K41" s="187">
        <f t="shared" ref="K41:K45" ca="1" si="39">IF(NOT(ISERROR(MATCH(J41,_xlfn.ANCHORARRAY(E52),0))),I54&amp;"Por favor no seleccionar los criterios de impacto",J41)</f>
        <v>0</v>
      </c>
      <c r="L41" s="193"/>
      <c r="M41" s="187"/>
      <c r="N41" s="196"/>
      <c r="O41" s="125">
        <v>2</v>
      </c>
      <c r="P41" s="126"/>
      <c r="Q41" s="127" t="str">
        <f>IF(OR(R41="Preventivo",R41="Detectivo"),"Probabilidad",IF(R41="Correctivo","Impacto",""))</f>
        <v/>
      </c>
      <c r="R41" s="128"/>
      <c r="S41" s="128"/>
      <c r="T41" s="129" t="str">
        <f t="shared" ref="T41:T45" si="40">IF(AND(R41="Preventivo",S41="Automático"),"50%",IF(AND(R41="Preventivo",S41="Manual"),"40%",IF(AND(R41="Detectivo",S41="Automático"),"40%",IF(AND(R41="Detectivo",S41="Manual"),"30%",IF(AND(R41="Correctivo",S41="Automático"),"35%",IF(AND(R41="Correctivo",S41="Manual"),"25%",""))))))</f>
        <v/>
      </c>
      <c r="U41" s="128"/>
      <c r="V41" s="128"/>
      <c r="W41" s="128"/>
      <c r="X41" s="130" t="str">
        <f>IFERROR(IF(AND(Q40="Probabilidad",Q41="Probabilidad"),(Z40-(+Z40*T41)),IF(Q41="Probabilidad",(I40-(+I40*T41)),IF(Q41="Impacto",Z40,""))),"")</f>
        <v/>
      </c>
      <c r="Y41" s="131" t="str">
        <f t="shared" si="1"/>
        <v/>
      </c>
      <c r="Z41" s="132" t="str">
        <f t="shared" ref="Z41:Z45" si="41">+X41</f>
        <v/>
      </c>
      <c r="AA41" s="131" t="str">
        <f t="shared" si="3"/>
        <v/>
      </c>
      <c r="AB41" s="132" t="str">
        <f>IFERROR(IF(AND(Q40="Impacto",Q41="Impacto"),(AB34-(+AB34*T41)),IF(Q41="Impacto",($M$40-(+$M$40*T41)),IF(Q41="Probabilidad",AB34,""))),"")</f>
        <v/>
      </c>
      <c r="AC41" s="133"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34"/>
      <c r="AE41" s="135"/>
      <c r="AF41" s="136"/>
      <c r="AG41" s="137"/>
      <c r="AH41" s="137"/>
      <c r="AI41" s="135"/>
      <c r="AJ41" s="136"/>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ht="151.5" customHeight="1" x14ac:dyDescent="0.3">
      <c r="A42" s="199"/>
      <c r="B42" s="202"/>
      <c r="C42" s="202"/>
      <c r="D42" s="202"/>
      <c r="E42" s="205"/>
      <c r="F42" s="202"/>
      <c r="G42" s="208"/>
      <c r="H42" s="193"/>
      <c r="I42" s="187"/>
      <c r="J42" s="190"/>
      <c r="K42" s="187">
        <f t="shared" ca="1" si="39"/>
        <v>0</v>
      </c>
      <c r="L42" s="193"/>
      <c r="M42" s="187"/>
      <c r="N42" s="196"/>
      <c r="O42" s="125">
        <v>3</v>
      </c>
      <c r="P42" s="138"/>
      <c r="Q42" s="127" t="str">
        <f>IF(OR(R42="Preventivo",R42="Detectivo"),"Probabilidad",IF(R42="Correctivo","Impacto",""))</f>
        <v/>
      </c>
      <c r="R42" s="128"/>
      <c r="S42" s="128"/>
      <c r="T42" s="129" t="str">
        <f t="shared" si="40"/>
        <v/>
      </c>
      <c r="U42" s="128"/>
      <c r="V42" s="128"/>
      <c r="W42" s="128"/>
      <c r="X42" s="130" t="str">
        <f>IFERROR(IF(AND(Q41="Probabilidad",Q42="Probabilidad"),(Z41-(+Z41*T42)),IF(AND(Q41="Impacto",Q42="Probabilidad"),(Z40-(+Z40*T42)),IF(Q42="Impacto",Z41,""))),"")</f>
        <v/>
      </c>
      <c r="Y42" s="131" t="str">
        <f t="shared" si="1"/>
        <v/>
      </c>
      <c r="Z42" s="132" t="str">
        <f t="shared" si="41"/>
        <v/>
      </c>
      <c r="AA42" s="131" t="str">
        <f t="shared" si="3"/>
        <v/>
      </c>
      <c r="AB42" s="132" t="str">
        <f>IFERROR(IF(AND(Q41="Impacto",Q42="Impacto"),(AB41-(+AB41*T42)),IF(AND(Q41="Probabilidad",Q42="Impacto"),(AB40-(+AB40*T42)),IF(Q42="Probabilidad",AB41,""))),"")</f>
        <v/>
      </c>
      <c r="AC42" s="133" t="str">
        <f t="shared" si="42"/>
        <v/>
      </c>
      <c r="AD42" s="134"/>
      <c r="AE42" s="135"/>
      <c r="AF42" s="136"/>
      <c r="AG42" s="137"/>
      <c r="AH42" s="137"/>
      <c r="AI42" s="135"/>
      <c r="AJ42" s="136"/>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ht="151.5" customHeight="1" x14ac:dyDescent="0.3">
      <c r="A43" s="199"/>
      <c r="B43" s="202"/>
      <c r="C43" s="202"/>
      <c r="D43" s="202"/>
      <c r="E43" s="205"/>
      <c r="F43" s="202"/>
      <c r="G43" s="208"/>
      <c r="H43" s="193"/>
      <c r="I43" s="187"/>
      <c r="J43" s="190"/>
      <c r="K43" s="187">
        <f t="shared" ca="1" si="39"/>
        <v>0</v>
      </c>
      <c r="L43" s="193"/>
      <c r="M43" s="187"/>
      <c r="N43" s="196"/>
      <c r="O43" s="125">
        <v>4</v>
      </c>
      <c r="P43" s="126"/>
      <c r="Q43" s="127" t="str">
        <f t="shared" ref="Q43:Q45" si="43">IF(OR(R43="Preventivo",R43="Detectivo"),"Probabilidad",IF(R43="Correctivo","Impacto",""))</f>
        <v/>
      </c>
      <c r="R43" s="128"/>
      <c r="S43" s="128"/>
      <c r="T43" s="129" t="str">
        <f t="shared" si="40"/>
        <v/>
      </c>
      <c r="U43" s="128"/>
      <c r="V43" s="128"/>
      <c r="W43" s="128"/>
      <c r="X43" s="130" t="str">
        <f t="shared" ref="X43:X45" si="44">IFERROR(IF(AND(Q42="Probabilidad",Q43="Probabilidad"),(Z42-(+Z42*T43)),IF(AND(Q42="Impacto",Q43="Probabilidad"),(Z41-(+Z41*T43)),IF(Q43="Impacto",Z42,""))),"")</f>
        <v/>
      </c>
      <c r="Y43" s="131" t="str">
        <f t="shared" si="1"/>
        <v/>
      </c>
      <c r="Z43" s="132" t="str">
        <f t="shared" si="41"/>
        <v/>
      </c>
      <c r="AA43" s="131" t="str">
        <f t="shared" si="3"/>
        <v/>
      </c>
      <c r="AB43" s="132" t="str">
        <f t="shared" ref="AB43:AB45" si="45">IFERROR(IF(AND(Q42="Impacto",Q43="Impacto"),(AB42-(+AB42*T43)),IF(AND(Q42="Probabilidad",Q43="Impacto"),(AB41-(+AB41*T43)),IF(Q43="Probabilidad",AB42,""))),"")</f>
        <v/>
      </c>
      <c r="AC43" s="133"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4"/>
      <c r="AE43" s="135"/>
      <c r="AF43" s="136"/>
      <c r="AG43" s="137"/>
      <c r="AH43" s="137"/>
      <c r="AI43" s="135"/>
      <c r="AJ43" s="136"/>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ht="151.5" customHeight="1" x14ac:dyDescent="0.3">
      <c r="A44" s="199"/>
      <c r="B44" s="202"/>
      <c r="C44" s="202"/>
      <c r="D44" s="202"/>
      <c r="E44" s="205"/>
      <c r="F44" s="202"/>
      <c r="G44" s="208"/>
      <c r="H44" s="193"/>
      <c r="I44" s="187"/>
      <c r="J44" s="190"/>
      <c r="K44" s="187">
        <f t="shared" ca="1" si="39"/>
        <v>0</v>
      </c>
      <c r="L44" s="193"/>
      <c r="M44" s="187"/>
      <c r="N44" s="196"/>
      <c r="O44" s="125">
        <v>5</v>
      </c>
      <c r="P44" s="126"/>
      <c r="Q44" s="127" t="str">
        <f t="shared" si="43"/>
        <v/>
      </c>
      <c r="R44" s="128"/>
      <c r="S44" s="128"/>
      <c r="T44" s="129" t="str">
        <f t="shared" si="40"/>
        <v/>
      </c>
      <c r="U44" s="128"/>
      <c r="V44" s="128"/>
      <c r="W44" s="128"/>
      <c r="X44" s="130" t="str">
        <f t="shared" si="44"/>
        <v/>
      </c>
      <c r="Y44" s="131" t="str">
        <f t="shared" si="1"/>
        <v/>
      </c>
      <c r="Z44" s="132" t="str">
        <f t="shared" si="41"/>
        <v/>
      </c>
      <c r="AA44" s="131" t="str">
        <f t="shared" si="3"/>
        <v/>
      </c>
      <c r="AB44" s="132" t="str">
        <f t="shared" si="45"/>
        <v/>
      </c>
      <c r="AC44" s="133"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4"/>
      <c r="AE44" s="135"/>
      <c r="AF44" s="136"/>
      <c r="AG44" s="137"/>
      <c r="AH44" s="137"/>
      <c r="AI44" s="135"/>
      <c r="AJ44" s="136"/>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ht="151.5" customHeight="1" x14ac:dyDescent="0.3">
      <c r="A45" s="200"/>
      <c r="B45" s="203"/>
      <c r="C45" s="203"/>
      <c r="D45" s="203"/>
      <c r="E45" s="206"/>
      <c r="F45" s="203"/>
      <c r="G45" s="209"/>
      <c r="H45" s="194"/>
      <c r="I45" s="188"/>
      <c r="J45" s="191"/>
      <c r="K45" s="188">
        <f t="shared" ca="1" si="39"/>
        <v>0</v>
      </c>
      <c r="L45" s="194"/>
      <c r="M45" s="188"/>
      <c r="N45" s="197"/>
      <c r="O45" s="125">
        <v>6</v>
      </c>
      <c r="P45" s="126"/>
      <c r="Q45" s="127" t="str">
        <f t="shared" si="43"/>
        <v/>
      </c>
      <c r="R45" s="128"/>
      <c r="S45" s="128"/>
      <c r="T45" s="129" t="str">
        <f t="shared" si="40"/>
        <v/>
      </c>
      <c r="U45" s="128"/>
      <c r="V45" s="128"/>
      <c r="W45" s="128"/>
      <c r="X45" s="130" t="str">
        <f t="shared" si="44"/>
        <v/>
      </c>
      <c r="Y45" s="131" t="str">
        <f t="shared" si="1"/>
        <v/>
      </c>
      <c r="Z45" s="132" t="str">
        <f t="shared" si="41"/>
        <v/>
      </c>
      <c r="AA45" s="131" t="str">
        <f>IFERROR(IF(AB45="","",IF(AB45&lt;=0.2,"Leve",IF(AB45&lt;=0.4,"Menor",IF(AB45&lt;=0.6,"Moderado",IF(AB45&lt;=0.8,"Mayor","Catastrófico"))))),"")</f>
        <v/>
      </c>
      <c r="AB45" s="132" t="str">
        <f t="shared" si="45"/>
        <v/>
      </c>
      <c r="AC45" s="133"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4"/>
      <c r="AE45" s="135"/>
      <c r="AF45" s="136"/>
      <c r="AG45" s="137"/>
      <c r="AH45" s="137"/>
      <c r="AI45" s="135"/>
      <c r="AJ45" s="136"/>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ht="151.5" customHeight="1" x14ac:dyDescent="0.3">
      <c r="A46" s="198">
        <v>7</v>
      </c>
      <c r="B46" s="201"/>
      <c r="C46" s="201"/>
      <c r="D46" s="201"/>
      <c r="E46" s="204"/>
      <c r="F46" s="201"/>
      <c r="G46" s="207"/>
      <c r="H46" s="192" t="str">
        <f>IF(G46&lt;=0,"",IF(G46&lt;=2,"Muy Baja",IF(G46&lt;=24,"Baja",IF(G46&lt;=500,"Media",IF(G46&lt;=5000,"Alta","Muy Alta")))))</f>
        <v/>
      </c>
      <c r="I46" s="186" t="str">
        <f>IF(H46="","",IF(H46="Muy Baja",0.2,IF(H46="Baja",0.4,IF(H46="Media",0.6,IF(H46="Alta",0.8,IF(H46="Muy Alta",1,))))))</f>
        <v/>
      </c>
      <c r="J46" s="189"/>
      <c r="K46" s="186">
        <f ca="1">IF(NOT(ISERROR(MATCH(J46,'Tabla Impacto'!$B$221:$B$223,0))),'Tabla Impacto'!$F$223&amp;"Por favor no seleccionar los criterios de impacto(Afectación Económica o presupuestal y Pérdida Reputacional)",J46)</f>
        <v>0</v>
      </c>
      <c r="L46" s="192" t="str">
        <f ca="1">IF(OR(K46='Tabla Impacto'!$C$11,K46='Tabla Impacto'!$D$11),"Leve",IF(OR(K46='Tabla Impacto'!$C$12,K46='Tabla Impacto'!$D$12),"Menor",IF(OR(K46='Tabla Impacto'!$C$13,K46='Tabla Impacto'!$D$13),"Moderado",IF(OR(K46='Tabla Impacto'!$C$14,K46='Tabla Impacto'!$D$14),"Mayor",IF(OR(K46='Tabla Impacto'!$C$15,K46='Tabla Impacto'!$D$15),"Catastrófico","")))))</f>
        <v/>
      </c>
      <c r="M46" s="186" t="str">
        <f ca="1">IF(L46="","",IF(L46="Leve",0.2,IF(L46="Menor",0.4,IF(L46="Moderado",0.6,IF(L46="Mayor",0.8,IF(L46="Catastrófico",1,))))))</f>
        <v/>
      </c>
      <c r="N46" s="195" t="str">
        <f ca="1">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25">
        <v>1</v>
      </c>
      <c r="P46" s="126"/>
      <c r="Q46" s="127" t="str">
        <f>IF(OR(R46="Preventivo",R46="Detectivo"),"Probabilidad",IF(R46="Correctivo","Impacto",""))</f>
        <v/>
      </c>
      <c r="R46" s="128"/>
      <c r="S46" s="128"/>
      <c r="T46" s="129" t="str">
        <f>IF(AND(R46="Preventivo",S46="Automático"),"50%",IF(AND(R46="Preventivo",S46="Manual"),"40%",IF(AND(R46="Detectivo",S46="Automático"),"40%",IF(AND(R46="Detectivo",S46="Manual"),"30%",IF(AND(R46="Correctivo",S46="Automático"),"35%",IF(AND(R46="Correctivo",S46="Manual"),"25%",""))))))</f>
        <v/>
      </c>
      <c r="U46" s="128"/>
      <c r="V46" s="128"/>
      <c r="W46" s="128"/>
      <c r="X46" s="130" t="str">
        <f>IFERROR(IF(Q46="Probabilidad",(I46-(+I46*T46)),IF(Q46="Impacto",I46,"")),"")</f>
        <v/>
      </c>
      <c r="Y46" s="131" t="str">
        <f>IFERROR(IF(X46="","",IF(X46&lt;=0.2,"Muy Baja",IF(X46&lt;=0.4,"Baja",IF(X46&lt;=0.6,"Media",IF(X46&lt;=0.8,"Alta","Muy Alta"))))),"")</f>
        <v/>
      </c>
      <c r="Z46" s="132" t="str">
        <f>+X46</f>
        <v/>
      </c>
      <c r="AA46" s="131" t="str">
        <f>IFERROR(IF(AB46="","",IF(AB46&lt;=0.2,"Leve",IF(AB46&lt;=0.4,"Menor",IF(AB46&lt;=0.6,"Moderado",IF(AB46&lt;=0.8,"Mayor","Catastrófico"))))),"")</f>
        <v/>
      </c>
      <c r="AB46" s="132" t="str">
        <f>IFERROR(IF(Q46="Impacto",(M46-(+M46*T46)),IF(Q46="Probabilidad",M46,"")),"")</f>
        <v/>
      </c>
      <c r="AC46" s="133"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34"/>
      <c r="AE46" s="135"/>
      <c r="AF46" s="136"/>
      <c r="AG46" s="137"/>
      <c r="AH46" s="137"/>
      <c r="AI46" s="135"/>
      <c r="AJ46" s="136"/>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ht="151.5" customHeight="1" x14ac:dyDescent="0.3">
      <c r="A47" s="199"/>
      <c r="B47" s="202"/>
      <c r="C47" s="202"/>
      <c r="D47" s="202"/>
      <c r="E47" s="205"/>
      <c r="F47" s="202"/>
      <c r="G47" s="208"/>
      <c r="H47" s="193"/>
      <c r="I47" s="187"/>
      <c r="J47" s="190"/>
      <c r="K47" s="187">
        <f t="shared" ref="K47:K51" ca="1" si="47">IF(NOT(ISERROR(MATCH(J47,_xlfn.ANCHORARRAY(E58),0))),I60&amp;"Por favor no seleccionar los criterios de impacto",J47)</f>
        <v>0</v>
      </c>
      <c r="L47" s="193"/>
      <c r="M47" s="187"/>
      <c r="N47" s="196"/>
      <c r="O47" s="125">
        <v>2</v>
      </c>
      <c r="P47" s="126"/>
      <c r="Q47" s="127" t="str">
        <f>IF(OR(R47="Preventivo",R47="Detectivo"),"Probabilidad",IF(R47="Correctivo","Impacto",""))</f>
        <v/>
      </c>
      <c r="R47" s="128"/>
      <c r="S47" s="128"/>
      <c r="T47" s="129" t="str">
        <f t="shared" ref="T47:T51" si="48">IF(AND(R47="Preventivo",S47="Automático"),"50%",IF(AND(R47="Preventivo",S47="Manual"),"40%",IF(AND(R47="Detectivo",S47="Automático"),"40%",IF(AND(R47="Detectivo",S47="Manual"),"30%",IF(AND(R47="Correctivo",S47="Automático"),"35%",IF(AND(R47="Correctivo",S47="Manual"),"25%",""))))))</f>
        <v/>
      </c>
      <c r="U47" s="128"/>
      <c r="V47" s="128"/>
      <c r="W47" s="128"/>
      <c r="X47" s="130" t="str">
        <f>IFERROR(IF(AND(Q46="Probabilidad",Q47="Probabilidad"),(Z46-(+Z46*T47)),IF(Q47="Probabilidad",(I46-(+I46*T47)),IF(Q47="Impacto",Z46,""))),"")</f>
        <v/>
      </c>
      <c r="Y47" s="131" t="str">
        <f t="shared" si="1"/>
        <v/>
      </c>
      <c r="Z47" s="132" t="str">
        <f t="shared" ref="Z47:Z51" si="49">+X47</f>
        <v/>
      </c>
      <c r="AA47" s="131" t="str">
        <f t="shared" si="3"/>
        <v/>
      </c>
      <c r="AB47" s="132" t="str">
        <f>IFERROR(IF(AND(Q46="Impacto",Q47="Impacto"),(AB40-(+AB40*T47)),IF(Q47="Impacto",($M$46-(+$M$46*T47)),IF(Q47="Probabilidad",AB40,""))),"")</f>
        <v/>
      </c>
      <c r="AC47" s="133"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34"/>
      <c r="AE47" s="135"/>
      <c r="AF47" s="136"/>
      <c r="AG47" s="137"/>
      <c r="AH47" s="137"/>
      <c r="AI47" s="135"/>
      <c r="AJ47" s="136"/>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ht="151.5" customHeight="1" x14ac:dyDescent="0.3">
      <c r="A48" s="199"/>
      <c r="B48" s="202"/>
      <c r="C48" s="202"/>
      <c r="D48" s="202"/>
      <c r="E48" s="205"/>
      <c r="F48" s="202"/>
      <c r="G48" s="208"/>
      <c r="H48" s="193"/>
      <c r="I48" s="187"/>
      <c r="J48" s="190"/>
      <c r="K48" s="187">
        <f t="shared" ca="1" si="47"/>
        <v>0</v>
      </c>
      <c r="L48" s="193"/>
      <c r="M48" s="187"/>
      <c r="N48" s="196"/>
      <c r="O48" s="125">
        <v>3</v>
      </c>
      <c r="P48" s="138"/>
      <c r="Q48" s="127" t="str">
        <f>IF(OR(R48="Preventivo",R48="Detectivo"),"Probabilidad",IF(R48="Correctivo","Impacto",""))</f>
        <v/>
      </c>
      <c r="R48" s="128"/>
      <c r="S48" s="128"/>
      <c r="T48" s="129" t="str">
        <f t="shared" si="48"/>
        <v/>
      </c>
      <c r="U48" s="128"/>
      <c r="V48" s="128"/>
      <c r="W48" s="128"/>
      <c r="X48" s="130" t="str">
        <f>IFERROR(IF(AND(Q47="Probabilidad",Q48="Probabilidad"),(Z47-(+Z47*T48)),IF(AND(Q47="Impacto",Q48="Probabilidad"),(Z46-(+Z46*T48)),IF(Q48="Impacto",Z47,""))),"")</f>
        <v/>
      </c>
      <c r="Y48" s="131" t="str">
        <f t="shared" si="1"/>
        <v/>
      </c>
      <c r="Z48" s="132" t="str">
        <f t="shared" si="49"/>
        <v/>
      </c>
      <c r="AA48" s="131" t="str">
        <f t="shared" si="3"/>
        <v/>
      </c>
      <c r="AB48" s="132" t="str">
        <f>IFERROR(IF(AND(Q47="Impacto",Q48="Impacto"),(AB47-(+AB47*T48)),IF(AND(Q47="Probabilidad",Q48="Impacto"),(AB46-(+AB46*T48)),IF(Q48="Probabilidad",AB47,""))),"")</f>
        <v/>
      </c>
      <c r="AC48" s="133" t="str">
        <f t="shared" si="50"/>
        <v/>
      </c>
      <c r="AD48" s="134"/>
      <c r="AE48" s="135"/>
      <c r="AF48" s="136"/>
      <c r="AG48" s="137"/>
      <c r="AH48" s="137"/>
      <c r="AI48" s="135"/>
      <c r="AJ48" s="136"/>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ht="151.5" customHeight="1" x14ac:dyDescent="0.3">
      <c r="A49" s="199"/>
      <c r="B49" s="202"/>
      <c r="C49" s="202"/>
      <c r="D49" s="202"/>
      <c r="E49" s="205"/>
      <c r="F49" s="202"/>
      <c r="G49" s="208"/>
      <c r="H49" s="193"/>
      <c r="I49" s="187"/>
      <c r="J49" s="190"/>
      <c r="K49" s="187">
        <f t="shared" ca="1" si="47"/>
        <v>0</v>
      </c>
      <c r="L49" s="193"/>
      <c r="M49" s="187"/>
      <c r="N49" s="196"/>
      <c r="O49" s="125">
        <v>4</v>
      </c>
      <c r="P49" s="126"/>
      <c r="Q49" s="127" t="str">
        <f t="shared" ref="Q49:Q51" si="51">IF(OR(R49="Preventivo",R49="Detectivo"),"Probabilidad",IF(R49="Correctivo","Impacto",""))</f>
        <v/>
      </c>
      <c r="R49" s="128"/>
      <c r="S49" s="128"/>
      <c r="T49" s="129" t="str">
        <f t="shared" si="48"/>
        <v/>
      </c>
      <c r="U49" s="128"/>
      <c r="V49" s="128"/>
      <c r="W49" s="128"/>
      <c r="X49" s="130" t="str">
        <f t="shared" ref="X49:X51" si="52">IFERROR(IF(AND(Q48="Probabilidad",Q49="Probabilidad"),(Z48-(+Z48*T49)),IF(AND(Q48="Impacto",Q49="Probabilidad"),(Z47-(+Z47*T49)),IF(Q49="Impacto",Z48,""))),"")</f>
        <v/>
      </c>
      <c r="Y49" s="131" t="str">
        <f t="shared" si="1"/>
        <v/>
      </c>
      <c r="Z49" s="132" t="str">
        <f t="shared" si="49"/>
        <v/>
      </c>
      <c r="AA49" s="131" t="str">
        <f t="shared" si="3"/>
        <v/>
      </c>
      <c r="AB49" s="132" t="str">
        <f t="shared" ref="AB49:AB51" si="53">IFERROR(IF(AND(Q48="Impacto",Q49="Impacto"),(AB48-(+AB48*T49)),IF(AND(Q48="Probabilidad",Q49="Impacto"),(AB47-(+AB47*T49)),IF(Q49="Probabilidad",AB48,""))),"")</f>
        <v/>
      </c>
      <c r="AC49" s="133"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34"/>
      <c r="AE49" s="135"/>
      <c r="AF49" s="136"/>
      <c r="AG49" s="137"/>
      <c r="AH49" s="137"/>
      <c r="AI49" s="135"/>
      <c r="AJ49" s="136"/>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ht="151.5" customHeight="1" x14ac:dyDescent="0.3">
      <c r="A50" s="199"/>
      <c r="B50" s="202"/>
      <c r="C50" s="202"/>
      <c r="D50" s="202"/>
      <c r="E50" s="205"/>
      <c r="F50" s="202"/>
      <c r="G50" s="208"/>
      <c r="H50" s="193"/>
      <c r="I50" s="187"/>
      <c r="J50" s="190"/>
      <c r="K50" s="187">
        <f t="shared" ca="1" si="47"/>
        <v>0</v>
      </c>
      <c r="L50" s="193"/>
      <c r="M50" s="187"/>
      <c r="N50" s="196"/>
      <c r="O50" s="125">
        <v>5</v>
      </c>
      <c r="P50" s="126"/>
      <c r="Q50" s="127" t="str">
        <f t="shared" si="51"/>
        <v/>
      </c>
      <c r="R50" s="128"/>
      <c r="S50" s="128"/>
      <c r="T50" s="129" t="str">
        <f t="shared" si="48"/>
        <v/>
      </c>
      <c r="U50" s="128"/>
      <c r="V50" s="128"/>
      <c r="W50" s="128"/>
      <c r="X50" s="130" t="str">
        <f t="shared" si="52"/>
        <v/>
      </c>
      <c r="Y50" s="131" t="str">
        <f t="shared" si="1"/>
        <v/>
      </c>
      <c r="Z50" s="132" t="str">
        <f t="shared" si="49"/>
        <v/>
      </c>
      <c r="AA50" s="131" t="str">
        <f t="shared" si="3"/>
        <v/>
      </c>
      <c r="AB50" s="132" t="str">
        <f t="shared" si="53"/>
        <v/>
      </c>
      <c r="AC50" s="133"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34"/>
      <c r="AE50" s="135"/>
      <c r="AF50" s="136"/>
      <c r="AG50" s="137"/>
      <c r="AH50" s="137"/>
      <c r="AI50" s="135"/>
      <c r="AJ50" s="136"/>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ht="151.5" customHeight="1" x14ac:dyDescent="0.3">
      <c r="A51" s="200"/>
      <c r="B51" s="203"/>
      <c r="C51" s="203"/>
      <c r="D51" s="203"/>
      <c r="E51" s="206"/>
      <c r="F51" s="203"/>
      <c r="G51" s="209"/>
      <c r="H51" s="194"/>
      <c r="I51" s="188"/>
      <c r="J51" s="191"/>
      <c r="K51" s="188">
        <f t="shared" ca="1" si="47"/>
        <v>0</v>
      </c>
      <c r="L51" s="194"/>
      <c r="M51" s="188"/>
      <c r="N51" s="197"/>
      <c r="O51" s="125">
        <v>6</v>
      </c>
      <c r="P51" s="126"/>
      <c r="Q51" s="127" t="str">
        <f t="shared" si="51"/>
        <v/>
      </c>
      <c r="R51" s="128"/>
      <c r="S51" s="128"/>
      <c r="T51" s="129" t="str">
        <f t="shared" si="48"/>
        <v/>
      </c>
      <c r="U51" s="128"/>
      <c r="V51" s="128"/>
      <c r="W51" s="128"/>
      <c r="X51" s="130" t="str">
        <f t="shared" si="52"/>
        <v/>
      </c>
      <c r="Y51" s="131" t="str">
        <f t="shared" si="1"/>
        <v/>
      </c>
      <c r="Z51" s="132" t="str">
        <f t="shared" si="49"/>
        <v/>
      </c>
      <c r="AA51" s="131" t="str">
        <f t="shared" si="3"/>
        <v/>
      </c>
      <c r="AB51" s="132" t="str">
        <f t="shared" si="53"/>
        <v/>
      </c>
      <c r="AC51" s="133" t="str">
        <f t="shared" si="54"/>
        <v/>
      </c>
      <c r="AD51" s="134"/>
      <c r="AE51" s="135"/>
      <c r="AF51" s="136"/>
      <c r="AG51" s="137"/>
      <c r="AH51" s="137"/>
      <c r="AI51" s="135"/>
      <c r="AJ51" s="136"/>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ht="151.5" customHeight="1" x14ac:dyDescent="0.3">
      <c r="A52" s="198">
        <v>8</v>
      </c>
      <c r="B52" s="201"/>
      <c r="C52" s="201"/>
      <c r="D52" s="201"/>
      <c r="E52" s="204"/>
      <c r="F52" s="201"/>
      <c r="G52" s="207"/>
      <c r="H52" s="192" t="str">
        <f>IF(G52&lt;=0,"",IF(G52&lt;=2,"Muy Baja",IF(G52&lt;=24,"Baja",IF(G52&lt;=500,"Media",IF(G52&lt;=5000,"Alta","Muy Alta")))))</f>
        <v/>
      </c>
      <c r="I52" s="186" t="str">
        <f>IF(H52="","",IF(H52="Muy Baja",0.2,IF(H52="Baja",0.4,IF(H52="Media",0.6,IF(H52="Alta",0.8,IF(H52="Muy Alta",1,))))))</f>
        <v/>
      </c>
      <c r="J52" s="189"/>
      <c r="K52" s="186">
        <f ca="1">IF(NOT(ISERROR(MATCH(J52,'Tabla Impacto'!$B$221:$B$223,0))),'Tabla Impacto'!$F$223&amp;"Por favor no seleccionar los criterios de impacto(Afectación Económica o presupuestal y Pérdida Reputacional)",J52)</f>
        <v>0</v>
      </c>
      <c r="L52" s="192" t="str">
        <f ca="1">IF(OR(K52='Tabla Impacto'!$C$11,K52='Tabla Impacto'!$D$11),"Leve",IF(OR(K52='Tabla Impacto'!$C$12,K52='Tabla Impacto'!$D$12),"Menor",IF(OR(K52='Tabla Impacto'!$C$13,K52='Tabla Impacto'!$D$13),"Moderado",IF(OR(K52='Tabla Impacto'!$C$14,K52='Tabla Impacto'!$D$14),"Mayor",IF(OR(K52='Tabla Impacto'!$C$15,K52='Tabla Impacto'!$D$15),"Catastrófico","")))))</f>
        <v/>
      </c>
      <c r="M52" s="186" t="str">
        <f ca="1">IF(L52="","",IF(L52="Leve",0.2,IF(L52="Menor",0.4,IF(L52="Moderado",0.6,IF(L52="Mayor",0.8,IF(L52="Catastrófico",1,))))))</f>
        <v/>
      </c>
      <c r="N52" s="195" t="str">
        <f ca="1">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25">
        <v>1</v>
      </c>
      <c r="P52" s="126"/>
      <c r="Q52" s="127" t="str">
        <f>IF(OR(R52="Preventivo",R52="Detectivo"),"Probabilidad",IF(R52="Correctivo","Impacto",""))</f>
        <v/>
      </c>
      <c r="R52" s="128"/>
      <c r="S52" s="128"/>
      <c r="T52" s="129" t="str">
        <f>IF(AND(R52="Preventivo",S52="Automático"),"50%",IF(AND(R52="Preventivo",S52="Manual"),"40%",IF(AND(R52="Detectivo",S52="Automático"),"40%",IF(AND(R52="Detectivo",S52="Manual"),"30%",IF(AND(R52="Correctivo",S52="Automático"),"35%",IF(AND(R52="Correctivo",S52="Manual"),"25%",""))))))</f>
        <v/>
      </c>
      <c r="U52" s="128"/>
      <c r="V52" s="128"/>
      <c r="W52" s="128"/>
      <c r="X52" s="130" t="str">
        <f>IFERROR(IF(Q52="Probabilidad",(I52-(+I52*T52)),IF(Q52="Impacto",I52,"")),"")</f>
        <v/>
      </c>
      <c r="Y52" s="131" t="str">
        <f>IFERROR(IF(X52="","",IF(X52&lt;=0.2,"Muy Baja",IF(X52&lt;=0.4,"Baja",IF(X52&lt;=0.6,"Media",IF(X52&lt;=0.8,"Alta","Muy Alta"))))),"")</f>
        <v/>
      </c>
      <c r="Z52" s="132" t="str">
        <f>+X52</f>
        <v/>
      </c>
      <c r="AA52" s="131" t="str">
        <f>IFERROR(IF(AB52="","",IF(AB52&lt;=0.2,"Leve",IF(AB52&lt;=0.4,"Menor",IF(AB52&lt;=0.6,"Moderado",IF(AB52&lt;=0.8,"Mayor","Catastrófico"))))),"")</f>
        <v/>
      </c>
      <c r="AB52" s="132" t="str">
        <f>IFERROR(IF(Q52="Impacto",(M52-(+M52*T52)),IF(Q52="Probabilidad",M52,"")),"")</f>
        <v/>
      </c>
      <c r="AC52" s="133"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34"/>
      <c r="AE52" s="135"/>
      <c r="AF52" s="136"/>
      <c r="AG52" s="137"/>
      <c r="AH52" s="137"/>
      <c r="AI52" s="135"/>
      <c r="AJ52" s="136"/>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ht="151.5" customHeight="1" x14ac:dyDescent="0.3">
      <c r="A53" s="199"/>
      <c r="B53" s="202"/>
      <c r="C53" s="202"/>
      <c r="D53" s="202"/>
      <c r="E53" s="205"/>
      <c r="F53" s="202"/>
      <c r="G53" s="208"/>
      <c r="H53" s="193"/>
      <c r="I53" s="187"/>
      <c r="J53" s="190"/>
      <c r="K53" s="187">
        <f ca="1">IF(NOT(ISERROR(MATCH(J53,_xlfn.ANCHORARRAY(E64),0))),I66&amp;"Por favor no seleccionar los criterios de impacto",J53)</f>
        <v>0</v>
      </c>
      <c r="L53" s="193"/>
      <c r="M53" s="187"/>
      <c r="N53" s="196"/>
      <c r="O53" s="125">
        <v>2</v>
      </c>
      <c r="P53" s="126"/>
      <c r="Q53" s="127" t="str">
        <f>IF(OR(R53="Preventivo",R53="Detectivo"),"Probabilidad",IF(R53="Correctivo","Impacto",""))</f>
        <v/>
      </c>
      <c r="R53" s="128"/>
      <c r="S53" s="128"/>
      <c r="T53" s="129" t="str">
        <f t="shared" ref="T53:T57" si="55">IF(AND(R53="Preventivo",S53="Automático"),"50%",IF(AND(R53="Preventivo",S53="Manual"),"40%",IF(AND(R53="Detectivo",S53="Automático"),"40%",IF(AND(R53="Detectivo",S53="Manual"),"30%",IF(AND(R53="Correctivo",S53="Automático"),"35%",IF(AND(R53="Correctivo",S53="Manual"),"25%",""))))))</f>
        <v/>
      </c>
      <c r="U53" s="128"/>
      <c r="V53" s="128"/>
      <c r="W53" s="128"/>
      <c r="X53" s="130" t="str">
        <f>IFERROR(IF(AND(Q52="Probabilidad",Q53="Probabilidad"),(Z52-(+Z52*T53)),IF(Q53="Probabilidad",(I52-(+I52*T53)),IF(Q53="Impacto",Z52,""))),"")</f>
        <v/>
      </c>
      <c r="Y53" s="131" t="str">
        <f t="shared" si="1"/>
        <v/>
      </c>
      <c r="Z53" s="132" t="str">
        <f t="shared" ref="Z53:Z57" si="56">+X53</f>
        <v/>
      </c>
      <c r="AA53" s="131" t="str">
        <f t="shared" si="3"/>
        <v/>
      </c>
      <c r="AB53" s="132" t="str">
        <f>IFERROR(IF(AND(Q52="Impacto",Q53="Impacto"),(AB46-(+AB46*T53)),IF(Q53="Impacto",($M$52-(+$M$52*T53)),IF(Q53="Probabilidad",AB46,""))),"")</f>
        <v/>
      </c>
      <c r="AC53" s="133"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34"/>
      <c r="AE53" s="135"/>
      <c r="AF53" s="136"/>
      <c r="AG53" s="137"/>
      <c r="AH53" s="137"/>
      <c r="AI53" s="135"/>
      <c r="AJ53" s="136"/>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ht="151.5" customHeight="1" x14ac:dyDescent="0.3">
      <c r="A54" s="199"/>
      <c r="B54" s="202"/>
      <c r="C54" s="202"/>
      <c r="D54" s="202"/>
      <c r="E54" s="205"/>
      <c r="F54" s="202"/>
      <c r="G54" s="208"/>
      <c r="H54" s="193"/>
      <c r="I54" s="187"/>
      <c r="J54" s="190"/>
      <c r="K54" s="187">
        <f ca="1">IF(NOT(ISERROR(MATCH(J54,_xlfn.ANCHORARRAY(E65),0))),I67&amp;"Por favor no seleccionar los criterios de impacto",J54)</f>
        <v>0</v>
      </c>
      <c r="L54" s="193"/>
      <c r="M54" s="187"/>
      <c r="N54" s="196"/>
      <c r="O54" s="125">
        <v>3</v>
      </c>
      <c r="P54" s="138"/>
      <c r="Q54" s="127" t="str">
        <f>IF(OR(R54="Preventivo",R54="Detectivo"),"Probabilidad",IF(R54="Correctivo","Impacto",""))</f>
        <v/>
      </c>
      <c r="R54" s="128"/>
      <c r="S54" s="128"/>
      <c r="T54" s="129" t="str">
        <f t="shared" si="55"/>
        <v/>
      </c>
      <c r="U54" s="128"/>
      <c r="V54" s="128"/>
      <c r="W54" s="128"/>
      <c r="X54" s="130" t="str">
        <f>IFERROR(IF(AND(Q53="Probabilidad",Q54="Probabilidad"),(Z53-(+Z53*T54)),IF(AND(Q53="Impacto",Q54="Probabilidad"),(Z52-(+Z52*T54)),IF(Q54="Impacto",Z53,""))),"")</f>
        <v/>
      </c>
      <c r="Y54" s="131" t="str">
        <f t="shared" si="1"/>
        <v/>
      </c>
      <c r="Z54" s="132" t="str">
        <f t="shared" si="56"/>
        <v/>
      </c>
      <c r="AA54" s="131" t="str">
        <f t="shared" si="3"/>
        <v/>
      </c>
      <c r="AB54" s="132" t="str">
        <f>IFERROR(IF(AND(Q53="Impacto",Q54="Impacto"),(AB53-(+AB53*T54)),IF(AND(Q53="Probabilidad",Q54="Impacto"),(AB52-(+AB52*T54)),IF(Q54="Probabilidad",AB53,""))),"")</f>
        <v/>
      </c>
      <c r="AC54" s="133" t="str">
        <f t="shared" si="57"/>
        <v/>
      </c>
      <c r="AD54" s="134"/>
      <c r="AE54" s="135"/>
      <c r="AF54" s="136"/>
      <c r="AG54" s="137"/>
      <c r="AH54" s="137"/>
      <c r="AI54" s="135"/>
      <c r="AJ54" s="136"/>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ht="151.5" customHeight="1" x14ac:dyDescent="0.3">
      <c r="A55" s="199"/>
      <c r="B55" s="202"/>
      <c r="C55" s="202"/>
      <c r="D55" s="202"/>
      <c r="E55" s="205"/>
      <c r="F55" s="202"/>
      <c r="G55" s="208"/>
      <c r="H55" s="193"/>
      <c r="I55" s="187"/>
      <c r="J55" s="190"/>
      <c r="K55" s="187">
        <f ca="1">IF(NOT(ISERROR(MATCH(J55,_xlfn.ANCHORARRAY(E66),0))),I68&amp;"Por favor no seleccionar los criterios de impacto",J55)</f>
        <v>0</v>
      </c>
      <c r="L55" s="193"/>
      <c r="M55" s="187"/>
      <c r="N55" s="196"/>
      <c r="O55" s="125">
        <v>4</v>
      </c>
      <c r="P55" s="126"/>
      <c r="Q55" s="127" t="str">
        <f t="shared" ref="Q55:Q57" si="58">IF(OR(R55="Preventivo",R55="Detectivo"),"Probabilidad",IF(R55="Correctivo","Impacto",""))</f>
        <v/>
      </c>
      <c r="R55" s="128"/>
      <c r="S55" s="128"/>
      <c r="T55" s="129" t="str">
        <f t="shared" si="55"/>
        <v/>
      </c>
      <c r="U55" s="128"/>
      <c r="V55" s="128"/>
      <c r="W55" s="128"/>
      <c r="X55" s="130" t="str">
        <f t="shared" ref="X55:X57" si="59">IFERROR(IF(AND(Q54="Probabilidad",Q55="Probabilidad"),(Z54-(+Z54*T55)),IF(AND(Q54="Impacto",Q55="Probabilidad"),(Z53-(+Z53*T55)),IF(Q55="Impacto",Z54,""))),"")</f>
        <v/>
      </c>
      <c r="Y55" s="131" t="str">
        <f t="shared" si="1"/>
        <v/>
      </c>
      <c r="Z55" s="132" t="str">
        <f t="shared" si="56"/>
        <v/>
      </c>
      <c r="AA55" s="131" t="str">
        <f t="shared" si="3"/>
        <v/>
      </c>
      <c r="AB55" s="132" t="str">
        <f t="shared" ref="AB55:AB57" si="60">IFERROR(IF(AND(Q54="Impacto",Q55="Impacto"),(AB54-(+AB54*T55)),IF(AND(Q54="Probabilidad",Q55="Impacto"),(AB53-(+AB53*T55)),IF(Q55="Probabilidad",AB54,""))),"")</f>
        <v/>
      </c>
      <c r="AC55" s="133"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4"/>
      <c r="AE55" s="135"/>
      <c r="AF55" s="136"/>
      <c r="AG55" s="137"/>
      <c r="AH55" s="137"/>
      <c r="AI55" s="135"/>
      <c r="AJ55" s="136"/>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ht="151.5" customHeight="1" x14ac:dyDescent="0.3">
      <c r="A56" s="199"/>
      <c r="B56" s="202"/>
      <c r="C56" s="202"/>
      <c r="D56" s="202"/>
      <c r="E56" s="205"/>
      <c r="F56" s="202"/>
      <c r="G56" s="208"/>
      <c r="H56" s="193"/>
      <c r="I56" s="187"/>
      <c r="J56" s="190"/>
      <c r="K56" s="187">
        <f ca="1">IF(NOT(ISERROR(MATCH(J56,_xlfn.ANCHORARRAY(E67),0))),I69&amp;"Por favor no seleccionar los criterios de impacto",J56)</f>
        <v>0</v>
      </c>
      <c r="L56" s="193"/>
      <c r="M56" s="187"/>
      <c r="N56" s="196"/>
      <c r="O56" s="125">
        <v>5</v>
      </c>
      <c r="P56" s="126"/>
      <c r="Q56" s="127" t="str">
        <f t="shared" si="58"/>
        <v/>
      </c>
      <c r="R56" s="128"/>
      <c r="S56" s="128"/>
      <c r="T56" s="129" t="str">
        <f t="shared" si="55"/>
        <v/>
      </c>
      <c r="U56" s="128"/>
      <c r="V56" s="128"/>
      <c r="W56" s="128"/>
      <c r="X56" s="130" t="str">
        <f t="shared" si="59"/>
        <v/>
      </c>
      <c r="Y56" s="131" t="str">
        <f t="shared" si="1"/>
        <v/>
      </c>
      <c r="Z56" s="132" t="str">
        <f t="shared" si="56"/>
        <v/>
      </c>
      <c r="AA56" s="131" t="str">
        <f t="shared" si="3"/>
        <v/>
      </c>
      <c r="AB56" s="132" t="str">
        <f t="shared" si="60"/>
        <v/>
      </c>
      <c r="AC56" s="133"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4"/>
      <c r="AE56" s="135"/>
      <c r="AF56" s="136"/>
      <c r="AG56" s="137"/>
      <c r="AH56" s="137"/>
      <c r="AI56" s="135"/>
      <c r="AJ56" s="136"/>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ht="151.5" customHeight="1" x14ac:dyDescent="0.3">
      <c r="A57" s="200"/>
      <c r="B57" s="203"/>
      <c r="C57" s="203"/>
      <c r="D57" s="203"/>
      <c r="E57" s="206"/>
      <c r="F57" s="203"/>
      <c r="G57" s="209"/>
      <c r="H57" s="194"/>
      <c r="I57" s="188"/>
      <c r="J57" s="191"/>
      <c r="K57" s="188">
        <f ca="1">IF(NOT(ISERROR(MATCH(J57,_xlfn.ANCHORARRAY(E68),0))),I70&amp;"Por favor no seleccionar los criterios de impacto",J57)</f>
        <v>0</v>
      </c>
      <c r="L57" s="194"/>
      <c r="M57" s="188"/>
      <c r="N57" s="197"/>
      <c r="O57" s="125">
        <v>6</v>
      </c>
      <c r="P57" s="126"/>
      <c r="Q57" s="127" t="str">
        <f t="shared" si="58"/>
        <v/>
      </c>
      <c r="R57" s="128"/>
      <c r="S57" s="128"/>
      <c r="T57" s="129" t="str">
        <f t="shared" si="55"/>
        <v/>
      </c>
      <c r="U57" s="128"/>
      <c r="V57" s="128"/>
      <c r="W57" s="128"/>
      <c r="X57" s="130" t="str">
        <f t="shared" si="59"/>
        <v/>
      </c>
      <c r="Y57" s="131" t="str">
        <f t="shared" si="1"/>
        <v/>
      </c>
      <c r="Z57" s="132" t="str">
        <f t="shared" si="56"/>
        <v/>
      </c>
      <c r="AA57" s="131" t="str">
        <f t="shared" si="3"/>
        <v/>
      </c>
      <c r="AB57" s="132" t="str">
        <f t="shared" si="60"/>
        <v/>
      </c>
      <c r="AC57" s="133" t="str">
        <f t="shared" si="61"/>
        <v/>
      </c>
      <c r="AD57" s="134"/>
      <c r="AE57" s="135"/>
      <c r="AF57" s="136"/>
      <c r="AG57" s="137"/>
      <c r="AH57" s="137"/>
      <c r="AI57" s="135"/>
      <c r="AJ57" s="136"/>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ht="151.5" customHeight="1" x14ac:dyDescent="0.3">
      <c r="A58" s="198">
        <v>9</v>
      </c>
      <c r="B58" s="201"/>
      <c r="C58" s="201"/>
      <c r="D58" s="201"/>
      <c r="E58" s="204"/>
      <c r="F58" s="201"/>
      <c r="G58" s="207"/>
      <c r="H58" s="192" t="str">
        <f>IF(G58&lt;=0,"",IF(G58&lt;=2,"Muy Baja",IF(G58&lt;=24,"Baja",IF(G58&lt;=500,"Media",IF(G58&lt;=5000,"Alta","Muy Alta")))))</f>
        <v/>
      </c>
      <c r="I58" s="186" t="str">
        <f>IF(H58="","",IF(H58="Muy Baja",0.2,IF(H58="Baja",0.4,IF(H58="Media",0.6,IF(H58="Alta",0.8,IF(H58="Muy Alta",1,))))))</f>
        <v/>
      </c>
      <c r="J58" s="189"/>
      <c r="K58" s="186">
        <f ca="1">IF(NOT(ISERROR(MATCH(J58,'Tabla Impacto'!$B$221:$B$223,0))),'Tabla Impacto'!$F$223&amp;"Por favor no seleccionar los criterios de impacto(Afectación Económica o presupuestal y Pérdida Reputacional)",J58)</f>
        <v>0</v>
      </c>
      <c r="L58" s="192" t="str">
        <f ca="1">IF(OR(K58='Tabla Impacto'!$C$11,K58='Tabla Impacto'!$D$11),"Leve",IF(OR(K58='Tabla Impacto'!$C$12,K58='Tabla Impacto'!$D$12),"Menor",IF(OR(K58='Tabla Impacto'!$C$13,K58='Tabla Impacto'!$D$13),"Moderado",IF(OR(K58='Tabla Impacto'!$C$14,K58='Tabla Impacto'!$D$14),"Mayor",IF(OR(K58='Tabla Impacto'!$C$15,K58='Tabla Impacto'!$D$15),"Catastrófico","")))))</f>
        <v/>
      </c>
      <c r="M58" s="186" t="str">
        <f ca="1">IF(L58="","",IF(L58="Leve",0.2,IF(L58="Menor",0.4,IF(L58="Moderado",0.6,IF(L58="Mayor",0.8,IF(L58="Catastrófico",1,))))))</f>
        <v/>
      </c>
      <c r="N58" s="195" t="str">
        <f ca="1">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5">
        <v>1</v>
      </c>
      <c r="P58" s="126"/>
      <c r="Q58" s="127" t="str">
        <f>IF(OR(R58="Preventivo",R58="Detectivo"),"Probabilidad",IF(R58="Correctivo","Impacto",""))</f>
        <v/>
      </c>
      <c r="R58" s="128"/>
      <c r="S58" s="128"/>
      <c r="T58" s="129" t="str">
        <f>IF(AND(R58="Preventivo",S58="Automático"),"50%",IF(AND(R58="Preventivo",S58="Manual"),"40%",IF(AND(R58="Detectivo",S58="Automático"),"40%",IF(AND(R58="Detectivo",S58="Manual"),"30%",IF(AND(R58="Correctivo",S58="Automático"),"35%",IF(AND(R58="Correctivo",S58="Manual"),"25%",""))))))</f>
        <v/>
      </c>
      <c r="U58" s="128"/>
      <c r="V58" s="128"/>
      <c r="W58" s="128"/>
      <c r="X58" s="130" t="str">
        <f>IFERROR(IF(Q58="Probabilidad",(I58-(+I58*T58)),IF(Q58="Impacto",I58,"")),"")</f>
        <v/>
      </c>
      <c r="Y58" s="131" t="str">
        <f>IFERROR(IF(X58="","",IF(X58&lt;=0.2,"Muy Baja",IF(X58&lt;=0.4,"Baja",IF(X58&lt;=0.6,"Media",IF(X58&lt;=0.8,"Alta","Muy Alta"))))),"")</f>
        <v/>
      </c>
      <c r="Z58" s="132" t="str">
        <f>+X58</f>
        <v/>
      </c>
      <c r="AA58" s="131" t="str">
        <f>IFERROR(IF(AB58="","",IF(AB58&lt;=0.2,"Leve",IF(AB58&lt;=0.4,"Menor",IF(AB58&lt;=0.6,"Moderado",IF(AB58&lt;=0.8,"Mayor","Catastrófico"))))),"")</f>
        <v/>
      </c>
      <c r="AB58" s="132" t="str">
        <f>IFERROR(IF(Q58="Impacto",(M58-(+M58*T58)),IF(Q58="Probabilidad",M58,"")),"")</f>
        <v/>
      </c>
      <c r="AC58" s="133"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4"/>
      <c r="AE58" s="135"/>
      <c r="AF58" s="136"/>
      <c r="AG58" s="137"/>
      <c r="AH58" s="137"/>
      <c r="AI58" s="135"/>
      <c r="AJ58" s="136"/>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ht="151.5" customHeight="1" x14ac:dyDescent="0.3">
      <c r="A59" s="199"/>
      <c r="B59" s="202"/>
      <c r="C59" s="202"/>
      <c r="D59" s="202"/>
      <c r="E59" s="205"/>
      <c r="F59" s="202"/>
      <c r="G59" s="208"/>
      <c r="H59" s="193"/>
      <c r="I59" s="187"/>
      <c r="J59" s="190"/>
      <c r="K59" s="187">
        <f ca="1">IF(NOT(ISERROR(MATCH(J59,_xlfn.ANCHORARRAY(E70),0))),I72&amp;"Por favor no seleccionar los criterios de impacto",J59)</f>
        <v>0</v>
      </c>
      <c r="L59" s="193"/>
      <c r="M59" s="187"/>
      <c r="N59" s="196"/>
      <c r="O59" s="125">
        <v>2</v>
      </c>
      <c r="P59" s="126"/>
      <c r="Q59" s="127" t="str">
        <f>IF(OR(R59="Preventivo",R59="Detectivo"),"Probabilidad",IF(R59="Correctivo","Impacto",""))</f>
        <v/>
      </c>
      <c r="R59" s="128"/>
      <c r="S59" s="128"/>
      <c r="T59" s="129" t="str">
        <f t="shared" ref="T59:T63" si="62">IF(AND(R59="Preventivo",S59="Automático"),"50%",IF(AND(R59="Preventivo",S59="Manual"),"40%",IF(AND(R59="Detectivo",S59="Automático"),"40%",IF(AND(R59="Detectivo",S59="Manual"),"30%",IF(AND(R59="Correctivo",S59="Automático"),"35%",IF(AND(R59="Correctivo",S59="Manual"),"25%",""))))))</f>
        <v/>
      </c>
      <c r="U59" s="128"/>
      <c r="V59" s="128"/>
      <c r="W59" s="128"/>
      <c r="X59" s="130" t="str">
        <f>IFERROR(IF(AND(Q58="Probabilidad",Q59="Probabilidad"),(Z58-(+Z58*T59)),IF(Q59="Probabilidad",(I58-(+I58*T59)),IF(Q59="Impacto",Z58,""))),"")</f>
        <v/>
      </c>
      <c r="Y59" s="131" t="str">
        <f t="shared" si="1"/>
        <v/>
      </c>
      <c r="Z59" s="132" t="str">
        <f t="shared" ref="Z59:Z63" si="63">+X59</f>
        <v/>
      </c>
      <c r="AA59" s="131" t="str">
        <f t="shared" si="3"/>
        <v/>
      </c>
      <c r="AB59" s="132" t="str">
        <f>IFERROR(IF(AND(Q58="Impacto",Q59="Impacto"),(AB52-(+AB52*T59)),IF(Q59="Impacto",($M$58-(+$M$58*T59)),IF(Q59="Probabilidad",AB52,""))),"")</f>
        <v/>
      </c>
      <c r="AC59" s="133"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4"/>
      <c r="AE59" s="135"/>
      <c r="AF59" s="136"/>
      <c r="AG59" s="137"/>
      <c r="AH59" s="137"/>
      <c r="AI59" s="135"/>
      <c r="AJ59" s="136"/>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ht="151.5" customHeight="1" x14ac:dyDescent="0.3">
      <c r="A60" s="199"/>
      <c r="B60" s="202"/>
      <c r="C60" s="202"/>
      <c r="D60" s="202"/>
      <c r="E60" s="205"/>
      <c r="F60" s="202"/>
      <c r="G60" s="208"/>
      <c r="H60" s="193"/>
      <c r="I60" s="187"/>
      <c r="J60" s="190"/>
      <c r="K60" s="187">
        <f ca="1">IF(NOT(ISERROR(MATCH(J60,_xlfn.ANCHORARRAY(E71),0))),I73&amp;"Por favor no seleccionar los criterios de impacto",J60)</f>
        <v>0</v>
      </c>
      <c r="L60" s="193"/>
      <c r="M60" s="187"/>
      <c r="N60" s="196"/>
      <c r="O60" s="125">
        <v>3</v>
      </c>
      <c r="P60" s="138"/>
      <c r="Q60" s="127" t="str">
        <f>IF(OR(R60="Preventivo",R60="Detectivo"),"Probabilidad",IF(R60="Correctivo","Impacto",""))</f>
        <v/>
      </c>
      <c r="R60" s="128"/>
      <c r="S60" s="128"/>
      <c r="T60" s="129" t="str">
        <f t="shared" si="62"/>
        <v/>
      </c>
      <c r="U60" s="128"/>
      <c r="V60" s="128"/>
      <c r="W60" s="128"/>
      <c r="X60" s="130" t="str">
        <f>IFERROR(IF(AND(Q59="Probabilidad",Q60="Probabilidad"),(Z59-(+Z59*T60)),IF(AND(Q59="Impacto",Q60="Probabilidad"),(Z58-(+Z58*T60)),IF(Q60="Impacto",Z59,""))),"")</f>
        <v/>
      </c>
      <c r="Y60" s="131" t="str">
        <f t="shared" si="1"/>
        <v/>
      </c>
      <c r="Z60" s="132" t="str">
        <f t="shared" si="63"/>
        <v/>
      </c>
      <c r="AA60" s="131" t="str">
        <f t="shared" si="3"/>
        <v/>
      </c>
      <c r="AB60" s="132" t="str">
        <f>IFERROR(IF(AND(Q59="Impacto",Q60="Impacto"),(AB59-(+AB59*T60)),IF(AND(Q59="Probabilidad",Q60="Impacto"),(AB58-(+AB58*T60)),IF(Q60="Probabilidad",AB59,""))),"")</f>
        <v/>
      </c>
      <c r="AC60" s="133" t="str">
        <f t="shared" si="64"/>
        <v/>
      </c>
      <c r="AD60" s="134"/>
      <c r="AE60" s="135"/>
      <c r="AF60" s="136"/>
      <c r="AG60" s="137"/>
      <c r="AH60" s="137"/>
      <c r="AI60" s="135"/>
      <c r="AJ60" s="136"/>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ht="151.5" customHeight="1" x14ac:dyDescent="0.3">
      <c r="A61" s="199"/>
      <c r="B61" s="202"/>
      <c r="C61" s="202"/>
      <c r="D61" s="202"/>
      <c r="E61" s="205"/>
      <c r="F61" s="202"/>
      <c r="G61" s="208"/>
      <c r="H61" s="193"/>
      <c r="I61" s="187"/>
      <c r="J61" s="190"/>
      <c r="K61" s="187">
        <f ca="1">IF(NOT(ISERROR(MATCH(J61,_xlfn.ANCHORARRAY(E72),0))),I74&amp;"Por favor no seleccionar los criterios de impacto",J61)</f>
        <v>0</v>
      </c>
      <c r="L61" s="193"/>
      <c r="M61" s="187"/>
      <c r="N61" s="196"/>
      <c r="O61" s="125">
        <v>4</v>
      </c>
      <c r="P61" s="126"/>
      <c r="Q61" s="127" t="str">
        <f t="shared" ref="Q61:Q63" si="65">IF(OR(R61="Preventivo",R61="Detectivo"),"Probabilidad",IF(R61="Correctivo","Impacto",""))</f>
        <v/>
      </c>
      <c r="R61" s="128"/>
      <c r="S61" s="128"/>
      <c r="T61" s="129" t="str">
        <f t="shared" si="62"/>
        <v/>
      </c>
      <c r="U61" s="128"/>
      <c r="V61" s="128"/>
      <c r="W61" s="128"/>
      <c r="X61" s="130" t="str">
        <f t="shared" ref="X61:X63" si="66">IFERROR(IF(AND(Q60="Probabilidad",Q61="Probabilidad"),(Z60-(+Z60*T61)),IF(AND(Q60="Impacto",Q61="Probabilidad"),(Z59-(+Z59*T61)),IF(Q61="Impacto",Z60,""))),"")</f>
        <v/>
      </c>
      <c r="Y61" s="131" t="str">
        <f t="shared" si="1"/>
        <v/>
      </c>
      <c r="Z61" s="132" t="str">
        <f t="shared" si="63"/>
        <v/>
      </c>
      <c r="AA61" s="131" t="str">
        <f t="shared" si="3"/>
        <v/>
      </c>
      <c r="AB61" s="132" t="str">
        <f t="shared" ref="AB61:AB63" si="67">IFERROR(IF(AND(Q60="Impacto",Q61="Impacto"),(AB60-(+AB60*T61)),IF(AND(Q60="Probabilidad",Q61="Impacto"),(AB59-(+AB59*T61)),IF(Q61="Probabilidad",AB60,""))),"")</f>
        <v/>
      </c>
      <c r="AC61" s="133"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4"/>
      <c r="AE61" s="135"/>
      <c r="AF61" s="136"/>
      <c r="AG61" s="137"/>
      <c r="AH61" s="137"/>
      <c r="AI61" s="135"/>
      <c r="AJ61" s="136"/>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ht="151.5" customHeight="1" x14ac:dyDescent="0.3">
      <c r="A62" s="199"/>
      <c r="B62" s="202"/>
      <c r="C62" s="202"/>
      <c r="D62" s="202"/>
      <c r="E62" s="205"/>
      <c r="F62" s="202"/>
      <c r="G62" s="208"/>
      <c r="H62" s="193"/>
      <c r="I62" s="187"/>
      <c r="J62" s="190"/>
      <c r="K62" s="187">
        <f ca="1">IF(NOT(ISERROR(MATCH(J62,_xlfn.ANCHORARRAY(E73),0))),I75&amp;"Por favor no seleccionar los criterios de impacto",J62)</f>
        <v>0</v>
      </c>
      <c r="L62" s="193"/>
      <c r="M62" s="187"/>
      <c r="N62" s="196"/>
      <c r="O62" s="125">
        <v>5</v>
      </c>
      <c r="P62" s="126"/>
      <c r="Q62" s="127" t="str">
        <f t="shared" si="65"/>
        <v/>
      </c>
      <c r="R62" s="128"/>
      <c r="S62" s="128"/>
      <c r="T62" s="129" t="str">
        <f t="shared" si="62"/>
        <v/>
      </c>
      <c r="U62" s="128"/>
      <c r="V62" s="128"/>
      <c r="W62" s="128"/>
      <c r="X62" s="130" t="str">
        <f t="shared" si="66"/>
        <v/>
      </c>
      <c r="Y62" s="131" t="str">
        <f t="shared" si="1"/>
        <v/>
      </c>
      <c r="Z62" s="132" t="str">
        <f t="shared" si="63"/>
        <v/>
      </c>
      <c r="AA62" s="131" t="str">
        <f t="shared" si="3"/>
        <v/>
      </c>
      <c r="AB62" s="132" t="str">
        <f t="shared" si="67"/>
        <v/>
      </c>
      <c r="AC62" s="133"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4"/>
      <c r="AE62" s="135"/>
      <c r="AF62" s="136"/>
      <c r="AG62" s="137"/>
      <c r="AH62" s="137"/>
      <c r="AI62" s="135"/>
      <c r="AJ62" s="136"/>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ht="151.5" customHeight="1" x14ac:dyDescent="0.3">
      <c r="A63" s="200"/>
      <c r="B63" s="203"/>
      <c r="C63" s="203"/>
      <c r="D63" s="203"/>
      <c r="E63" s="206"/>
      <c r="F63" s="203"/>
      <c r="G63" s="209"/>
      <c r="H63" s="194"/>
      <c r="I63" s="188"/>
      <c r="J63" s="191"/>
      <c r="K63" s="188">
        <f ca="1">IF(NOT(ISERROR(MATCH(J63,_xlfn.ANCHORARRAY(E74),0))),I76&amp;"Por favor no seleccionar los criterios de impacto",J63)</f>
        <v>0</v>
      </c>
      <c r="L63" s="194"/>
      <c r="M63" s="188"/>
      <c r="N63" s="197"/>
      <c r="O63" s="125">
        <v>6</v>
      </c>
      <c r="P63" s="126"/>
      <c r="Q63" s="127" t="str">
        <f t="shared" si="65"/>
        <v/>
      </c>
      <c r="R63" s="128"/>
      <c r="S63" s="128"/>
      <c r="T63" s="129" t="str">
        <f t="shared" si="62"/>
        <v/>
      </c>
      <c r="U63" s="128"/>
      <c r="V63" s="128"/>
      <c r="W63" s="128"/>
      <c r="X63" s="130" t="str">
        <f t="shared" si="66"/>
        <v/>
      </c>
      <c r="Y63" s="131" t="str">
        <f t="shared" si="1"/>
        <v/>
      </c>
      <c r="Z63" s="132" t="str">
        <f t="shared" si="63"/>
        <v/>
      </c>
      <c r="AA63" s="131" t="str">
        <f t="shared" si="3"/>
        <v/>
      </c>
      <c r="AB63" s="132" t="str">
        <f t="shared" si="67"/>
        <v/>
      </c>
      <c r="AC63" s="133" t="str">
        <f t="shared" si="68"/>
        <v/>
      </c>
      <c r="AD63" s="134"/>
      <c r="AE63" s="135"/>
      <c r="AF63" s="136"/>
      <c r="AG63" s="137"/>
      <c r="AH63" s="137"/>
      <c r="AI63" s="135"/>
      <c r="AJ63" s="136"/>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ht="151.5" customHeight="1" x14ac:dyDescent="0.3">
      <c r="A64" s="198">
        <v>10</v>
      </c>
      <c r="B64" s="201"/>
      <c r="C64" s="201"/>
      <c r="D64" s="201"/>
      <c r="E64" s="204"/>
      <c r="F64" s="201"/>
      <c r="G64" s="207"/>
      <c r="H64" s="192" t="str">
        <f>IF(G64&lt;=0,"",IF(G64&lt;=2,"Muy Baja",IF(G64&lt;=24,"Baja",IF(G64&lt;=500,"Media",IF(G64&lt;=5000,"Alta","Muy Alta")))))</f>
        <v/>
      </c>
      <c r="I64" s="186" t="str">
        <f>IF(H64="","",IF(H64="Muy Baja",0.2,IF(H64="Baja",0.4,IF(H64="Media",0.6,IF(H64="Alta",0.8,IF(H64="Muy Alta",1,))))))</f>
        <v/>
      </c>
      <c r="J64" s="189"/>
      <c r="K64" s="186">
        <f ca="1">IF(NOT(ISERROR(MATCH(J64,'Tabla Impacto'!$B$221:$B$223,0))),'Tabla Impacto'!$F$223&amp;"Por favor no seleccionar los criterios de impacto(Afectación Económica o presupuestal y Pérdida Reputacional)",J64)</f>
        <v>0</v>
      </c>
      <c r="L64" s="192" t="str">
        <f ca="1">IF(OR(K64='Tabla Impacto'!$C$11,K64='Tabla Impacto'!$D$11),"Leve",IF(OR(K64='Tabla Impacto'!$C$12,K64='Tabla Impacto'!$D$12),"Menor",IF(OR(K64='Tabla Impacto'!$C$13,K64='Tabla Impacto'!$D$13),"Moderado",IF(OR(K64='Tabla Impacto'!$C$14,K64='Tabla Impacto'!$D$14),"Mayor",IF(OR(K64='Tabla Impacto'!$C$15,K64='Tabla Impacto'!$D$15),"Catastrófico","")))))</f>
        <v/>
      </c>
      <c r="M64" s="186" t="str">
        <f ca="1">IF(L64="","",IF(L64="Leve",0.2,IF(L64="Menor",0.4,IF(L64="Moderado",0.6,IF(L64="Mayor",0.8,IF(L64="Catastrófico",1,))))))</f>
        <v/>
      </c>
      <c r="N64" s="195" t="str">
        <f ca="1">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5">
        <v>1</v>
      </c>
      <c r="P64" s="126"/>
      <c r="Q64" s="127" t="str">
        <f>IF(OR(R64="Preventivo",R64="Detectivo"),"Probabilidad",IF(R64="Correctivo","Impacto",""))</f>
        <v/>
      </c>
      <c r="R64" s="128"/>
      <c r="S64" s="128"/>
      <c r="T64" s="129" t="str">
        <f>IF(AND(R64="Preventivo",S64="Automático"),"50%",IF(AND(R64="Preventivo",S64="Manual"),"40%",IF(AND(R64="Detectivo",S64="Automático"),"40%",IF(AND(R64="Detectivo",S64="Manual"),"30%",IF(AND(R64="Correctivo",S64="Automático"),"35%",IF(AND(R64="Correctivo",S64="Manual"),"25%",""))))))</f>
        <v/>
      </c>
      <c r="U64" s="128"/>
      <c r="V64" s="128"/>
      <c r="W64" s="128"/>
      <c r="X64" s="130" t="str">
        <f>IFERROR(IF(Q64="Probabilidad",(I64-(+I64*T64)),IF(Q64="Impacto",I64,"")),"")</f>
        <v/>
      </c>
      <c r="Y64" s="131" t="str">
        <f>IFERROR(IF(X64="","",IF(X64&lt;=0.2,"Muy Baja",IF(X64&lt;=0.4,"Baja",IF(X64&lt;=0.6,"Media",IF(X64&lt;=0.8,"Alta","Muy Alta"))))),"")</f>
        <v/>
      </c>
      <c r="Z64" s="132" t="str">
        <f>+X64</f>
        <v/>
      </c>
      <c r="AA64" s="131" t="str">
        <f>IFERROR(IF(AB64="","",IF(AB64&lt;=0.2,"Leve",IF(AB64&lt;=0.4,"Menor",IF(AB64&lt;=0.6,"Moderado",IF(AB64&lt;=0.8,"Mayor","Catastrófico"))))),"")</f>
        <v/>
      </c>
      <c r="AB64" s="132" t="str">
        <f>IFERROR(IF(Q64="Impacto",(M64-(+M64*T64)),IF(Q64="Probabilidad",M64,"")),"")</f>
        <v/>
      </c>
      <c r="AC64" s="133"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4"/>
      <c r="AE64" s="135"/>
      <c r="AF64" s="136"/>
      <c r="AG64" s="137"/>
      <c r="AH64" s="137"/>
      <c r="AI64" s="135"/>
      <c r="AJ64" s="136"/>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36" ht="151.5" customHeight="1" x14ac:dyDescent="0.3">
      <c r="A65" s="199"/>
      <c r="B65" s="202"/>
      <c r="C65" s="202"/>
      <c r="D65" s="202"/>
      <c r="E65" s="205"/>
      <c r="F65" s="202"/>
      <c r="G65" s="208"/>
      <c r="H65" s="193"/>
      <c r="I65" s="187"/>
      <c r="J65" s="190"/>
      <c r="K65" s="187">
        <f ca="1">IF(NOT(ISERROR(MATCH(J65,_xlfn.ANCHORARRAY(E76),0))),I78&amp;"Por favor no seleccionar los criterios de impacto",J65)</f>
        <v>0</v>
      </c>
      <c r="L65" s="193"/>
      <c r="M65" s="187"/>
      <c r="N65" s="196"/>
      <c r="O65" s="125">
        <v>2</v>
      </c>
      <c r="P65" s="126"/>
      <c r="Q65" s="127" t="str">
        <f>IF(OR(R65="Preventivo",R65="Detectivo"),"Probabilidad",IF(R65="Correctivo","Impacto",""))</f>
        <v/>
      </c>
      <c r="R65" s="128"/>
      <c r="S65" s="128"/>
      <c r="T65" s="129" t="str">
        <f t="shared" ref="T65:T69" si="69">IF(AND(R65="Preventivo",S65="Automático"),"50%",IF(AND(R65="Preventivo",S65="Manual"),"40%",IF(AND(R65="Detectivo",S65="Automático"),"40%",IF(AND(R65="Detectivo",S65="Manual"),"30%",IF(AND(R65="Correctivo",S65="Automático"),"35%",IF(AND(R65="Correctivo",S65="Manual"),"25%",""))))))</f>
        <v/>
      </c>
      <c r="U65" s="128"/>
      <c r="V65" s="128"/>
      <c r="W65" s="128"/>
      <c r="X65" s="130" t="str">
        <f>IFERROR(IF(AND(Q64="Probabilidad",Q65="Probabilidad"),(Z64-(+Z64*T65)),IF(Q65="Probabilidad",(I64-(+I64*T65)),IF(Q65="Impacto",Z64,""))),"")</f>
        <v/>
      </c>
      <c r="Y65" s="131" t="str">
        <f t="shared" si="1"/>
        <v/>
      </c>
      <c r="Z65" s="132" t="str">
        <f t="shared" ref="Z65:Z69" si="70">+X65</f>
        <v/>
      </c>
      <c r="AA65" s="131" t="str">
        <f t="shared" si="3"/>
        <v/>
      </c>
      <c r="AB65" s="132" t="str">
        <f>IFERROR(IF(AND(Q64="Impacto",Q65="Impacto"),(AB58-(+AB58*T65)),IF(Q65="Impacto",($M$64-(+$M$64*T65)),IF(Q65="Probabilidad",AB58,""))),"")</f>
        <v/>
      </c>
      <c r="AC65" s="133"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4"/>
      <c r="AE65" s="135"/>
      <c r="AF65" s="136"/>
      <c r="AG65" s="137"/>
      <c r="AH65" s="137"/>
      <c r="AI65" s="135"/>
      <c r="AJ65" s="136"/>
    </row>
    <row r="66" spans="1:36" ht="151.5" customHeight="1" x14ac:dyDescent="0.3">
      <c r="A66" s="199"/>
      <c r="B66" s="202"/>
      <c r="C66" s="202"/>
      <c r="D66" s="202"/>
      <c r="E66" s="205"/>
      <c r="F66" s="202"/>
      <c r="G66" s="208"/>
      <c r="H66" s="193"/>
      <c r="I66" s="187"/>
      <c r="J66" s="190"/>
      <c r="K66" s="187">
        <f ca="1">IF(NOT(ISERROR(MATCH(J66,_xlfn.ANCHORARRAY(E77),0))),I79&amp;"Por favor no seleccionar los criterios de impacto",J66)</f>
        <v>0</v>
      </c>
      <c r="L66" s="193"/>
      <c r="M66" s="187"/>
      <c r="N66" s="196"/>
      <c r="O66" s="125">
        <v>3</v>
      </c>
      <c r="P66" s="138"/>
      <c r="Q66" s="127" t="str">
        <f>IF(OR(R66="Preventivo",R66="Detectivo"),"Probabilidad",IF(R66="Correctivo","Impacto",""))</f>
        <v/>
      </c>
      <c r="R66" s="128"/>
      <c r="S66" s="128"/>
      <c r="T66" s="129" t="str">
        <f t="shared" si="69"/>
        <v/>
      </c>
      <c r="U66" s="128"/>
      <c r="V66" s="128"/>
      <c r="W66" s="128"/>
      <c r="X66" s="130" t="str">
        <f>IFERROR(IF(AND(Q65="Probabilidad",Q66="Probabilidad"),(Z65-(+Z65*T66)),IF(AND(Q65="Impacto",Q66="Probabilidad"),(Z64-(+Z64*T66)),IF(Q66="Impacto",Z65,""))),"")</f>
        <v/>
      </c>
      <c r="Y66" s="131" t="str">
        <f t="shared" si="1"/>
        <v/>
      </c>
      <c r="Z66" s="132" t="str">
        <f t="shared" si="70"/>
        <v/>
      </c>
      <c r="AA66" s="131" t="str">
        <f t="shared" si="3"/>
        <v/>
      </c>
      <c r="AB66" s="132" t="str">
        <f>IFERROR(IF(AND(Q65="Impacto",Q66="Impacto"),(AB65-(+AB65*T66)),IF(AND(Q65="Probabilidad",Q66="Impacto"),(AB64-(+AB64*T66)),IF(Q66="Probabilidad",AB65,""))),"")</f>
        <v/>
      </c>
      <c r="AC66" s="133" t="str">
        <f t="shared" si="71"/>
        <v/>
      </c>
      <c r="AD66" s="134"/>
      <c r="AE66" s="135"/>
      <c r="AF66" s="136"/>
      <c r="AG66" s="137"/>
      <c r="AH66" s="137"/>
      <c r="AI66" s="135"/>
      <c r="AJ66" s="136"/>
    </row>
    <row r="67" spans="1:36" ht="151.5" customHeight="1" x14ac:dyDescent="0.3">
      <c r="A67" s="199"/>
      <c r="B67" s="202"/>
      <c r="C67" s="202"/>
      <c r="D67" s="202"/>
      <c r="E67" s="205"/>
      <c r="F67" s="202"/>
      <c r="G67" s="208"/>
      <c r="H67" s="193"/>
      <c r="I67" s="187"/>
      <c r="J67" s="190"/>
      <c r="K67" s="187">
        <f ca="1">IF(NOT(ISERROR(MATCH(J67,_xlfn.ANCHORARRAY(E78),0))),I80&amp;"Por favor no seleccionar los criterios de impacto",J67)</f>
        <v>0</v>
      </c>
      <c r="L67" s="193"/>
      <c r="M67" s="187"/>
      <c r="N67" s="196"/>
      <c r="O67" s="125">
        <v>4</v>
      </c>
      <c r="P67" s="126"/>
      <c r="Q67" s="127" t="str">
        <f t="shared" ref="Q67:Q69" si="72">IF(OR(R67="Preventivo",R67="Detectivo"),"Probabilidad",IF(R67="Correctivo","Impacto",""))</f>
        <v/>
      </c>
      <c r="R67" s="128"/>
      <c r="S67" s="128"/>
      <c r="T67" s="129" t="str">
        <f t="shared" si="69"/>
        <v/>
      </c>
      <c r="U67" s="128"/>
      <c r="V67" s="128"/>
      <c r="W67" s="128"/>
      <c r="X67" s="130" t="str">
        <f t="shared" ref="X67:X69" si="73">IFERROR(IF(AND(Q66="Probabilidad",Q67="Probabilidad"),(Z66-(+Z66*T67)),IF(AND(Q66="Impacto",Q67="Probabilidad"),(Z65-(+Z65*T67)),IF(Q67="Impacto",Z66,""))),"")</f>
        <v/>
      </c>
      <c r="Y67" s="131" t="str">
        <f t="shared" si="1"/>
        <v/>
      </c>
      <c r="Z67" s="132" t="str">
        <f t="shared" si="70"/>
        <v/>
      </c>
      <c r="AA67" s="131" t="str">
        <f t="shared" si="3"/>
        <v/>
      </c>
      <c r="AB67" s="132" t="str">
        <f t="shared" ref="AB67:AB69" si="74">IFERROR(IF(AND(Q66="Impacto",Q67="Impacto"),(AB66-(+AB66*T67)),IF(AND(Q66="Probabilidad",Q67="Impacto"),(AB65-(+AB65*T67)),IF(Q67="Probabilidad",AB66,""))),"")</f>
        <v/>
      </c>
      <c r="AC67" s="133"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4"/>
      <c r="AE67" s="135"/>
      <c r="AF67" s="136"/>
      <c r="AG67" s="137"/>
      <c r="AH67" s="137"/>
      <c r="AI67" s="135"/>
      <c r="AJ67" s="136"/>
    </row>
    <row r="68" spans="1:36" ht="151.5" customHeight="1" x14ac:dyDescent="0.3">
      <c r="A68" s="199"/>
      <c r="B68" s="202"/>
      <c r="C68" s="202"/>
      <c r="D68" s="202"/>
      <c r="E68" s="205"/>
      <c r="F68" s="202"/>
      <c r="G68" s="208"/>
      <c r="H68" s="193"/>
      <c r="I68" s="187"/>
      <c r="J68" s="190"/>
      <c r="K68" s="187">
        <f ca="1">IF(NOT(ISERROR(MATCH(J68,_xlfn.ANCHORARRAY(E79),0))),I81&amp;"Por favor no seleccionar los criterios de impacto",J68)</f>
        <v>0</v>
      </c>
      <c r="L68" s="193"/>
      <c r="M68" s="187"/>
      <c r="N68" s="196"/>
      <c r="O68" s="125">
        <v>5</v>
      </c>
      <c r="P68" s="126"/>
      <c r="Q68" s="127" t="str">
        <f t="shared" si="72"/>
        <v/>
      </c>
      <c r="R68" s="128"/>
      <c r="S68" s="128"/>
      <c r="T68" s="129" t="str">
        <f t="shared" si="69"/>
        <v/>
      </c>
      <c r="U68" s="128"/>
      <c r="V68" s="128"/>
      <c r="W68" s="128"/>
      <c r="X68" s="130" t="str">
        <f t="shared" si="73"/>
        <v/>
      </c>
      <c r="Y68" s="131" t="str">
        <f t="shared" si="1"/>
        <v/>
      </c>
      <c r="Z68" s="132" t="str">
        <f t="shared" si="70"/>
        <v/>
      </c>
      <c r="AA68" s="131" t="str">
        <f t="shared" si="3"/>
        <v/>
      </c>
      <c r="AB68" s="132" t="str">
        <f t="shared" si="74"/>
        <v/>
      </c>
      <c r="AC68" s="133"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4"/>
      <c r="AE68" s="135"/>
      <c r="AF68" s="136"/>
      <c r="AG68" s="137"/>
      <c r="AH68" s="137"/>
      <c r="AI68" s="135"/>
      <c r="AJ68" s="136"/>
    </row>
    <row r="69" spans="1:36" ht="151.5" customHeight="1" x14ac:dyDescent="0.3">
      <c r="A69" s="200"/>
      <c r="B69" s="203"/>
      <c r="C69" s="203"/>
      <c r="D69" s="203"/>
      <c r="E69" s="206"/>
      <c r="F69" s="203"/>
      <c r="G69" s="209"/>
      <c r="H69" s="194"/>
      <c r="I69" s="188"/>
      <c r="J69" s="191"/>
      <c r="K69" s="188">
        <f ca="1">IF(NOT(ISERROR(MATCH(J69,_xlfn.ANCHORARRAY(E80),0))),I82&amp;"Por favor no seleccionar los criterios de impacto",J69)</f>
        <v>0</v>
      </c>
      <c r="L69" s="194"/>
      <c r="M69" s="188"/>
      <c r="N69" s="197"/>
      <c r="O69" s="125">
        <v>6</v>
      </c>
      <c r="P69" s="126"/>
      <c r="Q69" s="127" t="str">
        <f t="shared" si="72"/>
        <v/>
      </c>
      <c r="R69" s="128"/>
      <c r="S69" s="128"/>
      <c r="T69" s="129" t="str">
        <f t="shared" si="69"/>
        <v/>
      </c>
      <c r="U69" s="128"/>
      <c r="V69" s="128"/>
      <c r="W69" s="128"/>
      <c r="X69" s="130" t="str">
        <f t="shared" si="73"/>
        <v/>
      </c>
      <c r="Y69" s="131" t="str">
        <f t="shared" si="1"/>
        <v/>
      </c>
      <c r="Z69" s="132" t="str">
        <f t="shared" si="70"/>
        <v/>
      </c>
      <c r="AA69" s="131" t="str">
        <f t="shared" si="3"/>
        <v/>
      </c>
      <c r="AB69" s="132" t="str">
        <f t="shared" si="74"/>
        <v/>
      </c>
      <c r="AC69" s="133" t="str">
        <f t="shared" si="75"/>
        <v/>
      </c>
      <c r="AD69" s="134"/>
      <c r="AE69" s="135"/>
      <c r="AF69" s="136"/>
      <c r="AG69" s="137"/>
      <c r="AH69" s="137"/>
      <c r="AI69" s="135"/>
      <c r="AJ69" s="136"/>
    </row>
    <row r="70" spans="1:36" ht="49.5" customHeight="1" x14ac:dyDescent="0.3">
      <c r="A70" s="6"/>
      <c r="B70" s="183" t="s">
        <v>131</v>
      </c>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c r="AA70" s="184"/>
      <c r="AB70" s="184"/>
      <c r="AC70" s="184"/>
      <c r="AD70" s="184"/>
      <c r="AE70" s="184"/>
      <c r="AF70" s="184"/>
      <c r="AG70" s="184"/>
      <c r="AH70" s="184"/>
      <c r="AI70" s="184"/>
      <c r="AJ70" s="185"/>
    </row>
    <row r="72" spans="1:36" x14ac:dyDescent="0.3">
      <c r="A72" s="1"/>
      <c r="B72" s="24" t="s">
        <v>143</v>
      </c>
      <c r="C72" s="1"/>
      <c r="D72" s="1"/>
      <c r="F72" s="1"/>
    </row>
  </sheetData>
  <sheetProtection algorithmName="SHA-512" hashValue="EvJ1+PiI29PplkW7FammMLnuc1LYWeFXJM7HpIdaRHlaYQf9cdUH3BF8ftff5fDT4dbbQ3OnIBT9eOomvzmtCw==" saltValue="pPzcpNDct/p6BSwOcYSWYQ==" spinCount="100000" sheet="1" objects="1" scenarios="1"/>
  <dataConsolidate/>
  <mergeCells count="185">
    <mergeCell ref="C4:N4"/>
    <mergeCell ref="O4:Q4"/>
    <mergeCell ref="A1:AJ2"/>
    <mergeCell ref="A7:G7"/>
    <mergeCell ref="H7:N7"/>
    <mergeCell ref="O7:W7"/>
    <mergeCell ref="X7:AD7"/>
    <mergeCell ref="AE7:AJ7"/>
    <mergeCell ref="B70:AJ70"/>
    <mergeCell ref="M58:M63"/>
    <mergeCell ref="N58:N63"/>
    <mergeCell ref="A64:A69"/>
    <mergeCell ref="B64:B69"/>
    <mergeCell ref="C64:C69"/>
    <mergeCell ref="D64:D69"/>
    <mergeCell ref="E64:E69"/>
    <mergeCell ref="F64:F69"/>
    <mergeCell ref="G64:G69"/>
    <mergeCell ref="H64:H69"/>
    <mergeCell ref="I64:I69"/>
    <mergeCell ref="J64:J69"/>
    <mergeCell ref="K64:K69"/>
    <mergeCell ref="L64:L69"/>
    <mergeCell ref="M64:M69"/>
    <mergeCell ref="N64:N69"/>
    <mergeCell ref="J58:J63"/>
    <mergeCell ref="K58:K63"/>
    <mergeCell ref="L58:L63"/>
    <mergeCell ref="A58:A63"/>
    <mergeCell ref="B58:B63"/>
    <mergeCell ref="C58:C63"/>
    <mergeCell ref="D58:D63"/>
    <mergeCell ref="E58:E63"/>
    <mergeCell ref="F58:F63"/>
    <mergeCell ref="G58:G63"/>
    <mergeCell ref="H58:H63"/>
    <mergeCell ref="I58:I63"/>
    <mergeCell ref="M46:M51"/>
    <mergeCell ref="N46:N51"/>
    <mergeCell ref="F52:F57"/>
    <mergeCell ref="G52:G57"/>
    <mergeCell ref="H52:H57"/>
    <mergeCell ref="I52:I57"/>
    <mergeCell ref="J52:J57"/>
    <mergeCell ref="F46:F51"/>
    <mergeCell ref="G46:G51"/>
    <mergeCell ref="H46:H51"/>
    <mergeCell ref="I46:I51"/>
    <mergeCell ref="K52:K57"/>
    <mergeCell ref="L52:L57"/>
    <mergeCell ref="M52:M57"/>
    <mergeCell ref="N52:N57"/>
    <mergeCell ref="I34:I39"/>
    <mergeCell ref="J34:J39"/>
    <mergeCell ref="G40:G45"/>
    <mergeCell ref="H40:H45"/>
    <mergeCell ref="I40:I45"/>
    <mergeCell ref="K34:K39"/>
    <mergeCell ref="L34:L39"/>
    <mergeCell ref="A52:A57"/>
    <mergeCell ref="B52:B57"/>
    <mergeCell ref="C52:C57"/>
    <mergeCell ref="D52:D57"/>
    <mergeCell ref="E52:E57"/>
    <mergeCell ref="A46:A51"/>
    <mergeCell ref="B46:B51"/>
    <mergeCell ref="C46:C51"/>
    <mergeCell ref="D46:D51"/>
    <mergeCell ref="E46:E51"/>
    <mergeCell ref="M34:M39"/>
    <mergeCell ref="N34:N39"/>
    <mergeCell ref="M40:M45"/>
    <mergeCell ref="N40:N45"/>
    <mergeCell ref="J46:J51"/>
    <mergeCell ref="K46:K51"/>
    <mergeCell ref="L46:L51"/>
    <mergeCell ref="A34:A39"/>
    <mergeCell ref="B34:B39"/>
    <mergeCell ref="C34:C39"/>
    <mergeCell ref="A40:A45"/>
    <mergeCell ref="B40:B45"/>
    <mergeCell ref="C40:C45"/>
    <mergeCell ref="D40:D45"/>
    <mergeCell ref="E40:E45"/>
    <mergeCell ref="F40:F45"/>
    <mergeCell ref="D34:D39"/>
    <mergeCell ref="E34:E39"/>
    <mergeCell ref="J40:J45"/>
    <mergeCell ref="K40:K45"/>
    <mergeCell ref="L40:L45"/>
    <mergeCell ref="F34:F39"/>
    <mergeCell ref="G34:G39"/>
    <mergeCell ref="H34:H39"/>
    <mergeCell ref="M22:M27"/>
    <mergeCell ref="N22:N27"/>
    <mergeCell ref="A28:A33"/>
    <mergeCell ref="B28:B33"/>
    <mergeCell ref="C28:C33"/>
    <mergeCell ref="D28:D33"/>
    <mergeCell ref="E28:E33"/>
    <mergeCell ref="F28:F33"/>
    <mergeCell ref="G28:G33"/>
    <mergeCell ref="H28:H33"/>
    <mergeCell ref="I28:I33"/>
    <mergeCell ref="J28:J33"/>
    <mergeCell ref="K28:K33"/>
    <mergeCell ref="L28:L33"/>
    <mergeCell ref="M28:M33"/>
    <mergeCell ref="N28:N33"/>
    <mergeCell ref="K16:K21"/>
    <mergeCell ref="L16:L21"/>
    <mergeCell ref="M16:M21"/>
    <mergeCell ref="N16:N21"/>
    <mergeCell ref="A22:A27"/>
    <mergeCell ref="B22:B27"/>
    <mergeCell ref="C22:C27"/>
    <mergeCell ref="D22:D27"/>
    <mergeCell ref="E22:E27"/>
    <mergeCell ref="F22:F27"/>
    <mergeCell ref="G22:G27"/>
    <mergeCell ref="H22:H27"/>
    <mergeCell ref="I22:I27"/>
    <mergeCell ref="J22:J27"/>
    <mergeCell ref="K22:K27"/>
    <mergeCell ref="L22:L27"/>
    <mergeCell ref="F16:F21"/>
    <mergeCell ref="G16:G21"/>
    <mergeCell ref="H16:H21"/>
    <mergeCell ref="I16:I21"/>
    <mergeCell ref="J16:J21"/>
    <mergeCell ref="A16:A21"/>
    <mergeCell ref="B16:B21"/>
    <mergeCell ref="C16:C21"/>
    <mergeCell ref="D16:D21"/>
    <mergeCell ref="E16:E21"/>
    <mergeCell ref="AE8:AE9"/>
    <mergeCell ref="AJ8:AJ9"/>
    <mergeCell ref="AI8:AI9"/>
    <mergeCell ref="AH8:AH9"/>
    <mergeCell ref="AG8:AG9"/>
    <mergeCell ref="AF8:AF9"/>
    <mergeCell ref="A4:B4"/>
    <mergeCell ref="A5:B5"/>
    <mergeCell ref="A6:B6"/>
    <mergeCell ref="A8:A9"/>
    <mergeCell ref="F8:F9"/>
    <mergeCell ref="E8:E9"/>
    <mergeCell ref="D8:D9"/>
    <mergeCell ref="C8:C9"/>
    <mergeCell ref="AD8:AD9"/>
    <mergeCell ref="C5:N5"/>
    <mergeCell ref="C6:N6"/>
    <mergeCell ref="O8:O9"/>
    <mergeCell ref="AC8:AC9"/>
    <mergeCell ref="AB8:AB9"/>
    <mergeCell ref="X8:X9"/>
    <mergeCell ref="P8:P9"/>
    <mergeCell ref="AA8:AA9"/>
    <mergeCell ref="Y8:Y9"/>
    <mergeCell ref="Z8:Z9"/>
    <mergeCell ref="G8:G9"/>
    <mergeCell ref="H8:H9"/>
    <mergeCell ref="I8:I9"/>
    <mergeCell ref="L8:L9"/>
    <mergeCell ref="M8:M9"/>
    <mergeCell ref="B8:B9"/>
    <mergeCell ref="N8:N9"/>
    <mergeCell ref="J8:J9"/>
    <mergeCell ref="K8:K9"/>
    <mergeCell ref="Q8:Q9"/>
    <mergeCell ref="R8:W8"/>
    <mergeCell ref="F10:F15"/>
    <mergeCell ref="G10:G15"/>
    <mergeCell ref="H10:H15"/>
    <mergeCell ref="A10:A15"/>
    <mergeCell ref="B10:B15"/>
    <mergeCell ref="C10:C15"/>
    <mergeCell ref="D10:D15"/>
    <mergeCell ref="E10:E15"/>
    <mergeCell ref="N10:N15"/>
    <mergeCell ref="I10:I15"/>
    <mergeCell ref="J10:J15"/>
    <mergeCell ref="K10:K15"/>
    <mergeCell ref="L10:L15"/>
    <mergeCell ref="M10:M15"/>
  </mergeCells>
  <conditionalFormatting sqref="H10 H16">
    <cfRule type="cellIs" dxfId="234" priority="319" operator="equal">
      <formula>"Muy Alta"</formula>
    </cfRule>
    <cfRule type="cellIs" dxfId="233" priority="320" operator="equal">
      <formula>"Alta"</formula>
    </cfRule>
    <cfRule type="cellIs" dxfId="232" priority="321" operator="equal">
      <formula>"Media"</formula>
    </cfRule>
    <cfRule type="cellIs" dxfId="231" priority="322" operator="equal">
      <formula>"Baja"</formula>
    </cfRule>
    <cfRule type="cellIs" dxfId="230" priority="323" operator="equal">
      <formula>"Muy Baja"</formula>
    </cfRule>
  </conditionalFormatting>
  <conditionalFormatting sqref="L10 L16 L22 L28 L34 L40 L46 L52 L58 L64">
    <cfRule type="cellIs" dxfId="229" priority="314" operator="equal">
      <formula>"Catastrófico"</formula>
    </cfRule>
    <cfRule type="cellIs" dxfId="228" priority="315" operator="equal">
      <formula>"Mayor"</formula>
    </cfRule>
    <cfRule type="cellIs" dxfId="227" priority="316" operator="equal">
      <formula>"Moderado"</formula>
    </cfRule>
    <cfRule type="cellIs" dxfId="226" priority="317" operator="equal">
      <formula>"Menor"</formula>
    </cfRule>
    <cfRule type="cellIs" dxfId="225" priority="318" operator="equal">
      <formula>"Leve"</formula>
    </cfRule>
  </conditionalFormatting>
  <conditionalFormatting sqref="N10">
    <cfRule type="cellIs" dxfId="224" priority="310" operator="equal">
      <formula>"Extremo"</formula>
    </cfRule>
    <cfRule type="cellIs" dxfId="223" priority="311" operator="equal">
      <formula>"Alto"</formula>
    </cfRule>
    <cfRule type="cellIs" dxfId="222" priority="312" operator="equal">
      <formula>"Moderado"</formula>
    </cfRule>
    <cfRule type="cellIs" dxfId="221" priority="313" operator="equal">
      <formula>"Bajo"</formula>
    </cfRule>
  </conditionalFormatting>
  <conditionalFormatting sqref="Y10:Y15">
    <cfRule type="cellIs" dxfId="220" priority="305" operator="equal">
      <formula>"Muy Alta"</formula>
    </cfRule>
    <cfRule type="cellIs" dxfId="219" priority="306" operator="equal">
      <formula>"Alta"</formula>
    </cfRule>
    <cfRule type="cellIs" dxfId="218" priority="307" operator="equal">
      <formula>"Media"</formula>
    </cfRule>
    <cfRule type="cellIs" dxfId="217" priority="308" operator="equal">
      <formula>"Baja"</formula>
    </cfRule>
    <cfRule type="cellIs" dxfId="216" priority="309" operator="equal">
      <formula>"Muy Baja"</formula>
    </cfRule>
  </conditionalFormatting>
  <conditionalFormatting sqref="AA10:AA15">
    <cfRule type="cellIs" dxfId="215" priority="300" operator="equal">
      <formula>"Catastrófico"</formula>
    </cfRule>
    <cfRule type="cellIs" dxfId="214" priority="301" operator="equal">
      <formula>"Mayor"</formula>
    </cfRule>
    <cfRule type="cellIs" dxfId="213" priority="302" operator="equal">
      <formula>"Moderado"</formula>
    </cfRule>
    <cfRule type="cellIs" dxfId="212" priority="303" operator="equal">
      <formula>"Menor"</formula>
    </cfRule>
    <cfRule type="cellIs" dxfId="211" priority="304" operator="equal">
      <formula>"Leve"</formula>
    </cfRule>
  </conditionalFormatting>
  <conditionalFormatting sqref="AC10:AC15">
    <cfRule type="cellIs" dxfId="210" priority="296" operator="equal">
      <formula>"Extremo"</formula>
    </cfRule>
    <cfRule type="cellIs" dxfId="209" priority="297" operator="equal">
      <formula>"Alto"</formula>
    </cfRule>
    <cfRule type="cellIs" dxfId="208" priority="298" operator="equal">
      <formula>"Moderado"</formula>
    </cfRule>
    <cfRule type="cellIs" dxfId="207" priority="299" operator="equal">
      <formula>"Bajo"</formula>
    </cfRule>
  </conditionalFormatting>
  <conditionalFormatting sqref="H58">
    <cfRule type="cellIs" dxfId="206" priority="53" operator="equal">
      <formula>"Muy Alta"</formula>
    </cfRule>
    <cfRule type="cellIs" dxfId="205" priority="54" operator="equal">
      <formula>"Alta"</formula>
    </cfRule>
    <cfRule type="cellIs" dxfId="204" priority="55" operator="equal">
      <formula>"Media"</formula>
    </cfRule>
    <cfRule type="cellIs" dxfId="203" priority="56" operator="equal">
      <formula>"Baja"</formula>
    </cfRule>
    <cfRule type="cellIs" dxfId="202" priority="57" operator="equal">
      <formula>"Muy Baja"</formula>
    </cfRule>
  </conditionalFormatting>
  <conditionalFormatting sqref="N16">
    <cfRule type="cellIs" dxfId="201" priority="240" operator="equal">
      <formula>"Extremo"</formula>
    </cfRule>
    <cfRule type="cellIs" dxfId="200" priority="241" operator="equal">
      <formula>"Alto"</formula>
    </cfRule>
    <cfRule type="cellIs" dxfId="199" priority="242" operator="equal">
      <formula>"Moderado"</formula>
    </cfRule>
    <cfRule type="cellIs" dxfId="198" priority="243" operator="equal">
      <formula>"Bajo"</formula>
    </cfRule>
  </conditionalFormatting>
  <conditionalFormatting sqref="Y16:Y21">
    <cfRule type="cellIs" dxfId="197" priority="235" operator="equal">
      <formula>"Muy Alta"</formula>
    </cfRule>
    <cfRule type="cellIs" dxfId="196" priority="236" operator="equal">
      <formula>"Alta"</formula>
    </cfRule>
    <cfRule type="cellIs" dxfId="195" priority="237" operator="equal">
      <formula>"Media"</formula>
    </cfRule>
    <cfRule type="cellIs" dxfId="194" priority="238" operator="equal">
      <formula>"Baja"</formula>
    </cfRule>
    <cfRule type="cellIs" dxfId="193" priority="239" operator="equal">
      <formula>"Muy Baja"</formula>
    </cfRule>
  </conditionalFormatting>
  <conditionalFormatting sqref="AA16:AA21">
    <cfRule type="cellIs" dxfId="192" priority="230" operator="equal">
      <formula>"Catastrófico"</formula>
    </cfRule>
    <cfRule type="cellIs" dxfId="191" priority="231" operator="equal">
      <formula>"Mayor"</formula>
    </cfRule>
    <cfRule type="cellIs" dxfId="190" priority="232" operator="equal">
      <formula>"Moderado"</formula>
    </cfRule>
    <cfRule type="cellIs" dxfId="189" priority="233" operator="equal">
      <formula>"Menor"</formula>
    </cfRule>
    <cfRule type="cellIs" dxfId="188" priority="234" operator="equal">
      <formula>"Leve"</formula>
    </cfRule>
  </conditionalFormatting>
  <conditionalFormatting sqref="AC16:AC21">
    <cfRule type="cellIs" dxfId="187" priority="226" operator="equal">
      <formula>"Extremo"</formula>
    </cfRule>
    <cfRule type="cellIs" dxfId="186" priority="227" operator="equal">
      <formula>"Alto"</formula>
    </cfRule>
    <cfRule type="cellIs" dxfId="185" priority="228" operator="equal">
      <formula>"Moderado"</formula>
    </cfRule>
    <cfRule type="cellIs" dxfId="184" priority="229" operator="equal">
      <formula>"Bajo"</formula>
    </cfRule>
  </conditionalFormatting>
  <conditionalFormatting sqref="H22">
    <cfRule type="cellIs" dxfId="183" priority="221" operator="equal">
      <formula>"Muy Alta"</formula>
    </cfRule>
    <cfRule type="cellIs" dxfId="182" priority="222" operator="equal">
      <formula>"Alta"</formula>
    </cfRule>
    <cfRule type="cellIs" dxfId="181" priority="223" operator="equal">
      <formula>"Media"</formula>
    </cfRule>
    <cfRule type="cellIs" dxfId="180" priority="224" operator="equal">
      <formula>"Baja"</formula>
    </cfRule>
    <cfRule type="cellIs" dxfId="179" priority="225" operator="equal">
      <formula>"Muy Baja"</formula>
    </cfRule>
  </conditionalFormatting>
  <conditionalFormatting sqref="N22">
    <cfRule type="cellIs" dxfId="178" priority="212" operator="equal">
      <formula>"Extremo"</formula>
    </cfRule>
    <cfRule type="cellIs" dxfId="177" priority="213" operator="equal">
      <formula>"Alto"</formula>
    </cfRule>
    <cfRule type="cellIs" dxfId="176" priority="214" operator="equal">
      <formula>"Moderado"</formula>
    </cfRule>
    <cfRule type="cellIs" dxfId="175" priority="215" operator="equal">
      <formula>"Bajo"</formula>
    </cfRule>
  </conditionalFormatting>
  <conditionalFormatting sqref="Y22:Y27">
    <cfRule type="cellIs" dxfId="174" priority="207" operator="equal">
      <formula>"Muy Alta"</formula>
    </cfRule>
    <cfRule type="cellIs" dxfId="173" priority="208" operator="equal">
      <formula>"Alta"</formula>
    </cfRule>
    <cfRule type="cellIs" dxfId="172" priority="209" operator="equal">
      <formula>"Media"</formula>
    </cfRule>
    <cfRule type="cellIs" dxfId="171" priority="210" operator="equal">
      <formula>"Baja"</formula>
    </cfRule>
    <cfRule type="cellIs" dxfId="170" priority="211" operator="equal">
      <formula>"Muy Baja"</formula>
    </cfRule>
  </conditionalFormatting>
  <conditionalFormatting sqref="AA22:AA27">
    <cfRule type="cellIs" dxfId="169" priority="202" operator="equal">
      <formula>"Catastrófico"</formula>
    </cfRule>
    <cfRule type="cellIs" dxfId="168" priority="203" operator="equal">
      <formula>"Mayor"</formula>
    </cfRule>
    <cfRule type="cellIs" dxfId="167" priority="204" operator="equal">
      <formula>"Moderado"</formula>
    </cfRule>
    <cfRule type="cellIs" dxfId="166" priority="205" operator="equal">
      <formula>"Menor"</formula>
    </cfRule>
    <cfRule type="cellIs" dxfId="165" priority="206" operator="equal">
      <formula>"Leve"</formula>
    </cfRule>
  </conditionalFormatting>
  <conditionalFormatting sqref="AC22:AC27">
    <cfRule type="cellIs" dxfId="164" priority="198" operator="equal">
      <formula>"Extremo"</formula>
    </cfRule>
    <cfRule type="cellIs" dxfId="163" priority="199" operator="equal">
      <formula>"Alto"</formula>
    </cfRule>
    <cfRule type="cellIs" dxfId="162" priority="200" operator="equal">
      <formula>"Moderado"</formula>
    </cfRule>
    <cfRule type="cellIs" dxfId="161" priority="201" operator="equal">
      <formula>"Bajo"</formula>
    </cfRule>
  </conditionalFormatting>
  <conditionalFormatting sqref="H28">
    <cfRule type="cellIs" dxfId="160" priority="193" operator="equal">
      <formula>"Muy Alta"</formula>
    </cfRule>
    <cfRule type="cellIs" dxfId="159" priority="194" operator="equal">
      <formula>"Alta"</formula>
    </cfRule>
    <cfRule type="cellIs" dxfId="158" priority="195" operator="equal">
      <formula>"Media"</formula>
    </cfRule>
    <cfRule type="cellIs" dxfId="157" priority="196" operator="equal">
      <formula>"Baja"</formula>
    </cfRule>
    <cfRule type="cellIs" dxfId="156" priority="197" operator="equal">
      <formula>"Muy Baja"</formula>
    </cfRule>
  </conditionalFormatting>
  <conditionalFormatting sqref="N28">
    <cfRule type="cellIs" dxfId="155" priority="184" operator="equal">
      <formula>"Extremo"</formula>
    </cfRule>
    <cfRule type="cellIs" dxfId="154" priority="185" operator="equal">
      <formula>"Alto"</formula>
    </cfRule>
    <cfRule type="cellIs" dxfId="153" priority="186" operator="equal">
      <formula>"Moderado"</formula>
    </cfRule>
    <cfRule type="cellIs" dxfId="152" priority="187" operator="equal">
      <formula>"Bajo"</formula>
    </cfRule>
  </conditionalFormatting>
  <conditionalFormatting sqref="Y28:Y33">
    <cfRule type="cellIs" dxfId="151" priority="179" operator="equal">
      <formula>"Muy Alta"</formula>
    </cfRule>
    <cfRule type="cellIs" dxfId="150" priority="180" operator="equal">
      <formula>"Alta"</formula>
    </cfRule>
    <cfRule type="cellIs" dxfId="149" priority="181" operator="equal">
      <formula>"Media"</formula>
    </cfRule>
    <cfRule type="cellIs" dxfId="148" priority="182" operator="equal">
      <formula>"Baja"</formula>
    </cfRule>
    <cfRule type="cellIs" dxfId="147" priority="183" operator="equal">
      <formula>"Muy Baja"</formula>
    </cfRule>
  </conditionalFormatting>
  <conditionalFormatting sqref="AA28:AA33">
    <cfRule type="cellIs" dxfId="146" priority="174" operator="equal">
      <formula>"Catastrófico"</formula>
    </cfRule>
    <cfRule type="cellIs" dxfId="145" priority="175" operator="equal">
      <formula>"Mayor"</formula>
    </cfRule>
    <cfRule type="cellIs" dxfId="144" priority="176" operator="equal">
      <formula>"Moderado"</formula>
    </cfRule>
    <cfRule type="cellIs" dxfId="143" priority="177" operator="equal">
      <formula>"Menor"</formula>
    </cfRule>
    <cfRule type="cellIs" dxfId="142" priority="178" operator="equal">
      <formula>"Leve"</formula>
    </cfRule>
  </conditionalFormatting>
  <conditionalFormatting sqref="AC28:AC33">
    <cfRule type="cellIs" dxfId="141" priority="170" operator="equal">
      <formula>"Extremo"</formula>
    </cfRule>
    <cfRule type="cellIs" dxfId="140" priority="171" operator="equal">
      <formula>"Alto"</formula>
    </cfRule>
    <cfRule type="cellIs" dxfId="139" priority="172" operator="equal">
      <formula>"Moderado"</formula>
    </cfRule>
    <cfRule type="cellIs" dxfId="138" priority="173" operator="equal">
      <formula>"Bajo"</formula>
    </cfRule>
  </conditionalFormatting>
  <conditionalFormatting sqref="H34">
    <cfRule type="cellIs" dxfId="137" priority="165" operator="equal">
      <formula>"Muy Alta"</formula>
    </cfRule>
    <cfRule type="cellIs" dxfId="136" priority="166" operator="equal">
      <formula>"Alta"</formula>
    </cfRule>
    <cfRule type="cellIs" dxfId="135" priority="167" operator="equal">
      <formula>"Media"</formula>
    </cfRule>
    <cfRule type="cellIs" dxfId="134" priority="168" operator="equal">
      <formula>"Baja"</formula>
    </cfRule>
    <cfRule type="cellIs" dxfId="133" priority="169" operator="equal">
      <formula>"Muy Baja"</formula>
    </cfRule>
  </conditionalFormatting>
  <conditionalFormatting sqref="N34">
    <cfRule type="cellIs" dxfId="132" priority="156" operator="equal">
      <formula>"Extremo"</formula>
    </cfRule>
    <cfRule type="cellIs" dxfId="131" priority="157" operator="equal">
      <formula>"Alto"</formula>
    </cfRule>
    <cfRule type="cellIs" dxfId="130" priority="158" operator="equal">
      <formula>"Moderado"</formula>
    </cfRule>
    <cfRule type="cellIs" dxfId="129" priority="159" operator="equal">
      <formula>"Bajo"</formula>
    </cfRule>
  </conditionalFormatting>
  <conditionalFormatting sqref="Y34:Y39">
    <cfRule type="cellIs" dxfId="128" priority="151" operator="equal">
      <formula>"Muy Alta"</formula>
    </cfRule>
    <cfRule type="cellIs" dxfId="127" priority="152" operator="equal">
      <formula>"Alta"</formula>
    </cfRule>
    <cfRule type="cellIs" dxfId="126" priority="153" operator="equal">
      <formula>"Media"</formula>
    </cfRule>
    <cfRule type="cellIs" dxfId="125" priority="154" operator="equal">
      <formula>"Baja"</formula>
    </cfRule>
    <cfRule type="cellIs" dxfId="124" priority="155" operator="equal">
      <formula>"Muy Baja"</formula>
    </cfRule>
  </conditionalFormatting>
  <conditionalFormatting sqref="AA34:AA39">
    <cfRule type="cellIs" dxfId="123" priority="146" operator="equal">
      <formula>"Catastrófico"</formula>
    </cfRule>
    <cfRule type="cellIs" dxfId="122" priority="147" operator="equal">
      <formula>"Mayor"</formula>
    </cfRule>
    <cfRule type="cellIs" dxfId="121" priority="148" operator="equal">
      <formula>"Moderado"</formula>
    </cfRule>
    <cfRule type="cellIs" dxfId="120" priority="149" operator="equal">
      <formula>"Menor"</formula>
    </cfRule>
    <cfRule type="cellIs" dxfId="119" priority="150" operator="equal">
      <formula>"Leve"</formula>
    </cfRule>
  </conditionalFormatting>
  <conditionalFormatting sqref="AC34:AC39">
    <cfRule type="cellIs" dxfId="118" priority="142" operator="equal">
      <formula>"Extremo"</formula>
    </cfRule>
    <cfRule type="cellIs" dxfId="117" priority="143" operator="equal">
      <formula>"Alto"</formula>
    </cfRule>
    <cfRule type="cellIs" dxfId="116" priority="144" operator="equal">
      <formula>"Moderado"</formula>
    </cfRule>
    <cfRule type="cellIs" dxfId="115" priority="145" operator="equal">
      <formula>"Bajo"</formula>
    </cfRule>
  </conditionalFormatting>
  <conditionalFormatting sqref="H40">
    <cfRule type="cellIs" dxfId="114" priority="137" operator="equal">
      <formula>"Muy Alta"</formula>
    </cfRule>
    <cfRule type="cellIs" dxfId="113" priority="138" operator="equal">
      <formula>"Alta"</formula>
    </cfRule>
    <cfRule type="cellIs" dxfId="112" priority="139" operator="equal">
      <formula>"Media"</formula>
    </cfRule>
    <cfRule type="cellIs" dxfId="111" priority="140" operator="equal">
      <formula>"Baja"</formula>
    </cfRule>
    <cfRule type="cellIs" dxfId="110" priority="141" operator="equal">
      <formula>"Muy Baja"</formula>
    </cfRule>
  </conditionalFormatting>
  <conditionalFormatting sqref="N40">
    <cfRule type="cellIs" dxfId="109" priority="128" operator="equal">
      <formula>"Extremo"</formula>
    </cfRule>
    <cfRule type="cellIs" dxfId="108" priority="129" operator="equal">
      <formula>"Alto"</formula>
    </cfRule>
    <cfRule type="cellIs" dxfId="107" priority="130" operator="equal">
      <formula>"Moderado"</formula>
    </cfRule>
    <cfRule type="cellIs" dxfId="106" priority="131" operator="equal">
      <formula>"Bajo"</formula>
    </cfRule>
  </conditionalFormatting>
  <conditionalFormatting sqref="Y40:Y45">
    <cfRule type="cellIs" dxfId="105" priority="123" operator="equal">
      <formula>"Muy Alta"</formula>
    </cfRule>
    <cfRule type="cellIs" dxfId="104" priority="124" operator="equal">
      <formula>"Alta"</formula>
    </cfRule>
    <cfRule type="cellIs" dxfId="103" priority="125" operator="equal">
      <formula>"Media"</formula>
    </cfRule>
    <cfRule type="cellIs" dxfId="102" priority="126" operator="equal">
      <formula>"Baja"</formula>
    </cfRule>
    <cfRule type="cellIs" dxfId="101" priority="127" operator="equal">
      <formula>"Muy Baja"</formula>
    </cfRule>
  </conditionalFormatting>
  <conditionalFormatting sqref="AA40:AA45">
    <cfRule type="cellIs" dxfId="100" priority="118" operator="equal">
      <formula>"Catastrófico"</formula>
    </cfRule>
    <cfRule type="cellIs" dxfId="99" priority="119" operator="equal">
      <formula>"Mayor"</formula>
    </cfRule>
    <cfRule type="cellIs" dxfId="98" priority="120" operator="equal">
      <formula>"Moderado"</formula>
    </cfRule>
    <cfRule type="cellIs" dxfId="97" priority="121" operator="equal">
      <formula>"Menor"</formula>
    </cfRule>
    <cfRule type="cellIs" dxfId="96" priority="122" operator="equal">
      <formula>"Leve"</formula>
    </cfRule>
  </conditionalFormatting>
  <conditionalFormatting sqref="AC40:AC45">
    <cfRule type="cellIs" dxfId="95" priority="114" operator="equal">
      <formula>"Extremo"</formula>
    </cfRule>
    <cfRule type="cellIs" dxfId="94" priority="115" operator="equal">
      <formula>"Alto"</formula>
    </cfRule>
    <cfRule type="cellIs" dxfId="93" priority="116" operator="equal">
      <formula>"Moderado"</formula>
    </cfRule>
    <cfRule type="cellIs" dxfId="92" priority="117" operator="equal">
      <formula>"Bajo"</formula>
    </cfRule>
  </conditionalFormatting>
  <conditionalFormatting sqref="H46">
    <cfRule type="cellIs" dxfId="91" priority="109" operator="equal">
      <formula>"Muy Alta"</formula>
    </cfRule>
    <cfRule type="cellIs" dxfId="90" priority="110" operator="equal">
      <formula>"Alta"</formula>
    </cfRule>
    <cfRule type="cellIs" dxfId="89" priority="111" operator="equal">
      <formula>"Media"</formula>
    </cfRule>
    <cfRule type="cellIs" dxfId="88" priority="112" operator="equal">
      <formula>"Baja"</formula>
    </cfRule>
    <cfRule type="cellIs" dxfId="87" priority="113" operator="equal">
      <formula>"Muy Baja"</formula>
    </cfRule>
  </conditionalFormatting>
  <conditionalFormatting sqref="N46">
    <cfRule type="cellIs" dxfId="86" priority="100" operator="equal">
      <formula>"Extremo"</formula>
    </cfRule>
    <cfRule type="cellIs" dxfId="85" priority="101" operator="equal">
      <formula>"Alto"</formula>
    </cfRule>
    <cfRule type="cellIs" dxfId="84" priority="102" operator="equal">
      <formula>"Moderado"</formula>
    </cfRule>
    <cfRule type="cellIs" dxfId="83" priority="103" operator="equal">
      <formula>"Bajo"</formula>
    </cfRule>
  </conditionalFormatting>
  <conditionalFormatting sqref="Y46:Y51">
    <cfRule type="cellIs" dxfId="82" priority="95" operator="equal">
      <formula>"Muy Alta"</formula>
    </cfRule>
    <cfRule type="cellIs" dxfId="81" priority="96" operator="equal">
      <formula>"Alta"</formula>
    </cfRule>
    <cfRule type="cellIs" dxfId="80" priority="97" operator="equal">
      <formula>"Media"</formula>
    </cfRule>
    <cfRule type="cellIs" dxfId="79" priority="98" operator="equal">
      <formula>"Baja"</formula>
    </cfRule>
    <cfRule type="cellIs" dxfId="78" priority="99" operator="equal">
      <formula>"Muy Baja"</formula>
    </cfRule>
  </conditionalFormatting>
  <conditionalFormatting sqref="AA46:AA51">
    <cfRule type="cellIs" dxfId="77" priority="90" operator="equal">
      <formula>"Catastrófico"</formula>
    </cfRule>
    <cfRule type="cellIs" dxfId="76" priority="91" operator="equal">
      <formula>"Mayor"</formula>
    </cfRule>
    <cfRule type="cellIs" dxfId="75" priority="92" operator="equal">
      <formula>"Moderado"</formula>
    </cfRule>
    <cfRule type="cellIs" dxfId="74" priority="93" operator="equal">
      <formula>"Menor"</formula>
    </cfRule>
    <cfRule type="cellIs" dxfId="73" priority="94" operator="equal">
      <formula>"Leve"</formula>
    </cfRule>
  </conditionalFormatting>
  <conditionalFormatting sqref="AC46:AC51">
    <cfRule type="cellIs" dxfId="72" priority="86" operator="equal">
      <formula>"Extremo"</formula>
    </cfRule>
    <cfRule type="cellIs" dxfId="71" priority="87" operator="equal">
      <formula>"Alto"</formula>
    </cfRule>
    <cfRule type="cellIs" dxfId="70" priority="88" operator="equal">
      <formula>"Moderado"</formula>
    </cfRule>
    <cfRule type="cellIs" dxfId="69" priority="89" operator="equal">
      <formula>"Bajo"</formula>
    </cfRule>
  </conditionalFormatting>
  <conditionalFormatting sqref="H52">
    <cfRule type="cellIs" dxfId="68" priority="81" operator="equal">
      <formula>"Muy Alta"</formula>
    </cfRule>
    <cfRule type="cellIs" dxfId="67" priority="82" operator="equal">
      <formula>"Alta"</formula>
    </cfRule>
    <cfRule type="cellIs" dxfId="66" priority="83" operator="equal">
      <formula>"Media"</formula>
    </cfRule>
    <cfRule type="cellIs" dxfId="65" priority="84" operator="equal">
      <formula>"Baja"</formula>
    </cfRule>
    <cfRule type="cellIs" dxfId="64" priority="85" operator="equal">
      <formula>"Muy Baja"</formula>
    </cfRule>
  </conditionalFormatting>
  <conditionalFormatting sqref="N52">
    <cfRule type="cellIs" dxfId="63" priority="72" operator="equal">
      <formula>"Extremo"</formula>
    </cfRule>
    <cfRule type="cellIs" dxfId="62" priority="73" operator="equal">
      <formula>"Alto"</formula>
    </cfRule>
    <cfRule type="cellIs" dxfId="61" priority="74" operator="equal">
      <formula>"Moderado"</formula>
    </cfRule>
    <cfRule type="cellIs" dxfId="60" priority="75" operator="equal">
      <formula>"Bajo"</formula>
    </cfRule>
  </conditionalFormatting>
  <conditionalFormatting sqref="Y52:Y57">
    <cfRule type="cellIs" dxfId="59" priority="67" operator="equal">
      <formula>"Muy Alta"</formula>
    </cfRule>
    <cfRule type="cellIs" dxfId="58" priority="68" operator="equal">
      <formula>"Alta"</formula>
    </cfRule>
    <cfRule type="cellIs" dxfId="57" priority="69" operator="equal">
      <formula>"Media"</formula>
    </cfRule>
    <cfRule type="cellIs" dxfId="56" priority="70" operator="equal">
      <formula>"Baja"</formula>
    </cfRule>
    <cfRule type="cellIs" dxfId="55" priority="71" operator="equal">
      <formula>"Muy Baja"</formula>
    </cfRule>
  </conditionalFormatting>
  <conditionalFormatting sqref="AA52:AA57">
    <cfRule type="cellIs" dxfId="54" priority="62" operator="equal">
      <formula>"Catastrófico"</formula>
    </cfRule>
    <cfRule type="cellIs" dxfId="53" priority="63" operator="equal">
      <formula>"Mayor"</formula>
    </cfRule>
    <cfRule type="cellIs" dxfId="52" priority="64" operator="equal">
      <formula>"Moderado"</formula>
    </cfRule>
    <cfRule type="cellIs" dxfId="51" priority="65" operator="equal">
      <formula>"Menor"</formula>
    </cfRule>
    <cfRule type="cellIs" dxfId="50" priority="66" operator="equal">
      <formula>"Leve"</formula>
    </cfRule>
  </conditionalFormatting>
  <conditionalFormatting sqref="AC52:AC57">
    <cfRule type="cellIs" dxfId="49" priority="58" operator="equal">
      <formula>"Extremo"</formula>
    </cfRule>
    <cfRule type="cellIs" dxfId="48" priority="59" operator="equal">
      <formula>"Alto"</formula>
    </cfRule>
    <cfRule type="cellIs" dxfId="47" priority="60" operator="equal">
      <formula>"Moderado"</formula>
    </cfRule>
    <cfRule type="cellIs" dxfId="46" priority="61" operator="equal">
      <formula>"Bajo"</formula>
    </cfRule>
  </conditionalFormatting>
  <conditionalFormatting sqref="N58">
    <cfRule type="cellIs" dxfId="45" priority="44" operator="equal">
      <formula>"Extremo"</formula>
    </cfRule>
    <cfRule type="cellIs" dxfId="44" priority="45" operator="equal">
      <formula>"Alto"</formula>
    </cfRule>
    <cfRule type="cellIs" dxfId="43" priority="46" operator="equal">
      <formula>"Moderado"</formula>
    </cfRule>
    <cfRule type="cellIs" dxfId="42" priority="47" operator="equal">
      <formula>"Bajo"</formula>
    </cfRule>
  </conditionalFormatting>
  <conditionalFormatting sqref="Y58:Y63">
    <cfRule type="cellIs" dxfId="41" priority="39" operator="equal">
      <formula>"Muy Alta"</formula>
    </cfRule>
    <cfRule type="cellIs" dxfId="40" priority="40" operator="equal">
      <formula>"Alta"</formula>
    </cfRule>
    <cfRule type="cellIs" dxfId="39" priority="41" operator="equal">
      <formula>"Media"</formula>
    </cfRule>
    <cfRule type="cellIs" dxfId="38" priority="42" operator="equal">
      <formula>"Baja"</formula>
    </cfRule>
    <cfRule type="cellIs" dxfId="37" priority="43" operator="equal">
      <formula>"Muy Baja"</formula>
    </cfRule>
  </conditionalFormatting>
  <conditionalFormatting sqref="AA58:AA63">
    <cfRule type="cellIs" dxfId="36" priority="34" operator="equal">
      <formula>"Catastrófico"</formula>
    </cfRule>
    <cfRule type="cellIs" dxfId="35" priority="35" operator="equal">
      <formula>"Mayor"</formula>
    </cfRule>
    <cfRule type="cellIs" dxfId="34" priority="36" operator="equal">
      <formula>"Moderado"</formula>
    </cfRule>
    <cfRule type="cellIs" dxfId="33" priority="37" operator="equal">
      <formula>"Menor"</formula>
    </cfRule>
    <cfRule type="cellIs" dxfId="32" priority="38" operator="equal">
      <formula>"Leve"</formula>
    </cfRule>
  </conditionalFormatting>
  <conditionalFormatting sqref="AC58:AC63">
    <cfRule type="cellIs" dxfId="31" priority="30" operator="equal">
      <formula>"Extremo"</formula>
    </cfRule>
    <cfRule type="cellIs" dxfId="30" priority="31" operator="equal">
      <formula>"Alto"</formula>
    </cfRule>
    <cfRule type="cellIs" dxfId="29" priority="32" operator="equal">
      <formula>"Moderado"</formula>
    </cfRule>
    <cfRule type="cellIs" dxfId="28" priority="33" operator="equal">
      <formula>"Bajo"</formula>
    </cfRule>
  </conditionalFormatting>
  <conditionalFormatting sqref="H64">
    <cfRule type="cellIs" dxfId="27" priority="25" operator="equal">
      <formula>"Muy Alta"</formula>
    </cfRule>
    <cfRule type="cellIs" dxfId="26" priority="26" operator="equal">
      <formula>"Alta"</formula>
    </cfRule>
    <cfRule type="cellIs" dxfId="25" priority="27" operator="equal">
      <formula>"Media"</formula>
    </cfRule>
    <cfRule type="cellIs" dxfId="24" priority="28" operator="equal">
      <formula>"Baja"</formula>
    </cfRule>
    <cfRule type="cellIs" dxfId="23" priority="29" operator="equal">
      <formula>"Muy Baja"</formula>
    </cfRule>
  </conditionalFormatting>
  <conditionalFormatting sqref="N64">
    <cfRule type="cellIs" dxfId="22" priority="16" operator="equal">
      <formula>"Extremo"</formula>
    </cfRule>
    <cfRule type="cellIs" dxfId="21" priority="17" operator="equal">
      <formula>"Alto"</formula>
    </cfRule>
    <cfRule type="cellIs" dxfId="20" priority="18" operator="equal">
      <formula>"Moderado"</formula>
    </cfRule>
    <cfRule type="cellIs" dxfId="19" priority="19" operator="equal">
      <formula>"Bajo"</formula>
    </cfRule>
  </conditionalFormatting>
  <conditionalFormatting sqref="Y64:Y69">
    <cfRule type="cellIs" dxfId="18" priority="11" operator="equal">
      <formula>"Muy Alta"</formula>
    </cfRule>
    <cfRule type="cellIs" dxfId="17" priority="12" operator="equal">
      <formula>"Alta"</formula>
    </cfRule>
    <cfRule type="cellIs" dxfId="16" priority="13" operator="equal">
      <formula>"Media"</formula>
    </cfRule>
    <cfRule type="cellIs" dxfId="15" priority="14" operator="equal">
      <formula>"Baja"</formula>
    </cfRule>
    <cfRule type="cellIs" dxfId="14" priority="15" operator="equal">
      <formula>"Muy Baja"</formula>
    </cfRule>
  </conditionalFormatting>
  <conditionalFormatting sqref="AA64:AA69">
    <cfRule type="cellIs" dxfId="13" priority="6" operator="equal">
      <formula>"Catastrófico"</formula>
    </cfRule>
    <cfRule type="cellIs" dxfId="12" priority="7" operator="equal">
      <formula>"Mayor"</formula>
    </cfRule>
    <cfRule type="cellIs" dxfId="11" priority="8" operator="equal">
      <formula>"Moderado"</formula>
    </cfRule>
    <cfRule type="cellIs" dxfId="10" priority="9" operator="equal">
      <formula>"Menor"</formula>
    </cfRule>
    <cfRule type="cellIs" dxfId="9" priority="10" operator="equal">
      <formula>"Leve"</formula>
    </cfRule>
  </conditionalFormatting>
  <conditionalFormatting sqref="AC64:AC69">
    <cfRule type="cellIs" dxfId="8" priority="2" operator="equal">
      <formula>"Extremo"</formula>
    </cfRule>
    <cfRule type="cellIs" dxfId="7" priority="3" operator="equal">
      <formula>"Alto"</formula>
    </cfRule>
    <cfRule type="cellIs" dxfId="6" priority="4" operator="equal">
      <formula>"Moderado"</formula>
    </cfRule>
    <cfRule type="cellIs" dxfId="5" priority="5" operator="equal">
      <formula>"Bajo"</formula>
    </cfRule>
  </conditionalFormatting>
  <conditionalFormatting sqref="K10:K69">
    <cfRule type="containsText" dxfId="4" priority="1" operator="containsText" text="❌">
      <formula>NOT(ISERROR(SEARCH("❌",K10)))</formula>
    </cfRule>
  </conditionalFormatting>
  <pageMargins left="0.69" right="0.7" top="0.75" bottom="0.75" header="0.3" footer="0.3"/>
  <pageSetup orientation="portrait" r:id="rId1"/>
  <ignoredErrors>
    <ignoredError sqref="AB12" formula="1"/>
  </ignoredErrors>
  <extLst>
    <ext xmlns:x14="http://schemas.microsoft.com/office/spreadsheetml/2009/9/main" uri="{CCE6A557-97BC-4b89-ADB6-D9C93CAAB3DF}">
      <x14:dataValidations xmlns:xm="http://schemas.microsoft.com/office/excel/2006/main" count="15">
        <x14:dataValidation type="list" allowBlank="1" showInputMessage="1" showErrorMessage="1">
          <x14:formula1>
            <xm:f>'Tabla Valoración controles'!$D$4:$D$6</xm:f>
          </x14:formula1>
          <xm:sqref>R10:R69</xm:sqref>
        </x14:dataValidation>
        <x14:dataValidation type="list" allowBlank="1" showInputMessage="1" showErrorMessage="1">
          <x14:formula1>
            <xm:f>'Tabla Valoración controles'!$D$7:$D$8</xm:f>
          </x14:formula1>
          <xm:sqref>S10:S69</xm:sqref>
        </x14:dataValidation>
        <x14:dataValidation type="list" allowBlank="1" showInputMessage="1" showErrorMessage="1">
          <x14:formula1>
            <xm:f>'Tabla Valoración controles'!$D$9:$D$10</xm:f>
          </x14:formula1>
          <xm:sqref>U10:U69</xm:sqref>
        </x14:dataValidation>
        <x14:dataValidation type="list" allowBlank="1" showInputMessage="1" showErrorMessage="1">
          <x14:formula1>
            <xm:f>'Tabla Valoración controles'!$D$11:$D$12</xm:f>
          </x14:formula1>
          <xm:sqref>V10:V69</xm:sqref>
        </x14:dataValidation>
        <x14:dataValidation type="list" allowBlank="1" showInputMessage="1" showErrorMessage="1">
          <x14:formula1>
            <xm:f>'Opciones Tratamiento'!$B$9:$B$10</xm:f>
          </x14:formula1>
          <xm:sqref>AJ10:AJ11 AJ13:AJ14 AJ16:AJ17 AJ19:AJ20 AJ22:AJ23 AJ25:AJ26 AJ28:AJ29 AJ31:AJ32 AJ34:AJ35 AJ37:AJ38 AJ40:AJ41 AJ43:AJ44 AJ46:AJ47 AJ49:AJ50 AJ52:AJ53 AJ55:AJ56 AJ58:AJ59 AJ61:AJ62 AJ64:AJ65 AJ67:AJ68</xm:sqref>
        </x14:dataValidation>
        <x14:dataValidation type="list" allowBlank="1" showInputMessage="1" showErrorMessage="1">
          <x14:formula1>
            <xm:f>'Tabla Valoración controles'!$D$13:$D$14</xm:f>
          </x14:formula1>
          <xm:sqref>W10:W69</xm:sqref>
        </x14:dataValidation>
        <x14:dataValidation type="list" allowBlank="1" showInputMessage="1" showErrorMessage="1">
          <x14:formula1>
            <xm:f>'Opciones Tratamiento'!$B$13:$B$19</xm:f>
          </x14:formula1>
          <xm:sqref>F10:F69</xm:sqref>
        </x14:dataValidation>
        <x14:dataValidation type="list" allowBlank="1" showInputMessage="1" showErrorMessage="1">
          <x14:formula1>
            <xm:f>'Opciones Tratamiento'!$E$2:$E$4</xm:f>
          </x14:formula1>
          <xm:sqref>B10:B69</xm:sqref>
        </x14:dataValidation>
        <x14:dataValidation type="list" allowBlank="1" showInputMessage="1" showErrorMessage="1">
          <x14:formula1>
            <xm:f>'Opciones Tratamiento'!$B$2:$B$5</xm:f>
          </x14:formula1>
          <xm:sqref>AD10:AD69</xm:sqref>
        </x14:dataValidation>
        <x14:dataValidation type="list" allowBlank="1" showInputMessage="1" showErrorMessage="1">
          <x14:formula1>
            <xm:f>'Tabla Impacto'!$F$210:$F$221</xm:f>
          </x14:formula1>
          <xm:sqref>J10:J69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AE10:AE69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AF10:AF69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AG10:AG69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AH10:AH69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AI10:AI69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CU140"/>
  <sheetViews>
    <sheetView topLeftCell="A13" zoomScale="50" zoomScaleNormal="50" workbookViewId="0">
      <selection activeCell="L12" sqref="L12:M13"/>
    </sheetView>
  </sheetViews>
  <sheetFormatPr baseColWidth="10" defaultRowHeight="15" x14ac:dyDescent="0.25"/>
  <cols>
    <col min="2" max="39" width="5.7109375" customWidth="1"/>
    <col min="41" max="46" width="5.7109375" customWidth="1"/>
  </cols>
  <sheetData>
    <row r="1" spans="1:99" x14ac:dyDescent="0.25">
      <c r="A1" s="84"/>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c r="BE1" s="84"/>
      <c r="BF1" s="84"/>
      <c r="BG1" s="84"/>
      <c r="BH1" s="84"/>
      <c r="BI1" s="84"/>
      <c r="BJ1" s="84"/>
      <c r="BK1" s="84"/>
      <c r="BL1" s="84"/>
      <c r="BM1" s="84"/>
      <c r="BN1" s="84"/>
      <c r="BO1" s="84"/>
      <c r="BP1" s="84"/>
      <c r="BQ1" s="84"/>
      <c r="BR1" s="84"/>
      <c r="BS1" s="84"/>
      <c r="BT1" s="84"/>
      <c r="BU1" s="84"/>
      <c r="BV1" s="84"/>
      <c r="BW1" s="84"/>
      <c r="BX1" s="84"/>
      <c r="BY1" s="84"/>
      <c r="BZ1" s="84"/>
      <c r="CA1" s="84"/>
      <c r="CB1" s="84"/>
      <c r="CC1" s="84"/>
      <c r="CD1" s="84"/>
      <c r="CE1" s="84"/>
      <c r="CF1" s="84"/>
      <c r="CG1" s="84"/>
      <c r="CH1" s="84"/>
      <c r="CI1" s="84"/>
      <c r="CJ1" s="84"/>
      <c r="CK1" s="84"/>
      <c r="CL1" s="84"/>
      <c r="CM1" s="84"/>
      <c r="CN1" s="84"/>
      <c r="CO1" s="84"/>
      <c r="CP1" s="84"/>
      <c r="CQ1" s="84"/>
      <c r="CR1" s="84"/>
      <c r="CS1" s="84"/>
      <c r="CT1" s="84"/>
      <c r="CU1" s="84"/>
    </row>
    <row r="2" spans="1:99" ht="18" customHeight="1" x14ac:dyDescent="0.25">
      <c r="A2" s="84"/>
      <c r="B2" s="242" t="s">
        <v>161</v>
      </c>
      <c r="C2" s="242"/>
      <c r="D2" s="242"/>
      <c r="E2" s="242"/>
      <c r="F2" s="242"/>
      <c r="G2" s="242"/>
      <c r="H2" s="242"/>
      <c r="I2" s="242"/>
      <c r="J2" s="280" t="s">
        <v>2</v>
      </c>
      <c r="K2" s="280"/>
      <c r="L2" s="280"/>
      <c r="M2" s="280"/>
      <c r="N2" s="280"/>
      <c r="O2" s="280"/>
      <c r="P2" s="280"/>
      <c r="Q2" s="280"/>
      <c r="R2" s="280"/>
      <c r="S2" s="280"/>
      <c r="T2" s="280"/>
      <c r="U2" s="280"/>
      <c r="V2" s="280"/>
      <c r="W2" s="280"/>
      <c r="X2" s="280"/>
      <c r="Y2" s="280"/>
      <c r="Z2" s="280"/>
      <c r="AA2" s="280"/>
      <c r="AB2" s="280"/>
      <c r="AC2" s="280"/>
      <c r="AD2" s="280"/>
      <c r="AE2" s="280"/>
      <c r="AF2" s="280"/>
      <c r="AG2" s="280"/>
      <c r="AH2" s="280"/>
      <c r="AI2" s="280"/>
      <c r="AJ2" s="280"/>
      <c r="AK2" s="280"/>
      <c r="AL2" s="280"/>
      <c r="AM2" s="280"/>
      <c r="AN2" s="84"/>
      <c r="AO2" s="84"/>
      <c r="AP2" s="84"/>
      <c r="AQ2" s="84"/>
      <c r="AR2" s="84"/>
      <c r="AS2" s="84"/>
      <c r="AT2" s="84"/>
      <c r="AU2" s="84"/>
      <c r="AV2" s="84"/>
      <c r="AW2" s="84"/>
      <c r="AX2" s="84"/>
      <c r="AY2" s="84"/>
      <c r="AZ2" s="84"/>
      <c r="BA2" s="84"/>
      <c r="BB2" s="84"/>
      <c r="BC2" s="84"/>
      <c r="BD2" s="84"/>
      <c r="BE2" s="84"/>
      <c r="BF2" s="84"/>
      <c r="BG2" s="84"/>
      <c r="BH2" s="84"/>
      <c r="BI2" s="84"/>
      <c r="BJ2" s="84"/>
      <c r="BK2" s="84"/>
      <c r="BL2" s="84"/>
      <c r="BM2" s="84"/>
      <c r="BN2" s="84"/>
      <c r="BO2" s="84"/>
      <c r="BP2" s="84"/>
      <c r="BQ2" s="84"/>
      <c r="BR2" s="84"/>
      <c r="BS2" s="84"/>
      <c r="BT2" s="84"/>
      <c r="BU2" s="84"/>
      <c r="BV2" s="84"/>
      <c r="BW2" s="84"/>
      <c r="BX2" s="84"/>
      <c r="BY2" s="84"/>
      <c r="BZ2" s="84"/>
      <c r="CA2" s="84"/>
      <c r="CB2" s="84"/>
      <c r="CC2" s="84"/>
      <c r="CD2" s="84"/>
      <c r="CE2" s="84"/>
      <c r="CF2" s="84"/>
      <c r="CG2" s="84"/>
      <c r="CH2" s="84"/>
      <c r="CI2" s="84"/>
      <c r="CJ2" s="84"/>
      <c r="CK2" s="84"/>
      <c r="CL2" s="84"/>
      <c r="CM2" s="84"/>
      <c r="CN2" s="84"/>
      <c r="CO2" s="84"/>
      <c r="CP2" s="84"/>
      <c r="CQ2" s="84"/>
      <c r="CR2" s="84"/>
      <c r="CS2" s="84"/>
      <c r="CT2" s="84"/>
      <c r="CU2" s="84"/>
    </row>
    <row r="3" spans="1:99" ht="18.75" customHeight="1" x14ac:dyDescent="0.25">
      <c r="A3" s="84"/>
      <c r="B3" s="242"/>
      <c r="C3" s="242"/>
      <c r="D3" s="242"/>
      <c r="E3" s="242"/>
      <c r="F3" s="242"/>
      <c r="G3" s="242"/>
      <c r="H3" s="242"/>
      <c r="I3" s="242"/>
      <c r="J3" s="280"/>
      <c r="K3" s="280"/>
      <c r="L3" s="280"/>
      <c r="M3" s="280"/>
      <c r="N3" s="280"/>
      <c r="O3" s="280"/>
      <c r="P3" s="280"/>
      <c r="Q3" s="280"/>
      <c r="R3" s="280"/>
      <c r="S3" s="280"/>
      <c r="T3" s="280"/>
      <c r="U3" s="280"/>
      <c r="V3" s="280"/>
      <c r="W3" s="280"/>
      <c r="X3" s="280"/>
      <c r="Y3" s="280"/>
      <c r="Z3" s="280"/>
      <c r="AA3" s="280"/>
      <c r="AB3" s="280"/>
      <c r="AC3" s="280"/>
      <c r="AD3" s="280"/>
      <c r="AE3" s="280"/>
      <c r="AF3" s="280"/>
      <c r="AG3" s="280"/>
      <c r="AH3" s="280"/>
      <c r="AI3" s="280"/>
      <c r="AJ3" s="280"/>
      <c r="AK3" s="280"/>
      <c r="AL3" s="280"/>
      <c r="AM3" s="280"/>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row>
    <row r="4" spans="1:99" ht="15" customHeight="1" x14ac:dyDescent="0.25">
      <c r="A4" s="84"/>
      <c r="B4" s="242"/>
      <c r="C4" s="242"/>
      <c r="D4" s="242"/>
      <c r="E4" s="242"/>
      <c r="F4" s="242"/>
      <c r="G4" s="242"/>
      <c r="H4" s="242"/>
      <c r="I4" s="242"/>
      <c r="J4" s="280"/>
      <c r="K4" s="280"/>
      <c r="L4" s="280"/>
      <c r="M4" s="280"/>
      <c r="N4" s="280"/>
      <c r="O4" s="280"/>
      <c r="P4" s="280"/>
      <c r="Q4" s="280"/>
      <c r="R4" s="280"/>
      <c r="S4" s="280"/>
      <c r="T4" s="280"/>
      <c r="U4" s="280"/>
      <c r="V4" s="280"/>
      <c r="W4" s="280"/>
      <c r="X4" s="280"/>
      <c r="Y4" s="280"/>
      <c r="Z4" s="280"/>
      <c r="AA4" s="280"/>
      <c r="AB4" s="280"/>
      <c r="AC4" s="280"/>
      <c r="AD4" s="280"/>
      <c r="AE4" s="280"/>
      <c r="AF4" s="280"/>
      <c r="AG4" s="280"/>
      <c r="AH4" s="280"/>
      <c r="AI4" s="280"/>
      <c r="AJ4" s="280"/>
      <c r="AK4" s="280"/>
      <c r="AL4" s="280"/>
      <c r="AM4" s="280"/>
      <c r="AN4" s="84"/>
      <c r="AO4" s="84"/>
      <c r="AP4" s="84"/>
      <c r="AQ4" s="84"/>
      <c r="AR4" s="84"/>
      <c r="AS4" s="84"/>
      <c r="AT4" s="84"/>
      <c r="AU4" s="84"/>
      <c r="AV4" s="84"/>
      <c r="AW4" s="84"/>
      <c r="AX4" s="84"/>
      <c r="AY4" s="84"/>
      <c r="AZ4" s="84"/>
      <c r="BA4" s="84"/>
      <c r="BB4" s="84"/>
      <c r="BC4" s="84"/>
      <c r="BD4" s="84"/>
      <c r="BE4" s="84"/>
      <c r="BF4" s="84"/>
      <c r="BG4" s="84"/>
      <c r="BH4" s="84"/>
      <c r="BI4" s="84"/>
      <c r="BJ4" s="84"/>
      <c r="BK4" s="84"/>
      <c r="BL4" s="84"/>
      <c r="BM4" s="84"/>
      <c r="BN4" s="84"/>
      <c r="BO4" s="84"/>
      <c r="BP4" s="84"/>
      <c r="BQ4" s="84"/>
      <c r="BR4" s="84"/>
      <c r="BS4" s="84"/>
      <c r="BT4" s="84"/>
      <c r="BU4" s="84"/>
      <c r="BV4" s="84"/>
      <c r="BW4" s="84"/>
      <c r="BX4" s="84"/>
      <c r="BY4" s="84"/>
      <c r="BZ4" s="84"/>
      <c r="CA4" s="84"/>
      <c r="CB4" s="84"/>
      <c r="CC4" s="84"/>
      <c r="CD4" s="84"/>
      <c r="CE4" s="84"/>
      <c r="CF4" s="84"/>
      <c r="CG4" s="84"/>
      <c r="CH4" s="84"/>
      <c r="CI4" s="84"/>
      <c r="CJ4" s="84"/>
      <c r="CK4" s="84"/>
      <c r="CL4" s="84"/>
      <c r="CM4" s="84"/>
      <c r="CN4" s="84"/>
      <c r="CO4" s="84"/>
      <c r="CP4" s="84"/>
      <c r="CQ4" s="84"/>
      <c r="CR4" s="84"/>
      <c r="CS4" s="84"/>
      <c r="CT4" s="84"/>
      <c r="CU4" s="84"/>
    </row>
    <row r="5" spans="1:99" ht="15.75" thickBot="1" x14ac:dyDescent="0.3">
      <c r="A5" s="84"/>
      <c r="B5" s="84"/>
      <c r="C5" s="84"/>
      <c r="D5" s="84"/>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4"/>
      <c r="AX5" s="84"/>
      <c r="AY5" s="84"/>
      <c r="AZ5" s="84"/>
      <c r="BA5" s="84"/>
      <c r="BB5" s="84"/>
      <c r="BC5" s="84"/>
      <c r="BD5" s="84"/>
      <c r="BE5" s="84"/>
      <c r="BF5" s="84"/>
      <c r="BG5" s="84"/>
      <c r="BH5" s="84"/>
      <c r="BI5" s="84"/>
      <c r="BJ5" s="84"/>
      <c r="BK5" s="84"/>
      <c r="BL5" s="84"/>
      <c r="BM5" s="84"/>
      <c r="BN5" s="84"/>
      <c r="BO5" s="84"/>
      <c r="BP5" s="84"/>
      <c r="BQ5" s="84"/>
      <c r="BR5" s="84"/>
      <c r="BS5" s="84"/>
      <c r="BT5" s="84"/>
      <c r="BU5" s="84"/>
      <c r="BV5" s="84"/>
      <c r="BW5" s="84"/>
      <c r="BX5" s="84"/>
      <c r="BY5" s="84"/>
      <c r="BZ5" s="84"/>
      <c r="CA5" s="84"/>
      <c r="CB5" s="84"/>
      <c r="CC5" s="84"/>
      <c r="CD5" s="84"/>
      <c r="CE5" s="84"/>
      <c r="CF5" s="84"/>
      <c r="CG5" s="84"/>
      <c r="CH5" s="84"/>
      <c r="CI5" s="84"/>
      <c r="CJ5" s="84"/>
      <c r="CK5" s="84"/>
      <c r="CL5" s="84"/>
      <c r="CM5" s="84"/>
      <c r="CN5" s="84"/>
      <c r="CO5" s="84"/>
      <c r="CP5" s="84"/>
      <c r="CQ5" s="84"/>
      <c r="CR5" s="84"/>
      <c r="CS5" s="84"/>
      <c r="CT5" s="84"/>
      <c r="CU5" s="84"/>
    </row>
    <row r="6" spans="1:99" ht="15" customHeight="1" x14ac:dyDescent="0.25">
      <c r="A6" s="84"/>
      <c r="B6" s="292" t="s">
        <v>4</v>
      </c>
      <c r="C6" s="292"/>
      <c r="D6" s="293"/>
      <c r="E6" s="281" t="s">
        <v>116</v>
      </c>
      <c r="F6" s="282"/>
      <c r="G6" s="282"/>
      <c r="H6" s="282"/>
      <c r="I6" s="283"/>
      <c r="J6" s="277" t="str">
        <f ca="1">IF(AND('CONTROL INTERNO'!$H$10="Muy Alta",'CONTROL INTERNO'!$L$10="Leve"),CONCATENATE("R",'CONTROL INTERNO'!$A$10),"")</f>
        <v/>
      </c>
      <c r="K6" s="278"/>
      <c r="L6" s="278" t="str">
        <f ca="1">IF(AND('CONTROL INTERNO'!$H$16="Muy Alta",'CONTROL INTERNO'!$L$16="Leve"),CONCATENATE("R",'CONTROL INTERNO'!$A$16),"")</f>
        <v/>
      </c>
      <c r="M6" s="278"/>
      <c r="N6" s="278" t="str">
        <f ca="1">IF(AND('CONTROL INTERNO'!$H$22="Muy Alta",'CONTROL INTERNO'!$L$22="Leve"),CONCATENATE("R",'CONTROL INTERNO'!$A$22),"")</f>
        <v/>
      </c>
      <c r="O6" s="279"/>
      <c r="P6" s="277" t="str">
        <f ca="1">IF(AND('CONTROL INTERNO'!$H$10="Muy Alta",'CONTROL INTERNO'!$L$10="Menor"),CONCATENATE("R",'CONTROL INTERNO'!$A$10),"")</f>
        <v/>
      </c>
      <c r="Q6" s="278"/>
      <c r="R6" s="278" t="str">
        <f ca="1">IF(AND('CONTROL INTERNO'!$H$16="Muy Alta",'CONTROL INTERNO'!$L$16="Menor"),CONCATENATE("R",'CONTROL INTERNO'!$A$16),"")</f>
        <v/>
      </c>
      <c r="S6" s="278"/>
      <c r="T6" s="278" t="str">
        <f ca="1">IF(AND('CONTROL INTERNO'!$H$22="Muy Alta",'CONTROL INTERNO'!$L$22="Menor"),CONCATENATE("R",'CONTROL INTERNO'!$A$22),"")</f>
        <v/>
      </c>
      <c r="U6" s="279"/>
      <c r="V6" s="277" t="str">
        <f ca="1">IF(AND('CONTROL INTERNO'!$H$10="Muy Alta",'CONTROL INTERNO'!$L$10="Moderado"),CONCATENATE("R",'CONTROL INTERNO'!$A$10),"")</f>
        <v/>
      </c>
      <c r="W6" s="278"/>
      <c r="X6" s="278" t="str">
        <f ca="1">IF(AND('CONTROL INTERNO'!$H$16="Muy Alta",'CONTROL INTERNO'!$L$16="Moderado"),CONCATENATE("R",'CONTROL INTERNO'!$A$16),"")</f>
        <v/>
      </c>
      <c r="Y6" s="278"/>
      <c r="Z6" s="278" t="str">
        <f ca="1">IF(AND('CONTROL INTERNO'!$H$22="Muy Alta",'CONTROL INTERNO'!$L$22="Moderado"),CONCATENATE("R",'CONTROL INTERNO'!$A$22),"")</f>
        <v/>
      </c>
      <c r="AA6" s="279"/>
      <c r="AB6" s="277" t="str">
        <f ca="1">IF(AND('CONTROL INTERNO'!$H$10="Muy Alta",'CONTROL INTERNO'!$L$10="Mayor"),CONCATENATE("R",'CONTROL INTERNO'!$A$10),"")</f>
        <v/>
      </c>
      <c r="AC6" s="278"/>
      <c r="AD6" s="278" t="str">
        <f ca="1">IF(AND('CONTROL INTERNO'!$H$16="Muy Alta",'CONTROL INTERNO'!$L$16="Mayor"),CONCATENATE("R",'CONTROL INTERNO'!$A$16),"")</f>
        <v/>
      </c>
      <c r="AE6" s="278"/>
      <c r="AF6" s="278" t="str">
        <f ca="1">IF(AND('CONTROL INTERNO'!$H$22="Muy Alta",'CONTROL INTERNO'!$L$22="Mayor"),CONCATENATE("R",'CONTROL INTERNO'!$A$22),"")</f>
        <v/>
      </c>
      <c r="AG6" s="279"/>
      <c r="AH6" s="267" t="str">
        <f ca="1">IF(AND('CONTROL INTERNO'!$H$10="Muy Alta",'CONTROL INTERNO'!$L$10="Catastrófico"),CONCATENATE("R",'CONTROL INTERNO'!$A$10),"")</f>
        <v/>
      </c>
      <c r="AI6" s="268"/>
      <c r="AJ6" s="268" t="str">
        <f ca="1">IF(AND('CONTROL INTERNO'!$H$16="Muy Alta",'CONTROL INTERNO'!$L$16="Catastrófico"),CONCATENATE("R",'CONTROL INTERNO'!$A$16),"")</f>
        <v/>
      </c>
      <c r="AK6" s="268"/>
      <c r="AL6" s="268" t="str">
        <f ca="1">IF(AND('CONTROL INTERNO'!$H$22="Muy Alta",'CONTROL INTERNO'!$L$22="Catastrófico"),CONCATENATE("R",'CONTROL INTERNO'!$A$22),"")</f>
        <v/>
      </c>
      <c r="AM6" s="269"/>
      <c r="AO6" s="294" t="s">
        <v>79</v>
      </c>
      <c r="AP6" s="295"/>
      <c r="AQ6" s="295"/>
      <c r="AR6" s="295"/>
      <c r="AS6" s="295"/>
      <c r="AT6" s="296"/>
      <c r="AU6" s="84"/>
      <c r="AV6" s="84"/>
      <c r="AW6" s="84"/>
      <c r="AX6" s="84"/>
      <c r="AY6" s="84"/>
      <c r="AZ6" s="84"/>
      <c r="BA6" s="84"/>
      <c r="BB6" s="84"/>
      <c r="BC6" s="84"/>
      <c r="BD6" s="84"/>
      <c r="BE6" s="84"/>
      <c r="BF6" s="84"/>
      <c r="BG6" s="84"/>
      <c r="BH6" s="84"/>
      <c r="BI6" s="84"/>
      <c r="BJ6" s="84"/>
      <c r="BK6" s="84"/>
      <c r="BL6" s="84"/>
      <c r="BM6" s="84"/>
      <c r="BN6" s="84"/>
      <c r="BO6" s="84"/>
      <c r="BP6" s="84"/>
      <c r="BQ6" s="84"/>
      <c r="BR6" s="84"/>
      <c r="BS6" s="84"/>
      <c r="BT6" s="84"/>
      <c r="BU6" s="84"/>
      <c r="BV6" s="84"/>
      <c r="BW6" s="84"/>
      <c r="BX6" s="84"/>
      <c r="BY6" s="84"/>
      <c r="BZ6" s="84"/>
      <c r="CA6" s="84"/>
      <c r="CB6" s="84"/>
    </row>
    <row r="7" spans="1:99" ht="15" customHeight="1" x14ac:dyDescent="0.25">
      <c r="A7" s="84"/>
      <c r="B7" s="292"/>
      <c r="C7" s="292"/>
      <c r="D7" s="293"/>
      <c r="E7" s="284"/>
      <c r="F7" s="285"/>
      <c r="G7" s="285"/>
      <c r="H7" s="285"/>
      <c r="I7" s="286"/>
      <c r="J7" s="270"/>
      <c r="K7" s="271"/>
      <c r="L7" s="271"/>
      <c r="M7" s="271"/>
      <c r="N7" s="271"/>
      <c r="O7" s="273"/>
      <c r="P7" s="270"/>
      <c r="Q7" s="271"/>
      <c r="R7" s="271"/>
      <c r="S7" s="271"/>
      <c r="T7" s="271"/>
      <c r="U7" s="273"/>
      <c r="V7" s="270"/>
      <c r="W7" s="271"/>
      <c r="X7" s="271"/>
      <c r="Y7" s="271"/>
      <c r="Z7" s="271"/>
      <c r="AA7" s="273"/>
      <c r="AB7" s="270"/>
      <c r="AC7" s="271"/>
      <c r="AD7" s="271"/>
      <c r="AE7" s="271"/>
      <c r="AF7" s="271"/>
      <c r="AG7" s="273"/>
      <c r="AH7" s="261"/>
      <c r="AI7" s="262"/>
      <c r="AJ7" s="262"/>
      <c r="AK7" s="262"/>
      <c r="AL7" s="262"/>
      <c r="AM7" s="263"/>
      <c r="AN7" s="84"/>
      <c r="AO7" s="297"/>
      <c r="AP7" s="298"/>
      <c r="AQ7" s="298"/>
      <c r="AR7" s="298"/>
      <c r="AS7" s="298"/>
      <c r="AT7" s="299"/>
      <c r="AU7" s="84"/>
      <c r="AV7" s="84"/>
      <c r="AW7" s="84"/>
      <c r="AX7" s="84"/>
      <c r="AY7" s="84"/>
      <c r="AZ7" s="84"/>
      <c r="BA7" s="84"/>
      <c r="BB7" s="84"/>
      <c r="BC7" s="84"/>
      <c r="BD7" s="84"/>
      <c r="BE7" s="84"/>
      <c r="BF7" s="84"/>
      <c r="BG7" s="84"/>
      <c r="BH7" s="84"/>
      <c r="BI7" s="84"/>
      <c r="BJ7" s="84"/>
      <c r="BK7" s="84"/>
      <c r="BL7" s="84"/>
      <c r="BM7" s="84"/>
      <c r="BN7" s="84"/>
      <c r="BO7" s="84"/>
      <c r="BP7" s="84"/>
      <c r="BQ7" s="84"/>
      <c r="BR7" s="84"/>
      <c r="BS7" s="84"/>
      <c r="BT7" s="84"/>
      <c r="BU7" s="84"/>
      <c r="BV7" s="84"/>
      <c r="BW7" s="84"/>
      <c r="BX7" s="84"/>
      <c r="BY7" s="84"/>
      <c r="BZ7" s="84"/>
      <c r="CA7" s="84"/>
      <c r="CB7" s="84"/>
    </row>
    <row r="8" spans="1:99" ht="15" customHeight="1" x14ac:dyDescent="0.25">
      <c r="A8" s="84"/>
      <c r="B8" s="292"/>
      <c r="C8" s="292"/>
      <c r="D8" s="293"/>
      <c r="E8" s="284"/>
      <c r="F8" s="285"/>
      <c r="G8" s="285"/>
      <c r="H8" s="285"/>
      <c r="I8" s="286"/>
      <c r="J8" s="270" t="str">
        <f ca="1">IF(AND('CONTROL INTERNO'!$H$28="Muy Alta",'CONTROL INTERNO'!$L$28="Leve"),CONCATENATE("R",'CONTROL INTERNO'!$A$28),"")</f>
        <v/>
      </c>
      <c r="K8" s="271"/>
      <c r="L8" s="272" t="str">
        <f ca="1">IF(AND('CONTROL INTERNO'!$H$34="Muy Alta",'CONTROL INTERNO'!$L$34="Leve"),CONCATENATE("R",'CONTROL INTERNO'!$A$34),"")</f>
        <v/>
      </c>
      <c r="M8" s="272"/>
      <c r="N8" s="272" t="str">
        <f ca="1">IF(AND('CONTROL INTERNO'!$H$40="Muy Alta",'CONTROL INTERNO'!$L$40="Leve"),CONCATENATE("R",'CONTROL INTERNO'!$A$40),"")</f>
        <v/>
      </c>
      <c r="O8" s="273"/>
      <c r="P8" s="270" t="str">
        <f ca="1">IF(AND('CONTROL INTERNO'!$H$28="Muy Alta",'CONTROL INTERNO'!$L$28="Menor"),CONCATENATE("R",'CONTROL INTERNO'!$A$28),"")</f>
        <v/>
      </c>
      <c r="Q8" s="271"/>
      <c r="R8" s="272" t="str">
        <f ca="1">IF(AND('CONTROL INTERNO'!$H$34="Muy Alta",'CONTROL INTERNO'!$L$34="Menor"),CONCATENATE("R",'CONTROL INTERNO'!$A$34),"")</f>
        <v/>
      </c>
      <c r="S8" s="272"/>
      <c r="T8" s="272" t="str">
        <f ca="1">IF(AND('CONTROL INTERNO'!$H$40="Muy Alta",'CONTROL INTERNO'!$L$40="Menor"),CONCATENATE("R",'CONTROL INTERNO'!$A$40),"")</f>
        <v/>
      </c>
      <c r="U8" s="273"/>
      <c r="V8" s="270" t="str">
        <f ca="1">IF(AND('CONTROL INTERNO'!$H$28="Muy Alta",'CONTROL INTERNO'!$L$28="Moderado"),CONCATENATE("R",'CONTROL INTERNO'!$A$28),"")</f>
        <v/>
      </c>
      <c r="W8" s="271"/>
      <c r="X8" s="272" t="str">
        <f ca="1">IF(AND('CONTROL INTERNO'!$H$34="Muy Alta",'CONTROL INTERNO'!$L$34="Moderado"),CONCATENATE("R",'CONTROL INTERNO'!$A$34),"")</f>
        <v/>
      </c>
      <c r="Y8" s="272"/>
      <c r="Z8" s="272" t="str">
        <f ca="1">IF(AND('CONTROL INTERNO'!$H$40="Muy Alta",'CONTROL INTERNO'!$L$40="Moderado"),CONCATENATE("R",'CONTROL INTERNO'!$A$40),"")</f>
        <v/>
      </c>
      <c r="AA8" s="273"/>
      <c r="AB8" s="270" t="str">
        <f ca="1">IF(AND('CONTROL INTERNO'!$H$28="Muy Alta",'CONTROL INTERNO'!$L$28="Mayor"),CONCATENATE("R",'CONTROL INTERNO'!$A$28),"")</f>
        <v/>
      </c>
      <c r="AC8" s="271"/>
      <c r="AD8" s="272" t="str">
        <f ca="1">IF(AND('CONTROL INTERNO'!$H$34="Muy Alta",'CONTROL INTERNO'!$L$34="Mayor"),CONCATENATE("R",'CONTROL INTERNO'!$A$34),"")</f>
        <v/>
      </c>
      <c r="AE8" s="272"/>
      <c r="AF8" s="272" t="str">
        <f ca="1">IF(AND('CONTROL INTERNO'!$H$40="Muy Alta",'CONTROL INTERNO'!$L$40="Mayor"),CONCATENATE("R",'CONTROL INTERNO'!$A$40),"")</f>
        <v/>
      </c>
      <c r="AG8" s="273"/>
      <c r="AH8" s="261" t="str">
        <f ca="1">IF(AND('CONTROL INTERNO'!$H$28="Muy Alta",'CONTROL INTERNO'!$L$28="Catastrófico"),CONCATENATE("R",'CONTROL INTERNO'!$A$28),"")</f>
        <v/>
      </c>
      <c r="AI8" s="262"/>
      <c r="AJ8" s="262" t="str">
        <f ca="1">IF(AND('CONTROL INTERNO'!$H$34="Muy Alta",'CONTROL INTERNO'!$L$34="Catastrófico"),CONCATENATE("R",'CONTROL INTERNO'!$A$34),"")</f>
        <v/>
      </c>
      <c r="AK8" s="262"/>
      <c r="AL8" s="262" t="str">
        <f ca="1">IF(AND('CONTROL INTERNO'!$H$40="Muy Alta",'CONTROL INTERNO'!$L$40="Catastrófico"),CONCATENATE("R",'CONTROL INTERNO'!$A$40),"")</f>
        <v/>
      </c>
      <c r="AM8" s="263"/>
      <c r="AN8" s="84"/>
      <c r="AO8" s="297"/>
      <c r="AP8" s="298"/>
      <c r="AQ8" s="298"/>
      <c r="AR8" s="298"/>
      <c r="AS8" s="298"/>
      <c r="AT8" s="299"/>
      <c r="AU8" s="84"/>
      <c r="AV8" s="84"/>
      <c r="AW8" s="84"/>
      <c r="AX8" s="84"/>
      <c r="AY8" s="84"/>
      <c r="AZ8" s="84"/>
      <c r="BA8" s="84"/>
      <c r="BB8" s="84"/>
      <c r="BC8" s="84"/>
      <c r="BD8" s="84"/>
      <c r="BE8" s="84"/>
      <c r="BF8" s="84"/>
      <c r="BG8" s="84"/>
      <c r="BH8" s="84"/>
      <c r="BI8" s="84"/>
      <c r="BJ8" s="84"/>
      <c r="BK8" s="84"/>
      <c r="BL8" s="84"/>
      <c r="BM8" s="84"/>
      <c r="BN8" s="84"/>
      <c r="BO8" s="84"/>
      <c r="BP8" s="84"/>
      <c r="BQ8" s="84"/>
      <c r="BR8" s="84"/>
      <c r="BS8" s="84"/>
      <c r="BT8" s="84"/>
      <c r="BU8" s="84"/>
      <c r="BV8" s="84"/>
      <c r="BW8" s="84"/>
      <c r="BX8" s="84"/>
      <c r="BY8" s="84"/>
      <c r="BZ8" s="84"/>
      <c r="CA8" s="84"/>
      <c r="CB8" s="84"/>
    </row>
    <row r="9" spans="1:99" ht="15" customHeight="1" x14ac:dyDescent="0.25">
      <c r="A9" s="84"/>
      <c r="B9" s="292"/>
      <c r="C9" s="292"/>
      <c r="D9" s="293"/>
      <c r="E9" s="284"/>
      <c r="F9" s="285"/>
      <c r="G9" s="285"/>
      <c r="H9" s="285"/>
      <c r="I9" s="286"/>
      <c r="J9" s="270"/>
      <c r="K9" s="271"/>
      <c r="L9" s="272"/>
      <c r="M9" s="272"/>
      <c r="N9" s="272"/>
      <c r="O9" s="273"/>
      <c r="P9" s="270"/>
      <c r="Q9" s="271"/>
      <c r="R9" s="272"/>
      <c r="S9" s="272"/>
      <c r="T9" s="272"/>
      <c r="U9" s="273"/>
      <c r="V9" s="270"/>
      <c r="W9" s="271"/>
      <c r="X9" s="272"/>
      <c r="Y9" s="272"/>
      <c r="Z9" s="272"/>
      <c r="AA9" s="273"/>
      <c r="AB9" s="270"/>
      <c r="AC9" s="271"/>
      <c r="AD9" s="272"/>
      <c r="AE9" s="272"/>
      <c r="AF9" s="272"/>
      <c r="AG9" s="273"/>
      <c r="AH9" s="261"/>
      <c r="AI9" s="262"/>
      <c r="AJ9" s="262"/>
      <c r="AK9" s="262"/>
      <c r="AL9" s="262"/>
      <c r="AM9" s="263"/>
      <c r="AN9" s="84"/>
      <c r="AO9" s="297"/>
      <c r="AP9" s="298"/>
      <c r="AQ9" s="298"/>
      <c r="AR9" s="298"/>
      <c r="AS9" s="298"/>
      <c r="AT9" s="299"/>
      <c r="AU9" s="84"/>
      <c r="AV9" s="84"/>
      <c r="AW9" s="84"/>
      <c r="AX9" s="84"/>
      <c r="AY9" s="84"/>
      <c r="AZ9" s="84"/>
      <c r="BA9" s="84"/>
      <c r="BB9" s="84"/>
      <c r="BC9" s="84"/>
      <c r="BD9" s="84"/>
      <c r="BE9" s="84"/>
      <c r="BF9" s="84"/>
      <c r="BG9" s="84"/>
      <c r="BH9" s="84"/>
      <c r="BI9" s="84"/>
      <c r="BJ9" s="84"/>
      <c r="BK9" s="84"/>
      <c r="BL9" s="84"/>
      <c r="BM9" s="84"/>
      <c r="BN9" s="84"/>
      <c r="BO9" s="84"/>
      <c r="BP9" s="84"/>
      <c r="BQ9" s="84"/>
      <c r="BR9" s="84"/>
      <c r="BS9" s="84"/>
      <c r="BT9" s="84"/>
      <c r="BU9" s="84"/>
      <c r="BV9" s="84"/>
      <c r="BW9" s="84"/>
      <c r="BX9" s="84"/>
      <c r="BY9" s="84"/>
      <c r="BZ9" s="84"/>
      <c r="CA9" s="84"/>
      <c r="CB9" s="84"/>
    </row>
    <row r="10" spans="1:99" ht="15" customHeight="1" x14ac:dyDescent="0.25">
      <c r="A10" s="84"/>
      <c r="B10" s="292"/>
      <c r="C10" s="292"/>
      <c r="D10" s="293"/>
      <c r="E10" s="284"/>
      <c r="F10" s="285"/>
      <c r="G10" s="285"/>
      <c r="H10" s="285"/>
      <c r="I10" s="286"/>
      <c r="J10" s="270" t="str">
        <f ca="1">IF(AND('CONTROL INTERNO'!$H$46="Muy Alta",'CONTROL INTERNO'!$L$46="Leve"),CONCATENATE("R",'CONTROL INTERNO'!$A$46),"")</f>
        <v/>
      </c>
      <c r="K10" s="271"/>
      <c r="L10" s="272" t="str">
        <f ca="1">IF(AND('CONTROL INTERNO'!$H$52="Muy Alta",'CONTROL INTERNO'!$L$52="Leve"),CONCATENATE("R",'CONTROL INTERNO'!$A$52),"")</f>
        <v/>
      </c>
      <c r="M10" s="272"/>
      <c r="N10" s="272" t="str">
        <f ca="1">IF(AND('CONTROL INTERNO'!$H$58="Muy Alta",'CONTROL INTERNO'!$L$58="Leve"),CONCATENATE("R",'CONTROL INTERNO'!$A$58),"")</f>
        <v/>
      </c>
      <c r="O10" s="273"/>
      <c r="P10" s="270" t="str">
        <f ca="1">IF(AND('CONTROL INTERNO'!$H$46="Muy Alta",'CONTROL INTERNO'!$L$46="Menor"),CONCATENATE("R",'CONTROL INTERNO'!$A$46),"")</f>
        <v/>
      </c>
      <c r="Q10" s="271"/>
      <c r="R10" s="272" t="str">
        <f ca="1">IF(AND('CONTROL INTERNO'!$H$52="Muy Alta",'CONTROL INTERNO'!$L$52="Menor"),CONCATENATE("R",'CONTROL INTERNO'!$A$52),"")</f>
        <v/>
      </c>
      <c r="S10" s="272"/>
      <c r="T10" s="272" t="str">
        <f ca="1">IF(AND('CONTROL INTERNO'!$H$58="Muy Alta",'CONTROL INTERNO'!$L$58="Menor"),CONCATENATE("R",'CONTROL INTERNO'!$A$58),"")</f>
        <v/>
      </c>
      <c r="U10" s="273"/>
      <c r="V10" s="270" t="str">
        <f ca="1">IF(AND('CONTROL INTERNO'!$H$46="Muy Alta",'CONTROL INTERNO'!$L$46="Moderado"),CONCATENATE("R",'CONTROL INTERNO'!$A$46),"")</f>
        <v/>
      </c>
      <c r="W10" s="271"/>
      <c r="X10" s="272" t="str">
        <f ca="1">IF(AND('CONTROL INTERNO'!$H$52="Muy Alta",'CONTROL INTERNO'!$L$52="Moderado"),CONCATENATE("R",'CONTROL INTERNO'!$A$52),"")</f>
        <v/>
      </c>
      <c r="Y10" s="272"/>
      <c r="Z10" s="272" t="str">
        <f ca="1">IF(AND('CONTROL INTERNO'!$H$58="Muy Alta",'CONTROL INTERNO'!$L$58="Moderado"),CONCATENATE("R",'CONTROL INTERNO'!$A$58),"")</f>
        <v/>
      </c>
      <c r="AA10" s="273"/>
      <c r="AB10" s="270" t="str">
        <f ca="1">IF(AND('CONTROL INTERNO'!$H$46="Muy Alta",'CONTROL INTERNO'!$L$46="Mayor"),CONCATENATE("R",'CONTROL INTERNO'!$A$46),"")</f>
        <v/>
      </c>
      <c r="AC10" s="271"/>
      <c r="AD10" s="272" t="str">
        <f ca="1">IF(AND('CONTROL INTERNO'!$H$52="Muy Alta",'CONTROL INTERNO'!$L$52="Mayor"),CONCATENATE("R",'CONTROL INTERNO'!$A$52),"")</f>
        <v/>
      </c>
      <c r="AE10" s="272"/>
      <c r="AF10" s="272" t="str">
        <f ca="1">IF(AND('CONTROL INTERNO'!$H$58="Muy Alta",'CONTROL INTERNO'!$L$58="Mayor"),CONCATENATE("R",'CONTROL INTERNO'!$A$58),"")</f>
        <v/>
      </c>
      <c r="AG10" s="273"/>
      <c r="AH10" s="261" t="str">
        <f ca="1">IF(AND('CONTROL INTERNO'!$H$46="Muy Alta",'CONTROL INTERNO'!$L$46="Catastrófico"),CONCATENATE("R",'CONTROL INTERNO'!$A$46),"")</f>
        <v/>
      </c>
      <c r="AI10" s="262"/>
      <c r="AJ10" s="262" t="str">
        <f ca="1">IF(AND('CONTROL INTERNO'!$H$52="Muy Alta",'CONTROL INTERNO'!$L$52="Catastrófico"),CONCATENATE("R",'CONTROL INTERNO'!$A$52),"")</f>
        <v/>
      </c>
      <c r="AK10" s="262"/>
      <c r="AL10" s="262" t="str">
        <f ca="1">IF(AND('CONTROL INTERNO'!$H$58="Muy Alta",'CONTROL INTERNO'!$L$58="Catastrófico"),CONCATENATE("R",'CONTROL INTERNO'!$A$58),"")</f>
        <v/>
      </c>
      <c r="AM10" s="263"/>
      <c r="AN10" s="84"/>
      <c r="AO10" s="297"/>
      <c r="AP10" s="298"/>
      <c r="AQ10" s="298"/>
      <c r="AR10" s="298"/>
      <c r="AS10" s="298"/>
      <c r="AT10" s="299"/>
      <c r="AU10" s="84"/>
      <c r="AV10" s="84"/>
      <c r="AW10" s="84"/>
      <c r="AX10" s="84"/>
      <c r="AY10" s="84"/>
      <c r="AZ10" s="84"/>
      <c r="BA10" s="84"/>
      <c r="BB10" s="84"/>
      <c r="BC10" s="84"/>
      <c r="BD10" s="84"/>
      <c r="BE10" s="84"/>
      <c r="BF10" s="84"/>
      <c r="BG10" s="84"/>
      <c r="BH10" s="84"/>
      <c r="BI10" s="84"/>
      <c r="BJ10" s="84"/>
      <c r="BK10" s="84"/>
      <c r="BL10" s="84"/>
      <c r="BM10" s="84"/>
      <c r="BN10" s="84"/>
      <c r="BO10" s="84"/>
      <c r="BP10" s="84"/>
      <c r="BQ10" s="84"/>
      <c r="BR10" s="84"/>
      <c r="BS10" s="84"/>
      <c r="BT10" s="84"/>
      <c r="BU10" s="84"/>
      <c r="BV10" s="84"/>
      <c r="BW10" s="84"/>
      <c r="BX10" s="84"/>
      <c r="BY10" s="84"/>
      <c r="BZ10" s="84"/>
      <c r="CA10" s="84"/>
      <c r="CB10" s="84"/>
    </row>
    <row r="11" spans="1:99" ht="15" customHeight="1" x14ac:dyDescent="0.25">
      <c r="A11" s="84"/>
      <c r="B11" s="292"/>
      <c r="C11" s="292"/>
      <c r="D11" s="293"/>
      <c r="E11" s="284"/>
      <c r="F11" s="285"/>
      <c r="G11" s="285"/>
      <c r="H11" s="285"/>
      <c r="I11" s="286"/>
      <c r="J11" s="270"/>
      <c r="K11" s="271"/>
      <c r="L11" s="272"/>
      <c r="M11" s="272"/>
      <c r="N11" s="272"/>
      <c r="O11" s="273"/>
      <c r="P11" s="270"/>
      <c r="Q11" s="271"/>
      <c r="R11" s="272"/>
      <c r="S11" s="272"/>
      <c r="T11" s="272"/>
      <c r="U11" s="273"/>
      <c r="V11" s="270"/>
      <c r="W11" s="271"/>
      <c r="X11" s="272"/>
      <c r="Y11" s="272"/>
      <c r="Z11" s="272"/>
      <c r="AA11" s="273"/>
      <c r="AB11" s="270"/>
      <c r="AC11" s="271"/>
      <c r="AD11" s="272"/>
      <c r="AE11" s="272"/>
      <c r="AF11" s="272"/>
      <c r="AG11" s="273"/>
      <c r="AH11" s="261"/>
      <c r="AI11" s="262"/>
      <c r="AJ11" s="262"/>
      <c r="AK11" s="262"/>
      <c r="AL11" s="262"/>
      <c r="AM11" s="263"/>
      <c r="AN11" s="84"/>
      <c r="AO11" s="297"/>
      <c r="AP11" s="298"/>
      <c r="AQ11" s="298"/>
      <c r="AR11" s="298"/>
      <c r="AS11" s="298"/>
      <c r="AT11" s="299"/>
      <c r="AU11" s="84"/>
      <c r="AV11" s="84"/>
      <c r="AW11" s="84"/>
      <c r="AX11" s="84"/>
      <c r="AY11" s="84"/>
      <c r="AZ11" s="84"/>
      <c r="BA11" s="84"/>
      <c r="BB11" s="84"/>
      <c r="BC11" s="84"/>
      <c r="BD11" s="84"/>
      <c r="BE11" s="84"/>
      <c r="BF11" s="84"/>
      <c r="BG11" s="84"/>
      <c r="BH11" s="84"/>
      <c r="BI11" s="84"/>
      <c r="BJ11" s="84"/>
      <c r="BK11" s="84"/>
      <c r="BL11" s="84"/>
      <c r="BM11" s="84"/>
      <c r="BN11" s="84"/>
      <c r="BO11" s="84"/>
      <c r="BP11" s="84"/>
      <c r="BQ11" s="84"/>
      <c r="BR11" s="84"/>
      <c r="BS11" s="84"/>
      <c r="BT11" s="84"/>
      <c r="BU11" s="84"/>
      <c r="BV11" s="84"/>
      <c r="BW11" s="84"/>
      <c r="BX11" s="84"/>
      <c r="BY11" s="84"/>
      <c r="BZ11" s="84"/>
      <c r="CA11" s="84"/>
      <c r="CB11" s="84"/>
    </row>
    <row r="12" spans="1:99" ht="15" customHeight="1" x14ac:dyDescent="0.25">
      <c r="A12" s="84"/>
      <c r="B12" s="292"/>
      <c r="C12" s="292"/>
      <c r="D12" s="293"/>
      <c r="E12" s="284"/>
      <c r="F12" s="285"/>
      <c r="G12" s="285"/>
      <c r="H12" s="285"/>
      <c r="I12" s="286"/>
      <c r="J12" s="270" t="str">
        <f ca="1">IF(AND('CONTROL INTERNO'!$H$64="Muy Alta",'CONTROL INTERNO'!$L$64="Leve"),CONCATENATE("R",'CONTROL INTERNO'!$A$64),"")</f>
        <v/>
      </c>
      <c r="K12" s="271"/>
      <c r="L12" s="272" t="str">
        <f>IF(AND('CONTROL INTERNO'!$H$70="Muy Alta",'CONTROL INTERNO'!$L$70="Leve"),CONCATENATE("R",'CONTROL INTERNO'!$A$70),"")</f>
        <v/>
      </c>
      <c r="M12" s="272"/>
      <c r="N12" s="272" t="str">
        <f>IF(AND('CONTROL INTERNO'!$H$76="Muy Alta",'CONTROL INTERNO'!$L$76="Leve"),CONCATENATE("R",'CONTROL INTERNO'!$A$76),"")</f>
        <v/>
      </c>
      <c r="O12" s="273"/>
      <c r="P12" s="270" t="str">
        <f ca="1">IF(AND('CONTROL INTERNO'!$H$64="Muy Alta",'CONTROL INTERNO'!$L$64="Menor"),CONCATENATE("R",'CONTROL INTERNO'!$A$64),"")</f>
        <v/>
      </c>
      <c r="Q12" s="271"/>
      <c r="R12" s="272" t="str">
        <f>IF(AND('CONTROL INTERNO'!$H$70="Muy Alta",'CONTROL INTERNO'!$L$70="Menor"),CONCATENATE("R",'CONTROL INTERNO'!$A$70),"")</f>
        <v/>
      </c>
      <c r="S12" s="272"/>
      <c r="T12" s="272" t="str">
        <f>IF(AND('CONTROL INTERNO'!$H$76="Muy Alta",'CONTROL INTERNO'!$L$76="Menor"),CONCATENATE("R",'CONTROL INTERNO'!$A$76),"")</f>
        <v/>
      </c>
      <c r="U12" s="273"/>
      <c r="V12" s="270" t="str">
        <f ca="1">IF(AND('CONTROL INTERNO'!$H$64="Muy Alta",'CONTROL INTERNO'!$L$64="Moderado"),CONCATENATE("R",'CONTROL INTERNO'!$A$64),"")</f>
        <v/>
      </c>
      <c r="W12" s="271"/>
      <c r="X12" s="272" t="str">
        <f>IF(AND('CONTROL INTERNO'!$H$70="Muy Alta",'CONTROL INTERNO'!$L$70="Moderado"),CONCATENATE("R",'CONTROL INTERNO'!$A$70),"")</f>
        <v/>
      </c>
      <c r="Y12" s="272"/>
      <c r="Z12" s="272" t="str">
        <f>IF(AND('CONTROL INTERNO'!$H$76="Muy Alta",'CONTROL INTERNO'!$L$76="Moderado"),CONCATENATE("R",'CONTROL INTERNO'!$A$76),"")</f>
        <v/>
      </c>
      <c r="AA12" s="273"/>
      <c r="AB12" s="270" t="str">
        <f ca="1">IF(AND('CONTROL INTERNO'!$H$64="Muy Alta",'CONTROL INTERNO'!$L$64="Mayor"),CONCATENATE("R",'CONTROL INTERNO'!$A$64),"")</f>
        <v/>
      </c>
      <c r="AC12" s="271"/>
      <c r="AD12" s="272" t="str">
        <f>IF(AND('CONTROL INTERNO'!$H$70="Muy Alta",'CONTROL INTERNO'!$L$70="Mayor"),CONCATENATE("R",'CONTROL INTERNO'!$A$70),"")</f>
        <v/>
      </c>
      <c r="AE12" s="272"/>
      <c r="AF12" s="272" t="str">
        <f>IF(AND('CONTROL INTERNO'!$H$76="Muy Alta",'CONTROL INTERNO'!$L$76="Mayor"),CONCATENATE("R",'CONTROL INTERNO'!$A$76),"")</f>
        <v/>
      </c>
      <c r="AG12" s="273"/>
      <c r="AH12" s="261" t="str">
        <f ca="1">IF(AND('CONTROL INTERNO'!$H$64="Muy Alta",'CONTROL INTERNO'!$L$64="Catastrófico"),CONCATENATE("R",'CONTROL INTERNO'!$A$64),"")</f>
        <v/>
      </c>
      <c r="AI12" s="262"/>
      <c r="AJ12" s="262" t="str">
        <f>IF(AND('CONTROL INTERNO'!$H$70="Muy Alta",'CONTROL INTERNO'!$L$70="Catastrófico"),CONCATENATE("R",'CONTROL INTERNO'!$A$70),"")</f>
        <v/>
      </c>
      <c r="AK12" s="262"/>
      <c r="AL12" s="262" t="str">
        <f>IF(AND('CONTROL INTERNO'!$H$76="Muy Alta",'CONTROL INTERNO'!$L$76="Catastrófico"),CONCATENATE("R",'CONTROL INTERNO'!$A$76),"")</f>
        <v/>
      </c>
      <c r="AM12" s="263"/>
      <c r="AN12" s="84"/>
      <c r="AO12" s="297"/>
      <c r="AP12" s="298"/>
      <c r="AQ12" s="298"/>
      <c r="AR12" s="298"/>
      <c r="AS12" s="298"/>
      <c r="AT12" s="299"/>
      <c r="AU12" s="84"/>
      <c r="AV12" s="84"/>
      <c r="AW12" s="84"/>
      <c r="AX12" s="84"/>
      <c r="AY12" s="84"/>
      <c r="AZ12" s="84"/>
      <c r="BA12" s="84"/>
      <c r="BB12" s="84"/>
      <c r="BC12" s="84"/>
      <c r="BD12" s="84"/>
      <c r="BE12" s="84"/>
      <c r="BF12" s="84"/>
      <c r="BG12" s="84"/>
      <c r="BH12" s="84"/>
      <c r="BI12" s="84"/>
      <c r="BJ12" s="84"/>
      <c r="BK12" s="84"/>
      <c r="BL12" s="84"/>
      <c r="BM12" s="84"/>
      <c r="BN12" s="84"/>
      <c r="BO12" s="84"/>
      <c r="BP12" s="84"/>
      <c r="BQ12" s="84"/>
      <c r="BR12" s="84"/>
      <c r="BS12" s="84"/>
      <c r="BT12" s="84"/>
      <c r="BU12" s="84"/>
      <c r="BV12" s="84"/>
      <c r="BW12" s="84"/>
      <c r="BX12" s="84"/>
      <c r="BY12" s="84"/>
      <c r="BZ12" s="84"/>
      <c r="CA12" s="84"/>
      <c r="CB12" s="84"/>
    </row>
    <row r="13" spans="1:99" ht="15.75" customHeight="1" thickBot="1" x14ac:dyDescent="0.3">
      <c r="A13" s="84"/>
      <c r="B13" s="292"/>
      <c r="C13" s="292"/>
      <c r="D13" s="293"/>
      <c r="E13" s="287"/>
      <c r="F13" s="288"/>
      <c r="G13" s="288"/>
      <c r="H13" s="288"/>
      <c r="I13" s="289"/>
      <c r="J13" s="270"/>
      <c r="K13" s="271"/>
      <c r="L13" s="271"/>
      <c r="M13" s="271"/>
      <c r="N13" s="271"/>
      <c r="O13" s="273"/>
      <c r="P13" s="270"/>
      <c r="Q13" s="271"/>
      <c r="R13" s="271"/>
      <c r="S13" s="271"/>
      <c r="T13" s="271"/>
      <c r="U13" s="273"/>
      <c r="V13" s="270"/>
      <c r="W13" s="271"/>
      <c r="X13" s="271"/>
      <c r="Y13" s="271"/>
      <c r="Z13" s="271"/>
      <c r="AA13" s="273"/>
      <c r="AB13" s="270"/>
      <c r="AC13" s="271"/>
      <c r="AD13" s="271"/>
      <c r="AE13" s="271"/>
      <c r="AF13" s="271"/>
      <c r="AG13" s="273"/>
      <c r="AH13" s="264"/>
      <c r="AI13" s="265"/>
      <c r="AJ13" s="265"/>
      <c r="AK13" s="265"/>
      <c r="AL13" s="265"/>
      <c r="AM13" s="266"/>
      <c r="AN13" s="84"/>
      <c r="AO13" s="300"/>
      <c r="AP13" s="301"/>
      <c r="AQ13" s="301"/>
      <c r="AR13" s="301"/>
      <c r="AS13" s="301"/>
      <c r="AT13" s="302"/>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84"/>
      <c r="CA13" s="84"/>
      <c r="CB13" s="84"/>
    </row>
    <row r="14" spans="1:99" ht="15" customHeight="1" x14ac:dyDescent="0.25">
      <c r="A14" s="84"/>
      <c r="B14" s="292"/>
      <c r="C14" s="292"/>
      <c r="D14" s="293"/>
      <c r="E14" s="281" t="s">
        <v>115</v>
      </c>
      <c r="F14" s="282"/>
      <c r="G14" s="282"/>
      <c r="H14" s="282"/>
      <c r="I14" s="282"/>
      <c r="J14" s="258" t="str">
        <f ca="1">IF(AND('CONTROL INTERNO'!$H$10="Alta",'CONTROL INTERNO'!$L$10="Leve"),CONCATENATE("R",'CONTROL INTERNO'!$A$10),"")</f>
        <v/>
      </c>
      <c r="K14" s="259"/>
      <c r="L14" s="259" t="str">
        <f ca="1">IF(AND('CONTROL INTERNO'!$H$16="Alta",'CONTROL INTERNO'!$L$16="Leve"),CONCATENATE("R",'CONTROL INTERNO'!$A$16),"")</f>
        <v/>
      </c>
      <c r="M14" s="259"/>
      <c r="N14" s="259" t="str">
        <f ca="1">IF(AND('CONTROL INTERNO'!$H$22="Alta",'CONTROL INTERNO'!$L$22="Leve"),CONCATENATE("R",'CONTROL INTERNO'!$A$22),"")</f>
        <v/>
      </c>
      <c r="O14" s="260"/>
      <c r="P14" s="258" t="str">
        <f ca="1">IF(AND('CONTROL INTERNO'!$H$10="Alta",'CONTROL INTERNO'!$L$10="Menor"),CONCATENATE("R",'CONTROL INTERNO'!$A$10),"")</f>
        <v/>
      </c>
      <c r="Q14" s="259"/>
      <c r="R14" s="259" t="str">
        <f ca="1">IF(AND('CONTROL INTERNO'!$H$16="Alta",'CONTROL INTERNO'!$L$16="Menor"),CONCATENATE("R",'CONTROL INTERNO'!$A$16),"")</f>
        <v/>
      </c>
      <c r="S14" s="259"/>
      <c r="T14" s="259" t="str">
        <f ca="1">IF(AND('CONTROL INTERNO'!$H$22="Alta",'CONTROL INTERNO'!$L$22="Menor"),CONCATENATE("R",'CONTROL INTERNO'!$A$22),"")</f>
        <v/>
      </c>
      <c r="U14" s="260"/>
      <c r="V14" s="277" t="str">
        <f ca="1">IF(AND('CONTROL INTERNO'!$H$10="Alta",'CONTROL INTERNO'!$L$10="Moderado"),CONCATENATE("R",'CONTROL INTERNO'!$A$10),"")</f>
        <v/>
      </c>
      <c r="W14" s="278"/>
      <c r="X14" s="278" t="str">
        <f ca="1">IF(AND('CONTROL INTERNO'!$H$16="Alta",'CONTROL INTERNO'!$L$16="Moderado"),CONCATENATE("R",'CONTROL INTERNO'!$A$16),"")</f>
        <v/>
      </c>
      <c r="Y14" s="278"/>
      <c r="Z14" s="278" t="str">
        <f ca="1">IF(AND('CONTROL INTERNO'!$H$22="Alta",'CONTROL INTERNO'!$L$22="Moderado"),CONCATENATE("R",'CONTROL INTERNO'!$A$22),"")</f>
        <v/>
      </c>
      <c r="AA14" s="279"/>
      <c r="AB14" s="277" t="str">
        <f ca="1">IF(AND('CONTROL INTERNO'!$H$10="Alta",'CONTROL INTERNO'!$L$10="Mayor"),CONCATENATE("R",'CONTROL INTERNO'!$A$10),"")</f>
        <v/>
      </c>
      <c r="AC14" s="278"/>
      <c r="AD14" s="278" t="str">
        <f ca="1">IF(AND('CONTROL INTERNO'!$H$16="Alta",'CONTROL INTERNO'!$L$16="Mayor"),CONCATENATE("R",'CONTROL INTERNO'!$A$16),"")</f>
        <v/>
      </c>
      <c r="AE14" s="278"/>
      <c r="AF14" s="278" t="str">
        <f ca="1">IF(AND('CONTROL INTERNO'!$H$22="Alta",'CONTROL INTERNO'!$L$22="Mayor"),CONCATENATE("R",'CONTROL INTERNO'!$A$22),"")</f>
        <v/>
      </c>
      <c r="AG14" s="279"/>
      <c r="AH14" s="267" t="str">
        <f ca="1">IF(AND('CONTROL INTERNO'!$H$10="Alta",'CONTROL INTERNO'!$L$10="Catastrófico"),CONCATENATE("R",'CONTROL INTERNO'!$A$10),"")</f>
        <v/>
      </c>
      <c r="AI14" s="268"/>
      <c r="AJ14" s="268" t="str">
        <f ca="1">IF(AND('CONTROL INTERNO'!$H$16="Alta",'CONTROL INTERNO'!$L$16="Catastrófico"),CONCATENATE("R",'CONTROL INTERNO'!$A$16),"")</f>
        <v/>
      </c>
      <c r="AK14" s="268"/>
      <c r="AL14" s="268" t="str">
        <f ca="1">IF(AND('CONTROL INTERNO'!$H$22="Alta",'CONTROL INTERNO'!$L$22="Catastrófico"),CONCATENATE("R",'CONTROL INTERNO'!$A$22),"")</f>
        <v/>
      </c>
      <c r="AM14" s="269"/>
      <c r="AN14" s="84"/>
      <c r="AO14" s="303" t="s">
        <v>80</v>
      </c>
      <c r="AP14" s="304"/>
      <c r="AQ14" s="304"/>
      <c r="AR14" s="304"/>
      <c r="AS14" s="304"/>
      <c r="AT14" s="305"/>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84"/>
      <c r="BX14" s="84"/>
      <c r="BY14" s="84"/>
      <c r="BZ14" s="84"/>
      <c r="CA14" s="84"/>
      <c r="CB14" s="84"/>
    </row>
    <row r="15" spans="1:99" ht="15" customHeight="1" x14ac:dyDescent="0.25">
      <c r="A15" s="84"/>
      <c r="B15" s="292"/>
      <c r="C15" s="292"/>
      <c r="D15" s="293"/>
      <c r="E15" s="284"/>
      <c r="F15" s="285"/>
      <c r="G15" s="285"/>
      <c r="H15" s="285"/>
      <c r="I15" s="290"/>
      <c r="J15" s="252"/>
      <c r="K15" s="253"/>
      <c r="L15" s="253"/>
      <c r="M15" s="253"/>
      <c r="N15" s="253"/>
      <c r="O15" s="254"/>
      <c r="P15" s="252"/>
      <c r="Q15" s="253"/>
      <c r="R15" s="253"/>
      <c r="S15" s="253"/>
      <c r="T15" s="253"/>
      <c r="U15" s="254"/>
      <c r="V15" s="270"/>
      <c r="W15" s="271"/>
      <c r="X15" s="271"/>
      <c r="Y15" s="271"/>
      <c r="Z15" s="271"/>
      <c r="AA15" s="273"/>
      <c r="AB15" s="270"/>
      <c r="AC15" s="271"/>
      <c r="AD15" s="271"/>
      <c r="AE15" s="271"/>
      <c r="AF15" s="271"/>
      <c r="AG15" s="273"/>
      <c r="AH15" s="261"/>
      <c r="AI15" s="262"/>
      <c r="AJ15" s="262"/>
      <c r="AK15" s="262"/>
      <c r="AL15" s="262"/>
      <c r="AM15" s="263"/>
      <c r="AN15" s="84"/>
      <c r="AO15" s="306"/>
      <c r="AP15" s="307"/>
      <c r="AQ15" s="307"/>
      <c r="AR15" s="307"/>
      <c r="AS15" s="307"/>
      <c r="AT15" s="308"/>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4"/>
      <c r="BY15" s="84"/>
      <c r="BZ15" s="84"/>
      <c r="CA15" s="84"/>
      <c r="CB15" s="84"/>
    </row>
    <row r="16" spans="1:99" ht="15" customHeight="1" x14ac:dyDescent="0.25">
      <c r="A16" s="84"/>
      <c r="B16" s="292"/>
      <c r="C16" s="292"/>
      <c r="D16" s="293"/>
      <c r="E16" s="284"/>
      <c r="F16" s="285"/>
      <c r="G16" s="285"/>
      <c r="H16" s="285"/>
      <c r="I16" s="290"/>
      <c r="J16" s="252" t="str">
        <f ca="1">IF(AND('CONTROL INTERNO'!$H$28="Alta",'CONTROL INTERNO'!$L$28="Leve"),CONCATENATE("R",'CONTROL INTERNO'!$A$28),"")</f>
        <v/>
      </c>
      <c r="K16" s="253"/>
      <c r="L16" s="253" t="str">
        <f ca="1">IF(AND('CONTROL INTERNO'!$H$34="Alta",'CONTROL INTERNO'!$L$34="Leve"),CONCATENATE("R",'CONTROL INTERNO'!$A$34),"")</f>
        <v/>
      </c>
      <c r="M16" s="253"/>
      <c r="N16" s="253" t="str">
        <f ca="1">IF(AND('CONTROL INTERNO'!$H$40="Alta",'CONTROL INTERNO'!$L$40="Leve"),CONCATENATE("R",'CONTROL INTERNO'!$A$40),"")</f>
        <v/>
      </c>
      <c r="O16" s="254"/>
      <c r="P16" s="252" t="str">
        <f ca="1">IF(AND('CONTROL INTERNO'!$H$28="Alta",'CONTROL INTERNO'!$L$28="Menor"),CONCATENATE("R",'CONTROL INTERNO'!$A$28),"")</f>
        <v/>
      </c>
      <c r="Q16" s="253"/>
      <c r="R16" s="253" t="str">
        <f ca="1">IF(AND('CONTROL INTERNO'!$H$34="Alta",'CONTROL INTERNO'!$L$34="Menor"),CONCATENATE("R",'CONTROL INTERNO'!$A$34),"")</f>
        <v/>
      </c>
      <c r="S16" s="253"/>
      <c r="T16" s="253" t="str">
        <f ca="1">IF(AND('CONTROL INTERNO'!$H$40="Alta",'CONTROL INTERNO'!$L$40="Menor"),CONCATENATE("R",'CONTROL INTERNO'!$A$40),"")</f>
        <v/>
      </c>
      <c r="U16" s="254"/>
      <c r="V16" s="270" t="str">
        <f ca="1">IF(AND('CONTROL INTERNO'!$H$28="Alta",'CONTROL INTERNO'!$L$28="Moderado"),CONCATENATE("R",'CONTROL INTERNO'!$A$28),"")</f>
        <v/>
      </c>
      <c r="W16" s="271"/>
      <c r="X16" s="272" t="str">
        <f ca="1">IF(AND('CONTROL INTERNO'!$H$34="Alta",'CONTROL INTERNO'!$L$34="Moderado"),CONCATENATE("R",'CONTROL INTERNO'!$A$34),"")</f>
        <v/>
      </c>
      <c r="Y16" s="272"/>
      <c r="Z16" s="272" t="str">
        <f ca="1">IF(AND('CONTROL INTERNO'!$H$40="Alta",'CONTROL INTERNO'!$L$40="Moderado"),CONCATENATE("R",'CONTROL INTERNO'!$A$40),"")</f>
        <v/>
      </c>
      <c r="AA16" s="273"/>
      <c r="AB16" s="270" t="str">
        <f ca="1">IF(AND('CONTROL INTERNO'!$H$28="Alta",'CONTROL INTERNO'!$L$28="Mayor"),CONCATENATE("R",'CONTROL INTERNO'!$A$28),"")</f>
        <v/>
      </c>
      <c r="AC16" s="271"/>
      <c r="AD16" s="272" t="str">
        <f ca="1">IF(AND('CONTROL INTERNO'!$H$34="Alta",'CONTROL INTERNO'!$L$34="Mayor"),CONCATENATE("R",'CONTROL INTERNO'!$A$34),"")</f>
        <v/>
      </c>
      <c r="AE16" s="272"/>
      <c r="AF16" s="272" t="str">
        <f ca="1">IF(AND('CONTROL INTERNO'!$H$40="Alta",'CONTROL INTERNO'!$L$40="Mayor"),CONCATENATE("R",'CONTROL INTERNO'!$A$40),"")</f>
        <v/>
      </c>
      <c r="AG16" s="273"/>
      <c r="AH16" s="261" t="str">
        <f ca="1">IF(AND('CONTROL INTERNO'!$H$28="Alta",'CONTROL INTERNO'!$L$28="Catastrófico"),CONCATENATE("R",'CONTROL INTERNO'!$A$28),"")</f>
        <v/>
      </c>
      <c r="AI16" s="262"/>
      <c r="AJ16" s="262" t="str">
        <f ca="1">IF(AND('CONTROL INTERNO'!$H$34="Alta",'CONTROL INTERNO'!$L$34="Catastrófico"),CONCATENATE("R",'CONTROL INTERNO'!$A$34),"")</f>
        <v/>
      </c>
      <c r="AK16" s="262"/>
      <c r="AL16" s="262" t="str">
        <f ca="1">IF(AND('CONTROL INTERNO'!$H$40="Alta",'CONTROL INTERNO'!$L$40="Catastrófico"),CONCATENATE("R",'CONTROL INTERNO'!$A$40),"")</f>
        <v/>
      </c>
      <c r="AM16" s="263"/>
      <c r="AN16" s="84"/>
      <c r="AO16" s="306"/>
      <c r="AP16" s="307"/>
      <c r="AQ16" s="307"/>
      <c r="AR16" s="307"/>
      <c r="AS16" s="307"/>
      <c r="AT16" s="308"/>
      <c r="AU16" s="84"/>
      <c r="AV16" s="84"/>
      <c r="AW16" s="84"/>
      <c r="AX16" s="84"/>
      <c r="AY16" s="84"/>
      <c r="AZ16" s="84"/>
      <c r="BA16" s="84"/>
      <c r="BB16" s="84"/>
      <c r="BC16" s="84"/>
      <c r="BD16" s="84"/>
      <c r="BE16" s="84"/>
      <c r="BF16" s="84"/>
      <c r="BG16" s="84"/>
      <c r="BH16" s="84"/>
      <c r="BI16" s="84"/>
      <c r="BJ16" s="84"/>
      <c r="BK16" s="84"/>
      <c r="BL16" s="84"/>
      <c r="BM16" s="84"/>
      <c r="BN16" s="84"/>
      <c r="BO16" s="84"/>
      <c r="BP16" s="84"/>
      <c r="BQ16" s="84"/>
      <c r="BR16" s="84"/>
      <c r="BS16" s="84"/>
      <c r="BT16" s="84"/>
      <c r="BU16" s="84"/>
      <c r="BV16" s="84"/>
      <c r="BW16" s="84"/>
      <c r="BX16" s="84"/>
      <c r="BY16" s="84"/>
      <c r="BZ16" s="84"/>
      <c r="CA16" s="84"/>
      <c r="CB16" s="84"/>
    </row>
    <row r="17" spans="1:80" ht="15" customHeight="1" x14ac:dyDescent="0.25">
      <c r="A17" s="84"/>
      <c r="B17" s="292"/>
      <c r="C17" s="292"/>
      <c r="D17" s="293"/>
      <c r="E17" s="284"/>
      <c r="F17" s="285"/>
      <c r="G17" s="285"/>
      <c r="H17" s="285"/>
      <c r="I17" s="290"/>
      <c r="J17" s="252"/>
      <c r="K17" s="253"/>
      <c r="L17" s="253"/>
      <c r="M17" s="253"/>
      <c r="N17" s="253"/>
      <c r="O17" s="254"/>
      <c r="P17" s="252"/>
      <c r="Q17" s="253"/>
      <c r="R17" s="253"/>
      <c r="S17" s="253"/>
      <c r="T17" s="253"/>
      <c r="U17" s="254"/>
      <c r="V17" s="270"/>
      <c r="W17" s="271"/>
      <c r="X17" s="272"/>
      <c r="Y17" s="272"/>
      <c r="Z17" s="272"/>
      <c r="AA17" s="273"/>
      <c r="AB17" s="270"/>
      <c r="AC17" s="271"/>
      <c r="AD17" s="272"/>
      <c r="AE17" s="272"/>
      <c r="AF17" s="272"/>
      <c r="AG17" s="273"/>
      <c r="AH17" s="261"/>
      <c r="AI17" s="262"/>
      <c r="AJ17" s="262"/>
      <c r="AK17" s="262"/>
      <c r="AL17" s="262"/>
      <c r="AM17" s="263"/>
      <c r="AN17" s="84"/>
      <c r="AO17" s="306"/>
      <c r="AP17" s="307"/>
      <c r="AQ17" s="307"/>
      <c r="AR17" s="307"/>
      <c r="AS17" s="307"/>
      <c r="AT17" s="308"/>
      <c r="AU17" s="84"/>
      <c r="AV17" s="84"/>
      <c r="AW17" s="84"/>
      <c r="AX17" s="84"/>
      <c r="AY17" s="84"/>
      <c r="AZ17" s="84"/>
      <c r="BA17" s="84"/>
      <c r="BB17" s="84"/>
      <c r="BC17" s="84"/>
      <c r="BD17" s="84"/>
      <c r="BE17" s="84"/>
      <c r="BF17" s="84"/>
      <c r="BG17" s="84"/>
      <c r="BH17" s="84"/>
      <c r="BI17" s="84"/>
      <c r="BJ17" s="84"/>
      <c r="BK17" s="84"/>
      <c r="BL17" s="84"/>
      <c r="BM17" s="84"/>
      <c r="BN17" s="84"/>
      <c r="BO17" s="84"/>
      <c r="BP17" s="84"/>
      <c r="BQ17" s="84"/>
      <c r="BR17" s="84"/>
      <c r="BS17" s="84"/>
      <c r="BT17" s="84"/>
      <c r="BU17" s="84"/>
      <c r="BV17" s="84"/>
      <c r="BW17" s="84"/>
      <c r="BX17" s="84"/>
      <c r="BY17" s="84"/>
      <c r="BZ17" s="84"/>
      <c r="CA17" s="84"/>
      <c r="CB17" s="84"/>
    </row>
    <row r="18" spans="1:80" ht="15" customHeight="1" x14ac:dyDescent="0.25">
      <c r="A18" s="84"/>
      <c r="B18" s="292"/>
      <c r="C18" s="292"/>
      <c r="D18" s="293"/>
      <c r="E18" s="284"/>
      <c r="F18" s="285"/>
      <c r="G18" s="285"/>
      <c r="H18" s="285"/>
      <c r="I18" s="290"/>
      <c r="J18" s="252" t="str">
        <f ca="1">IF(AND('CONTROL INTERNO'!$H$46="Alta",'CONTROL INTERNO'!$L$46="Leve"),CONCATENATE("R",'CONTROL INTERNO'!$A$46),"")</f>
        <v/>
      </c>
      <c r="K18" s="253"/>
      <c r="L18" s="253" t="str">
        <f ca="1">IF(AND('CONTROL INTERNO'!$H$52="Alta",'CONTROL INTERNO'!$L$52="Leve"),CONCATENATE("R",'CONTROL INTERNO'!$A$52),"")</f>
        <v/>
      </c>
      <c r="M18" s="253"/>
      <c r="N18" s="253" t="str">
        <f ca="1">IF(AND('CONTROL INTERNO'!$H$58="Alta",'CONTROL INTERNO'!$L$58="Leve"),CONCATENATE("R",'CONTROL INTERNO'!$A$58),"")</f>
        <v/>
      </c>
      <c r="O18" s="254"/>
      <c r="P18" s="252" t="str">
        <f ca="1">IF(AND('CONTROL INTERNO'!$H$46="Alta",'CONTROL INTERNO'!$L$46="Menor"),CONCATENATE("R",'CONTROL INTERNO'!$A$46),"")</f>
        <v/>
      </c>
      <c r="Q18" s="253"/>
      <c r="R18" s="253" t="str">
        <f ca="1">IF(AND('CONTROL INTERNO'!$H$52="Alta",'CONTROL INTERNO'!$L$52="Menor"),CONCATENATE("R",'CONTROL INTERNO'!$A$52),"")</f>
        <v/>
      </c>
      <c r="S18" s="253"/>
      <c r="T18" s="253" t="str">
        <f ca="1">IF(AND('CONTROL INTERNO'!$H$58="Alta",'CONTROL INTERNO'!$L$58="Menor"),CONCATENATE("R",'CONTROL INTERNO'!$A$58),"")</f>
        <v/>
      </c>
      <c r="U18" s="254"/>
      <c r="V18" s="270" t="str">
        <f ca="1">IF(AND('CONTROL INTERNO'!$H$46="Alta",'CONTROL INTERNO'!$L$46="Moderado"),CONCATENATE("R",'CONTROL INTERNO'!$A$46),"")</f>
        <v/>
      </c>
      <c r="W18" s="271"/>
      <c r="X18" s="272" t="str">
        <f ca="1">IF(AND('CONTROL INTERNO'!$H$52="Alta",'CONTROL INTERNO'!$L$52="Moderado"),CONCATENATE("R",'CONTROL INTERNO'!$A$52),"")</f>
        <v/>
      </c>
      <c r="Y18" s="272"/>
      <c r="Z18" s="272" t="str">
        <f ca="1">IF(AND('CONTROL INTERNO'!$H$58="Alta",'CONTROL INTERNO'!$L$58="Moderado"),CONCATENATE("R",'CONTROL INTERNO'!$A$58),"")</f>
        <v/>
      </c>
      <c r="AA18" s="273"/>
      <c r="AB18" s="270" t="str">
        <f ca="1">IF(AND('CONTROL INTERNO'!$H$46="Alta",'CONTROL INTERNO'!$L$46="Mayor"),CONCATENATE("R",'CONTROL INTERNO'!$A$46),"")</f>
        <v/>
      </c>
      <c r="AC18" s="271"/>
      <c r="AD18" s="272" t="str">
        <f ca="1">IF(AND('CONTROL INTERNO'!$H$52="Alta",'CONTROL INTERNO'!$L$52="Mayor"),CONCATENATE("R",'CONTROL INTERNO'!$A$52),"")</f>
        <v/>
      </c>
      <c r="AE18" s="272"/>
      <c r="AF18" s="272" t="str">
        <f ca="1">IF(AND('CONTROL INTERNO'!$H$58="Alta",'CONTROL INTERNO'!$L$58="Mayor"),CONCATENATE("R",'CONTROL INTERNO'!$A$58),"")</f>
        <v/>
      </c>
      <c r="AG18" s="273"/>
      <c r="AH18" s="261" t="str">
        <f ca="1">IF(AND('CONTROL INTERNO'!$H$46="Alta",'CONTROL INTERNO'!$L$46="Catastrófico"),CONCATENATE("R",'CONTROL INTERNO'!$A$46),"")</f>
        <v/>
      </c>
      <c r="AI18" s="262"/>
      <c r="AJ18" s="262" t="str">
        <f ca="1">IF(AND('CONTROL INTERNO'!$H$52="Alta",'CONTROL INTERNO'!$L$52="Catastrófico"),CONCATENATE("R",'CONTROL INTERNO'!$A$52),"")</f>
        <v/>
      </c>
      <c r="AK18" s="262"/>
      <c r="AL18" s="262" t="str">
        <f ca="1">IF(AND('CONTROL INTERNO'!$H$58="Alta",'CONTROL INTERNO'!$L$58="Catastrófico"),CONCATENATE("R",'CONTROL INTERNO'!$A$58),"")</f>
        <v/>
      </c>
      <c r="AM18" s="263"/>
      <c r="AN18" s="84"/>
      <c r="AO18" s="306"/>
      <c r="AP18" s="307"/>
      <c r="AQ18" s="307"/>
      <c r="AR18" s="307"/>
      <c r="AS18" s="307"/>
      <c r="AT18" s="308"/>
      <c r="AU18" s="84"/>
      <c r="AV18" s="84"/>
      <c r="AW18" s="84"/>
      <c r="AX18" s="84"/>
      <c r="AY18" s="84"/>
      <c r="AZ18" s="84"/>
      <c r="BA18" s="84"/>
      <c r="BB18" s="84"/>
      <c r="BC18" s="84"/>
      <c r="BD18" s="84"/>
      <c r="BE18" s="84"/>
      <c r="BF18" s="84"/>
      <c r="BG18" s="84"/>
      <c r="BH18" s="84"/>
      <c r="BI18" s="84"/>
      <c r="BJ18" s="84"/>
      <c r="BK18" s="84"/>
      <c r="BL18" s="84"/>
      <c r="BM18" s="84"/>
      <c r="BN18" s="84"/>
      <c r="BO18" s="84"/>
      <c r="BP18" s="84"/>
      <c r="BQ18" s="84"/>
      <c r="BR18" s="84"/>
      <c r="BS18" s="84"/>
      <c r="BT18" s="84"/>
      <c r="BU18" s="84"/>
      <c r="BV18" s="84"/>
      <c r="BW18" s="84"/>
      <c r="BX18" s="84"/>
      <c r="BY18" s="84"/>
      <c r="BZ18" s="84"/>
      <c r="CA18" s="84"/>
      <c r="CB18" s="84"/>
    </row>
    <row r="19" spans="1:80" ht="15" customHeight="1" x14ac:dyDescent="0.25">
      <c r="A19" s="84"/>
      <c r="B19" s="292"/>
      <c r="C19" s="292"/>
      <c r="D19" s="293"/>
      <c r="E19" s="284"/>
      <c r="F19" s="285"/>
      <c r="G19" s="285"/>
      <c r="H19" s="285"/>
      <c r="I19" s="290"/>
      <c r="J19" s="252"/>
      <c r="K19" s="253"/>
      <c r="L19" s="253"/>
      <c r="M19" s="253"/>
      <c r="N19" s="253"/>
      <c r="O19" s="254"/>
      <c r="P19" s="252"/>
      <c r="Q19" s="253"/>
      <c r="R19" s="253"/>
      <c r="S19" s="253"/>
      <c r="T19" s="253"/>
      <c r="U19" s="254"/>
      <c r="V19" s="270"/>
      <c r="W19" s="271"/>
      <c r="X19" s="272"/>
      <c r="Y19" s="272"/>
      <c r="Z19" s="272"/>
      <c r="AA19" s="273"/>
      <c r="AB19" s="270"/>
      <c r="AC19" s="271"/>
      <c r="AD19" s="272"/>
      <c r="AE19" s="272"/>
      <c r="AF19" s="272"/>
      <c r="AG19" s="273"/>
      <c r="AH19" s="261"/>
      <c r="AI19" s="262"/>
      <c r="AJ19" s="262"/>
      <c r="AK19" s="262"/>
      <c r="AL19" s="262"/>
      <c r="AM19" s="263"/>
      <c r="AN19" s="84"/>
      <c r="AO19" s="306"/>
      <c r="AP19" s="307"/>
      <c r="AQ19" s="307"/>
      <c r="AR19" s="307"/>
      <c r="AS19" s="307"/>
      <c r="AT19" s="308"/>
      <c r="AU19" s="84"/>
      <c r="AV19" s="84"/>
      <c r="AW19" s="84"/>
      <c r="AX19" s="84"/>
      <c r="AY19" s="84"/>
      <c r="AZ19" s="84"/>
      <c r="BA19" s="84"/>
      <c r="BB19" s="84"/>
      <c r="BC19" s="84"/>
      <c r="BD19" s="84"/>
      <c r="BE19" s="84"/>
      <c r="BF19" s="84"/>
      <c r="BG19" s="84"/>
      <c r="BH19" s="84"/>
      <c r="BI19" s="84"/>
      <c r="BJ19" s="84"/>
      <c r="BK19" s="84"/>
      <c r="BL19" s="84"/>
      <c r="BM19" s="84"/>
      <c r="BN19" s="84"/>
      <c r="BO19" s="84"/>
      <c r="BP19" s="84"/>
      <c r="BQ19" s="84"/>
      <c r="BR19" s="84"/>
      <c r="BS19" s="84"/>
      <c r="BT19" s="84"/>
      <c r="BU19" s="84"/>
      <c r="BV19" s="84"/>
      <c r="BW19" s="84"/>
      <c r="BX19" s="84"/>
      <c r="BY19" s="84"/>
      <c r="BZ19" s="84"/>
      <c r="CA19" s="84"/>
      <c r="CB19" s="84"/>
    </row>
    <row r="20" spans="1:80" ht="15" customHeight="1" x14ac:dyDescent="0.25">
      <c r="A20" s="84"/>
      <c r="B20" s="292"/>
      <c r="C20" s="292"/>
      <c r="D20" s="293"/>
      <c r="E20" s="284"/>
      <c r="F20" s="285"/>
      <c r="G20" s="285"/>
      <c r="H20" s="285"/>
      <c r="I20" s="290"/>
      <c r="J20" s="252" t="str">
        <f ca="1">IF(AND('CONTROL INTERNO'!$H$64="Alta",'CONTROL INTERNO'!$L$64="Leve"),CONCATENATE("R",'CONTROL INTERNO'!$A$64),"")</f>
        <v/>
      </c>
      <c r="K20" s="253"/>
      <c r="L20" s="253" t="str">
        <f>IF(AND('CONTROL INTERNO'!$H$70="Alta",'CONTROL INTERNO'!$L$70="Leve"),CONCATENATE("R",'CONTROL INTERNO'!$A$70),"")</f>
        <v/>
      </c>
      <c r="M20" s="253"/>
      <c r="N20" s="253" t="str">
        <f>IF(AND('CONTROL INTERNO'!$H$76="Alta",'CONTROL INTERNO'!$L$76="Leve"),CONCATENATE("R",'CONTROL INTERNO'!$A$76),"")</f>
        <v/>
      </c>
      <c r="O20" s="254"/>
      <c r="P20" s="252" t="str">
        <f ca="1">IF(AND('CONTROL INTERNO'!$H$64="Alta",'CONTROL INTERNO'!$L$64="Menor"),CONCATENATE("R",'CONTROL INTERNO'!$A$64),"")</f>
        <v/>
      </c>
      <c r="Q20" s="253"/>
      <c r="R20" s="253" t="str">
        <f>IF(AND('CONTROL INTERNO'!$H$70="Alta",'CONTROL INTERNO'!$L$70="Menor"),CONCATENATE("R",'CONTROL INTERNO'!$A$70),"")</f>
        <v/>
      </c>
      <c r="S20" s="253"/>
      <c r="T20" s="253" t="str">
        <f>IF(AND('CONTROL INTERNO'!$H$76="Alta",'CONTROL INTERNO'!$L$76="Menor"),CONCATENATE("R",'CONTROL INTERNO'!$A$76),"")</f>
        <v/>
      </c>
      <c r="U20" s="254"/>
      <c r="V20" s="270" t="str">
        <f ca="1">IF(AND('CONTROL INTERNO'!$H$64="Alta",'CONTROL INTERNO'!$L$64="Moderado"),CONCATENATE("R",'CONTROL INTERNO'!$A$64),"")</f>
        <v/>
      </c>
      <c r="W20" s="271"/>
      <c r="X20" s="272" t="str">
        <f>IF(AND('CONTROL INTERNO'!$H$70="Alta",'CONTROL INTERNO'!$L$70="Moderado"),CONCATENATE("R",'CONTROL INTERNO'!$A$70),"")</f>
        <v/>
      </c>
      <c r="Y20" s="272"/>
      <c r="Z20" s="272" t="str">
        <f>IF(AND('CONTROL INTERNO'!$H$76="Alta",'CONTROL INTERNO'!$L$76="Moderado"),CONCATENATE("R",'CONTROL INTERNO'!$A$76),"")</f>
        <v/>
      </c>
      <c r="AA20" s="273"/>
      <c r="AB20" s="270" t="str">
        <f ca="1">IF(AND('CONTROL INTERNO'!$H$64="Alta",'CONTROL INTERNO'!$L$64="Mayor"),CONCATENATE("R",'CONTROL INTERNO'!$A$64),"")</f>
        <v/>
      </c>
      <c r="AC20" s="271"/>
      <c r="AD20" s="272" t="str">
        <f>IF(AND('CONTROL INTERNO'!$H$70="Alta",'CONTROL INTERNO'!$L$70="Mayor"),CONCATENATE("R",'CONTROL INTERNO'!$A$70),"")</f>
        <v/>
      </c>
      <c r="AE20" s="272"/>
      <c r="AF20" s="272" t="str">
        <f>IF(AND('CONTROL INTERNO'!$H$76="Alta",'CONTROL INTERNO'!$L$76="Mayor"),CONCATENATE("R",'CONTROL INTERNO'!$A$76),"")</f>
        <v/>
      </c>
      <c r="AG20" s="273"/>
      <c r="AH20" s="261" t="str">
        <f ca="1">IF(AND('CONTROL INTERNO'!$H$64="Alta",'CONTROL INTERNO'!$L$64="Catastrófico"),CONCATENATE("R",'CONTROL INTERNO'!$A$64),"")</f>
        <v/>
      </c>
      <c r="AI20" s="262"/>
      <c r="AJ20" s="262" t="str">
        <f>IF(AND('CONTROL INTERNO'!$H$70="Alta",'CONTROL INTERNO'!$L$70="Catastrófico"),CONCATENATE("R",'CONTROL INTERNO'!$A$70),"")</f>
        <v/>
      </c>
      <c r="AK20" s="262"/>
      <c r="AL20" s="262" t="str">
        <f>IF(AND('CONTROL INTERNO'!$H$76="Alta",'CONTROL INTERNO'!$L$76="Catastrófico"),CONCATENATE("R",'CONTROL INTERNO'!$A$76),"")</f>
        <v/>
      </c>
      <c r="AM20" s="263"/>
      <c r="AN20" s="84"/>
      <c r="AO20" s="306"/>
      <c r="AP20" s="307"/>
      <c r="AQ20" s="307"/>
      <c r="AR20" s="307"/>
      <c r="AS20" s="307"/>
      <c r="AT20" s="308"/>
      <c r="AU20" s="84"/>
      <c r="AV20" s="84"/>
      <c r="AW20" s="84"/>
      <c r="AX20" s="84"/>
      <c r="AY20" s="84"/>
      <c r="AZ20" s="84"/>
      <c r="BA20" s="84"/>
      <c r="BB20" s="84"/>
      <c r="BC20" s="84"/>
      <c r="BD20" s="84"/>
      <c r="BE20" s="84"/>
      <c r="BF20" s="84"/>
      <c r="BG20" s="84"/>
      <c r="BH20" s="84"/>
      <c r="BI20" s="84"/>
      <c r="BJ20" s="84"/>
      <c r="BK20" s="84"/>
      <c r="BL20" s="84"/>
      <c r="BM20" s="84"/>
      <c r="BN20" s="84"/>
      <c r="BO20" s="84"/>
      <c r="BP20" s="84"/>
      <c r="BQ20" s="84"/>
      <c r="BR20" s="84"/>
      <c r="BS20" s="84"/>
      <c r="BT20" s="84"/>
      <c r="BU20" s="84"/>
      <c r="BV20" s="84"/>
      <c r="BW20" s="84"/>
      <c r="BX20" s="84"/>
      <c r="BY20" s="84"/>
      <c r="BZ20" s="84"/>
      <c r="CA20" s="84"/>
      <c r="CB20" s="84"/>
    </row>
    <row r="21" spans="1:80" ht="15.75" customHeight="1" thickBot="1" x14ac:dyDescent="0.3">
      <c r="A21" s="84"/>
      <c r="B21" s="292"/>
      <c r="C21" s="292"/>
      <c r="D21" s="293"/>
      <c r="E21" s="287"/>
      <c r="F21" s="288"/>
      <c r="G21" s="288"/>
      <c r="H21" s="288"/>
      <c r="I21" s="288"/>
      <c r="J21" s="255"/>
      <c r="K21" s="256"/>
      <c r="L21" s="256"/>
      <c r="M21" s="256"/>
      <c r="N21" s="256"/>
      <c r="O21" s="257"/>
      <c r="P21" s="255"/>
      <c r="Q21" s="256"/>
      <c r="R21" s="256"/>
      <c r="S21" s="256"/>
      <c r="T21" s="256"/>
      <c r="U21" s="257"/>
      <c r="V21" s="274"/>
      <c r="W21" s="275"/>
      <c r="X21" s="275"/>
      <c r="Y21" s="275"/>
      <c r="Z21" s="275"/>
      <c r="AA21" s="276"/>
      <c r="AB21" s="274"/>
      <c r="AC21" s="275"/>
      <c r="AD21" s="275"/>
      <c r="AE21" s="275"/>
      <c r="AF21" s="275"/>
      <c r="AG21" s="276"/>
      <c r="AH21" s="264"/>
      <c r="AI21" s="265"/>
      <c r="AJ21" s="265"/>
      <c r="AK21" s="265"/>
      <c r="AL21" s="265"/>
      <c r="AM21" s="266"/>
      <c r="AN21" s="84"/>
      <c r="AO21" s="309"/>
      <c r="AP21" s="310"/>
      <c r="AQ21" s="310"/>
      <c r="AR21" s="310"/>
      <c r="AS21" s="310"/>
      <c r="AT21" s="311"/>
      <c r="AU21" s="84"/>
      <c r="AV21" s="84"/>
      <c r="AW21" s="84"/>
      <c r="AX21" s="84"/>
      <c r="AY21" s="84"/>
      <c r="AZ21" s="84"/>
      <c r="BA21" s="84"/>
      <c r="BB21" s="84"/>
      <c r="BC21" s="84"/>
      <c r="BD21" s="84"/>
      <c r="BE21" s="84"/>
      <c r="BF21" s="84"/>
      <c r="BG21" s="84"/>
      <c r="BH21" s="84"/>
      <c r="BI21" s="84"/>
      <c r="BJ21" s="84"/>
      <c r="BK21" s="84"/>
      <c r="BL21" s="84"/>
      <c r="BM21" s="84"/>
      <c r="BN21" s="84"/>
      <c r="BO21" s="84"/>
      <c r="BP21" s="84"/>
      <c r="BQ21" s="84"/>
      <c r="BR21" s="84"/>
      <c r="BS21" s="84"/>
      <c r="BT21" s="84"/>
      <c r="BU21" s="84"/>
      <c r="BV21" s="84"/>
      <c r="BW21" s="84"/>
      <c r="BX21" s="84"/>
      <c r="BY21" s="84"/>
      <c r="BZ21" s="84"/>
      <c r="CA21" s="84"/>
      <c r="CB21" s="84"/>
    </row>
    <row r="22" spans="1:80" x14ac:dyDescent="0.25">
      <c r="A22" s="84"/>
      <c r="B22" s="292"/>
      <c r="C22" s="292"/>
      <c r="D22" s="293"/>
      <c r="E22" s="281" t="s">
        <v>117</v>
      </c>
      <c r="F22" s="282"/>
      <c r="G22" s="282"/>
      <c r="H22" s="282"/>
      <c r="I22" s="283"/>
      <c r="J22" s="258" t="str">
        <f ca="1">IF(AND('CONTROL INTERNO'!$H$10="Media",'CONTROL INTERNO'!$L$10="Leve"),CONCATENATE("R",'CONTROL INTERNO'!$A$10),"")</f>
        <v/>
      </c>
      <c r="K22" s="259"/>
      <c r="L22" s="259" t="str">
        <f ca="1">IF(AND('CONTROL INTERNO'!$H$16="Media",'CONTROL INTERNO'!$L$16="Leve"),CONCATENATE("R",'CONTROL INTERNO'!$A$16),"")</f>
        <v/>
      </c>
      <c r="M22" s="259"/>
      <c r="N22" s="259" t="str">
        <f ca="1">IF(AND('CONTROL INTERNO'!$H$22="Media",'CONTROL INTERNO'!$L$22="Leve"),CONCATENATE("R",'CONTROL INTERNO'!$A$22),"")</f>
        <v/>
      </c>
      <c r="O22" s="260"/>
      <c r="P22" s="258" t="str">
        <f ca="1">IF(AND('CONTROL INTERNO'!$H$10="Media",'CONTROL INTERNO'!$L$10="Menor"),CONCATENATE("R",'CONTROL INTERNO'!$A$10),"")</f>
        <v/>
      </c>
      <c r="Q22" s="259"/>
      <c r="R22" s="259" t="str">
        <f ca="1">IF(AND('CONTROL INTERNO'!$H$16="Media",'CONTROL INTERNO'!$L$16="Menor"),CONCATENATE("R",'CONTROL INTERNO'!$A$16),"")</f>
        <v/>
      </c>
      <c r="S22" s="259"/>
      <c r="T22" s="259" t="str">
        <f ca="1">IF(AND('CONTROL INTERNO'!$H$22="Media",'CONTROL INTERNO'!$L$22="Menor"),CONCATENATE("R",'CONTROL INTERNO'!$A$22),"")</f>
        <v/>
      </c>
      <c r="U22" s="260"/>
      <c r="V22" s="258" t="str">
        <f ca="1">IF(AND('CONTROL INTERNO'!$H$10="Media",'CONTROL INTERNO'!$L$10="Moderado"),CONCATENATE("R",'CONTROL INTERNO'!$A$10),"")</f>
        <v>R1</v>
      </c>
      <c r="W22" s="259"/>
      <c r="X22" s="259" t="str">
        <f ca="1">IF(AND('CONTROL INTERNO'!$H$16="Media",'CONTROL INTERNO'!$L$16="Moderado"),CONCATENATE("R",'CONTROL INTERNO'!$A$16),"")</f>
        <v/>
      </c>
      <c r="Y22" s="259"/>
      <c r="Z22" s="259" t="str">
        <f ca="1">IF(AND('CONTROL INTERNO'!$H$22="Media",'CONTROL INTERNO'!$L$22="Moderado"),CONCATENATE("R",'CONTROL INTERNO'!$A$22),"")</f>
        <v/>
      </c>
      <c r="AA22" s="260"/>
      <c r="AB22" s="277" t="str">
        <f ca="1">IF(AND('CONTROL INTERNO'!$H$10="Media",'CONTROL INTERNO'!$L$10="Mayor"),CONCATENATE("R",'CONTROL INTERNO'!$A$10),"")</f>
        <v/>
      </c>
      <c r="AC22" s="278"/>
      <c r="AD22" s="278" t="str">
        <f ca="1">IF(AND('CONTROL INTERNO'!$H$16="Media",'CONTROL INTERNO'!$L$16="Mayor"),CONCATENATE("R",'CONTROL INTERNO'!$A$16),"")</f>
        <v/>
      </c>
      <c r="AE22" s="278"/>
      <c r="AF22" s="278" t="str">
        <f ca="1">IF(AND('CONTROL INTERNO'!$H$22="Media",'CONTROL INTERNO'!$L$22="Mayor"),CONCATENATE("R",'CONTROL INTERNO'!$A$22),"")</f>
        <v/>
      </c>
      <c r="AG22" s="279"/>
      <c r="AH22" s="267" t="str">
        <f ca="1">IF(AND('CONTROL INTERNO'!$H$10="Media",'CONTROL INTERNO'!$L$10="Catastrófico"),CONCATENATE("R",'CONTROL INTERNO'!$A$10),"")</f>
        <v/>
      </c>
      <c r="AI22" s="268"/>
      <c r="AJ22" s="268" t="str">
        <f ca="1">IF(AND('CONTROL INTERNO'!$H$16="Media",'CONTROL INTERNO'!$L$16="Catastrófico"),CONCATENATE("R",'CONTROL INTERNO'!$A$16),"")</f>
        <v/>
      </c>
      <c r="AK22" s="268"/>
      <c r="AL22" s="268" t="str">
        <f ca="1">IF(AND('CONTROL INTERNO'!$H$22="Media",'CONTROL INTERNO'!$L$22="Catastrófico"),CONCATENATE("R",'CONTROL INTERNO'!$A$22),"")</f>
        <v/>
      </c>
      <c r="AM22" s="269"/>
      <c r="AN22" s="84"/>
      <c r="AO22" s="312" t="s">
        <v>81</v>
      </c>
      <c r="AP22" s="313"/>
      <c r="AQ22" s="313"/>
      <c r="AR22" s="313"/>
      <c r="AS22" s="313"/>
      <c r="AT22" s="314"/>
      <c r="AU22" s="84"/>
      <c r="AV22" s="84"/>
      <c r="AW22" s="84"/>
      <c r="AX22" s="84"/>
      <c r="AY22" s="84"/>
      <c r="AZ22" s="84"/>
      <c r="BA22" s="84"/>
      <c r="BB22" s="84"/>
      <c r="BC22" s="84"/>
      <c r="BD22" s="84"/>
      <c r="BE22" s="84"/>
      <c r="BF22" s="84"/>
      <c r="BG22" s="84"/>
      <c r="BH22" s="84"/>
      <c r="BI22" s="84"/>
      <c r="BJ22" s="84"/>
      <c r="BK22" s="84"/>
      <c r="BL22" s="84"/>
      <c r="BM22" s="84"/>
      <c r="BN22" s="84"/>
      <c r="BO22" s="84"/>
      <c r="BP22" s="84"/>
      <c r="BQ22" s="84"/>
      <c r="BR22" s="84"/>
      <c r="BS22" s="84"/>
      <c r="BT22" s="84"/>
      <c r="BU22" s="84"/>
      <c r="BV22" s="84"/>
      <c r="BW22" s="84"/>
      <c r="BX22" s="84"/>
      <c r="BY22" s="84"/>
      <c r="BZ22" s="84"/>
      <c r="CA22" s="84"/>
      <c r="CB22" s="84"/>
    </row>
    <row r="23" spans="1:80" x14ac:dyDescent="0.25">
      <c r="A23" s="84"/>
      <c r="B23" s="292"/>
      <c r="C23" s="292"/>
      <c r="D23" s="293"/>
      <c r="E23" s="284"/>
      <c r="F23" s="285"/>
      <c r="G23" s="285"/>
      <c r="H23" s="285"/>
      <c r="I23" s="286"/>
      <c r="J23" s="252"/>
      <c r="K23" s="253"/>
      <c r="L23" s="253"/>
      <c r="M23" s="253"/>
      <c r="N23" s="253"/>
      <c r="O23" s="254"/>
      <c r="P23" s="252"/>
      <c r="Q23" s="253"/>
      <c r="R23" s="253"/>
      <c r="S23" s="253"/>
      <c r="T23" s="253"/>
      <c r="U23" s="254"/>
      <c r="V23" s="252"/>
      <c r="W23" s="253"/>
      <c r="X23" s="253"/>
      <c r="Y23" s="253"/>
      <c r="Z23" s="253"/>
      <c r="AA23" s="254"/>
      <c r="AB23" s="270"/>
      <c r="AC23" s="271"/>
      <c r="AD23" s="271"/>
      <c r="AE23" s="271"/>
      <c r="AF23" s="271"/>
      <c r="AG23" s="273"/>
      <c r="AH23" s="261"/>
      <c r="AI23" s="262"/>
      <c r="AJ23" s="262"/>
      <c r="AK23" s="262"/>
      <c r="AL23" s="262"/>
      <c r="AM23" s="263"/>
      <c r="AN23" s="84"/>
      <c r="AO23" s="315"/>
      <c r="AP23" s="316"/>
      <c r="AQ23" s="316"/>
      <c r="AR23" s="316"/>
      <c r="AS23" s="316"/>
      <c r="AT23" s="317"/>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84"/>
    </row>
    <row r="24" spans="1:80" x14ac:dyDescent="0.25">
      <c r="A24" s="84"/>
      <c r="B24" s="292"/>
      <c r="C24" s="292"/>
      <c r="D24" s="293"/>
      <c r="E24" s="284"/>
      <c r="F24" s="285"/>
      <c r="G24" s="285"/>
      <c r="H24" s="285"/>
      <c r="I24" s="286"/>
      <c r="J24" s="252" t="str">
        <f ca="1">IF(AND('CONTROL INTERNO'!$H$28="Media",'CONTROL INTERNO'!$L$28="Leve"),CONCATENATE("R",'CONTROL INTERNO'!$A$28),"")</f>
        <v/>
      </c>
      <c r="K24" s="253"/>
      <c r="L24" s="253" t="str">
        <f ca="1">IF(AND('CONTROL INTERNO'!$H$34="Media",'CONTROL INTERNO'!$L$34="Leve"),CONCATENATE("R",'CONTROL INTERNO'!$A$34),"")</f>
        <v/>
      </c>
      <c r="M24" s="253"/>
      <c r="N24" s="253" t="str">
        <f ca="1">IF(AND('CONTROL INTERNO'!$H$40="Media",'CONTROL INTERNO'!$L$40="Leve"),CONCATENATE("R",'CONTROL INTERNO'!$A$40),"")</f>
        <v/>
      </c>
      <c r="O24" s="254"/>
      <c r="P24" s="252" t="str">
        <f ca="1">IF(AND('CONTROL INTERNO'!$H$28="Media",'CONTROL INTERNO'!$L$28="Menor"),CONCATENATE("R",'CONTROL INTERNO'!$A$28),"")</f>
        <v/>
      </c>
      <c r="Q24" s="253"/>
      <c r="R24" s="253" t="str">
        <f ca="1">IF(AND('CONTROL INTERNO'!$H$34="Media",'CONTROL INTERNO'!$L$34="Menor"),CONCATENATE("R",'CONTROL INTERNO'!$A$34),"")</f>
        <v/>
      </c>
      <c r="S24" s="253"/>
      <c r="T24" s="253" t="str">
        <f ca="1">IF(AND('CONTROL INTERNO'!$H$40="Media",'CONTROL INTERNO'!$L$40="Menor"),CONCATENATE("R",'CONTROL INTERNO'!$A$40),"")</f>
        <v/>
      </c>
      <c r="U24" s="254"/>
      <c r="V24" s="252" t="str">
        <f ca="1">IF(AND('CONTROL INTERNO'!$H$28="Media",'CONTROL INTERNO'!$L$28="Moderado"),CONCATENATE("R",'CONTROL INTERNO'!$A$28),"")</f>
        <v/>
      </c>
      <c r="W24" s="253"/>
      <c r="X24" s="253" t="str">
        <f ca="1">IF(AND('CONTROL INTERNO'!$H$34="Media",'CONTROL INTERNO'!$L$34="Moderado"),CONCATENATE("R",'CONTROL INTERNO'!$A$34),"")</f>
        <v/>
      </c>
      <c r="Y24" s="253"/>
      <c r="Z24" s="253" t="str">
        <f ca="1">IF(AND('CONTROL INTERNO'!$H$40="Media",'CONTROL INTERNO'!$L$40="Moderado"),CONCATENATE("R",'CONTROL INTERNO'!$A$40),"")</f>
        <v/>
      </c>
      <c r="AA24" s="254"/>
      <c r="AB24" s="270" t="str">
        <f ca="1">IF(AND('CONTROL INTERNO'!$H$28="Media",'CONTROL INTERNO'!$L$28="Mayor"),CONCATENATE("R",'CONTROL INTERNO'!$A$28),"")</f>
        <v/>
      </c>
      <c r="AC24" s="271"/>
      <c r="AD24" s="272" t="str">
        <f ca="1">IF(AND('CONTROL INTERNO'!$H$34="Media",'CONTROL INTERNO'!$L$34="Mayor"),CONCATENATE("R",'CONTROL INTERNO'!$A$34),"")</f>
        <v/>
      </c>
      <c r="AE24" s="272"/>
      <c r="AF24" s="272" t="str">
        <f ca="1">IF(AND('CONTROL INTERNO'!$H$40="Media",'CONTROL INTERNO'!$L$40="Mayor"),CONCATENATE("R",'CONTROL INTERNO'!$A$40),"")</f>
        <v/>
      </c>
      <c r="AG24" s="273"/>
      <c r="AH24" s="261" t="str">
        <f ca="1">IF(AND('CONTROL INTERNO'!$H$28="Media",'CONTROL INTERNO'!$L$28="Catastrófico"),CONCATENATE("R",'CONTROL INTERNO'!$A$28),"")</f>
        <v/>
      </c>
      <c r="AI24" s="262"/>
      <c r="AJ24" s="262" t="str">
        <f ca="1">IF(AND('CONTROL INTERNO'!$H$34="Media",'CONTROL INTERNO'!$L$34="Catastrófico"),CONCATENATE("R",'CONTROL INTERNO'!$A$34),"")</f>
        <v/>
      </c>
      <c r="AK24" s="262"/>
      <c r="AL24" s="262" t="str">
        <f ca="1">IF(AND('CONTROL INTERNO'!$H$40="Media",'CONTROL INTERNO'!$L$40="Catastrófico"),CONCATENATE("R",'CONTROL INTERNO'!$A$40),"")</f>
        <v/>
      </c>
      <c r="AM24" s="263"/>
      <c r="AN24" s="84"/>
      <c r="AO24" s="315"/>
      <c r="AP24" s="316"/>
      <c r="AQ24" s="316"/>
      <c r="AR24" s="316"/>
      <c r="AS24" s="316"/>
      <c r="AT24" s="317"/>
      <c r="AU24" s="84"/>
      <c r="AV24" s="84"/>
      <c r="AW24" s="84"/>
      <c r="AX24" s="84"/>
      <c r="AY24" s="84"/>
      <c r="AZ24" s="84"/>
      <c r="BA24" s="84"/>
      <c r="BB24" s="84"/>
      <c r="BC24" s="84"/>
      <c r="BD24" s="84"/>
      <c r="BE24" s="84"/>
      <c r="BF24" s="84"/>
      <c r="BG24" s="84"/>
      <c r="BH24" s="84"/>
      <c r="BI24" s="84"/>
      <c r="BJ24" s="84"/>
      <c r="BK24" s="84"/>
      <c r="BL24" s="84"/>
      <c r="BM24" s="84"/>
      <c r="BN24" s="84"/>
      <c r="BO24" s="84"/>
      <c r="BP24" s="84"/>
      <c r="BQ24" s="84"/>
      <c r="BR24" s="84"/>
      <c r="BS24" s="84"/>
      <c r="BT24" s="84"/>
      <c r="BU24" s="84"/>
      <c r="BV24" s="84"/>
      <c r="BW24" s="84"/>
      <c r="BX24" s="84"/>
      <c r="BY24" s="84"/>
      <c r="BZ24" s="84"/>
      <c r="CA24" s="84"/>
      <c r="CB24" s="84"/>
    </row>
    <row r="25" spans="1:80" x14ac:dyDescent="0.25">
      <c r="A25" s="84"/>
      <c r="B25" s="292"/>
      <c r="C25" s="292"/>
      <c r="D25" s="293"/>
      <c r="E25" s="284"/>
      <c r="F25" s="285"/>
      <c r="G25" s="285"/>
      <c r="H25" s="285"/>
      <c r="I25" s="286"/>
      <c r="J25" s="252"/>
      <c r="K25" s="253"/>
      <c r="L25" s="253"/>
      <c r="M25" s="253"/>
      <c r="N25" s="253"/>
      <c r="O25" s="254"/>
      <c r="P25" s="252"/>
      <c r="Q25" s="253"/>
      <c r="R25" s="253"/>
      <c r="S25" s="253"/>
      <c r="T25" s="253"/>
      <c r="U25" s="254"/>
      <c r="V25" s="252"/>
      <c r="W25" s="253"/>
      <c r="X25" s="253"/>
      <c r="Y25" s="253"/>
      <c r="Z25" s="253"/>
      <c r="AA25" s="254"/>
      <c r="AB25" s="270"/>
      <c r="AC25" s="271"/>
      <c r="AD25" s="272"/>
      <c r="AE25" s="272"/>
      <c r="AF25" s="272"/>
      <c r="AG25" s="273"/>
      <c r="AH25" s="261"/>
      <c r="AI25" s="262"/>
      <c r="AJ25" s="262"/>
      <c r="AK25" s="262"/>
      <c r="AL25" s="262"/>
      <c r="AM25" s="263"/>
      <c r="AN25" s="84"/>
      <c r="AO25" s="315"/>
      <c r="AP25" s="316"/>
      <c r="AQ25" s="316"/>
      <c r="AR25" s="316"/>
      <c r="AS25" s="316"/>
      <c r="AT25" s="317"/>
      <c r="AU25" s="84"/>
      <c r="AV25" s="84"/>
      <c r="AW25" s="84"/>
      <c r="AX25" s="84"/>
      <c r="AY25" s="84"/>
      <c r="AZ25" s="84"/>
      <c r="BA25" s="84"/>
      <c r="BB25" s="84"/>
      <c r="BC25" s="84"/>
      <c r="BD25" s="84"/>
      <c r="BE25" s="84"/>
      <c r="BF25" s="84"/>
      <c r="BG25" s="84"/>
      <c r="BH25" s="84"/>
      <c r="BI25" s="84"/>
      <c r="BJ25" s="84"/>
      <c r="BK25" s="84"/>
      <c r="BL25" s="84"/>
      <c r="BM25" s="84"/>
      <c r="BN25" s="84"/>
      <c r="BO25" s="84"/>
      <c r="BP25" s="84"/>
      <c r="BQ25" s="84"/>
      <c r="BR25" s="84"/>
      <c r="BS25" s="84"/>
      <c r="BT25" s="84"/>
      <c r="BU25" s="84"/>
      <c r="BV25" s="84"/>
      <c r="BW25" s="84"/>
      <c r="BX25" s="84"/>
      <c r="BY25" s="84"/>
      <c r="BZ25" s="84"/>
      <c r="CA25" s="84"/>
      <c r="CB25" s="84"/>
    </row>
    <row r="26" spans="1:80" x14ac:dyDescent="0.25">
      <c r="A26" s="84"/>
      <c r="B26" s="292"/>
      <c r="C26" s="292"/>
      <c r="D26" s="293"/>
      <c r="E26" s="284"/>
      <c r="F26" s="285"/>
      <c r="G26" s="285"/>
      <c r="H26" s="285"/>
      <c r="I26" s="286"/>
      <c r="J26" s="252" t="str">
        <f ca="1">IF(AND('CONTROL INTERNO'!$H$46="Media",'CONTROL INTERNO'!$L$46="Leve"),CONCATENATE("R",'CONTROL INTERNO'!$A$46),"")</f>
        <v/>
      </c>
      <c r="K26" s="253"/>
      <c r="L26" s="253" t="str">
        <f ca="1">IF(AND('CONTROL INTERNO'!$H$52="Media",'CONTROL INTERNO'!$L$52="Leve"),CONCATENATE("R",'CONTROL INTERNO'!$A$52),"")</f>
        <v/>
      </c>
      <c r="M26" s="253"/>
      <c r="N26" s="253" t="str">
        <f ca="1">IF(AND('CONTROL INTERNO'!$H$58="Media",'CONTROL INTERNO'!$L$58="Leve"),CONCATENATE("R",'CONTROL INTERNO'!$A$58),"")</f>
        <v/>
      </c>
      <c r="O26" s="254"/>
      <c r="P26" s="252" t="str">
        <f ca="1">IF(AND('CONTROL INTERNO'!$H$46="Media",'CONTROL INTERNO'!$L$46="Menor"),CONCATENATE("R",'CONTROL INTERNO'!$A$46),"")</f>
        <v/>
      </c>
      <c r="Q26" s="253"/>
      <c r="R26" s="253" t="str">
        <f ca="1">IF(AND('CONTROL INTERNO'!$H$52="Media",'CONTROL INTERNO'!$L$52="Menor"),CONCATENATE("R",'CONTROL INTERNO'!$A$52),"")</f>
        <v/>
      </c>
      <c r="S26" s="253"/>
      <c r="T26" s="253" t="str">
        <f ca="1">IF(AND('CONTROL INTERNO'!$H$58="Media",'CONTROL INTERNO'!$L$58="Menor"),CONCATENATE("R",'CONTROL INTERNO'!$A$58),"")</f>
        <v/>
      </c>
      <c r="U26" s="254"/>
      <c r="V26" s="252" t="str">
        <f ca="1">IF(AND('CONTROL INTERNO'!$H$46="Media",'CONTROL INTERNO'!$L$46="Moderado"),CONCATENATE("R",'CONTROL INTERNO'!$A$46),"")</f>
        <v/>
      </c>
      <c r="W26" s="253"/>
      <c r="X26" s="253" t="str">
        <f ca="1">IF(AND('CONTROL INTERNO'!$H$52="Media",'CONTROL INTERNO'!$L$52="Moderado"),CONCATENATE("R",'CONTROL INTERNO'!$A$52),"")</f>
        <v/>
      </c>
      <c r="Y26" s="253"/>
      <c r="Z26" s="253" t="str">
        <f ca="1">IF(AND('CONTROL INTERNO'!$H$58="Media",'CONTROL INTERNO'!$L$58="Moderado"),CONCATENATE("R",'CONTROL INTERNO'!$A$58),"")</f>
        <v/>
      </c>
      <c r="AA26" s="254"/>
      <c r="AB26" s="270" t="str">
        <f ca="1">IF(AND('CONTROL INTERNO'!$H$46="Media",'CONTROL INTERNO'!$L$46="Mayor"),CONCATENATE("R",'CONTROL INTERNO'!$A$46),"")</f>
        <v/>
      </c>
      <c r="AC26" s="271"/>
      <c r="AD26" s="272" t="str">
        <f ca="1">IF(AND('CONTROL INTERNO'!$H$52="Media",'CONTROL INTERNO'!$L$52="Mayor"),CONCATENATE("R",'CONTROL INTERNO'!$A$52),"")</f>
        <v/>
      </c>
      <c r="AE26" s="272"/>
      <c r="AF26" s="272" t="str">
        <f ca="1">IF(AND('CONTROL INTERNO'!$H$58="Media",'CONTROL INTERNO'!$L$58="Mayor"),CONCATENATE("R",'CONTROL INTERNO'!$A$58),"")</f>
        <v/>
      </c>
      <c r="AG26" s="273"/>
      <c r="AH26" s="261" t="str">
        <f ca="1">IF(AND('CONTROL INTERNO'!$H$46="Media",'CONTROL INTERNO'!$L$46="Catastrófico"),CONCATENATE("R",'CONTROL INTERNO'!$A$46),"")</f>
        <v/>
      </c>
      <c r="AI26" s="262"/>
      <c r="AJ26" s="262" t="str">
        <f ca="1">IF(AND('CONTROL INTERNO'!$H$52="Media",'CONTROL INTERNO'!$L$52="Catastrófico"),CONCATENATE("R",'CONTROL INTERNO'!$A$52),"")</f>
        <v/>
      </c>
      <c r="AK26" s="262"/>
      <c r="AL26" s="262" t="str">
        <f ca="1">IF(AND('CONTROL INTERNO'!$H$58="Media",'CONTROL INTERNO'!$L$58="Catastrófico"),CONCATENATE("R",'CONTROL INTERNO'!$A$58),"")</f>
        <v/>
      </c>
      <c r="AM26" s="263"/>
      <c r="AN26" s="84"/>
      <c r="AO26" s="315"/>
      <c r="AP26" s="316"/>
      <c r="AQ26" s="316"/>
      <c r="AR26" s="316"/>
      <c r="AS26" s="316"/>
      <c r="AT26" s="317"/>
      <c r="AU26" s="84"/>
      <c r="AV26" s="84"/>
      <c r="AW26" s="84"/>
      <c r="AX26" s="84"/>
      <c r="AY26" s="84"/>
      <c r="AZ26" s="84"/>
      <c r="BA26" s="84"/>
      <c r="BB26" s="84"/>
      <c r="BC26" s="84"/>
      <c r="BD26" s="84"/>
      <c r="BE26" s="84"/>
      <c r="BF26" s="84"/>
      <c r="BG26" s="84"/>
      <c r="BH26" s="84"/>
      <c r="BI26" s="84"/>
      <c r="BJ26" s="84"/>
      <c r="BK26" s="84"/>
      <c r="BL26" s="84"/>
      <c r="BM26" s="84"/>
      <c r="BN26" s="84"/>
      <c r="BO26" s="84"/>
      <c r="BP26" s="84"/>
      <c r="BQ26" s="84"/>
      <c r="BR26" s="84"/>
      <c r="BS26" s="84"/>
      <c r="BT26" s="84"/>
      <c r="BU26" s="84"/>
      <c r="BV26" s="84"/>
      <c r="BW26" s="84"/>
      <c r="BX26" s="84"/>
      <c r="BY26" s="84"/>
      <c r="BZ26" s="84"/>
      <c r="CA26" s="84"/>
      <c r="CB26" s="84"/>
    </row>
    <row r="27" spans="1:80" x14ac:dyDescent="0.25">
      <c r="A27" s="84"/>
      <c r="B27" s="292"/>
      <c r="C27" s="292"/>
      <c r="D27" s="293"/>
      <c r="E27" s="284"/>
      <c r="F27" s="285"/>
      <c r="G27" s="285"/>
      <c r="H27" s="285"/>
      <c r="I27" s="286"/>
      <c r="J27" s="252"/>
      <c r="K27" s="253"/>
      <c r="L27" s="253"/>
      <c r="M27" s="253"/>
      <c r="N27" s="253"/>
      <c r="O27" s="254"/>
      <c r="P27" s="252"/>
      <c r="Q27" s="253"/>
      <c r="R27" s="253"/>
      <c r="S27" s="253"/>
      <c r="T27" s="253"/>
      <c r="U27" s="254"/>
      <c r="V27" s="252"/>
      <c r="W27" s="253"/>
      <c r="X27" s="253"/>
      <c r="Y27" s="253"/>
      <c r="Z27" s="253"/>
      <c r="AA27" s="254"/>
      <c r="AB27" s="270"/>
      <c r="AC27" s="271"/>
      <c r="AD27" s="272"/>
      <c r="AE27" s="272"/>
      <c r="AF27" s="272"/>
      <c r="AG27" s="273"/>
      <c r="AH27" s="261"/>
      <c r="AI27" s="262"/>
      <c r="AJ27" s="262"/>
      <c r="AK27" s="262"/>
      <c r="AL27" s="262"/>
      <c r="AM27" s="263"/>
      <c r="AN27" s="84"/>
      <c r="AO27" s="315"/>
      <c r="AP27" s="316"/>
      <c r="AQ27" s="316"/>
      <c r="AR27" s="316"/>
      <c r="AS27" s="316"/>
      <c r="AT27" s="317"/>
      <c r="AU27" s="84"/>
      <c r="AV27" s="84"/>
      <c r="AW27" s="84"/>
      <c r="AX27" s="84"/>
      <c r="AY27" s="84"/>
      <c r="AZ27" s="84"/>
      <c r="BA27" s="84"/>
      <c r="BB27" s="84"/>
      <c r="BC27" s="84"/>
      <c r="BD27" s="84"/>
      <c r="BE27" s="84"/>
      <c r="BF27" s="84"/>
      <c r="BG27" s="84"/>
      <c r="BH27" s="84"/>
      <c r="BI27" s="84"/>
      <c r="BJ27" s="84"/>
      <c r="BK27" s="84"/>
      <c r="BL27" s="84"/>
      <c r="BM27" s="84"/>
      <c r="BN27" s="84"/>
      <c r="BO27" s="84"/>
      <c r="BP27" s="84"/>
      <c r="BQ27" s="84"/>
      <c r="BR27" s="84"/>
      <c r="BS27" s="84"/>
      <c r="BT27" s="84"/>
      <c r="BU27" s="84"/>
      <c r="BV27" s="84"/>
      <c r="BW27" s="84"/>
      <c r="BX27" s="84"/>
      <c r="BY27" s="84"/>
      <c r="BZ27" s="84"/>
      <c r="CA27" s="84"/>
      <c r="CB27" s="84"/>
    </row>
    <row r="28" spans="1:80" x14ac:dyDescent="0.25">
      <c r="A28" s="84"/>
      <c r="B28" s="292"/>
      <c r="C28" s="292"/>
      <c r="D28" s="293"/>
      <c r="E28" s="284"/>
      <c r="F28" s="285"/>
      <c r="G28" s="285"/>
      <c r="H28" s="285"/>
      <c r="I28" s="286"/>
      <c r="J28" s="252" t="str">
        <f ca="1">IF(AND('CONTROL INTERNO'!$H$64="Media",'CONTROL INTERNO'!$L$64="Leve"),CONCATENATE("R",'CONTROL INTERNO'!$A$64),"")</f>
        <v/>
      </c>
      <c r="K28" s="253"/>
      <c r="L28" s="253" t="str">
        <f>IF(AND('CONTROL INTERNO'!$H$70="Media",'CONTROL INTERNO'!$L$70="Leve"),CONCATENATE("R",'CONTROL INTERNO'!$A$70),"")</f>
        <v/>
      </c>
      <c r="M28" s="253"/>
      <c r="N28" s="253" t="str">
        <f>IF(AND('CONTROL INTERNO'!$H$76="Media",'CONTROL INTERNO'!$L$76="Leve"),CONCATENATE("R",'CONTROL INTERNO'!$A$76),"")</f>
        <v/>
      </c>
      <c r="O28" s="254"/>
      <c r="P28" s="252" t="str">
        <f ca="1">IF(AND('CONTROL INTERNO'!$H$64="Media",'CONTROL INTERNO'!$L$64="Menor"),CONCATENATE("R",'CONTROL INTERNO'!$A$64),"")</f>
        <v/>
      </c>
      <c r="Q28" s="253"/>
      <c r="R28" s="253" t="str">
        <f>IF(AND('CONTROL INTERNO'!$H$70="Media",'CONTROL INTERNO'!$L$70="Menor"),CONCATENATE("R",'CONTROL INTERNO'!$A$70),"")</f>
        <v/>
      </c>
      <c r="S28" s="253"/>
      <c r="T28" s="253" t="str">
        <f>IF(AND('CONTROL INTERNO'!$H$76="Media",'CONTROL INTERNO'!$L$76="Menor"),CONCATENATE("R",'CONTROL INTERNO'!$A$76),"")</f>
        <v/>
      </c>
      <c r="U28" s="254"/>
      <c r="V28" s="252" t="str">
        <f ca="1">IF(AND('CONTROL INTERNO'!$H$64="Media",'CONTROL INTERNO'!$L$64="Moderado"),CONCATENATE("R",'CONTROL INTERNO'!$A$64),"")</f>
        <v/>
      </c>
      <c r="W28" s="253"/>
      <c r="X28" s="253" t="str">
        <f>IF(AND('CONTROL INTERNO'!$H$70="Media",'CONTROL INTERNO'!$L$70="Moderado"),CONCATENATE("R",'CONTROL INTERNO'!$A$70),"")</f>
        <v/>
      </c>
      <c r="Y28" s="253"/>
      <c r="Z28" s="253" t="str">
        <f>IF(AND('CONTROL INTERNO'!$H$76="Media",'CONTROL INTERNO'!$L$76="Moderado"),CONCATENATE("R",'CONTROL INTERNO'!$A$76),"")</f>
        <v/>
      </c>
      <c r="AA28" s="254"/>
      <c r="AB28" s="270" t="str">
        <f ca="1">IF(AND('CONTROL INTERNO'!$H$64="Media",'CONTROL INTERNO'!$L$64="Mayor"),CONCATENATE("R",'CONTROL INTERNO'!$A$64),"")</f>
        <v/>
      </c>
      <c r="AC28" s="271"/>
      <c r="AD28" s="272" t="str">
        <f>IF(AND('CONTROL INTERNO'!$H$70="Media",'CONTROL INTERNO'!$L$70="Mayor"),CONCATENATE("R",'CONTROL INTERNO'!$A$70),"")</f>
        <v/>
      </c>
      <c r="AE28" s="272"/>
      <c r="AF28" s="272" t="str">
        <f>IF(AND('CONTROL INTERNO'!$H$76="Media",'CONTROL INTERNO'!$L$76="Mayor"),CONCATENATE("R",'CONTROL INTERNO'!$A$76),"")</f>
        <v/>
      </c>
      <c r="AG28" s="273"/>
      <c r="AH28" s="261" t="str">
        <f ca="1">IF(AND('CONTROL INTERNO'!$H$64="Media",'CONTROL INTERNO'!$L$64="Catastrófico"),CONCATENATE("R",'CONTROL INTERNO'!$A$64),"")</f>
        <v/>
      </c>
      <c r="AI28" s="262"/>
      <c r="AJ28" s="262" t="str">
        <f>IF(AND('CONTROL INTERNO'!$H$70="Media",'CONTROL INTERNO'!$L$70="Catastrófico"),CONCATENATE("R",'CONTROL INTERNO'!$A$70),"")</f>
        <v/>
      </c>
      <c r="AK28" s="262"/>
      <c r="AL28" s="262" t="str">
        <f>IF(AND('CONTROL INTERNO'!$H$76="Media",'CONTROL INTERNO'!$L$76="Catastrófico"),CONCATENATE("R",'CONTROL INTERNO'!$A$76),"")</f>
        <v/>
      </c>
      <c r="AM28" s="263"/>
      <c r="AN28" s="84"/>
      <c r="AO28" s="315"/>
      <c r="AP28" s="316"/>
      <c r="AQ28" s="316"/>
      <c r="AR28" s="316"/>
      <c r="AS28" s="316"/>
      <c r="AT28" s="317"/>
      <c r="AU28" s="84"/>
      <c r="AV28" s="84"/>
      <c r="AW28" s="84"/>
      <c r="AX28" s="84"/>
      <c r="AY28" s="84"/>
      <c r="AZ28" s="84"/>
      <c r="BA28" s="84"/>
      <c r="BB28" s="84"/>
      <c r="BC28" s="84"/>
      <c r="BD28" s="84"/>
      <c r="BE28" s="84"/>
      <c r="BF28" s="84"/>
      <c r="BG28" s="84"/>
      <c r="BH28" s="84"/>
      <c r="BI28" s="84"/>
      <c r="BJ28" s="84"/>
      <c r="BK28" s="84"/>
      <c r="BL28" s="84"/>
      <c r="BM28" s="84"/>
      <c r="BN28" s="84"/>
      <c r="BO28" s="84"/>
      <c r="BP28" s="84"/>
      <c r="BQ28" s="84"/>
      <c r="BR28" s="84"/>
      <c r="BS28" s="84"/>
      <c r="BT28" s="84"/>
      <c r="BU28" s="84"/>
      <c r="BV28" s="84"/>
      <c r="BW28" s="84"/>
      <c r="BX28" s="84"/>
      <c r="BY28" s="84"/>
      <c r="BZ28" s="84"/>
      <c r="CA28" s="84"/>
      <c r="CB28" s="84"/>
    </row>
    <row r="29" spans="1:80" ht="15.75" thickBot="1" x14ac:dyDescent="0.3">
      <c r="A29" s="84"/>
      <c r="B29" s="292"/>
      <c r="C29" s="292"/>
      <c r="D29" s="293"/>
      <c r="E29" s="287"/>
      <c r="F29" s="288"/>
      <c r="G29" s="288"/>
      <c r="H29" s="288"/>
      <c r="I29" s="289"/>
      <c r="J29" s="252"/>
      <c r="K29" s="253"/>
      <c r="L29" s="253"/>
      <c r="M29" s="253"/>
      <c r="N29" s="253"/>
      <c r="O29" s="254"/>
      <c r="P29" s="255"/>
      <c r="Q29" s="256"/>
      <c r="R29" s="256"/>
      <c r="S29" s="256"/>
      <c r="T29" s="256"/>
      <c r="U29" s="257"/>
      <c r="V29" s="255"/>
      <c r="W29" s="256"/>
      <c r="X29" s="256"/>
      <c r="Y29" s="256"/>
      <c r="Z29" s="256"/>
      <c r="AA29" s="257"/>
      <c r="AB29" s="274"/>
      <c r="AC29" s="275"/>
      <c r="AD29" s="275"/>
      <c r="AE29" s="275"/>
      <c r="AF29" s="275"/>
      <c r="AG29" s="276"/>
      <c r="AH29" s="264"/>
      <c r="AI29" s="265"/>
      <c r="AJ29" s="265"/>
      <c r="AK29" s="265"/>
      <c r="AL29" s="265"/>
      <c r="AM29" s="266"/>
      <c r="AN29" s="84"/>
      <c r="AO29" s="318"/>
      <c r="AP29" s="319"/>
      <c r="AQ29" s="319"/>
      <c r="AR29" s="319"/>
      <c r="AS29" s="319"/>
      <c r="AT29" s="320"/>
      <c r="AU29" s="84"/>
      <c r="AV29" s="84"/>
      <c r="AW29" s="84"/>
      <c r="AX29" s="84"/>
      <c r="AY29" s="84"/>
      <c r="AZ29" s="84"/>
      <c r="BA29" s="84"/>
      <c r="BB29" s="84"/>
      <c r="BC29" s="84"/>
      <c r="BD29" s="84"/>
      <c r="BE29" s="84"/>
      <c r="BF29" s="84"/>
      <c r="BG29" s="84"/>
      <c r="BH29" s="84"/>
      <c r="BI29" s="84"/>
      <c r="BJ29" s="84"/>
      <c r="BK29" s="84"/>
      <c r="BL29" s="84"/>
      <c r="BM29" s="84"/>
      <c r="BN29" s="84"/>
      <c r="BO29" s="84"/>
      <c r="BP29" s="84"/>
      <c r="BQ29" s="84"/>
      <c r="BR29" s="84"/>
      <c r="BS29" s="84"/>
      <c r="BT29" s="84"/>
      <c r="BU29" s="84"/>
      <c r="BV29" s="84"/>
      <c r="BW29" s="84"/>
      <c r="BX29" s="84"/>
      <c r="BY29" s="84"/>
      <c r="BZ29" s="84"/>
      <c r="CA29" s="84"/>
      <c r="CB29" s="84"/>
    </row>
    <row r="30" spans="1:80" x14ac:dyDescent="0.25">
      <c r="A30" s="84"/>
      <c r="B30" s="292"/>
      <c r="C30" s="292"/>
      <c r="D30" s="293"/>
      <c r="E30" s="281" t="s">
        <v>114</v>
      </c>
      <c r="F30" s="282"/>
      <c r="G30" s="282"/>
      <c r="H30" s="282"/>
      <c r="I30" s="282"/>
      <c r="J30" s="249" t="str">
        <f ca="1">IF(AND('CONTROL INTERNO'!$H$10="Baja",'CONTROL INTERNO'!$L$10="Leve"),CONCATENATE("R",'CONTROL INTERNO'!$A$10),"")</f>
        <v/>
      </c>
      <c r="K30" s="250"/>
      <c r="L30" s="250" t="str">
        <f ca="1">IF(AND('CONTROL INTERNO'!$H$16="Baja",'CONTROL INTERNO'!$L$16="Leve"),CONCATENATE("R",'CONTROL INTERNO'!$A$16),"")</f>
        <v/>
      </c>
      <c r="M30" s="250"/>
      <c r="N30" s="250" t="str">
        <f ca="1">IF(AND('CONTROL INTERNO'!$H$22="Baja",'CONTROL INTERNO'!$L$22="Leve"),CONCATENATE("R",'CONTROL INTERNO'!$A$22),"")</f>
        <v/>
      </c>
      <c r="O30" s="251"/>
      <c r="P30" s="259" t="str">
        <f ca="1">IF(AND('CONTROL INTERNO'!$H$10="Baja",'CONTROL INTERNO'!$L$10="Menor"),CONCATENATE("R",'CONTROL INTERNO'!$A$10),"")</f>
        <v/>
      </c>
      <c r="Q30" s="259"/>
      <c r="R30" s="259" t="str">
        <f ca="1">IF(AND('CONTROL INTERNO'!$H$16="Baja",'CONTROL INTERNO'!$L$16="Menor"),CONCATENATE("R",'CONTROL INTERNO'!$A$16),"")</f>
        <v/>
      </c>
      <c r="S30" s="259"/>
      <c r="T30" s="259" t="str">
        <f ca="1">IF(AND('CONTROL INTERNO'!$H$22="Baja",'CONTROL INTERNO'!$L$22="Menor"),CONCATENATE("R",'CONTROL INTERNO'!$A$22),"")</f>
        <v/>
      </c>
      <c r="U30" s="260"/>
      <c r="V30" s="258" t="str">
        <f ca="1">IF(AND('CONTROL INTERNO'!$H$10="Baja",'CONTROL INTERNO'!$L$10="Moderado"),CONCATENATE("R",'CONTROL INTERNO'!$A$10),"")</f>
        <v/>
      </c>
      <c r="W30" s="259"/>
      <c r="X30" s="259" t="str">
        <f ca="1">IF(AND('CONTROL INTERNO'!$H$16="Baja",'CONTROL INTERNO'!$L$16="Moderado"),CONCATENATE("R",'CONTROL INTERNO'!$A$16),"")</f>
        <v>R2</v>
      </c>
      <c r="Y30" s="259"/>
      <c r="Z30" s="259" t="str">
        <f ca="1">IF(AND('CONTROL INTERNO'!$H$22="Baja",'CONTROL INTERNO'!$L$22="Moderado"),CONCATENATE("R",'CONTROL INTERNO'!$A$22),"")</f>
        <v/>
      </c>
      <c r="AA30" s="260"/>
      <c r="AB30" s="277" t="str">
        <f ca="1">IF(AND('CONTROL INTERNO'!$H$10="Baja",'CONTROL INTERNO'!$L$10="Mayor"),CONCATENATE("R",'CONTROL INTERNO'!$A$10),"")</f>
        <v/>
      </c>
      <c r="AC30" s="278"/>
      <c r="AD30" s="278" t="str">
        <f ca="1">IF(AND('CONTROL INTERNO'!$H$16="Baja",'CONTROL INTERNO'!$L$16="Mayor"),CONCATENATE("R",'CONTROL INTERNO'!$A$16),"")</f>
        <v/>
      </c>
      <c r="AE30" s="278"/>
      <c r="AF30" s="278" t="str">
        <f ca="1">IF(AND('CONTROL INTERNO'!$H$22="Baja",'CONTROL INTERNO'!$L$22="Mayor"),CONCATENATE("R",'CONTROL INTERNO'!$A$22),"")</f>
        <v/>
      </c>
      <c r="AG30" s="279"/>
      <c r="AH30" s="267" t="str">
        <f ca="1">IF(AND('CONTROL INTERNO'!$H$10="Baja",'CONTROL INTERNO'!$L$10="Catastrófico"),CONCATENATE("R",'CONTROL INTERNO'!$A$10),"")</f>
        <v/>
      </c>
      <c r="AI30" s="268"/>
      <c r="AJ30" s="268" t="str">
        <f ca="1">IF(AND('CONTROL INTERNO'!$H$16="Baja",'CONTROL INTERNO'!$L$16="Catastrófico"),CONCATENATE("R",'CONTROL INTERNO'!$A$16),"")</f>
        <v/>
      </c>
      <c r="AK30" s="268"/>
      <c r="AL30" s="268" t="str">
        <f ca="1">IF(AND('CONTROL INTERNO'!$H$22="Baja",'CONTROL INTERNO'!$L$22="Catastrófico"),CONCATENATE("R",'CONTROL INTERNO'!$A$22),"")</f>
        <v/>
      </c>
      <c r="AM30" s="269"/>
      <c r="AN30" s="84"/>
      <c r="AO30" s="321" t="s">
        <v>82</v>
      </c>
      <c r="AP30" s="322"/>
      <c r="AQ30" s="322"/>
      <c r="AR30" s="322"/>
      <c r="AS30" s="322"/>
      <c r="AT30" s="323"/>
      <c r="AU30" s="84"/>
      <c r="AV30" s="84"/>
      <c r="AW30" s="84"/>
      <c r="AX30" s="84"/>
      <c r="AY30" s="84"/>
      <c r="AZ30" s="84"/>
      <c r="BA30" s="84"/>
      <c r="BB30" s="84"/>
      <c r="BC30" s="84"/>
      <c r="BD30" s="84"/>
      <c r="BE30" s="84"/>
      <c r="BF30" s="84"/>
      <c r="BG30" s="84"/>
      <c r="BH30" s="84"/>
      <c r="BI30" s="84"/>
      <c r="BJ30" s="84"/>
      <c r="BK30" s="84"/>
      <c r="BL30" s="84"/>
      <c r="BM30" s="84"/>
      <c r="BN30" s="84"/>
      <c r="BO30" s="84"/>
      <c r="BP30" s="84"/>
      <c r="BQ30" s="84"/>
      <c r="BR30" s="84"/>
      <c r="BS30" s="84"/>
      <c r="BT30" s="84"/>
      <c r="BU30" s="84"/>
      <c r="BV30" s="84"/>
      <c r="BW30" s="84"/>
      <c r="BX30" s="84"/>
      <c r="BY30" s="84"/>
      <c r="BZ30" s="84"/>
      <c r="CA30" s="84"/>
      <c r="CB30" s="84"/>
    </row>
    <row r="31" spans="1:80" x14ac:dyDescent="0.25">
      <c r="A31" s="84"/>
      <c r="B31" s="292"/>
      <c r="C31" s="292"/>
      <c r="D31" s="293"/>
      <c r="E31" s="284"/>
      <c r="F31" s="285"/>
      <c r="G31" s="285"/>
      <c r="H31" s="285"/>
      <c r="I31" s="290"/>
      <c r="J31" s="243"/>
      <c r="K31" s="244"/>
      <c r="L31" s="244"/>
      <c r="M31" s="244"/>
      <c r="N31" s="244"/>
      <c r="O31" s="245"/>
      <c r="P31" s="253"/>
      <c r="Q31" s="253"/>
      <c r="R31" s="253"/>
      <c r="S31" s="253"/>
      <c r="T31" s="253"/>
      <c r="U31" s="254"/>
      <c r="V31" s="252"/>
      <c r="W31" s="253"/>
      <c r="X31" s="253"/>
      <c r="Y31" s="253"/>
      <c r="Z31" s="253"/>
      <c r="AA31" s="254"/>
      <c r="AB31" s="270"/>
      <c r="AC31" s="271"/>
      <c r="AD31" s="271"/>
      <c r="AE31" s="271"/>
      <c r="AF31" s="271"/>
      <c r="AG31" s="273"/>
      <c r="AH31" s="261"/>
      <c r="AI31" s="262"/>
      <c r="AJ31" s="262"/>
      <c r="AK31" s="262"/>
      <c r="AL31" s="262"/>
      <c r="AM31" s="263"/>
      <c r="AN31" s="84"/>
      <c r="AO31" s="324"/>
      <c r="AP31" s="325"/>
      <c r="AQ31" s="325"/>
      <c r="AR31" s="325"/>
      <c r="AS31" s="325"/>
      <c r="AT31" s="326"/>
      <c r="AU31" s="84"/>
      <c r="AV31" s="84"/>
      <c r="AW31" s="84"/>
      <c r="AX31" s="84"/>
      <c r="AY31" s="84"/>
      <c r="AZ31" s="84"/>
      <c r="BA31" s="84"/>
      <c r="BB31" s="84"/>
      <c r="BC31" s="84"/>
      <c r="BD31" s="84"/>
      <c r="BE31" s="84"/>
      <c r="BF31" s="84"/>
      <c r="BG31" s="84"/>
      <c r="BH31" s="84"/>
      <c r="BI31" s="84"/>
      <c r="BJ31" s="84"/>
      <c r="BK31" s="84"/>
      <c r="BL31" s="84"/>
      <c r="BM31" s="84"/>
      <c r="BN31" s="84"/>
      <c r="BO31" s="84"/>
      <c r="BP31" s="84"/>
      <c r="BQ31" s="84"/>
      <c r="BR31" s="84"/>
      <c r="BS31" s="84"/>
      <c r="BT31" s="84"/>
      <c r="BU31" s="84"/>
      <c r="BV31" s="84"/>
      <c r="BW31" s="84"/>
      <c r="BX31" s="84"/>
      <c r="BY31" s="84"/>
      <c r="BZ31" s="84"/>
      <c r="CA31" s="84"/>
      <c r="CB31" s="84"/>
    </row>
    <row r="32" spans="1:80" x14ac:dyDescent="0.25">
      <c r="A32" s="84"/>
      <c r="B32" s="292"/>
      <c r="C32" s="292"/>
      <c r="D32" s="293"/>
      <c r="E32" s="284"/>
      <c r="F32" s="285"/>
      <c r="G32" s="285"/>
      <c r="H32" s="285"/>
      <c r="I32" s="290"/>
      <c r="J32" s="243" t="str">
        <f ca="1">IF(AND('CONTROL INTERNO'!$H$28="Baja",'CONTROL INTERNO'!$L$28="Leve"),CONCATENATE("R",'CONTROL INTERNO'!$A$28),"")</f>
        <v/>
      </c>
      <c r="K32" s="244"/>
      <c r="L32" s="244" t="str">
        <f ca="1">IF(AND('CONTROL INTERNO'!$H$34="Baja",'CONTROL INTERNO'!$L$34="Leve"),CONCATENATE("R",'CONTROL INTERNO'!$A$34),"")</f>
        <v/>
      </c>
      <c r="M32" s="244"/>
      <c r="N32" s="244" t="str">
        <f ca="1">IF(AND('CONTROL INTERNO'!$H$40="Baja",'CONTROL INTERNO'!$L$40="Leve"),CONCATENATE("R",'CONTROL INTERNO'!$A$40),"")</f>
        <v/>
      </c>
      <c r="O32" s="245"/>
      <c r="P32" s="253" t="str">
        <f ca="1">IF(AND('CONTROL INTERNO'!$H$28="Baja",'CONTROL INTERNO'!$L$28="Menor"),CONCATENATE("R",'CONTROL INTERNO'!$A$28),"")</f>
        <v/>
      </c>
      <c r="Q32" s="253"/>
      <c r="R32" s="253" t="str">
        <f ca="1">IF(AND('CONTROL INTERNO'!$H$34="Baja",'CONTROL INTERNO'!$L$34="Menor"),CONCATENATE("R",'CONTROL INTERNO'!$A$34),"")</f>
        <v/>
      </c>
      <c r="S32" s="253"/>
      <c r="T32" s="253" t="str">
        <f ca="1">IF(AND('CONTROL INTERNO'!$H$40="Baja",'CONTROL INTERNO'!$L$40="Menor"),CONCATENATE("R",'CONTROL INTERNO'!$A$40),"")</f>
        <v/>
      </c>
      <c r="U32" s="254"/>
      <c r="V32" s="252" t="str">
        <f ca="1">IF(AND('CONTROL INTERNO'!$H$28="Baja",'CONTROL INTERNO'!$L$28="Moderado"),CONCATENATE("R",'CONTROL INTERNO'!$A$28),"")</f>
        <v/>
      </c>
      <c r="W32" s="253"/>
      <c r="X32" s="253" t="str">
        <f ca="1">IF(AND('CONTROL INTERNO'!$H$34="Baja",'CONTROL INTERNO'!$L$34="Moderado"),CONCATENATE("R",'CONTROL INTERNO'!$A$34),"")</f>
        <v/>
      </c>
      <c r="Y32" s="253"/>
      <c r="Z32" s="253" t="str">
        <f ca="1">IF(AND('CONTROL INTERNO'!$H$40="Baja",'CONTROL INTERNO'!$L$40="Moderado"),CONCATENATE("R",'CONTROL INTERNO'!$A$40),"")</f>
        <v/>
      </c>
      <c r="AA32" s="254"/>
      <c r="AB32" s="270" t="str">
        <f ca="1">IF(AND('CONTROL INTERNO'!$H$28="Baja",'CONTROL INTERNO'!$L$28="Mayor"),CONCATENATE("R",'CONTROL INTERNO'!$A$28),"")</f>
        <v/>
      </c>
      <c r="AC32" s="271"/>
      <c r="AD32" s="272" t="str">
        <f ca="1">IF(AND('CONTROL INTERNO'!$H$34="Baja",'CONTROL INTERNO'!$L$34="Mayor"),CONCATENATE("R",'CONTROL INTERNO'!$A$34),"")</f>
        <v/>
      </c>
      <c r="AE32" s="272"/>
      <c r="AF32" s="272" t="str">
        <f ca="1">IF(AND('CONTROL INTERNO'!$H$40="Baja",'CONTROL INTERNO'!$L$40="Mayor"),CONCATENATE("R",'CONTROL INTERNO'!$A$40),"")</f>
        <v/>
      </c>
      <c r="AG32" s="273"/>
      <c r="AH32" s="261" t="str">
        <f ca="1">IF(AND('CONTROL INTERNO'!$H$28="Baja",'CONTROL INTERNO'!$L$28="Catastrófico"),CONCATENATE("R",'CONTROL INTERNO'!$A$28),"")</f>
        <v/>
      </c>
      <c r="AI32" s="262"/>
      <c r="AJ32" s="262" t="str">
        <f ca="1">IF(AND('CONTROL INTERNO'!$H$34="Baja",'CONTROL INTERNO'!$L$34="Catastrófico"),CONCATENATE("R",'CONTROL INTERNO'!$A$34),"")</f>
        <v/>
      </c>
      <c r="AK32" s="262"/>
      <c r="AL32" s="262" t="str">
        <f ca="1">IF(AND('CONTROL INTERNO'!$H$40="Baja",'CONTROL INTERNO'!$L$40="Catastrófico"),CONCATENATE("R",'CONTROL INTERNO'!$A$40),"")</f>
        <v/>
      </c>
      <c r="AM32" s="263"/>
      <c r="AN32" s="84"/>
      <c r="AO32" s="324"/>
      <c r="AP32" s="325"/>
      <c r="AQ32" s="325"/>
      <c r="AR32" s="325"/>
      <c r="AS32" s="325"/>
      <c r="AT32" s="326"/>
      <c r="AU32" s="84"/>
      <c r="AV32" s="84"/>
      <c r="AW32" s="84"/>
      <c r="AX32" s="84"/>
      <c r="AY32" s="84"/>
      <c r="AZ32" s="84"/>
      <c r="BA32" s="84"/>
      <c r="BB32" s="84"/>
      <c r="BC32" s="84"/>
      <c r="BD32" s="84"/>
      <c r="BE32" s="84"/>
      <c r="BF32" s="84"/>
      <c r="BG32" s="84"/>
      <c r="BH32" s="84"/>
      <c r="BI32" s="84"/>
      <c r="BJ32" s="84"/>
      <c r="BK32" s="84"/>
      <c r="BL32" s="84"/>
      <c r="BM32" s="84"/>
      <c r="BN32" s="84"/>
      <c r="BO32" s="84"/>
      <c r="BP32" s="84"/>
      <c r="BQ32" s="84"/>
      <c r="BR32" s="84"/>
      <c r="BS32" s="84"/>
      <c r="BT32" s="84"/>
      <c r="BU32" s="84"/>
      <c r="BV32" s="84"/>
      <c r="BW32" s="84"/>
      <c r="BX32" s="84"/>
      <c r="BY32" s="84"/>
      <c r="BZ32" s="84"/>
      <c r="CA32" s="84"/>
      <c r="CB32" s="84"/>
    </row>
    <row r="33" spans="1:80" x14ac:dyDescent="0.25">
      <c r="A33" s="84"/>
      <c r="B33" s="292"/>
      <c r="C33" s="292"/>
      <c r="D33" s="293"/>
      <c r="E33" s="284"/>
      <c r="F33" s="285"/>
      <c r="G33" s="285"/>
      <c r="H33" s="285"/>
      <c r="I33" s="290"/>
      <c r="J33" s="243"/>
      <c r="K33" s="244"/>
      <c r="L33" s="244"/>
      <c r="M33" s="244"/>
      <c r="N33" s="244"/>
      <c r="O33" s="245"/>
      <c r="P33" s="253"/>
      <c r="Q33" s="253"/>
      <c r="R33" s="253"/>
      <c r="S33" s="253"/>
      <c r="T33" s="253"/>
      <c r="U33" s="254"/>
      <c r="V33" s="252"/>
      <c r="W33" s="253"/>
      <c r="X33" s="253"/>
      <c r="Y33" s="253"/>
      <c r="Z33" s="253"/>
      <c r="AA33" s="254"/>
      <c r="AB33" s="270"/>
      <c r="AC33" s="271"/>
      <c r="AD33" s="272"/>
      <c r="AE33" s="272"/>
      <c r="AF33" s="272"/>
      <c r="AG33" s="273"/>
      <c r="AH33" s="261"/>
      <c r="AI33" s="262"/>
      <c r="AJ33" s="262"/>
      <c r="AK33" s="262"/>
      <c r="AL33" s="262"/>
      <c r="AM33" s="263"/>
      <c r="AN33" s="84"/>
      <c r="AO33" s="324"/>
      <c r="AP33" s="325"/>
      <c r="AQ33" s="325"/>
      <c r="AR33" s="325"/>
      <c r="AS33" s="325"/>
      <c r="AT33" s="326"/>
      <c r="AU33" s="84"/>
      <c r="AV33" s="84"/>
      <c r="AW33" s="84"/>
      <c r="AX33" s="84"/>
      <c r="AY33" s="84"/>
      <c r="AZ33" s="84"/>
      <c r="BA33" s="84"/>
      <c r="BB33" s="84"/>
      <c r="BC33" s="84"/>
      <c r="BD33" s="84"/>
      <c r="BE33" s="84"/>
      <c r="BF33" s="84"/>
      <c r="BG33" s="84"/>
      <c r="BH33" s="84"/>
      <c r="BI33" s="84"/>
      <c r="BJ33" s="84"/>
      <c r="BK33" s="84"/>
      <c r="BL33" s="84"/>
      <c r="BM33" s="84"/>
      <c r="BN33" s="84"/>
      <c r="BO33" s="84"/>
      <c r="BP33" s="84"/>
      <c r="BQ33" s="84"/>
      <c r="BR33" s="84"/>
      <c r="BS33" s="84"/>
      <c r="BT33" s="84"/>
      <c r="BU33" s="84"/>
      <c r="BV33" s="84"/>
      <c r="BW33" s="84"/>
      <c r="BX33" s="84"/>
      <c r="BY33" s="84"/>
      <c r="BZ33" s="84"/>
      <c r="CA33" s="84"/>
      <c r="CB33" s="84"/>
    </row>
    <row r="34" spans="1:80" x14ac:dyDescent="0.25">
      <c r="A34" s="84"/>
      <c r="B34" s="292"/>
      <c r="C34" s="292"/>
      <c r="D34" s="293"/>
      <c r="E34" s="284"/>
      <c r="F34" s="285"/>
      <c r="G34" s="285"/>
      <c r="H34" s="285"/>
      <c r="I34" s="290"/>
      <c r="J34" s="243" t="str">
        <f ca="1">IF(AND('CONTROL INTERNO'!$H$46="Baja",'CONTROL INTERNO'!$L$46="Leve"),CONCATENATE("R",'CONTROL INTERNO'!$A$46),"")</f>
        <v/>
      </c>
      <c r="K34" s="244"/>
      <c r="L34" s="244" t="str">
        <f ca="1">IF(AND('CONTROL INTERNO'!$H$52="Baja",'CONTROL INTERNO'!$L$52="Leve"),CONCATENATE("R",'CONTROL INTERNO'!$A$52),"")</f>
        <v/>
      </c>
      <c r="M34" s="244"/>
      <c r="N34" s="244" t="str">
        <f ca="1">IF(AND('CONTROL INTERNO'!$H$58="Baja",'CONTROL INTERNO'!$L$58="Leve"),CONCATENATE("R",'CONTROL INTERNO'!$A$58),"")</f>
        <v/>
      </c>
      <c r="O34" s="245"/>
      <c r="P34" s="253" t="str">
        <f ca="1">IF(AND('CONTROL INTERNO'!$H$46="Baja",'CONTROL INTERNO'!$L$46="Menor"),CONCATENATE("R",'CONTROL INTERNO'!$A$46),"")</f>
        <v/>
      </c>
      <c r="Q34" s="253"/>
      <c r="R34" s="253" t="str">
        <f ca="1">IF(AND('CONTROL INTERNO'!$H$52="Baja",'CONTROL INTERNO'!$L$52="Menor"),CONCATENATE("R",'CONTROL INTERNO'!$A$52),"")</f>
        <v/>
      </c>
      <c r="S34" s="253"/>
      <c r="T34" s="253" t="str">
        <f ca="1">IF(AND('CONTROL INTERNO'!$H$58="Baja",'CONTROL INTERNO'!$L$58="Menor"),CONCATENATE("R",'CONTROL INTERNO'!$A$58),"")</f>
        <v/>
      </c>
      <c r="U34" s="254"/>
      <c r="V34" s="252" t="str">
        <f ca="1">IF(AND('CONTROL INTERNO'!$H$46="Baja",'CONTROL INTERNO'!$L$46="Moderado"),CONCATENATE("R",'CONTROL INTERNO'!$A$46),"")</f>
        <v/>
      </c>
      <c r="W34" s="253"/>
      <c r="X34" s="253" t="str">
        <f ca="1">IF(AND('CONTROL INTERNO'!$H$52="Baja",'CONTROL INTERNO'!$L$52="Moderado"),CONCATENATE("R",'CONTROL INTERNO'!$A$52),"")</f>
        <v/>
      </c>
      <c r="Y34" s="253"/>
      <c r="Z34" s="253" t="str">
        <f ca="1">IF(AND('CONTROL INTERNO'!$H$58="Baja",'CONTROL INTERNO'!$L$58="Moderado"),CONCATENATE("R",'CONTROL INTERNO'!$A$58),"")</f>
        <v/>
      </c>
      <c r="AA34" s="254"/>
      <c r="AB34" s="270" t="str">
        <f ca="1">IF(AND('CONTROL INTERNO'!$H$46="Baja",'CONTROL INTERNO'!$L$46="Mayor"),CONCATENATE("R",'CONTROL INTERNO'!$A$46),"")</f>
        <v/>
      </c>
      <c r="AC34" s="271"/>
      <c r="AD34" s="272" t="str">
        <f ca="1">IF(AND('CONTROL INTERNO'!$H$52="Baja",'CONTROL INTERNO'!$L$52="Mayor"),CONCATENATE("R",'CONTROL INTERNO'!$A$52),"")</f>
        <v/>
      </c>
      <c r="AE34" s="272"/>
      <c r="AF34" s="272" t="str">
        <f ca="1">IF(AND('CONTROL INTERNO'!$H$58="Baja",'CONTROL INTERNO'!$L$58="Mayor"),CONCATENATE("R",'CONTROL INTERNO'!$A$58),"")</f>
        <v/>
      </c>
      <c r="AG34" s="273"/>
      <c r="AH34" s="261" t="str">
        <f ca="1">IF(AND('CONTROL INTERNO'!$H$46="Baja",'CONTROL INTERNO'!$L$46="Catastrófico"),CONCATENATE("R",'CONTROL INTERNO'!$A$46),"")</f>
        <v/>
      </c>
      <c r="AI34" s="262"/>
      <c r="AJ34" s="262" t="str">
        <f ca="1">IF(AND('CONTROL INTERNO'!$H$52="Baja",'CONTROL INTERNO'!$L$52="Catastrófico"),CONCATENATE("R",'CONTROL INTERNO'!$A$52),"")</f>
        <v/>
      </c>
      <c r="AK34" s="262"/>
      <c r="AL34" s="262" t="str">
        <f ca="1">IF(AND('CONTROL INTERNO'!$H$58="Baja",'CONTROL INTERNO'!$L$58="Catastrófico"),CONCATENATE("R",'CONTROL INTERNO'!$A$58),"")</f>
        <v/>
      </c>
      <c r="AM34" s="263"/>
      <c r="AN34" s="84"/>
      <c r="AO34" s="324"/>
      <c r="AP34" s="325"/>
      <c r="AQ34" s="325"/>
      <c r="AR34" s="325"/>
      <c r="AS34" s="325"/>
      <c r="AT34" s="326"/>
      <c r="AU34" s="84"/>
      <c r="AV34" s="84"/>
      <c r="AW34" s="84"/>
      <c r="AX34" s="84"/>
      <c r="AY34" s="84"/>
      <c r="AZ34" s="84"/>
      <c r="BA34" s="84"/>
      <c r="BB34" s="84"/>
      <c r="BC34" s="84"/>
      <c r="BD34" s="84"/>
      <c r="BE34" s="84"/>
      <c r="BF34" s="84"/>
      <c r="BG34" s="84"/>
      <c r="BH34" s="84"/>
      <c r="BI34" s="84"/>
      <c r="BJ34" s="84"/>
      <c r="BK34" s="84"/>
      <c r="BL34" s="84"/>
      <c r="BM34" s="84"/>
      <c r="BN34" s="84"/>
      <c r="BO34" s="84"/>
      <c r="BP34" s="84"/>
      <c r="BQ34" s="84"/>
      <c r="BR34" s="84"/>
      <c r="BS34" s="84"/>
      <c r="BT34" s="84"/>
      <c r="BU34" s="84"/>
      <c r="BV34" s="84"/>
      <c r="BW34" s="84"/>
      <c r="BX34" s="84"/>
      <c r="BY34" s="84"/>
      <c r="BZ34" s="84"/>
      <c r="CA34" s="84"/>
      <c r="CB34" s="84"/>
    </row>
    <row r="35" spans="1:80" x14ac:dyDescent="0.25">
      <c r="A35" s="84"/>
      <c r="B35" s="292"/>
      <c r="C35" s="292"/>
      <c r="D35" s="293"/>
      <c r="E35" s="284"/>
      <c r="F35" s="285"/>
      <c r="G35" s="285"/>
      <c r="H35" s="285"/>
      <c r="I35" s="290"/>
      <c r="J35" s="243"/>
      <c r="K35" s="244"/>
      <c r="L35" s="244"/>
      <c r="M35" s="244"/>
      <c r="N35" s="244"/>
      <c r="O35" s="245"/>
      <c r="P35" s="253"/>
      <c r="Q35" s="253"/>
      <c r="R35" s="253"/>
      <c r="S35" s="253"/>
      <c r="T35" s="253"/>
      <c r="U35" s="254"/>
      <c r="V35" s="252"/>
      <c r="W35" s="253"/>
      <c r="X35" s="253"/>
      <c r="Y35" s="253"/>
      <c r="Z35" s="253"/>
      <c r="AA35" s="254"/>
      <c r="AB35" s="270"/>
      <c r="AC35" s="271"/>
      <c r="AD35" s="272"/>
      <c r="AE35" s="272"/>
      <c r="AF35" s="272"/>
      <c r="AG35" s="273"/>
      <c r="AH35" s="261"/>
      <c r="AI35" s="262"/>
      <c r="AJ35" s="262"/>
      <c r="AK35" s="262"/>
      <c r="AL35" s="262"/>
      <c r="AM35" s="263"/>
      <c r="AN35" s="84"/>
      <c r="AO35" s="324"/>
      <c r="AP35" s="325"/>
      <c r="AQ35" s="325"/>
      <c r="AR35" s="325"/>
      <c r="AS35" s="325"/>
      <c r="AT35" s="326"/>
      <c r="AU35" s="84"/>
      <c r="AV35" s="84"/>
      <c r="AW35" s="84"/>
      <c r="AX35" s="84"/>
      <c r="AY35" s="84"/>
      <c r="AZ35" s="84"/>
      <c r="BA35" s="84"/>
      <c r="BB35" s="84"/>
      <c r="BC35" s="84"/>
      <c r="BD35" s="84"/>
      <c r="BE35" s="84"/>
      <c r="BF35" s="84"/>
      <c r="BG35" s="84"/>
      <c r="BH35" s="84"/>
      <c r="BI35" s="84"/>
      <c r="BJ35" s="84"/>
      <c r="BK35" s="84"/>
      <c r="BL35" s="84"/>
      <c r="BM35" s="84"/>
      <c r="BN35" s="84"/>
      <c r="BO35" s="84"/>
      <c r="BP35" s="84"/>
      <c r="BQ35" s="84"/>
      <c r="BR35" s="84"/>
      <c r="BS35" s="84"/>
      <c r="BT35" s="84"/>
      <c r="BU35" s="84"/>
      <c r="BV35" s="84"/>
      <c r="BW35" s="84"/>
      <c r="BX35" s="84"/>
      <c r="BY35" s="84"/>
      <c r="BZ35" s="84"/>
      <c r="CA35" s="84"/>
      <c r="CB35" s="84"/>
    </row>
    <row r="36" spans="1:80" x14ac:dyDescent="0.25">
      <c r="A36" s="84"/>
      <c r="B36" s="292"/>
      <c r="C36" s="292"/>
      <c r="D36" s="293"/>
      <c r="E36" s="284"/>
      <c r="F36" s="285"/>
      <c r="G36" s="285"/>
      <c r="H36" s="285"/>
      <c r="I36" s="290"/>
      <c r="J36" s="243" t="str">
        <f ca="1">IF(AND('CONTROL INTERNO'!$H$64="Baja",'CONTROL INTERNO'!$L$64="Leve"),CONCATENATE("R",'CONTROL INTERNO'!$A$64),"")</f>
        <v/>
      </c>
      <c r="K36" s="244"/>
      <c r="L36" s="244" t="str">
        <f>IF(AND('CONTROL INTERNO'!$H$70="Baja",'CONTROL INTERNO'!$L$70="Leve"),CONCATENATE("R",'CONTROL INTERNO'!$A$70),"")</f>
        <v/>
      </c>
      <c r="M36" s="244"/>
      <c r="N36" s="244" t="str">
        <f>IF(AND('CONTROL INTERNO'!$H$76="Baja",'CONTROL INTERNO'!$L$76="Leve"),CONCATENATE("R",'CONTROL INTERNO'!$A$76),"")</f>
        <v/>
      </c>
      <c r="O36" s="245"/>
      <c r="P36" s="253" t="str">
        <f ca="1">IF(AND('CONTROL INTERNO'!$H$64="Baja",'CONTROL INTERNO'!$L$64="Menor"),CONCATENATE("R",'CONTROL INTERNO'!$A$64),"")</f>
        <v/>
      </c>
      <c r="Q36" s="253"/>
      <c r="R36" s="253" t="str">
        <f>IF(AND('CONTROL INTERNO'!$H$70="Baja",'CONTROL INTERNO'!$L$70="Menor"),CONCATENATE("R",'CONTROL INTERNO'!$A$70),"")</f>
        <v/>
      </c>
      <c r="S36" s="253"/>
      <c r="T36" s="253" t="str">
        <f>IF(AND('CONTROL INTERNO'!$H$76="Baja",'CONTROL INTERNO'!$L$76="Menor"),CONCATENATE("R",'CONTROL INTERNO'!$A$76),"")</f>
        <v/>
      </c>
      <c r="U36" s="254"/>
      <c r="V36" s="252" t="str">
        <f ca="1">IF(AND('CONTROL INTERNO'!$H$64="Baja",'CONTROL INTERNO'!$L$64="Moderado"),CONCATENATE("R",'CONTROL INTERNO'!$A$64),"")</f>
        <v/>
      </c>
      <c r="W36" s="253"/>
      <c r="X36" s="253" t="str">
        <f>IF(AND('CONTROL INTERNO'!$H$70="Baja",'CONTROL INTERNO'!$L$70="Moderado"),CONCATENATE("R",'CONTROL INTERNO'!$A$70),"")</f>
        <v/>
      </c>
      <c r="Y36" s="253"/>
      <c r="Z36" s="253" t="str">
        <f>IF(AND('CONTROL INTERNO'!$H$76="Baja",'CONTROL INTERNO'!$L$76="Moderado"),CONCATENATE("R",'CONTROL INTERNO'!$A$76),"")</f>
        <v/>
      </c>
      <c r="AA36" s="254"/>
      <c r="AB36" s="270" t="str">
        <f ca="1">IF(AND('CONTROL INTERNO'!$H$64="Baja",'CONTROL INTERNO'!$L$64="Mayor"),CONCATENATE("R",'CONTROL INTERNO'!$A$64),"")</f>
        <v/>
      </c>
      <c r="AC36" s="271"/>
      <c r="AD36" s="272" t="str">
        <f>IF(AND('CONTROL INTERNO'!$H$70="Baja",'CONTROL INTERNO'!$L$70="Mayor"),CONCATENATE("R",'CONTROL INTERNO'!$A$70),"")</f>
        <v/>
      </c>
      <c r="AE36" s="272"/>
      <c r="AF36" s="272" t="str">
        <f>IF(AND('CONTROL INTERNO'!$H$76="Baja",'CONTROL INTERNO'!$L$76="Mayor"),CONCATENATE("R",'CONTROL INTERNO'!$A$76),"")</f>
        <v/>
      </c>
      <c r="AG36" s="273"/>
      <c r="AH36" s="261" t="str">
        <f ca="1">IF(AND('CONTROL INTERNO'!$H$64="Baja",'CONTROL INTERNO'!$L$64="Catastrófico"),CONCATENATE("R",'CONTROL INTERNO'!$A$64),"")</f>
        <v/>
      </c>
      <c r="AI36" s="262"/>
      <c r="AJ36" s="262" t="str">
        <f>IF(AND('CONTROL INTERNO'!$H$70="Baja",'CONTROL INTERNO'!$L$70="Catastrófico"),CONCATENATE("R",'CONTROL INTERNO'!$A$70),"")</f>
        <v/>
      </c>
      <c r="AK36" s="262"/>
      <c r="AL36" s="262" t="str">
        <f>IF(AND('CONTROL INTERNO'!$H$76="Baja",'CONTROL INTERNO'!$L$76="Catastrófico"),CONCATENATE("R",'CONTROL INTERNO'!$A$76),"")</f>
        <v/>
      </c>
      <c r="AM36" s="263"/>
      <c r="AN36" s="84"/>
      <c r="AO36" s="324"/>
      <c r="AP36" s="325"/>
      <c r="AQ36" s="325"/>
      <c r="AR36" s="325"/>
      <c r="AS36" s="325"/>
      <c r="AT36" s="326"/>
      <c r="AU36" s="84"/>
      <c r="AV36" s="84"/>
      <c r="AW36" s="84"/>
      <c r="AX36" s="84"/>
      <c r="AY36" s="84"/>
      <c r="AZ36" s="84"/>
      <c r="BA36" s="84"/>
      <c r="BB36" s="84"/>
      <c r="BC36" s="84"/>
      <c r="BD36" s="84"/>
      <c r="BE36" s="84"/>
      <c r="BF36" s="84"/>
      <c r="BG36" s="84"/>
      <c r="BH36" s="84"/>
      <c r="BI36" s="84"/>
      <c r="BJ36" s="84"/>
      <c r="BK36" s="84"/>
      <c r="BL36" s="84"/>
      <c r="BM36" s="84"/>
      <c r="BN36" s="84"/>
      <c r="BO36" s="84"/>
      <c r="BP36" s="84"/>
      <c r="BQ36" s="84"/>
      <c r="BR36" s="84"/>
      <c r="BS36" s="84"/>
      <c r="BT36" s="84"/>
      <c r="BU36" s="84"/>
      <c r="BV36" s="84"/>
      <c r="BW36" s="84"/>
      <c r="BX36" s="84"/>
      <c r="BY36" s="84"/>
      <c r="BZ36" s="84"/>
      <c r="CA36" s="84"/>
      <c r="CB36" s="84"/>
    </row>
    <row r="37" spans="1:80" ht="15.75" thickBot="1" x14ac:dyDescent="0.3">
      <c r="A37" s="84"/>
      <c r="B37" s="292"/>
      <c r="C37" s="292"/>
      <c r="D37" s="293"/>
      <c r="E37" s="287"/>
      <c r="F37" s="288"/>
      <c r="G37" s="288"/>
      <c r="H37" s="288"/>
      <c r="I37" s="288"/>
      <c r="J37" s="246"/>
      <c r="K37" s="247"/>
      <c r="L37" s="247"/>
      <c r="M37" s="247"/>
      <c r="N37" s="247"/>
      <c r="O37" s="248"/>
      <c r="P37" s="256"/>
      <c r="Q37" s="256"/>
      <c r="R37" s="256"/>
      <c r="S37" s="256"/>
      <c r="T37" s="256"/>
      <c r="U37" s="257"/>
      <c r="V37" s="255"/>
      <c r="W37" s="256"/>
      <c r="X37" s="256"/>
      <c r="Y37" s="256"/>
      <c r="Z37" s="256"/>
      <c r="AA37" s="257"/>
      <c r="AB37" s="274"/>
      <c r="AC37" s="275"/>
      <c r="AD37" s="275"/>
      <c r="AE37" s="275"/>
      <c r="AF37" s="275"/>
      <c r="AG37" s="276"/>
      <c r="AH37" s="264"/>
      <c r="AI37" s="265"/>
      <c r="AJ37" s="265"/>
      <c r="AK37" s="265"/>
      <c r="AL37" s="265"/>
      <c r="AM37" s="266"/>
      <c r="AN37" s="84"/>
      <c r="AO37" s="327"/>
      <c r="AP37" s="328"/>
      <c r="AQ37" s="328"/>
      <c r="AR37" s="328"/>
      <c r="AS37" s="328"/>
      <c r="AT37" s="329"/>
      <c r="AU37" s="84"/>
      <c r="AV37" s="84"/>
      <c r="AW37" s="84"/>
      <c r="AX37" s="84"/>
      <c r="AY37" s="84"/>
      <c r="AZ37" s="84"/>
      <c r="BA37" s="84"/>
      <c r="BB37" s="84"/>
      <c r="BC37" s="84"/>
      <c r="BD37" s="84"/>
      <c r="BE37" s="84"/>
      <c r="BF37" s="84"/>
      <c r="BG37" s="84"/>
      <c r="BH37" s="84"/>
      <c r="BI37" s="84"/>
      <c r="BJ37" s="84"/>
      <c r="BK37" s="84"/>
      <c r="BL37" s="84"/>
      <c r="BM37" s="84"/>
      <c r="BN37" s="84"/>
      <c r="BO37" s="84"/>
      <c r="BP37" s="84"/>
      <c r="BQ37" s="84"/>
      <c r="BR37" s="84"/>
      <c r="BS37" s="84"/>
      <c r="BT37" s="84"/>
      <c r="BU37" s="84"/>
      <c r="BV37" s="84"/>
      <c r="BW37" s="84"/>
      <c r="BX37" s="84"/>
      <c r="BY37" s="84"/>
      <c r="BZ37" s="84"/>
      <c r="CA37" s="84"/>
      <c r="CB37" s="84"/>
    </row>
    <row r="38" spans="1:80" x14ac:dyDescent="0.25">
      <c r="A38" s="84"/>
      <c r="B38" s="292"/>
      <c r="C38" s="292"/>
      <c r="D38" s="293"/>
      <c r="E38" s="281" t="s">
        <v>113</v>
      </c>
      <c r="F38" s="282"/>
      <c r="G38" s="282"/>
      <c r="H38" s="282"/>
      <c r="I38" s="283"/>
      <c r="J38" s="249" t="str">
        <f ca="1">IF(AND('CONTROL INTERNO'!$H$10="Muy Baja",'CONTROL INTERNO'!$L$10="Leve"),CONCATENATE("R",'CONTROL INTERNO'!$A$10),"")</f>
        <v/>
      </c>
      <c r="K38" s="250"/>
      <c r="L38" s="250" t="str">
        <f ca="1">IF(AND('CONTROL INTERNO'!$H$16="Muy Baja",'CONTROL INTERNO'!$L$16="Leve"),CONCATENATE("R",'CONTROL INTERNO'!$A$16),"")</f>
        <v/>
      </c>
      <c r="M38" s="250"/>
      <c r="N38" s="250" t="str">
        <f ca="1">IF(AND('CONTROL INTERNO'!$H$22="Muy Baja",'CONTROL INTERNO'!$L$22="Leve"),CONCATENATE("R",'CONTROL INTERNO'!$A$22),"")</f>
        <v/>
      </c>
      <c r="O38" s="251"/>
      <c r="P38" s="249" t="str">
        <f ca="1">IF(AND('CONTROL INTERNO'!$H$10="Muy Baja",'CONTROL INTERNO'!$L$10="Menor"),CONCATENATE("R",'CONTROL INTERNO'!$A$10),"")</f>
        <v/>
      </c>
      <c r="Q38" s="250"/>
      <c r="R38" s="250" t="str">
        <f ca="1">IF(AND('CONTROL INTERNO'!$H$16="Muy Baja",'CONTROL INTERNO'!$L$16="Menor"),CONCATENATE("R",'CONTROL INTERNO'!$A$16),"")</f>
        <v/>
      </c>
      <c r="S38" s="250"/>
      <c r="T38" s="250" t="str">
        <f ca="1">IF(AND('CONTROL INTERNO'!$H$22="Muy Baja",'CONTROL INTERNO'!$L$22="Menor"),CONCATENATE("R",'CONTROL INTERNO'!$A$22),"")</f>
        <v/>
      </c>
      <c r="U38" s="251"/>
      <c r="V38" s="258" t="str">
        <f ca="1">IF(AND('CONTROL INTERNO'!$H$10="Muy Baja",'CONTROL INTERNO'!$L$10="Moderado"),CONCATENATE("R",'CONTROL INTERNO'!$A$10),"")</f>
        <v/>
      </c>
      <c r="W38" s="259"/>
      <c r="X38" s="259" t="str">
        <f ca="1">IF(AND('CONTROL INTERNO'!$H$16="Muy Baja",'CONTROL INTERNO'!$L$16="Moderado"),CONCATENATE("R",'CONTROL INTERNO'!$A$16),"")</f>
        <v/>
      </c>
      <c r="Y38" s="259"/>
      <c r="Z38" s="259" t="str">
        <f ca="1">IF(AND('CONTROL INTERNO'!$H$22="Muy Baja",'CONTROL INTERNO'!$L$22="Moderado"),CONCATENATE("R",'CONTROL INTERNO'!$A$22),"")</f>
        <v/>
      </c>
      <c r="AA38" s="260"/>
      <c r="AB38" s="277" t="str">
        <f ca="1">IF(AND('CONTROL INTERNO'!$H$10="Muy Baja",'CONTROL INTERNO'!$L$10="Mayor"),CONCATENATE("R",'CONTROL INTERNO'!$A$10),"")</f>
        <v/>
      </c>
      <c r="AC38" s="278"/>
      <c r="AD38" s="278" t="str">
        <f ca="1">IF(AND('CONTROL INTERNO'!$H$16="Muy Baja",'CONTROL INTERNO'!$L$16="Mayor"),CONCATENATE("R",'CONTROL INTERNO'!$A$16),"")</f>
        <v/>
      </c>
      <c r="AE38" s="278"/>
      <c r="AF38" s="278" t="str">
        <f ca="1">IF(AND('CONTROL INTERNO'!$H$22="Muy Baja",'CONTROL INTERNO'!$L$22="Mayor"),CONCATENATE("R",'CONTROL INTERNO'!$A$22),"")</f>
        <v/>
      </c>
      <c r="AG38" s="279"/>
      <c r="AH38" s="267" t="str">
        <f ca="1">IF(AND('CONTROL INTERNO'!$H$10="Muy Baja",'CONTROL INTERNO'!$L$10="Catastrófico"),CONCATENATE("R",'CONTROL INTERNO'!$A$10),"")</f>
        <v/>
      </c>
      <c r="AI38" s="268"/>
      <c r="AJ38" s="268" t="str">
        <f ca="1">IF(AND('CONTROL INTERNO'!$H$16="Muy Baja",'CONTROL INTERNO'!$L$16="Catastrófico"),CONCATENATE("R",'CONTROL INTERNO'!$A$16),"")</f>
        <v/>
      </c>
      <c r="AK38" s="268"/>
      <c r="AL38" s="268" t="str">
        <f ca="1">IF(AND('CONTROL INTERNO'!$H$22="Muy Baja",'CONTROL INTERNO'!$L$22="Catastrófico"),CONCATENATE("R",'CONTROL INTERNO'!$A$22),"")</f>
        <v/>
      </c>
      <c r="AM38" s="269"/>
      <c r="AN38" s="84"/>
      <c r="AO38" s="84"/>
      <c r="AP38" s="84"/>
      <c r="AQ38" s="84"/>
      <c r="AR38" s="84"/>
      <c r="AS38" s="84"/>
      <c r="AT38" s="84"/>
      <c r="AU38" s="84"/>
      <c r="AV38" s="84"/>
      <c r="AW38" s="84"/>
      <c r="AX38" s="84"/>
      <c r="AY38" s="84"/>
      <c r="AZ38" s="84"/>
      <c r="BA38" s="84"/>
      <c r="BB38" s="84"/>
      <c r="BC38" s="84"/>
      <c r="BD38" s="84"/>
      <c r="BE38" s="84"/>
      <c r="BF38" s="84"/>
      <c r="BG38" s="84"/>
      <c r="BH38" s="84"/>
      <c r="BI38" s="84"/>
      <c r="BJ38" s="84"/>
      <c r="BK38" s="84"/>
      <c r="BL38" s="84"/>
      <c r="BM38" s="84"/>
      <c r="BN38" s="84"/>
      <c r="BO38" s="84"/>
      <c r="BP38" s="84"/>
      <c r="BQ38" s="84"/>
      <c r="BR38" s="84"/>
      <c r="BS38" s="84"/>
      <c r="BT38" s="84"/>
      <c r="BU38" s="84"/>
      <c r="BV38" s="84"/>
      <c r="BW38" s="84"/>
      <c r="BX38" s="84"/>
      <c r="BY38" s="84"/>
      <c r="BZ38" s="84"/>
      <c r="CA38" s="84"/>
      <c r="CB38" s="84"/>
    </row>
    <row r="39" spans="1:80" x14ac:dyDescent="0.25">
      <c r="A39" s="84"/>
      <c r="B39" s="292"/>
      <c r="C39" s="292"/>
      <c r="D39" s="293"/>
      <c r="E39" s="284"/>
      <c r="F39" s="285"/>
      <c r="G39" s="285"/>
      <c r="H39" s="285"/>
      <c r="I39" s="286"/>
      <c r="J39" s="243"/>
      <c r="K39" s="244"/>
      <c r="L39" s="244"/>
      <c r="M39" s="244"/>
      <c r="N39" s="244"/>
      <c r="O39" s="245"/>
      <c r="P39" s="243"/>
      <c r="Q39" s="244"/>
      <c r="R39" s="244"/>
      <c r="S39" s="244"/>
      <c r="T39" s="244"/>
      <c r="U39" s="245"/>
      <c r="V39" s="252"/>
      <c r="W39" s="253"/>
      <c r="X39" s="253"/>
      <c r="Y39" s="253"/>
      <c r="Z39" s="253"/>
      <c r="AA39" s="254"/>
      <c r="AB39" s="270"/>
      <c r="AC39" s="271"/>
      <c r="AD39" s="271"/>
      <c r="AE39" s="271"/>
      <c r="AF39" s="271"/>
      <c r="AG39" s="273"/>
      <c r="AH39" s="261"/>
      <c r="AI39" s="262"/>
      <c r="AJ39" s="262"/>
      <c r="AK39" s="262"/>
      <c r="AL39" s="262"/>
      <c r="AM39" s="263"/>
      <c r="AN39" s="84"/>
      <c r="AO39" s="84"/>
      <c r="AP39" s="84"/>
      <c r="AQ39" s="84"/>
      <c r="AR39" s="84"/>
      <c r="AS39" s="84"/>
      <c r="AT39" s="84"/>
      <c r="AU39" s="84"/>
      <c r="AV39" s="84"/>
      <c r="AW39" s="84"/>
      <c r="AX39" s="84"/>
      <c r="AY39" s="84"/>
      <c r="AZ39" s="84"/>
      <c r="BA39" s="84"/>
      <c r="BB39" s="84"/>
      <c r="BC39" s="84"/>
      <c r="BD39" s="84"/>
      <c r="BE39" s="84"/>
      <c r="BF39" s="84"/>
      <c r="BG39" s="84"/>
      <c r="BH39" s="84"/>
      <c r="BI39" s="84"/>
      <c r="BJ39" s="84"/>
      <c r="BK39" s="84"/>
      <c r="BL39" s="84"/>
      <c r="BM39" s="84"/>
      <c r="BN39" s="84"/>
      <c r="BO39" s="84"/>
      <c r="BP39" s="84"/>
      <c r="BQ39" s="84"/>
      <c r="BR39" s="84"/>
      <c r="BS39" s="84"/>
      <c r="BT39" s="84"/>
      <c r="BU39" s="84"/>
      <c r="BV39" s="84"/>
      <c r="BW39" s="84"/>
      <c r="BX39" s="84"/>
      <c r="BY39" s="84"/>
      <c r="BZ39" s="84"/>
      <c r="CA39" s="84"/>
      <c r="CB39" s="84"/>
    </row>
    <row r="40" spans="1:80" x14ac:dyDescent="0.25">
      <c r="A40" s="84"/>
      <c r="B40" s="292"/>
      <c r="C40" s="292"/>
      <c r="D40" s="293"/>
      <c r="E40" s="284"/>
      <c r="F40" s="285"/>
      <c r="G40" s="285"/>
      <c r="H40" s="285"/>
      <c r="I40" s="286"/>
      <c r="J40" s="243" t="str">
        <f ca="1">IF(AND('CONTROL INTERNO'!$H$28="Muy Baja",'CONTROL INTERNO'!$L$28="Leve"),CONCATENATE("R",'CONTROL INTERNO'!$A$28),"")</f>
        <v/>
      </c>
      <c r="K40" s="244"/>
      <c r="L40" s="244" t="str">
        <f ca="1">IF(AND('CONTROL INTERNO'!$H$34="Muy Baja",'CONTROL INTERNO'!$L$34="Leve"),CONCATENATE("R",'CONTROL INTERNO'!$A$34),"")</f>
        <v/>
      </c>
      <c r="M40" s="244"/>
      <c r="N40" s="244" t="str">
        <f ca="1">IF(AND('CONTROL INTERNO'!$H$40="Muy Baja",'CONTROL INTERNO'!$L$40="Leve"),CONCATENATE("R",'CONTROL INTERNO'!$A$40),"")</f>
        <v/>
      </c>
      <c r="O40" s="245"/>
      <c r="P40" s="243" t="str">
        <f ca="1">IF(AND('CONTROL INTERNO'!$H$28="Muy Baja",'CONTROL INTERNO'!$L$28="Menor"),CONCATENATE("R",'CONTROL INTERNO'!$A$28),"")</f>
        <v/>
      </c>
      <c r="Q40" s="244"/>
      <c r="R40" s="244" t="str">
        <f ca="1">IF(AND('CONTROL INTERNO'!$H$34="Muy Baja",'CONTROL INTERNO'!$L$34="Menor"),CONCATENATE("R",'CONTROL INTERNO'!$A$34),"")</f>
        <v/>
      </c>
      <c r="S40" s="244"/>
      <c r="T40" s="244" t="str">
        <f ca="1">IF(AND('CONTROL INTERNO'!$H$40="Muy Baja",'CONTROL INTERNO'!$L$40="Menor"),CONCATENATE("R",'CONTROL INTERNO'!$A$40),"")</f>
        <v/>
      </c>
      <c r="U40" s="245"/>
      <c r="V40" s="252" t="str">
        <f ca="1">IF(AND('CONTROL INTERNO'!$H$28="Muy Baja",'CONTROL INTERNO'!$L$28="Moderado"),CONCATENATE("R",'CONTROL INTERNO'!$A$28),"")</f>
        <v/>
      </c>
      <c r="W40" s="253"/>
      <c r="X40" s="253" t="str">
        <f ca="1">IF(AND('CONTROL INTERNO'!$H$34="Muy Baja",'CONTROL INTERNO'!$L$34="Moderado"),CONCATENATE("R",'CONTROL INTERNO'!$A$34),"")</f>
        <v/>
      </c>
      <c r="Y40" s="253"/>
      <c r="Z40" s="253" t="str">
        <f ca="1">IF(AND('CONTROL INTERNO'!$H$40="Muy Baja",'CONTROL INTERNO'!$L$40="Moderado"),CONCATENATE("R",'CONTROL INTERNO'!$A$40),"")</f>
        <v/>
      </c>
      <c r="AA40" s="254"/>
      <c r="AB40" s="270" t="str">
        <f ca="1">IF(AND('CONTROL INTERNO'!$H$28="Muy Baja",'CONTROL INTERNO'!$L$28="Mayor"),CONCATENATE("R",'CONTROL INTERNO'!$A$28),"")</f>
        <v/>
      </c>
      <c r="AC40" s="271"/>
      <c r="AD40" s="272" t="str">
        <f ca="1">IF(AND('CONTROL INTERNO'!$H$34="Muy Baja",'CONTROL INTERNO'!$L$34="Mayor"),CONCATENATE("R",'CONTROL INTERNO'!$A$34),"")</f>
        <v/>
      </c>
      <c r="AE40" s="272"/>
      <c r="AF40" s="272" t="str">
        <f ca="1">IF(AND('CONTROL INTERNO'!$H$40="Muy Baja",'CONTROL INTERNO'!$L$40="Mayor"),CONCATENATE("R",'CONTROL INTERNO'!$A$40),"")</f>
        <v/>
      </c>
      <c r="AG40" s="273"/>
      <c r="AH40" s="261" t="str">
        <f ca="1">IF(AND('CONTROL INTERNO'!$H$28="Muy Baja",'CONTROL INTERNO'!$L$28="Catastrófico"),CONCATENATE("R",'CONTROL INTERNO'!$A$28),"")</f>
        <v/>
      </c>
      <c r="AI40" s="262"/>
      <c r="AJ40" s="262" t="str">
        <f ca="1">IF(AND('CONTROL INTERNO'!$H$34="Muy Baja",'CONTROL INTERNO'!$L$34="Catastrófico"),CONCATENATE("R",'CONTROL INTERNO'!$A$34),"")</f>
        <v/>
      </c>
      <c r="AK40" s="262"/>
      <c r="AL40" s="262" t="str">
        <f ca="1">IF(AND('CONTROL INTERNO'!$H$40="Muy Baja",'CONTROL INTERNO'!$L$40="Catastrófico"),CONCATENATE("R",'CONTROL INTERNO'!$A$40),"")</f>
        <v/>
      </c>
      <c r="AM40" s="263"/>
      <c r="AN40" s="84"/>
      <c r="AO40" s="84"/>
      <c r="AP40" s="84"/>
      <c r="AQ40" s="84"/>
      <c r="AR40" s="84"/>
      <c r="AS40" s="84"/>
      <c r="AT40" s="84"/>
      <c r="AU40" s="84"/>
      <c r="AV40" s="84"/>
      <c r="AW40" s="84"/>
      <c r="AX40" s="84"/>
      <c r="AY40" s="84"/>
      <c r="AZ40" s="84"/>
      <c r="BA40" s="84"/>
      <c r="BB40" s="84"/>
      <c r="BC40" s="84"/>
      <c r="BD40" s="84"/>
      <c r="BE40" s="84"/>
      <c r="BF40" s="84"/>
      <c r="BG40" s="84"/>
      <c r="BH40" s="84"/>
      <c r="BI40" s="84"/>
      <c r="BJ40" s="84"/>
      <c r="BK40" s="84"/>
      <c r="BL40" s="84"/>
      <c r="BM40" s="84"/>
      <c r="BN40" s="84"/>
      <c r="BO40" s="84"/>
      <c r="BP40" s="84"/>
      <c r="BQ40" s="84"/>
      <c r="BR40" s="84"/>
      <c r="BS40" s="84"/>
      <c r="BT40" s="84"/>
      <c r="BU40" s="84"/>
      <c r="BV40" s="84"/>
      <c r="BW40" s="84"/>
      <c r="BX40" s="84"/>
      <c r="BY40" s="84"/>
      <c r="BZ40" s="84"/>
      <c r="CA40" s="84"/>
      <c r="CB40" s="84"/>
    </row>
    <row r="41" spans="1:80" x14ac:dyDescent="0.25">
      <c r="A41" s="84"/>
      <c r="B41" s="292"/>
      <c r="C41" s="292"/>
      <c r="D41" s="293"/>
      <c r="E41" s="284"/>
      <c r="F41" s="285"/>
      <c r="G41" s="285"/>
      <c r="H41" s="285"/>
      <c r="I41" s="286"/>
      <c r="J41" s="243"/>
      <c r="K41" s="244"/>
      <c r="L41" s="244"/>
      <c r="M41" s="244"/>
      <c r="N41" s="244"/>
      <c r="O41" s="245"/>
      <c r="P41" s="243"/>
      <c r="Q41" s="244"/>
      <c r="R41" s="244"/>
      <c r="S41" s="244"/>
      <c r="T41" s="244"/>
      <c r="U41" s="245"/>
      <c r="V41" s="252"/>
      <c r="W41" s="253"/>
      <c r="X41" s="253"/>
      <c r="Y41" s="253"/>
      <c r="Z41" s="253"/>
      <c r="AA41" s="254"/>
      <c r="AB41" s="270"/>
      <c r="AC41" s="271"/>
      <c r="AD41" s="272"/>
      <c r="AE41" s="272"/>
      <c r="AF41" s="272"/>
      <c r="AG41" s="273"/>
      <c r="AH41" s="261"/>
      <c r="AI41" s="262"/>
      <c r="AJ41" s="262"/>
      <c r="AK41" s="262"/>
      <c r="AL41" s="262"/>
      <c r="AM41" s="263"/>
      <c r="AN41" s="84"/>
      <c r="AO41" s="84"/>
      <c r="AP41" s="84"/>
      <c r="AQ41" s="84"/>
      <c r="AR41" s="84"/>
      <c r="AS41" s="84"/>
      <c r="AT41" s="84"/>
      <c r="AU41" s="84"/>
      <c r="AV41" s="84"/>
      <c r="AW41" s="84"/>
      <c r="AX41" s="84"/>
      <c r="AY41" s="84"/>
      <c r="AZ41" s="84"/>
      <c r="BA41" s="84"/>
      <c r="BB41" s="84"/>
      <c r="BC41" s="84"/>
      <c r="BD41" s="84"/>
      <c r="BE41" s="84"/>
      <c r="BF41" s="84"/>
      <c r="BG41" s="84"/>
      <c r="BH41" s="84"/>
      <c r="BI41" s="84"/>
      <c r="BJ41" s="84"/>
      <c r="BK41" s="84"/>
      <c r="BL41" s="84"/>
      <c r="BM41" s="84"/>
      <c r="BN41" s="84"/>
      <c r="BO41" s="84"/>
      <c r="BP41" s="84"/>
      <c r="BQ41" s="84"/>
      <c r="BR41" s="84"/>
      <c r="BS41" s="84"/>
      <c r="BT41" s="84"/>
      <c r="BU41" s="84"/>
      <c r="BV41" s="84"/>
      <c r="BW41" s="84"/>
      <c r="BX41" s="84"/>
      <c r="BY41" s="84"/>
      <c r="BZ41" s="84"/>
      <c r="CA41" s="84"/>
      <c r="CB41" s="84"/>
    </row>
    <row r="42" spans="1:80" x14ac:dyDescent="0.25">
      <c r="A42" s="84"/>
      <c r="B42" s="292"/>
      <c r="C42" s="292"/>
      <c r="D42" s="293"/>
      <c r="E42" s="284"/>
      <c r="F42" s="285"/>
      <c r="G42" s="285"/>
      <c r="H42" s="285"/>
      <c r="I42" s="286"/>
      <c r="J42" s="243" t="str">
        <f ca="1">IF(AND('CONTROL INTERNO'!$H$46="Muy Baja",'CONTROL INTERNO'!$L$46="Leve"),CONCATENATE("R",'CONTROL INTERNO'!$A$46),"")</f>
        <v/>
      </c>
      <c r="K42" s="244"/>
      <c r="L42" s="244" t="str">
        <f ca="1">IF(AND('CONTROL INTERNO'!$H$52="Muy Baja",'CONTROL INTERNO'!$L$52="Leve"),CONCATENATE("R",'CONTROL INTERNO'!$A$52),"")</f>
        <v/>
      </c>
      <c r="M42" s="244"/>
      <c r="N42" s="244" t="str">
        <f ca="1">IF(AND('CONTROL INTERNO'!$H$58="Muy Baja",'CONTROL INTERNO'!$L$58="Leve"),CONCATENATE("R",'CONTROL INTERNO'!$A$58),"")</f>
        <v/>
      </c>
      <c r="O42" s="245"/>
      <c r="P42" s="243" t="str">
        <f ca="1">IF(AND('CONTROL INTERNO'!$H$46="Muy Baja",'CONTROL INTERNO'!$L$46="Menor"),CONCATENATE("R",'CONTROL INTERNO'!$A$46),"")</f>
        <v/>
      </c>
      <c r="Q42" s="244"/>
      <c r="R42" s="244" t="str">
        <f ca="1">IF(AND('CONTROL INTERNO'!$H$52="Muy Baja",'CONTROL INTERNO'!$L$52="Menor"),CONCATENATE("R",'CONTROL INTERNO'!$A$52),"")</f>
        <v/>
      </c>
      <c r="S42" s="244"/>
      <c r="T42" s="244" t="str">
        <f ca="1">IF(AND('CONTROL INTERNO'!$H$58="Muy Baja",'CONTROL INTERNO'!$L$58="Menor"),CONCATENATE("R",'CONTROL INTERNO'!$A$58),"")</f>
        <v/>
      </c>
      <c r="U42" s="245"/>
      <c r="V42" s="252" t="str">
        <f ca="1">IF(AND('CONTROL INTERNO'!$H$46="Muy Baja",'CONTROL INTERNO'!$L$46="Moderado"),CONCATENATE("R",'CONTROL INTERNO'!$A$46),"")</f>
        <v/>
      </c>
      <c r="W42" s="253"/>
      <c r="X42" s="253" t="str">
        <f ca="1">IF(AND('CONTROL INTERNO'!$H$52="Muy Baja",'CONTROL INTERNO'!$L$52="Moderado"),CONCATENATE("R",'CONTROL INTERNO'!$A$52),"")</f>
        <v/>
      </c>
      <c r="Y42" s="253"/>
      <c r="Z42" s="253" t="str">
        <f ca="1">IF(AND('CONTROL INTERNO'!$H$58="Muy Baja",'CONTROL INTERNO'!$L$58="Moderado"),CONCATENATE("R",'CONTROL INTERNO'!$A$58),"")</f>
        <v/>
      </c>
      <c r="AA42" s="254"/>
      <c r="AB42" s="270" t="str">
        <f ca="1">IF(AND('CONTROL INTERNO'!$H$46="Muy Baja",'CONTROL INTERNO'!$L$46="Mayor"),CONCATENATE("R",'CONTROL INTERNO'!$A$46),"")</f>
        <v/>
      </c>
      <c r="AC42" s="271"/>
      <c r="AD42" s="272" t="str">
        <f ca="1">IF(AND('CONTROL INTERNO'!$H$52="Muy Baja",'CONTROL INTERNO'!$L$52="Mayor"),CONCATENATE("R",'CONTROL INTERNO'!$A$52),"")</f>
        <v/>
      </c>
      <c r="AE42" s="272"/>
      <c r="AF42" s="272" t="str">
        <f ca="1">IF(AND('CONTROL INTERNO'!$H$58="Muy Baja",'CONTROL INTERNO'!$L$58="Mayor"),CONCATENATE("R",'CONTROL INTERNO'!$A$58),"")</f>
        <v/>
      </c>
      <c r="AG42" s="273"/>
      <c r="AH42" s="261" t="str">
        <f ca="1">IF(AND('CONTROL INTERNO'!$H$46="Muy Baja",'CONTROL INTERNO'!$L$46="Catastrófico"),CONCATENATE("R",'CONTROL INTERNO'!$A$46),"")</f>
        <v/>
      </c>
      <c r="AI42" s="262"/>
      <c r="AJ42" s="262" t="str">
        <f ca="1">IF(AND('CONTROL INTERNO'!$H$52="Muy Baja",'CONTROL INTERNO'!$L$52="Catastrófico"),CONCATENATE("R",'CONTROL INTERNO'!$A$52),"")</f>
        <v/>
      </c>
      <c r="AK42" s="262"/>
      <c r="AL42" s="262" t="str">
        <f ca="1">IF(AND('CONTROL INTERNO'!$H$58="Muy Baja",'CONTROL INTERNO'!$L$58="Catastrófico"),CONCATENATE("R",'CONTROL INTERNO'!$A$58),"")</f>
        <v/>
      </c>
      <c r="AM42" s="263"/>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row>
    <row r="43" spans="1:80" x14ac:dyDescent="0.25">
      <c r="A43" s="84"/>
      <c r="B43" s="292"/>
      <c r="C43" s="292"/>
      <c r="D43" s="293"/>
      <c r="E43" s="284"/>
      <c r="F43" s="285"/>
      <c r="G43" s="285"/>
      <c r="H43" s="285"/>
      <c r="I43" s="286"/>
      <c r="J43" s="243"/>
      <c r="K43" s="244"/>
      <c r="L43" s="244"/>
      <c r="M43" s="244"/>
      <c r="N43" s="244"/>
      <c r="O43" s="245"/>
      <c r="P43" s="243"/>
      <c r="Q43" s="244"/>
      <c r="R43" s="244"/>
      <c r="S43" s="244"/>
      <c r="T43" s="244"/>
      <c r="U43" s="245"/>
      <c r="V43" s="252"/>
      <c r="W43" s="253"/>
      <c r="X43" s="253"/>
      <c r="Y43" s="253"/>
      <c r="Z43" s="253"/>
      <c r="AA43" s="254"/>
      <c r="AB43" s="270"/>
      <c r="AC43" s="271"/>
      <c r="AD43" s="272"/>
      <c r="AE43" s="272"/>
      <c r="AF43" s="272"/>
      <c r="AG43" s="273"/>
      <c r="AH43" s="261"/>
      <c r="AI43" s="262"/>
      <c r="AJ43" s="262"/>
      <c r="AK43" s="262"/>
      <c r="AL43" s="262"/>
      <c r="AM43" s="263"/>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row>
    <row r="44" spans="1:80" x14ac:dyDescent="0.25">
      <c r="A44" s="84"/>
      <c r="B44" s="292"/>
      <c r="C44" s="292"/>
      <c r="D44" s="293"/>
      <c r="E44" s="284"/>
      <c r="F44" s="285"/>
      <c r="G44" s="285"/>
      <c r="H44" s="285"/>
      <c r="I44" s="286"/>
      <c r="J44" s="243" t="str">
        <f ca="1">IF(AND('CONTROL INTERNO'!$H$64="Muy Baja",'CONTROL INTERNO'!$L$64="Leve"),CONCATENATE("R",'CONTROL INTERNO'!$A$64),"")</f>
        <v/>
      </c>
      <c r="K44" s="244"/>
      <c r="L44" s="244" t="str">
        <f>IF(AND('CONTROL INTERNO'!$H$70="Muy Baja",'CONTROL INTERNO'!$L$70="Leve"),CONCATENATE("R",'CONTROL INTERNO'!$A$70),"")</f>
        <v/>
      </c>
      <c r="M44" s="244"/>
      <c r="N44" s="244" t="str">
        <f>IF(AND('CONTROL INTERNO'!$H$76="Muy Baja",'CONTROL INTERNO'!$L$76="Leve"),CONCATENATE("R",'CONTROL INTERNO'!$A$76),"")</f>
        <v/>
      </c>
      <c r="O44" s="245"/>
      <c r="P44" s="243" t="str">
        <f ca="1">IF(AND('CONTROL INTERNO'!$H$64="Muy Baja",'CONTROL INTERNO'!$L$64="Menor"),CONCATENATE("R",'CONTROL INTERNO'!$A$64),"")</f>
        <v/>
      </c>
      <c r="Q44" s="244"/>
      <c r="R44" s="244" t="str">
        <f>IF(AND('CONTROL INTERNO'!$H$70="Muy Baja",'CONTROL INTERNO'!$L$70="Menor"),CONCATENATE("R",'CONTROL INTERNO'!$A$70),"")</f>
        <v/>
      </c>
      <c r="S44" s="244"/>
      <c r="T44" s="244" t="str">
        <f>IF(AND('CONTROL INTERNO'!$H$76="Muy Baja",'CONTROL INTERNO'!$L$76="Menor"),CONCATENATE("R",'CONTROL INTERNO'!$A$76),"")</f>
        <v/>
      </c>
      <c r="U44" s="245"/>
      <c r="V44" s="252" t="str">
        <f ca="1">IF(AND('CONTROL INTERNO'!$H$64="Muy Baja",'CONTROL INTERNO'!$L$64="Moderado"),CONCATENATE("R",'CONTROL INTERNO'!$A$64),"")</f>
        <v/>
      </c>
      <c r="W44" s="253"/>
      <c r="X44" s="253" t="str">
        <f>IF(AND('CONTROL INTERNO'!$H$70="Muy Baja",'CONTROL INTERNO'!$L$70="Moderado"),CONCATENATE("R",'CONTROL INTERNO'!$A$70),"")</f>
        <v/>
      </c>
      <c r="Y44" s="253"/>
      <c r="Z44" s="253" t="str">
        <f>IF(AND('CONTROL INTERNO'!$H$76="Muy Baja",'CONTROL INTERNO'!$L$76="Moderado"),CONCATENATE("R",'CONTROL INTERNO'!$A$76),"")</f>
        <v/>
      </c>
      <c r="AA44" s="254"/>
      <c r="AB44" s="270" t="str">
        <f ca="1">IF(AND('CONTROL INTERNO'!$H$64="Muy Baja",'CONTROL INTERNO'!$L$64="Mayor"),CONCATENATE("R",'CONTROL INTERNO'!$A$64),"")</f>
        <v/>
      </c>
      <c r="AC44" s="271"/>
      <c r="AD44" s="272" t="str">
        <f>IF(AND('CONTROL INTERNO'!$H$70="Muy Baja",'CONTROL INTERNO'!$L$70="Mayor"),CONCATENATE("R",'CONTROL INTERNO'!$A$70),"")</f>
        <v/>
      </c>
      <c r="AE44" s="272"/>
      <c r="AF44" s="272" t="str">
        <f>IF(AND('CONTROL INTERNO'!$H$76="Muy Baja",'CONTROL INTERNO'!$L$76="Mayor"),CONCATENATE("R",'CONTROL INTERNO'!$A$76),"")</f>
        <v/>
      </c>
      <c r="AG44" s="273"/>
      <c r="AH44" s="261" t="str">
        <f ca="1">IF(AND('CONTROL INTERNO'!$H$64="Muy Baja",'CONTROL INTERNO'!$L$64="Catastrófico"),CONCATENATE("R",'CONTROL INTERNO'!$A$64),"")</f>
        <v/>
      </c>
      <c r="AI44" s="262"/>
      <c r="AJ44" s="262" t="str">
        <f>IF(AND('CONTROL INTERNO'!$H$70="Muy Baja",'CONTROL INTERNO'!$L$70="Catastrófico"),CONCATENATE("R",'CONTROL INTERNO'!$A$70),"")</f>
        <v/>
      </c>
      <c r="AK44" s="262"/>
      <c r="AL44" s="262" t="str">
        <f>IF(AND('CONTROL INTERNO'!$H$76="Muy Baja",'CONTROL INTERNO'!$L$76="Catastrófico"),CONCATENATE("R",'CONTROL INTERNO'!$A$76),"")</f>
        <v/>
      </c>
      <c r="AM44" s="263"/>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4"/>
      <c r="BY44" s="84"/>
      <c r="BZ44" s="84"/>
      <c r="CA44" s="84"/>
      <c r="CB44" s="84"/>
    </row>
    <row r="45" spans="1:80" ht="15.75" thickBot="1" x14ac:dyDescent="0.3">
      <c r="A45" s="84"/>
      <c r="B45" s="292"/>
      <c r="C45" s="292"/>
      <c r="D45" s="293"/>
      <c r="E45" s="287"/>
      <c r="F45" s="288"/>
      <c r="G45" s="288"/>
      <c r="H45" s="288"/>
      <c r="I45" s="289"/>
      <c r="J45" s="246"/>
      <c r="K45" s="247"/>
      <c r="L45" s="247"/>
      <c r="M45" s="247"/>
      <c r="N45" s="247"/>
      <c r="O45" s="248"/>
      <c r="P45" s="246"/>
      <c r="Q45" s="247"/>
      <c r="R45" s="247"/>
      <c r="S45" s="247"/>
      <c r="T45" s="247"/>
      <c r="U45" s="248"/>
      <c r="V45" s="255"/>
      <c r="W45" s="256"/>
      <c r="X45" s="256"/>
      <c r="Y45" s="256"/>
      <c r="Z45" s="256"/>
      <c r="AA45" s="257"/>
      <c r="AB45" s="274"/>
      <c r="AC45" s="275"/>
      <c r="AD45" s="275"/>
      <c r="AE45" s="275"/>
      <c r="AF45" s="275"/>
      <c r="AG45" s="276"/>
      <c r="AH45" s="264"/>
      <c r="AI45" s="265"/>
      <c r="AJ45" s="265"/>
      <c r="AK45" s="265"/>
      <c r="AL45" s="265"/>
      <c r="AM45" s="266"/>
      <c r="AN45" s="84"/>
      <c r="AO45" s="84"/>
      <c r="AP45" s="84"/>
      <c r="AQ45" s="84"/>
      <c r="AR45" s="84"/>
      <c r="AS45" s="84"/>
      <c r="AT45" s="84"/>
      <c r="AU45" s="84"/>
      <c r="AV45" s="84"/>
      <c r="AW45" s="84"/>
      <c r="AX45" s="84"/>
      <c r="AY45" s="84"/>
      <c r="AZ45" s="84"/>
      <c r="BA45" s="84"/>
      <c r="BB45" s="84"/>
      <c r="BC45" s="84"/>
      <c r="BD45" s="84"/>
      <c r="BE45" s="84"/>
      <c r="BF45" s="84"/>
      <c r="BG45" s="84"/>
      <c r="BH45" s="84"/>
      <c r="BI45" s="84"/>
      <c r="BJ45" s="84"/>
      <c r="BK45" s="84"/>
      <c r="BL45" s="84"/>
      <c r="BM45" s="84"/>
      <c r="BN45" s="84"/>
      <c r="BO45" s="84"/>
      <c r="BP45" s="84"/>
      <c r="BQ45" s="84"/>
      <c r="BR45" s="84"/>
      <c r="BS45" s="84"/>
      <c r="BT45" s="84"/>
      <c r="BU45" s="84"/>
      <c r="BV45" s="84"/>
      <c r="BW45" s="84"/>
      <c r="BX45" s="84"/>
      <c r="BY45" s="84"/>
      <c r="BZ45" s="84"/>
      <c r="CA45" s="84"/>
      <c r="CB45" s="84"/>
    </row>
    <row r="46" spans="1:80" x14ac:dyDescent="0.25">
      <c r="A46" s="84"/>
      <c r="B46" s="84"/>
      <c r="C46" s="84"/>
      <c r="D46" s="84"/>
      <c r="E46" s="84"/>
      <c r="F46" s="84"/>
      <c r="G46" s="84"/>
      <c r="H46" s="84"/>
      <c r="I46" s="84"/>
      <c r="J46" s="281" t="s">
        <v>112</v>
      </c>
      <c r="K46" s="282"/>
      <c r="L46" s="282"/>
      <c r="M46" s="282"/>
      <c r="N46" s="282"/>
      <c r="O46" s="283"/>
      <c r="P46" s="281" t="s">
        <v>111</v>
      </c>
      <c r="Q46" s="282"/>
      <c r="R46" s="282"/>
      <c r="S46" s="282"/>
      <c r="T46" s="282"/>
      <c r="U46" s="283"/>
      <c r="V46" s="281" t="s">
        <v>110</v>
      </c>
      <c r="W46" s="282"/>
      <c r="X46" s="282"/>
      <c r="Y46" s="282"/>
      <c r="Z46" s="282"/>
      <c r="AA46" s="283"/>
      <c r="AB46" s="281" t="s">
        <v>109</v>
      </c>
      <c r="AC46" s="291"/>
      <c r="AD46" s="282"/>
      <c r="AE46" s="282"/>
      <c r="AF46" s="282"/>
      <c r="AG46" s="283"/>
      <c r="AH46" s="281" t="s">
        <v>108</v>
      </c>
      <c r="AI46" s="282"/>
      <c r="AJ46" s="282"/>
      <c r="AK46" s="282"/>
      <c r="AL46" s="282"/>
      <c r="AM46" s="283"/>
      <c r="AN46" s="84"/>
      <c r="AO46" s="84"/>
      <c r="AP46" s="84"/>
      <c r="AQ46" s="84"/>
      <c r="AR46" s="84"/>
      <c r="AS46" s="84"/>
      <c r="AT46" s="84"/>
      <c r="AU46" s="84"/>
      <c r="AV46" s="84"/>
      <c r="AW46" s="84"/>
      <c r="AX46" s="84"/>
      <c r="AY46" s="84"/>
      <c r="AZ46" s="84"/>
      <c r="BA46" s="84"/>
      <c r="BB46" s="84"/>
      <c r="BC46" s="84"/>
      <c r="BD46" s="84"/>
      <c r="BE46" s="84"/>
      <c r="BF46" s="84"/>
      <c r="BG46" s="84"/>
      <c r="BH46" s="84"/>
      <c r="BI46" s="84"/>
      <c r="BJ46" s="84"/>
      <c r="BK46" s="84"/>
      <c r="BL46" s="84"/>
      <c r="BM46" s="84"/>
      <c r="BN46" s="84"/>
      <c r="BO46" s="84"/>
      <c r="BP46" s="84"/>
      <c r="BQ46" s="84"/>
      <c r="BR46" s="84"/>
      <c r="BS46" s="84"/>
      <c r="BT46" s="84"/>
      <c r="BU46" s="84"/>
      <c r="BV46" s="84"/>
      <c r="BW46" s="84"/>
      <c r="BX46" s="84"/>
      <c r="BY46" s="84"/>
      <c r="BZ46" s="84"/>
      <c r="CA46" s="84"/>
      <c r="CB46" s="84"/>
    </row>
    <row r="47" spans="1:80" x14ac:dyDescent="0.25">
      <c r="A47" s="84"/>
      <c r="B47" s="84"/>
      <c r="C47" s="84"/>
      <c r="D47" s="84"/>
      <c r="E47" s="84"/>
      <c r="F47" s="84"/>
      <c r="G47" s="84"/>
      <c r="H47" s="84"/>
      <c r="I47" s="84"/>
      <c r="J47" s="284"/>
      <c r="K47" s="285"/>
      <c r="L47" s="285"/>
      <c r="M47" s="285"/>
      <c r="N47" s="285"/>
      <c r="O47" s="286"/>
      <c r="P47" s="284"/>
      <c r="Q47" s="285"/>
      <c r="R47" s="285"/>
      <c r="S47" s="285"/>
      <c r="T47" s="285"/>
      <c r="U47" s="286"/>
      <c r="V47" s="284"/>
      <c r="W47" s="285"/>
      <c r="X47" s="285"/>
      <c r="Y47" s="285"/>
      <c r="Z47" s="285"/>
      <c r="AA47" s="286"/>
      <c r="AB47" s="284"/>
      <c r="AC47" s="285"/>
      <c r="AD47" s="285"/>
      <c r="AE47" s="285"/>
      <c r="AF47" s="285"/>
      <c r="AG47" s="286"/>
      <c r="AH47" s="284"/>
      <c r="AI47" s="285"/>
      <c r="AJ47" s="285"/>
      <c r="AK47" s="285"/>
      <c r="AL47" s="285"/>
      <c r="AM47" s="286"/>
      <c r="AN47" s="84"/>
      <c r="AO47" s="84"/>
      <c r="AP47" s="84"/>
      <c r="AQ47" s="84"/>
      <c r="AR47" s="84"/>
      <c r="AS47" s="84"/>
      <c r="AT47" s="84"/>
      <c r="AU47" s="84"/>
      <c r="AV47" s="84"/>
      <c r="AW47" s="84"/>
      <c r="AX47" s="84"/>
      <c r="AY47" s="84"/>
      <c r="AZ47" s="84"/>
      <c r="BA47" s="84"/>
      <c r="BB47" s="84"/>
      <c r="BC47" s="84"/>
      <c r="BD47" s="84"/>
      <c r="BE47" s="84"/>
      <c r="BF47" s="84"/>
      <c r="BG47" s="84"/>
      <c r="BH47" s="84"/>
      <c r="BI47" s="84"/>
      <c r="BJ47" s="84"/>
      <c r="BK47" s="84"/>
      <c r="BL47" s="84"/>
      <c r="BM47" s="84"/>
      <c r="BN47" s="84"/>
      <c r="BO47" s="84"/>
      <c r="BP47" s="84"/>
      <c r="BQ47" s="84"/>
      <c r="BR47" s="84"/>
      <c r="BS47" s="84"/>
      <c r="BT47" s="84"/>
      <c r="BU47" s="84"/>
      <c r="BV47" s="84"/>
      <c r="BW47" s="84"/>
      <c r="BX47" s="84"/>
      <c r="BY47" s="84"/>
      <c r="BZ47" s="84"/>
      <c r="CA47" s="84"/>
      <c r="CB47" s="84"/>
    </row>
    <row r="48" spans="1:80" x14ac:dyDescent="0.25">
      <c r="A48" s="84"/>
      <c r="B48" s="84"/>
      <c r="C48" s="84"/>
      <c r="D48" s="84"/>
      <c r="E48" s="84"/>
      <c r="F48" s="84"/>
      <c r="G48" s="84"/>
      <c r="H48" s="84"/>
      <c r="I48" s="84"/>
      <c r="J48" s="284"/>
      <c r="K48" s="285"/>
      <c r="L48" s="285"/>
      <c r="M48" s="285"/>
      <c r="N48" s="285"/>
      <c r="O48" s="286"/>
      <c r="P48" s="284"/>
      <c r="Q48" s="285"/>
      <c r="R48" s="285"/>
      <c r="S48" s="285"/>
      <c r="T48" s="285"/>
      <c r="U48" s="286"/>
      <c r="V48" s="284"/>
      <c r="W48" s="285"/>
      <c r="X48" s="285"/>
      <c r="Y48" s="285"/>
      <c r="Z48" s="285"/>
      <c r="AA48" s="286"/>
      <c r="AB48" s="284"/>
      <c r="AC48" s="285"/>
      <c r="AD48" s="285"/>
      <c r="AE48" s="285"/>
      <c r="AF48" s="285"/>
      <c r="AG48" s="286"/>
      <c r="AH48" s="284"/>
      <c r="AI48" s="285"/>
      <c r="AJ48" s="285"/>
      <c r="AK48" s="285"/>
      <c r="AL48" s="285"/>
      <c r="AM48" s="286"/>
      <c r="AN48" s="84"/>
      <c r="AO48" s="84"/>
      <c r="AP48" s="84"/>
      <c r="AQ48" s="84"/>
      <c r="AR48" s="84"/>
      <c r="AS48" s="84"/>
      <c r="AT48" s="84"/>
      <c r="AU48" s="84"/>
      <c r="AV48" s="84"/>
      <c r="AW48" s="84"/>
      <c r="AX48" s="84"/>
      <c r="AY48" s="84"/>
      <c r="AZ48" s="84"/>
      <c r="BA48" s="84"/>
      <c r="BB48" s="84"/>
      <c r="BC48" s="84"/>
      <c r="BD48" s="84"/>
      <c r="BE48" s="84"/>
      <c r="BF48" s="84"/>
      <c r="BG48" s="84"/>
      <c r="BH48" s="84"/>
      <c r="BI48" s="84"/>
      <c r="BJ48" s="84"/>
      <c r="BK48" s="84"/>
      <c r="BL48" s="84"/>
      <c r="BM48" s="84"/>
      <c r="BN48" s="84"/>
      <c r="BO48" s="84"/>
      <c r="BP48" s="84"/>
      <c r="BQ48" s="84"/>
      <c r="BR48" s="84"/>
      <c r="BS48" s="84"/>
      <c r="BT48" s="84"/>
      <c r="BU48" s="84"/>
      <c r="BV48" s="84"/>
      <c r="BW48" s="84"/>
      <c r="BX48" s="84"/>
      <c r="BY48" s="84"/>
      <c r="BZ48" s="84"/>
      <c r="CA48" s="84"/>
      <c r="CB48" s="84"/>
    </row>
    <row r="49" spans="1:80" x14ac:dyDescent="0.25">
      <c r="A49" s="84"/>
      <c r="B49" s="84"/>
      <c r="C49" s="84"/>
      <c r="D49" s="84"/>
      <c r="E49" s="84"/>
      <c r="F49" s="84"/>
      <c r="G49" s="84"/>
      <c r="H49" s="84"/>
      <c r="I49" s="84"/>
      <c r="J49" s="284"/>
      <c r="K49" s="285"/>
      <c r="L49" s="285"/>
      <c r="M49" s="285"/>
      <c r="N49" s="285"/>
      <c r="O49" s="286"/>
      <c r="P49" s="284"/>
      <c r="Q49" s="285"/>
      <c r="R49" s="285"/>
      <c r="S49" s="285"/>
      <c r="T49" s="285"/>
      <c r="U49" s="286"/>
      <c r="V49" s="284"/>
      <c r="W49" s="285"/>
      <c r="X49" s="285"/>
      <c r="Y49" s="285"/>
      <c r="Z49" s="285"/>
      <c r="AA49" s="286"/>
      <c r="AB49" s="284"/>
      <c r="AC49" s="285"/>
      <c r="AD49" s="285"/>
      <c r="AE49" s="285"/>
      <c r="AF49" s="285"/>
      <c r="AG49" s="286"/>
      <c r="AH49" s="284"/>
      <c r="AI49" s="285"/>
      <c r="AJ49" s="285"/>
      <c r="AK49" s="285"/>
      <c r="AL49" s="285"/>
      <c r="AM49" s="286"/>
      <c r="AN49" s="84"/>
      <c r="AO49" s="84"/>
      <c r="AP49" s="84"/>
      <c r="AQ49" s="84"/>
      <c r="AR49" s="84"/>
      <c r="AS49" s="84"/>
      <c r="AT49" s="84"/>
      <c r="AU49" s="84"/>
      <c r="AV49" s="84"/>
      <c r="AW49" s="84"/>
      <c r="AX49" s="84"/>
      <c r="AY49" s="84"/>
      <c r="AZ49" s="84"/>
      <c r="BA49" s="84"/>
      <c r="BB49" s="84"/>
      <c r="BC49" s="84"/>
      <c r="BD49" s="84"/>
      <c r="BE49" s="84"/>
      <c r="BF49" s="84"/>
      <c r="BG49" s="84"/>
      <c r="BH49" s="84"/>
      <c r="BI49" s="84"/>
      <c r="BJ49" s="84"/>
      <c r="BK49" s="84"/>
      <c r="BL49" s="84"/>
      <c r="BM49" s="84"/>
      <c r="BN49" s="84"/>
      <c r="BO49" s="84"/>
      <c r="BP49" s="84"/>
      <c r="BQ49" s="84"/>
      <c r="BR49" s="84"/>
      <c r="BS49" s="84"/>
      <c r="BT49" s="84"/>
      <c r="BU49" s="84"/>
      <c r="BV49" s="84"/>
      <c r="BW49" s="84"/>
      <c r="BX49" s="84"/>
      <c r="BY49" s="84"/>
      <c r="BZ49" s="84"/>
      <c r="CA49" s="84"/>
      <c r="CB49" s="84"/>
    </row>
    <row r="50" spans="1:80" x14ac:dyDescent="0.25">
      <c r="A50" s="84"/>
      <c r="B50" s="84"/>
      <c r="C50" s="84"/>
      <c r="D50" s="84"/>
      <c r="E50" s="84"/>
      <c r="F50" s="84"/>
      <c r="G50" s="84"/>
      <c r="H50" s="84"/>
      <c r="I50" s="84"/>
      <c r="J50" s="284"/>
      <c r="K50" s="285"/>
      <c r="L50" s="285"/>
      <c r="M50" s="285"/>
      <c r="N50" s="285"/>
      <c r="O50" s="286"/>
      <c r="P50" s="284"/>
      <c r="Q50" s="285"/>
      <c r="R50" s="285"/>
      <c r="S50" s="285"/>
      <c r="T50" s="285"/>
      <c r="U50" s="286"/>
      <c r="V50" s="284"/>
      <c r="W50" s="285"/>
      <c r="X50" s="285"/>
      <c r="Y50" s="285"/>
      <c r="Z50" s="285"/>
      <c r="AA50" s="286"/>
      <c r="AB50" s="284"/>
      <c r="AC50" s="285"/>
      <c r="AD50" s="285"/>
      <c r="AE50" s="285"/>
      <c r="AF50" s="285"/>
      <c r="AG50" s="286"/>
      <c r="AH50" s="284"/>
      <c r="AI50" s="285"/>
      <c r="AJ50" s="285"/>
      <c r="AK50" s="285"/>
      <c r="AL50" s="285"/>
      <c r="AM50" s="286"/>
      <c r="AN50" s="84"/>
      <c r="AO50" s="84"/>
      <c r="AP50" s="84"/>
      <c r="AQ50" s="84"/>
      <c r="AR50" s="84"/>
      <c r="AS50" s="84"/>
      <c r="AT50" s="84"/>
      <c r="AU50" s="84"/>
      <c r="AV50" s="84"/>
      <c r="AW50" s="84"/>
      <c r="AX50" s="84"/>
      <c r="AY50" s="84"/>
      <c r="AZ50" s="84"/>
      <c r="BA50" s="84"/>
      <c r="BB50" s="84"/>
      <c r="BC50" s="84"/>
      <c r="BD50" s="84"/>
      <c r="BE50" s="84"/>
      <c r="BF50" s="84"/>
      <c r="BG50" s="84"/>
      <c r="BH50" s="84"/>
      <c r="BI50" s="84"/>
      <c r="BJ50" s="84"/>
      <c r="BK50" s="84"/>
      <c r="BL50" s="84"/>
      <c r="BM50" s="84"/>
      <c r="BN50" s="84"/>
      <c r="BO50" s="84"/>
      <c r="BP50" s="84"/>
      <c r="BQ50" s="84"/>
      <c r="BR50" s="84"/>
      <c r="BS50" s="84"/>
      <c r="BT50" s="84"/>
      <c r="BU50" s="84"/>
      <c r="BV50" s="84"/>
      <c r="BW50" s="84"/>
      <c r="BX50" s="84"/>
      <c r="BY50" s="84"/>
      <c r="BZ50" s="84"/>
      <c r="CA50" s="84"/>
      <c r="CB50" s="84"/>
    </row>
    <row r="51" spans="1:80" ht="15.75" thickBot="1" x14ac:dyDescent="0.3">
      <c r="A51" s="84"/>
      <c r="B51" s="84"/>
      <c r="C51" s="84"/>
      <c r="D51" s="84"/>
      <c r="E51" s="84"/>
      <c r="F51" s="84"/>
      <c r="G51" s="84"/>
      <c r="H51" s="84"/>
      <c r="I51" s="84"/>
      <c r="J51" s="287"/>
      <c r="K51" s="288"/>
      <c r="L51" s="288"/>
      <c r="M51" s="288"/>
      <c r="N51" s="288"/>
      <c r="O51" s="289"/>
      <c r="P51" s="287"/>
      <c r="Q51" s="288"/>
      <c r="R51" s="288"/>
      <c r="S51" s="288"/>
      <c r="T51" s="288"/>
      <c r="U51" s="289"/>
      <c r="V51" s="287"/>
      <c r="W51" s="288"/>
      <c r="X51" s="288"/>
      <c r="Y51" s="288"/>
      <c r="Z51" s="288"/>
      <c r="AA51" s="289"/>
      <c r="AB51" s="287"/>
      <c r="AC51" s="288"/>
      <c r="AD51" s="288"/>
      <c r="AE51" s="288"/>
      <c r="AF51" s="288"/>
      <c r="AG51" s="289"/>
      <c r="AH51" s="287"/>
      <c r="AI51" s="288"/>
      <c r="AJ51" s="288"/>
      <c r="AK51" s="288"/>
      <c r="AL51" s="288"/>
      <c r="AM51" s="289"/>
      <c r="AN51" s="84"/>
      <c r="AO51" s="84"/>
      <c r="AP51" s="84"/>
      <c r="AQ51" s="84"/>
      <c r="AR51" s="84"/>
      <c r="AS51" s="84"/>
      <c r="AT51" s="84"/>
      <c r="AU51" s="84"/>
      <c r="AV51" s="84"/>
      <c r="AW51" s="84"/>
      <c r="AX51" s="84"/>
      <c r="AY51" s="84"/>
      <c r="AZ51" s="84"/>
      <c r="BA51" s="84"/>
      <c r="BB51" s="84"/>
      <c r="BC51" s="84"/>
      <c r="BD51" s="84"/>
      <c r="BE51" s="84"/>
      <c r="BF51" s="84"/>
      <c r="BG51" s="84"/>
      <c r="BH51" s="84"/>
      <c r="BI51" s="84"/>
      <c r="BJ51" s="84"/>
      <c r="BK51" s="84"/>
      <c r="BL51" s="84"/>
      <c r="BM51" s="84"/>
      <c r="BN51" s="84"/>
      <c r="BO51" s="84"/>
      <c r="BP51" s="84"/>
      <c r="BQ51" s="84"/>
      <c r="BR51" s="84"/>
      <c r="BS51" s="84"/>
      <c r="BT51" s="84"/>
      <c r="BU51" s="84"/>
      <c r="BV51" s="84"/>
      <c r="BW51" s="84"/>
      <c r="BX51" s="84"/>
      <c r="BY51" s="84"/>
      <c r="BZ51" s="84"/>
      <c r="CA51" s="84"/>
      <c r="CB51" s="84"/>
    </row>
    <row r="52" spans="1:80" x14ac:dyDescent="0.25">
      <c r="A52" s="84"/>
      <c r="B52" s="84"/>
      <c r="C52" s="84"/>
      <c r="D52" s="84"/>
      <c r="E52" s="84"/>
      <c r="F52" s="84"/>
      <c r="G52" s="84"/>
      <c r="H52" s="84"/>
      <c r="I52" s="84"/>
      <c r="J52" s="84"/>
      <c r="K52" s="84"/>
      <c r="L52" s="84"/>
      <c r="M52" s="84"/>
      <c r="N52" s="84"/>
      <c r="O52" s="84"/>
      <c r="P52" s="84"/>
      <c r="Q52" s="84"/>
      <c r="R52" s="84"/>
      <c r="S52" s="84"/>
      <c r="T52" s="84"/>
      <c r="U52" s="84"/>
      <c r="V52" s="84"/>
      <c r="W52" s="84"/>
      <c r="X52" s="84"/>
      <c r="Y52" s="84"/>
      <c r="Z52" s="84"/>
      <c r="AA52" s="84"/>
      <c r="AB52" s="84"/>
      <c r="AC52" s="84"/>
      <c r="AD52" s="84"/>
      <c r="AE52" s="84"/>
      <c r="AF52" s="84"/>
      <c r="AG52" s="84"/>
      <c r="AH52" s="84"/>
      <c r="AI52" s="84"/>
      <c r="AJ52" s="84"/>
      <c r="AK52" s="84"/>
      <c r="AL52" s="84"/>
      <c r="AM52" s="84"/>
      <c r="AN52" s="84"/>
      <c r="AO52" s="84"/>
      <c r="AP52" s="84"/>
      <c r="AQ52" s="84"/>
      <c r="AR52" s="84"/>
      <c r="AS52" s="84"/>
      <c r="AT52" s="84"/>
      <c r="AU52" s="84"/>
      <c r="AV52" s="84"/>
      <c r="AW52" s="84"/>
      <c r="AX52" s="84"/>
      <c r="AY52" s="84"/>
      <c r="AZ52" s="84"/>
      <c r="BA52" s="84"/>
      <c r="BB52" s="84"/>
      <c r="BC52" s="84"/>
      <c r="BD52" s="84"/>
      <c r="BE52" s="84"/>
      <c r="BF52" s="84"/>
      <c r="BG52" s="84"/>
      <c r="BH52" s="84"/>
      <c r="BI52" s="84"/>
      <c r="BJ52" s="84"/>
      <c r="BK52" s="84"/>
      <c r="BL52" s="84"/>
      <c r="BM52" s="84"/>
      <c r="BN52" s="84"/>
      <c r="BO52" s="84"/>
      <c r="BP52" s="84"/>
      <c r="BQ52" s="84"/>
      <c r="BR52" s="84"/>
      <c r="BS52" s="84"/>
      <c r="BT52" s="84"/>
      <c r="BU52" s="84"/>
      <c r="BV52" s="84"/>
      <c r="BW52" s="84"/>
      <c r="BX52" s="84"/>
      <c r="BY52" s="84"/>
      <c r="BZ52" s="84"/>
      <c r="CA52" s="84"/>
      <c r="CB52" s="84"/>
    </row>
    <row r="53" spans="1:80" ht="15" customHeight="1" x14ac:dyDescent="0.25">
      <c r="A53" s="84"/>
      <c r="B53" s="88"/>
      <c r="C53" s="88"/>
      <c r="D53" s="88"/>
      <c r="E53" s="88"/>
      <c r="F53" s="88"/>
      <c r="G53" s="88"/>
      <c r="H53" s="88"/>
      <c r="I53" s="88"/>
      <c r="J53" s="88"/>
      <c r="K53" s="88"/>
      <c r="L53" s="88"/>
      <c r="M53" s="88"/>
      <c r="N53" s="88"/>
      <c r="O53" s="88"/>
      <c r="P53" s="88"/>
      <c r="Q53" s="88"/>
      <c r="R53" s="88"/>
      <c r="S53" s="88"/>
      <c r="T53" s="88"/>
      <c r="U53" s="88"/>
      <c r="V53" s="88"/>
      <c r="W53" s="88"/>
      <c r="X53" s="88"/>
      <c r="Y53" s="88"/>
      <c r="Z53" s="88"/>
      <c r="AA53" s="88"/>
      <c r="AB53" s="88"/>
      <c r="AC53" s="88"/>
      <c r="AD53" s="88"/>
      <c r="AE53" s="88"/>
      <c r="AF53" s="88"/>
      <c r="AG53" s="88"/>
      <c r="AH53" s="88"/>
      <c r="AI53" s="88"/>
      <c r="AJ53" s="88"/>
      <c r="AK53" s="88"/>
      <c r="AL53" s="88"/>
      <c r="AM53" s="88"/>
      <c r="AN53" s="88"/>
      <c r="AO53" s="88"/>
      <c r="AP53" s="88"/>
      <c r="AQ53" s="88"/>
      <c r="AR53" s="88"/>
      <c r="AS53" s="88"/>
      <c r="AT53" s="88"/>
      <c r="AU53" s="84"/>
      <c r="AV53" s="84"/>
      <c r="AW53" s="84"/>
      <c r="AX53" s="84"/>
      <c r="AY53" s="84"/>
      <c r="AZ53" s="84"/>
      <c r="BA53" s="84"/>
      <c r="BB53" s="84"/>
      <c r="BC53" s="84"/>
      <c r="BD53" s="84"/>
      <c r="BE53" s="84"/>
      <c r="BF53" s="84"/>
      <c r="BG53" s="84"/>
      <c r="BH53" s="84"/>
      <c r="BI53" s="84"/>
      <c r="BJ53" s="84"/>
      <c r="BK53" s="84"/>
      <c r="BL53" s="84"/>
      <c r="BM53" s="84"/>
      <c r="BN53" s="84"/>
      <c r="BO53" s="84"/>
      <c r="BP53" s="84"/>
      <c r="BQ53" s="84"/>
      <c r="BR53" s="84"/>
      <c r="BS53" s="84"/>
      <c r="BT53" s="84"/>
      <c r="BU53" s="84"/>
      <c r="BV53" s="84"/>
      <c r="BW53" s="84"/>
      <c r="BX53" s="84"/>
      <c r="BY53" s="84"/>
      <c r="BZ53" s="84"/>
      <c r="CA53" s="84"/>
      <c r="CB53" s="84"/>
    </row>
    <row r="54" spans="1:80" ht="15" customHeight="1" x14ac:dyDescent="0.25">
      <c r="A54" s="84"/>
      <c r="B54" s="88"/>
      <c r="C54" s="88"/>
      <c r="D54" s="88"/>
      <c r="E54" s="88"/>
      <c r="F54" s="88"/>
      <c r="G54" s="88"/>
      <c r="H54" s="88"/>
      <c r="I54" s="88"/>
      <c r="J54" s="88"/>
      <c r="K54" s="88"/>
      <c r="L54" s="88"/>
      <c r="M54" s="88"/>
      <c r="N54" s="88"/>
      <c r="O54" s="88"/>
      <c r="P54" s="88"/>
      <c r="Q54" s="88"/>
      <c r="R54" s="88"/>
      <c r="S54" s="88"/>
      <c r="T54" s="88"/>
      <c r="U54" s="88"/>
      <c r="V54" s="88"/>
      <c r="W54" s="88"/>
      <c r="X54" s="88"/>
      <c r="Y54" s="88"/>
      <c r="Z54" s="88"/>
      <c r="AA54" s="88"/>
      <c r="AB54" s="88"/>
      <c r="AC54" s="88"/>
      <c r="AD54" s="88"/>
      <c r="AE54" s="88"/>
      <c r="AF54" s="88"/>
      <c r="AG54" s="88"/>
      <c r="AH54" s="88"/>
      <c r="AI54" s="88"/>
      <c r="AJ54" s="88"/>
      <c r="AK54" s="88"/>
      <c r="AL54" s="88"/>
      <c r="AM54" s="88"/>
      <c r="AN54" s="88"/>
      <c r="AO54" s="88"/>
      <c r="AP54" s="88"/>
      <c r="AQ54" s="88"/>
      <c r="AR54" s="88"/>
      <c r="AS54" s="88"/>
      <c r="AT54" s="88"/>
      <c r="AU54" s="84"/>
      <c r="AV54" s="84"/>
      <c r="AW54" s="84"/>
      <c r="AX54" s="84"/>
      <c r="AY54" s="84"/>
      <c r="AZ54" s="84"/>
      <c r="BA54" s="84"/>
      <c r="BB54" s="84"/>
      <c r="BC54" s="84"/>
      <c r="BD54" s="84"/>
      <c r="BE54" s="84"/>
      <c r="BF54" s="84"/>
      <c r="BG54" s="84"/>
      <c r="BH54" s="84"/>
      <c r="BI54" s="84"/>
      <c r="BJ54" s="84"/>
      <c r="BK54" s="84"/>
      <c r="BL54" s="84"/>
      <c r="BM54" s="84"/>
      <c r="BN54" s="84"/>
      <c r="BO54" s="84"/>
      <c r="BP54" s="84"/>
      <c r="BQ54" s="84"/>
      <c r="BR54" s="84"/>
      <c r="BS54" s="84"/>
      <c r="BT54" s="84"/>
      <c r="BU54" s="84"/>
      <c r="BV54" s="84"/>
      <c r="BW54" s="84"/>
      <c r="BX54" s="84"/>
      <c r="BY54" s="84"/>
      <c r="BZ54" s="84"/>
      <c r="CA54" s="84"/>
      <c r="CB54" s="84"/>
    </row>
    <row r="55" spans="1:80" x14ac:dyDescent="0.25">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c r="AA55" s="84"/>
      <c r="AB55" s="84"/>
      <c r="AC55" s="84"/>
      <c r="AD55" s="84"/>
      <c r="AE55" s="84"/>
      <c r="AF55" s="84"/>
      <c r="AG55" s="84"/>
      <c r="AH55" s="84"/>
      <c r="AI55" s="84"/>
      <c r="AJ55" s="84"/>
      <c r="AK55" s="84"/>
      <c r="AL55" s="84"/>
      <c r="AM55" s="84"/>
      <c r="AN55" s="84"/>
      <c r="AO55" s="84"/>
      <c r="AP55" s="84"/>
      <c r="AQ55" s="84"/>
      <c r="AR55" s="84"/>
      <c r="AS55" s="84"/>
      <c r="AT55" s="84"/>
      <c r="AU55" s="84"/>
      <c r="AV55" s="84"/>
      <c r="AW55" s="84"/>
      <c r="AX55" s="84"/>
      <c r="AY55" s="84"/>
      <c r="AZ55" s="84"/>
      <c r="BA55" s="84"/>
      <c r="BB55" s="84"/>
      <c r="BC55" s="84"/>
      <c r="BD55" s="84"/>
      <c r="BE55" s="84"/>
      <c r="BF55" s="84"/>
      <c r="BG55" s="84"/>
      <c r="BH55" s="84"/>
      <c r="BI55" s="84"/>
      <c r="BJ55" s="84"/>
      <c r="BK55" s="84"/>
      <c r="BL55" s="84"/>
      <c r="BM55" s="84"/>
      <c r="BN55" s="84"/>
      <c r="BO55" s="84"/>
      <c r="BP55" s="84"/>
      <c r="BQ55" s="84"/>
      <c r="BR55" s="84"/>
      <c r="BS55" s="84"/>
      <c r="BT55" s="84"/>
      <c r="BU55" s="84"/>
      <c r="BV55" s="84"/>
      <c r="BW55" s="84"/>
      <c r="BX55" s="84"/>
      <c r="BY55" s="84"/>
      <c r="BZ55" s="84"/>
      <c r="CA55" s="84"/>
      <c r="CB55" s="84"/>
    </row>
    <row r="56" spans="1:80" x14ac:dyDescent="0.25">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c r="AA56" s="84"/>
      <c r="AB56" s="84"/>
      <c r="AC56" s="84"/>
      <c r="AD56" s="84"/>
      <c r="AE56" s="84"/>
      <c r="AF56" s="84"/>
      <c r="AG56" s="84"/>
      <c r="AH56" s="84"/>
      <c r="AI56" s="84"/>
      <c r="AJ56" s="84"/>
      <c r="AK56" s="84"/>
      <c r="AL56" s="84"/>
      <c r="AM56" s="84"/>
      <c r="AN56" s="84"/>
      <c r="AO56" s="84"/>
      <c r="AP56" s="84"/>
      <c r="AQ56" s="84"/>
      <c r="AR56" s="84"/>
      <c r="AS56" s="84"/>
      <c r="AT56" s="84"/>
      <c r="AU56" s="84"/>
      <c r="AV56" s="84"/>
      <c r="AW56" s="84"/>
      <c r="AX56" s="84"/>
      <c r="AY56" s="84"/>
      <c r="AZ56" s="84"/>
      <c r="BA56" s="84"/>
      <c r="BB56" s="84"/>
      <c r="BC56" s="84"/>
      <c r="BD56" s="84"/>
      <c r="BE56" s="84"/>
      <c r="BF56" s="84"/>
      <c r="BG56" s="84"/>
      <c r="BH56" s="84"/>
      <c r="BI56" s="84"/>
      <c r="BJ56" s="84"/>
      <c r="BK56" s="84"/>
      <c r="BL56" s="84"/>
      <c r="BM56" s="84"/>
      <c r="BN56" s="84"/>
      <c r="BO56" s="84"/>
      <c r="BP56" s="84"/>
      <c r="BQ56" s="84"/>
      <c r="BR56" s="84"/>
      <c r="BS56" s="84"/>
      <c r="BT56" s="84"/>
      <c r="BU56" s="84"/>
      <c r="BV56" s="84"/>
      <c r="BW56" s="84"/>
      <c r="BX56" s="84"/>
      <c r="BY56" s="84"/>
      <c r="BZ56" s="84"/>
      <c r="CA56" s="84"/>
      <c r="CB56" s="84"/>
    </row>
    <row r="57" spans="1:80" x14ac:dyDescent="0.25">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c r="AA57" s="84"/>
      <c r="AB57" s="84"/>
      <c r="AC57" s="84"/>
      <c r="AD57" s="84"/>
      <c r="AE57" s="84"/>
      <c r="AF57" s="84"/>
      <c r="AG57" s="84"/>
      <c r="AH57" s="84"/>
      <c r="AI57" s="84"/>
      <c r="AJ57" s="84"/>
      <c r="AK57" s="84"/>
      <c r="AL57" s="84"/>
      <c r="AM57" s="84"/>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4"/>
      <c r="BY57" s="84"/>
      <c r="BZ57" s="84"/>
      <c r="CA57" s="84"/>
      <c r="CB57" s="84"/>
    </row>
    <row r="58" spans="1:80" x14ac:dyDescent="0.25">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c r="AA58" s="84"/>
      <c r="AB58" s="84"/>
      <c r="AC58" s="84"/>
      <c r="AD58" s="84"/>
      <c r="AE58" s="84"/>
      <c r="AF58" s="84"/>
      <c r="AG58" s="84"/>
      <c r="AH58" s="84"/>
      <c r="AI58" s="84"/>
      <c r="AJ58" s="84"/>
      <c r="AK58" s="84"/>
      <c r="AL58" s="84"/>
      <c r="AM58" s="84"/>
      <c r="AN58" s="84"/>
      <c r="AO58" s="84"/>
      <c r="AP58" s="84"/>
      <c r="AQ58" s="84"/>
      <c r="AR58" s="84"/>
      <c r="AS58" s="84"/>
      <c r="AT58" s="84"/>
      <c r="AU58" s="84"/>
      <c r="AV58" s="84"/>
      <c r="AW58" s="84"/>
      <c r="AX58" s="84"/>
      <c r="AY58" s="84"/>
      <c r="AZ58" s="84"/>
      <c r="BA58" s="84"/>
      <c r="BB58" s="84"/>
      <c r="BC58" s="84"/>
      <c r="BD58" s="84"/>
      <c r="BE58" s="84"/>
      <c r="BF58" s="84"/>
      <c r="BG58" s="84"/>
      <c r="BH58" s="84"/>
      <c r="BI58" s="84"/>
      <c r="BJ58" s="84"/>
      <c r="BK58" s="84"/>
      <c r="BL58" s="84"/>
      <c r="BM58" s="84"/>
      <c r="BN58" s="84"/>
      <c r="BO58" s="84"/>
      <c r="BP58" s="84"/>
      <c r="BQ58" s="84"/>
      <c r="BR58" s="84"/>
      <c r="BS58" s="84"/>
      <c r="BT58" s="84"/>
      <c r="BU58" s="84"/>
      <c r="BV58" s="84"/>
      <c r="BW58" s="84"/>
      <c r="BX58" s="84"/>
      <c r="BY58" s="84"/>
      <c r="BZ58" s="84"/>
      <c r="CA58" s="84"/>
      <c r="CB58" s="84"/>
    </row>
    <row r="59" spans="1:80" x14ac:dyDescent="0.25">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84"/>
      <c r="AS59" s="84"/>
      <c r="AT59" s="84"/>
      <c r="AU59" s="84"/>
      <c r="AV59" s="84"/>
      <c r="AW59" s="84"/>
      <c r="AX59" s="84"/>
      <c r="AY59" s="84"/>
      <c r="AZ59" s="84"/>
      <c r="BA59" s="84"/>
      <c r="BB59" s="84"/>
      <c r="BC59" s="84"/>
      <c r="BD59" s="84"/>
      <c r="BE59" s="84"/>
      <c r="BF59" s="84"/>
      <c r="BG59" s="84"/>
      <c r="BH59" s="84"/>
      <c r="BI59" s="84"/>
      <c r="BJ59" s="84"/>
      <c r="BK59" s="84"/>
      <c r="BL59" s="84"/>
      <c r="BM59" s="84"/>
      <c r="BN59" s="84"/>
      <c r="BO59" s="84"/>
      <c r="BP59" s="84"/>
      <c r="BQ59" s="84"/>
      <c r="BR59" s="84"/>
      <c r="BS59" s="84"/>
      <c r="BT59" s="84"/>
      <c r="BU59" s="84"/>
      <c r="BV59" s="84"/>
      <c r="BW59" s="84"/>
      <c r="BX59" s="84"/>
      <c r="BY59" s="84"/>
      <c r="BZ59" s="84"/>
      <c r="CA59" s="84"/>
      <c r="CB59" s="84"/>
    </row>
    <row r="60" spans="1:80" x14ac:dyDescent="0.25">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4"/>
      <c r="AV60" s="84"/>
      <c r="AW60" s="84"/>
      <c r="AX60" s="84"/>
      <c r="AY60" s="84"/>
      <c r="AZ60" s="84"/>
      <c r="BA60" s="84"/>
      <c r="BB60" s="84"/>
      <c r="BC60" s="84"/>
      <c r="BD60" s="84"/>
      <c r="BE60" s="84"/>
      <c r="BF60" s="84"/>
      <c r="BG60" s="84"/>
      <c r="BH60" s="84"/>
      <c r="BI60" s="84"/>
      <c r="BJ60" s="84"/>
      <c r="BK60" s="84"/>
      <c r="BL60" s="84"/>
      <c r="BM60" s="84"/>
      <c r="BN60" s="84"/>
      <c r="BO60" s="84"/>
      <c r="BP60" s="84"/>
      <c r="BQ60" s="84"/>
      <c r="BR60" s="84"/>
      <c r="BS60" s="84"/>
      <c r="BT60" s="84"/>
      <c r="BU60" s="84"/>
      <c r="BV60" s="84"/>
      <c r="BW60" s="84"/>
      <c r="BX60" s="84"/>
      <c r="BY60" s="84"/>
      <c r="BZ60" s="84"/>
      <c r="CA60" s="84"/>
      <c r="CB60" s="84"/>
    </row>
    <row r="61" spans="1:80" x14ac:dyDescent="0.25">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84"/>
      <c r="AY61" s="84"/>
      <c r="AZ61" s="84"/>
      <c r="BA61" s="84"/>
      <c r="BB61" s="84"/>
      <c r="BC61" s="84"/>
      <c r="BD61" s="84"/>
      <c r="BE61" s="84"/>
      <c r="BF61" s="84"/>
      <c r="BG61" s="84"/>
      <c r="BH61" s="84"/>
      <c r="BI61" s="84"/>
      <c r="BJ61" s="84"/>
      <c r="BK61" s="84"/>
      <c r="BL61" s="84"/>
      <c r="BM61" s="84"/>
      <c r="BN61" s="84"/>
      <c r="BO61" s="84"/>
      <c r="BP61" s="84"/>
      <c r="BQ61" s="84"/>
      <c r="BR61" s="84"/>
      <c r="BS61" s="84"/>
      <c r="BT61" s="84"/>
      <c r="BU61" s="84"/>
      <c r="BV61" s="84"/>
      <c r="BW61" s="84"/>
      <c r="BX61" s="84"/>
      <c r="BY61" s="84"/>
      <c r="BZ61" s="84"/>
      <c r="CA61" s="84"/>
      <c r="CB61" s="84"/>
    </row>
    <row r="62" spans="1:80" x14ac:dyDescent="0.25">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s="84"/>
      <c r="AY62" s="84"/>
      <c r="AZ62" s="84"/>
      <c r="BA62" s="84"/>
      <c r="BB62" s="84"/>
      <c r="BC62" s="84"/>
      <c r="BD62" s="84"/>
      <c r="BE62" s="84"/>
      <c r="BF62" s="84"/>
      <c r="BG62" s="84"/>
      <c r="BH62" s="84"/>
      <c r="BI62" s="84"/>
      <c r="BJ62" s="84"/>
      <c r="BK62" s="84"/>
      <c r="BL62" s="84"/>
      <c r="BM62" s="84"/>
      <c r="BN62" s="84"/>
      <c r="BO62" s="84"/>
      <c r="BP62" s="84"/>
      <c r="BQ62" s="84"/>
      <c r="BR62" s="84"/>
      <c r="BS62" s="84"/>
      <c r="BT62" s="84"/>
      <c r="BU62" s="84"/>
      <c r="BV62" s="84"/>
      <c r="BW62" s="84"/>
      <c r="BX62" s="84"/>
      <c r="BY62" s="84"/>
      <c r="BZ62" s="84"/>
      <c r="CA62" s="84"/>
      <c r="CB62" s="84"/>
    </row>
    <row r="63" spans="1:80" x14ac:dyDescent="0.25">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84"/>
      <c r="AY63" s="84"/>
      <c r="AZ63" s="84"/>
      <c r="BA63" s="84"/>
      <c r="BB63" s="84"/>
      <c r="BC63" s="84"/>
      <c r="BD63" s="84"/>
      <c r="BE63" s="84"/>
      <c r="BF63" s="84"/>
      <c r="BG63" s="84"/>
      <c r="BH63" s="84"/>
      <c r="BI63" s="84"/>
      <c r="BJ63" s="84"/>
      <c r="BK63" s="84"/>
      <c r="BL63" s="84"/>
      <c r="BM63" s="84"/>
      <c r="BN63" s="84"/>
      <c r="BO63" s="84"/>
      <c r="BP63" s="84"/>
      <c r="BQ63" s="84"/>
      <c r="BR63" s="84"/>
      <c r="BS63" s="84"/>
      <c r="BT63" s="84"/>
      <c r="BU63" s="84"/>
      <c r="BV63" s="84"/>
      <c r="BW63" s="84"/>
      <c r="BX63" s="84"/>
      <c r="BY63" s="84"/>
      <c r="BZ63" s="84"/>
      <c r="CA63" s="84"/>
      <c r="CB63" s="84"/>
    </row>
    <row r="64" spans="1:80" x14ac:dyDescent="0.25">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4"/>
      <c r="AV64" s="84"/>
      <c r="AW64" s="84"/>
      <c r="AX64" s="84"/>
      <c r="AY64" s="84"/>
      <c r="AZ64" s="84"/>
      <c r="BA64" s="84"/>
      <c r="BB64" s="84"/>
      <c r="BC64" s="84"/>
      <c r="BD64" s="84"/>
      <c r="BE64" s="84"/>
      <c r="BF64" s="84"/>
      <c r="BG64" s="84"/>
      <c r="BH64" s="84"/>
      <c r="BI64" s="84"/>
      <c r="BJ64" s="84"/>
      <c r="BK64" s="84"/>
      <c r="BL64" s="84"/>
      <c r="BM64" s="84"/>
      <c r="BN64" s="84"/>
      <c r="BO64" s="84"/>
      <c r="BP64" s="84"/>
      <c r="BQ64" s="84"/>
      <c r="BR64" s="84"/>
      <c r="BS64" s="84"/>
      <c r="BT64" s="84"/>
      <c r="BU64" s="84"/>
      <c r="BV64" s="84"/>
      <c r="BW64" s="84"/>
      <c r="BX64" s="84"/>
      <c r="BY64" s="84"/>
      <c r="BZ64" s="84"/>
      <c r="CA64" s="84"/>
      <c r="CB64" s="84"/>
    </row>
    <row r="65" spans="1:80" x14ac:dyDescent="0.25">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84"/>
      <c r="AY65" s="84"/>
      <c r="AZ65" s="84"/>
      <c r="BA65" s="84"/>
      <c r="BB65" s="84"/>
      <c r="BC65" s="84"/>
      <c r="BD65" s="84"/>
      <c r="BE65" s="84"/>
      <c r="BF65" s="84"/>
      <c r="BG65" s="84"/>
      <c r="BH65" s="84"/>
      <c r="BI65" s="84"/>
      <c r="BJ65" s="84"/>
      <c r="BK65" s="84"/>
      <c r="BL65" s="84"/>
      <c r="BM65" s="84"/>
      <c r="BN65" s="84"/>
      <c r="BO65" s="84"/>
      <c r="BP65" s="84"/>
      <c r="BQ65" s="84"/>
      <c r="BR65" s="84"/>
      <c r="BS65" s="84"/>
      <c r="BT65" s="84"/>
      <c r="BU65" s="84"/>
      <c r="BV65" s="84"/>
      <c r="BW65" s="84"/>
      <c r="BX65" s="84"/>
      <c r="BY65" s="84"/>
      <c r="BZ65" s="84"/>
      <c r="CA65" s="84"/>
      <c r="CB65" s="84"/>
    </row>
    <row r="66" spans="1:80" x14ac:dyDescent="0.25">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s="84"/>
      <c r="AY66" s="84"/>
      <c r="AZ66" s="84"/>
      <c r="BA66" s="84"/>
      <c r="BB66" s="84"/>
      <c r="BC66" s="84"/>
      <c r="BD66" s="84"/>
      <c r="BE66" s="84"/>
      <c r="BF66" s="84"/>
      <c r="BG66" s="84"/>
      <c r="BH66" s="84"/>
      <c r="BI66" s="84"/>
      <c r="BJ66" s="84"/>
      <c r="BK66" s="84"/>
      <c r="BL66" s="84"/>
      <c r="BM66" s="84"/>
      <c r="BN66" s="84"/>
      <c r="BO66" s="84"/>
      <c r="BP66" s="84"/>
      <c r="BQ66" s="84"/>
      <c r="BR66" s="84"/>
      <c r="BS66" s="84"/>
      <c r="BT66" s="84"/>
      <c r="BU66" s="84"/>
      <c r="BV66" s="84"/>
      <c r="BW66" s="84"/>
      <c r="BX66" s="84"/>
      <c r="BY66" s="84"/>
      <c r="BZ66" s="84"/>
      <c r="CA66" s="84"/>
      <c r="CB66" s="84"/>
    </row>
    <row r="67" spans="1:80" x14ac:dyDescent="0.25">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row>
    <row r="68" spans="1:80" x14ac:dyDescent="0.25">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4"/>
      <c r="AV68" s="84"/>
      <c r="AW68" s="84"/>
      <c r="AX68" s="84"/>
      <c r="AY68" s="84"/>
      <c r="AZ68" s="84"/>
      <c r="BA68" s="84"/>
      <c r="BB68" s="84"/>
      <c r="BC68" s="84"/>
      <c r="BD68" s="84"/>
      <c r="BE68" s="84"/>
      <c r="BF68" s="84"/>
      <c r="BG68" s="84"/>
      <c r="BH68" s="84"/>
      <c r="BI68" s="84"/>
      <c r="BJ68" s="84"/>
      <c r="BK68" s="84"/>
      <c r="BL68" s="84"/>
      <c r="BM68" s="84"/>
      <c r="BN68" s="84"/>
      <c r="BO68" s="84"/>
      <c r="BP68" s="84"/>
      <c r="BQ68" s="84"/>
      <c r="BR68" s="84"/>
      <c r="BS68" s="84"/>
      <c r="BT68" s="84"/>
      <c r="BU68" s="84"/>
      <c r="BV68" s="84"/>
      <c r="BW68" s="84"/>
      <c r="BX68" s="84"/>
      <c r="BY68" s="84"/>
      <c r="BZ68" s="84"/>
      <c r="CA68" s="84"/>
      <c r="CB68" s="84"/>
    </row>
    <row r="69" spans="1:80" x14ac:dyDescent="0.25">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84"/>
      <c r="AY69" s="84"/>
      <c r="AZ69" s="84"/>
      <c r="BA69" s="84"/>
      <c r="BB69" s="84"/>
      <c r="BC69" s="84"/>
      <c r="BD69" s="84"/>
      <c r="BE69" s="84"/>
      <c r="BF69" s="84"/>
      <c r="BG69" s="84"/>
      <c r="BH69" s="84"/>
      <c r="BI69" s="84"/>
      <c r="BJ69" s="84"/>
      <c r="BK69" s="84"/>
      <c r="BL69" s="84"/>
      <c r="BM69" s="84"/>
      <c r="BN69" s="84"/>
      <c r="BO69" s="84"/>
      <c r="BP69" s="84"/>
      <c r="BQ69" s="84"/>
      <c r="BR69" s="84"/>
      <c r="BS69" s="84"/>
      <c r="BT69" s="84"/>
      <c r="BU69" s="84"/>
      <c r="BV69" s="84"/>
      <c r="BW69" s="84"/>
      <c r="BX69" s="84"/>
      <c r="BY69" s="84"/>
      <c r="BZ69" s="84"/>
      <c r="CA69" s="84"/>
      <c r="CB69" s="84"/>
    </row>
    <row r="70" spans="1:80" x14ac:dyDescent="0.25">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4"/>
      <c r="AV70" s="84"/>
      <c r="AW70" s="84"/>
      <c r="AX70" s="84"/>
      <c r="AY70" s="84"/>
      <c r="AZ70" s="84"/>
      <c r="BA70" s="84"/>
      <c r="BB70" s="84"/>
      <c r="BC70" s="84"/>
      <c r="BD70" s="84"/>
      <c r="BE70" s="84"/>
      <c r="BF70" s="84"/>
      <c r="BG70" s="84"/>
      <c r="BH70" s="84"/>
      <c r="BI70" s="84"/>
      <c r="BJ70" s="84"/>
      <c r="BK70" s="84"/>
      <c r="BL70" s="84"/>
      <c r="BM70" s="84"/>
      <c r="BN70" s="84"/>
      <c r="BO70" s="84"/>
      <c r="BP70" s="84"/>
      <c r="BQ70" s="84"/>
      <c r="BR70" s="84"/>
      <c r="BS70" s="84"/>
      <c r="BT70" s="84"/>
      <c r="BU70" s="84"/>
      <c r="BV70" s="84"/>
      <c r="BW70" s="84"/>
      <c r="BX70" s="84"/>
      <c r="BY70" s="84"/>
      <c r="BZ70" s="84"/>
      <c r="CA70" s="84"/>
      <c r="CB70" s="84"/>
    </row>
    <row r="71" spans="1:80" x14ac:dyDescent="0.25">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4"/>
      <c r="AV71" s="84"/>
      <c r="AW71" s="84"/>
      <c r="AX71" s="84"/>
      <c r="AY71" s="84"/>
      <c r="AZ71" s="84"/>
      <c r="BA71" s="84"/>
      <c r="BB71" s="84"/>
      <c r="BC71" s="84"/>
      <c r="BD71" s="84"/>
      <c r="BE71" s="84"/>
      <c r="BF71" s="84"/>
      <c r="BG71" s="84"/>
      <c r="BH71" s="84"/>
      <c r="BI71" s="84"/>
      <c r="BJ71" s="84"/>
      <c r="BK71" s="84"/>
      <c r="BL71" s="84"/>
      <c r="BM71" s="84"/>
      <c r="BN71" s="84"/>
      <c r="BO71" s="84"/>
      <c r="BP71" s="84"/>
      <c r="BQ71" s="84"/>
      <c r="BR71" s="84"/>
      <c r="BS71" s="84"/>
      <c r="BT71" s="84"/>
      <c r="BU71" s="84"/>
      <c r="BV71" s="84"/>
      <c r="BW71" s="84"/>
      <c r="BX71" s="84"/>
      <c r="BY71" s="84"/>
      <c r="BZ71" s="84"/>
      <c r="CA71" s="84"/>
      <c r="CB71" s="84"/>
    </row>
    <row r="72" spans="1:80" x14ac:dyDescent="0.25">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c r="AA72" s="84"/>
      <c r="AB72" s="84"/>
      <c r="AC72" s="84"/>
      <c r="AD72" s="84"/>
      <c r="AE72" s="84"/>
      <c r="AF72" s="84"/>
      <c r="AG72" s="84"/>
      <c r="AH72" s="84"/>
      <c r="AI72" s="84"/>
      <c r="AJ72" s="84"/>
      <c r="AK72" s="84"/>
      <c r="AL72" s="84"/>
      <c r="AM72" s="84"/>
      <c r="AN72" s="84"/>
      <c r="AO72" s="84"/>
      <c r="AP72" s="84"/>
      <c r="AQ72" s="84"/>
      <c r="AR72" s="84"/>
      <c r="AS72" s="84"/>
      <c r="AT72" s="84"/>
      <c r="AU72" s="84"/>
      <c r="AV72" s="84"/>
      <c r="AW72" s="84"/>
      <c r="AX72" s="84"/>
      <c r="AY72" s="84"/>
      <c r="AZ72" s="84"/>
      <c r="BA72" s="84"/>
      <c r="BB72" s="84"/>
      <c r="BC72" s="84"/>
      <c r="BD72" s="84"/>
      <c r="BE72" s="84"/>
      <c r="BF72" s="84"/>
      <c r="BG72" s="84"/>
      <c r="BH72" s="84"/>
      <c r="BI72" s="84"/>
      <c r="BJ72" s="84"/>
      <c r="BK72" s="84"/>
      <c r="BL72" s="84"/>
      <c r="BM72" s="84"/>
      <c r="BN72" s="84"/>
      <c r="BO72" s="84"/>
      <c r="BP72" s="84"/>
      <c r="BQ72" s="84"/>
      <c r="BR72" s="84"/>
      <c r="BS72" s="84"/>
      <c r="BT72" s="84"/>
      <c r="BU72" s="84"/>
      <c r="BV72" s="84"/>
      <c r="BW72" s="84"/>
      <c r="BX72" s="84"/>
      <c r="BY72" s="84"/>
      <c r="BZ72" s="84"/>
      <c r="CA72" s="84"/>
      <c r="CB72" s="84"/>
    </row>
    <row r="73" spans="1:80" x14ac:dyDescent="0.25">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c r="AA73" s="84"/>
      <c r="AB73" s="84"/>
      <c r="AC73" s="84"/>
      <c r="AD73" s="84"/>
      <c r="AE73" s="84"/>
      <c r="AF73" s="84"/>
      <c r="AG73" s="84"/>
      <c r="AH73" s="84"/>
      <c r="AI73" s="84"/>
      <c r="AJ73" s="84"/>
      <c r="AK73" s="84"/>
      <c r="AL73" s="84"/>
      <c r="AM73" s="84"/>
      <c r="AN73" s="84"/>
      <c r="AO73" s="84"/>
      <c r="AP73" s="84"/>
      <c r="AQ73" s="84"/>
      <c r="AR73" s="84"/>
      <c r="AS73" s="84"/>
      <c r="AT73" s="84"/>
      <c r="AU73" s="84"/>
      <c r="AV73" s="84"/>
      <c r="AW73" s="84"/>
      <c r="AX73" s="84"/>
      <c r="AY73" s="84"/>
      <c r="AZ73" s="84"/>
      <c r="BA73" s="84"/>
      <c r="BB73" s="84"/>
      <c r="BC73" s="84"/>
      <c r="BD73" s="84"/>
      <c r="BE73" s="84"/>
      <c r="BF73" s="84"/>
      <c r="BG73" s="84"/>
      <c r="BH73" s="84"/>
      <c r="BI73" s="84"/>
      <c r="BJ73" s="84"/>
      <c r="BK73" s="84"/>
      <c r="BL73" s="84"/>
      <c r="BM73" s="84"/>
      <c r="BN73" s="84"/>
      <c r="BO73" s="84"/>
      <c r="BP73" s="84"/>
      <c r="BQ73" s="84"/>
      <c r="BR73" s="84"/>
      <c r="BS73" s="84"/>
      <c r="BT73" s="84"/>
      <c r="BU73" s="84"/>
      <c r="BV73" s="84"/>
      <c r="BW73" s="84"/>
      <c r="BX73" s="84"/>
      <c r="BY73" s="84"/>
      <c r="BZ73" s="84"/>
      <c r="CA73" s="84"/>
      <c r="CB73" s="84"/>
    </row>
    <row r="74" spans="1:80" x14ac:dyDescent="0.25">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c r="AA74" s="84"/>
      <c r="AB74" s="84"/>
      <c r="AC74" s="84"/>
      <c r="AD74" s="84"/>
      <c r="AE74" s="84"/>
      <c r="AF74" s="84"/>
      <c r="AG74" s="84"/>
      <c r="AH74" s="84"/>
      <c r="AI74" s="84"/>
      <c r="AJ74" s="84"/>
      <c r="AK74" s="84"/>
      <c r="AL74" s="84"/>
      <c r="AM74" s="84"/>
      <c r="AN74" s="84"/>
      <c r="AO74" s="84"/>
      <c r="AP74" s="84"/>
      <c r="AQ74" s="84"/>
      <c r="AR74" s="84"/>
      <c r="AS74" s="84"/>
      <c r="AT74" s="84"/>
      <c r="AU74" s="84"/>
      <c r="AV74" s="84"/>
      <c r="AW74" s="84"/>
      <c r="AX74" s="84"/>
      <c r="AY74" s="84"/>
      <c r="AZ74" s="84"/>
      <c r="BA74" s="84"/>
      <c r="BB74" s="84"/>
      <c r="BC74" s="84"/>
      <c r="BD74" s="84"/>
      <c r="BE74" s="84"/>
      <c r="BF74" s="84"/>
      <c r="BG74" s="84"/>
      <c r="BH74" s="84"/>
      <c r="BI74" s="84"/>
      <c r="BJ74" s="84"/>
      <c r="BK74" s="84"/>
      <c r="BL74" s="84"/>
      <c r="BM74" s="84"/>
      <c r="BN74" s="84"/>
      <c r="BO74" s="84"/>
      <c r="BP74" s="84"/>
      <c r="BQ74" s="84"/>
      <c r="BR74" s="84"/>
      <c r="BS74" s="84"/>
      <c r="BT74" s="84"/>
      <c r="BU74" s="84"/>
      <c r="BV74" s="84"/>
      <c r="BW74" s="84"/>
      <c r="BX74" s="84"/>
      <c r="BY74" s="84"/>
      <c r="BZ74" s="84"/>
      <c r="CA74" s="84"/>
      <c r="CB74" s="84"/>
    </row>
    <row r="75" spans="1:80" x14ac:dyDescent="0.25">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c r="AI75" s="84"/>
      <c r="AJ75" s="84"/>
      <c r="AK75" s="84"/>
      <c r="AL75" s="84"/>
      <c r="AM75" s="84"/>
      <c r="AN75" s="84"/>
      <c r="AO75" s="84"/>
      <c r="AP75" s="84"/>
      <c r="AQ75" s="84"/>
      <c r="AR75" s="84"/>
      <c r="AS75" s="84"/>
      <c r="AT75" s="84"/>
      <c r="AU75" s="84"/>
      <c r="AV75" s="84"/>
      <c r="AW75" s="84"/>
      <c r="AX75" s="84"/>
      <c r="AY75" s="84"/>
      <c r="AZ75" s="84"/>
      <c r="BA75" s="84"/>
      <c r="BB75" s="84"/>
      <c r="BC75" s="84"/>
      <c r="BD75" s="84"/>
      <c r="BE75" s="84"/>
      <c r="BF75" s="84"/>
      <c r="BG75" s="84"/>
      <c r="BH75" s="84"/>
      <c r="BI75" s="84"/>
      <c r="BJ75" s="84"/>
      <c r="BK75" s="84"/>
      <c r="BL75" s="84"/>
      <c r="BM75" s="84"/>
      <c r="BN75" s="84"/>
      <c r="BO75" s="84"/>
      <c r="BP75" s="84"/>
      <c r="BQ75" s="84"/>
      <c r="BR75" s="84"/>
      <c r="BS75" s="84"/>
      <c r="BT75" s="84"/>
      <c r="BU75" s="84"/>
      <c r="BV75" s="84"/>
      <c r="BW75" s="84"/>
      <c r="BX75" s="84"/>
      <c r="BY75" s="84"/>
      <c r="BZ75" s="84"/>
      <c r="CA75" s="84"/>
      <c r="CB75" s="84"/>
    </row>
    <row r="76" spans="1:80" x14ac:dyDescent="0.25">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c r="AA76" s="84"/>
      <c r="AB76" s="84"/>
      <c r="AC76" s="84"/>
      <c r="AD76" s="84"/>
      <c r="AE76" s="84"/>
      <c r="AF76" s="84"/>
      <c r="AG76" s="84"/>
      <c r="AH76" s="84"/>
      <c r="AI76" s="84"/>
      <c r="AJ76" s="84"/>
      <c r="AK76" s="84"/>
      <c r="AL76" s="84"/>
      <c r="AM76" s="84"/>
      <c r="AN76" s="84"/>
      <c r="AO76" s="84"/>
      <c r="AP76" s="84"/>
      <c r="AQ76" s="84"/>
      <c r="AR76" s="84"/>
      <c r="AS76" s="84"/>
      <c r="AT76" s="84"/>
      <c r="AU76" s="84"/>
      <c r="AV76" s="84"/>
      <c r="AW76" s="84"/>
      <c r="AX76" s="84"/>
      <c r="AY76" s="84"/>
      <c r="AZ76" s="84"/>
      <c r="BA76" s="84"/>
      <c r="BB76" s="84"/>
      <c r="BC76" s="84"/>
      <c r="BD76" s="84"/>
      <c r="BE76" s="84"/>
      <c r="BF76" s="84"/>
      <c r="BG76" s="84"/>
      <c r="BH76" s="84"/>
      <c r="BI76" s="84"/>
      <c r="BJ76" s="84"/>
      <c r="BK76" s="84"/>
      <c r="BL76" s="84"/>
      <c r="BM76" s="84"/>
      <c r="BN76" s="84"/>
      <c r="BO76" s="84"/>
      <c r="BP76" s="84"/>
      <c r="BQ76" s="84"/>
      <c r="BR76" s="84"/>
      <c r="BS76" s="84"/>
      <c r="BT76" s="84"/>
      <c r="BU76" s="84"/>
      <c r="BV76" s="84"/>
      <c r="BW76" s="84"/>
      <c r="BX76" s="84"/>
      <c r="BY76" s="84"/>
      <c r="BZ76" s="84"/>
      <c r="CA76" s="84"/>
      <c r="CB76" s="84"/>
    </row>
    <row r="77" spans="1:80" x14ac:dyDescent="0.25">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c r="AI77" s="84"/>
      <c r="AJ77" s="84"/>
      <c r="AK77" s="84"/>
      <c r="AL77" s="84"/>
      <c r="AM77" s="84"/>
      <c r="AN77" s="84"/>
      <c r="AO77" s="84"/>
      <c r="AP77" s="84"/>
      <c r="AQ77" s="84"/>
      <c r="AR77" s="84"/>
      <c r="AS77" s="84"/>
      <c r="AT77" s="84"/>
      <c r="AU77" s="84"/>
      <c r="AV77" s="84"/>
      <c r="AW77" s="84"/>
      <c r="AX77" s="84"/>
      <c r="AY77" s="84"/>
      <c r="AZ77" s="84"/>
      <c r="BA77" s="84"/>
      <c r="BB77" s="84"/>
      <c r="BC77" s="84"/>
      <c r="BD77" s="84"/>
      <c r="BE77" s="84"/>
      <c r="BF77" s="84"/>
      <c r="BG77" s="84"/>
      <c r="BH77" s="84"/>
      <c r="BI77" s="84"/>
      <c r="BJ77" s="84"/>
      <c r="BK77" s="84"/>
      <c r="BL77" s="84"/>
      <c r="BM77" s="84"/>
      <c r="BN77" s="84"/>
      <c r="BO77" s="84"/>
      <c r="BP77" s="84"/>
      <c r="BQ77" s="84"/>
      <c r="BR77" s="84"/>
      <c r="BS77" s="84"/>
      <c r="BT77" s="84"/>
      <c r="BU77" s="84"/>
      <c r="BV77" s="84"/>
      <c r="BW77" s="84"/>
      <c r="BX77" s="84"/>
      <c r="BY77" s="84"/>
      <c r="BZ77" s="84"/>
      <c r="CA77" s="84"/>
      <c r="CB77" s="84"/>
    </row>
    <row r="78" spans="1:80" x14ac:dyDescent="0.25">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c r="AA78" s="84"/>
      <c r="AB78" s="84"/>
      <c r="AC78" s="84"/>
      <c r="AD78" s="84"/>
      <c r="AE78" s="84"/>
      <c r="AF78" s="84"/>
      <c r="AG78" s="84"/>
      <c r="AH78" s="84"/>
      <c r="AI78" s="84"/>
      <c r="AJ78" s="84"/>
      <c r="AK78" s="84"/>
      <c r="AL78" s="84"/>
      <c r="AM78" s="84"/>
      <c r="AN78" s="84"/>
      <c r="AO78" s="84"/>
      <c r="AP78" s="84"/>
      <c r="AQ78" s="84"/>
      <c r="AR78" s="84"/>
      <c r="AS78" s="84"/>
      <c r="AT78" s="84"/>
      <c r="AU78" s="84"/>
      <c r="AV78" s="84"/>
      <c r="AW78" s="84"/>
      <c r="AX78" s="84"/>
      <c r="AY78" s="84"/>
      <c r="AZ78" s="84"/>
      <c r="BA78" s="84"/>
      <c r="BB78" s="84"/>
      <c r="BC78" s="84"/>
      <c r="BD78" s="84"/>
      <c r="BE78" s="84"/>
      <c r="BF78" s="84"/>
      <c r="BG78" s="84"/>
      <c r="BH78" s="84"/>
      <c r="BI78" s="84"/>
      <c r="BJ78" s="84"/>
      <c r="BK78" s="84"/>
      <c r="BL78" s="84"/>
      <c r="BM78" s="84"/>
      <c r="BN78" s="84"/>
      <c r="BO78" s="84"/>
      <c r="BP78" s="84"/>
      <c r="BQ78" s="84"/>
      <c r="BR78" s="84"/>
      <c r="BS78" s="84"/>
      <c r="BT78" s="84"/>
      <c r="BU78" s="84"/>
      <c r="BV78" s="84"/>
      <c r="BW78" s="84"/>
      <c r="BX78" s="84"/>
      <c r="BY78" s="84"/>
      <c r="BZ78" s="84"/>
      <c r="CA78" s="84"/>
      <c r="CB78" s="84"/>
    </row>
    <row r="79" spans="1:80" x14ac:dyDescent="0.25">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84"/>
      <c r="AI79" s="84"/>
      <c r="AJ79" s="84"/>
      <c r="AK79" s="84"/>
      <c r="AL79" s="84"/>
      <c r="AM79" s="84"/>
      <c r="AN79" s="84"/>
      <c r="AO79" s="84"/>
      <c r="AP79" s="84"/>
      <c r="AQ79" s="84"/>
      <c r="AR79" s="84"/>
      <c r="AS79" s="84"/>
      <c r="AT79" s="84"/>
      <c r="AU79" s="84"/>
      <c r="AV79" s="84"/>
      <c r="AW79" s="84"/>
      <c r="AX79" s="84"/>
      <c r="AY79" s="84"/>
      <c r="AZ79" s="84"/>
      <c r="BA79" s="84"/>
      <c r="BB79" s="84"/>
      <c r="BC79" s="84"/>
      <c r="BD79" s="84"/>
      <c r="BE79" s="84"/>
      <c r="BF79" s="84"/>
      <c r="BG79" s="84"/>
      <c r="BH79" s="84"/>
      <c r="BI79" s="84"/>
      <c r="BJ79" s="84"/>
      <c r="BK79" s="84"/>
    </row>
    <row r="80" spans="1:80" x14ac:dyDescent="0.25">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c r="AA80" s="84"/>
      <c r="AB80" s="84"/>
      <c r="AC80" s="84"/>
      <c r="AD80" s="84"/>
      <c r="AE80" s="84"/>
      <c r="AF80" s="84"/>
      <c r="AG80" s="84"/>
      <c r="AH80" s="84"/>
      <c r="AI80" s="84"/>
      <c r="AJ80" s="84"/>
      <c r="AK80" s="84"/>
      <c r="AL80" s="84"/>
      <c r="AM80" s="84"/>
      <c r="AN80" s="84"/>
      <c r="AO80" s="84"/>
      <c r="AP80" s="84"/>
      <c r="AQ80" s="84"/>
      <c r="AR80" s="84"/>
      <c r="AS80" s="84"/>
      <c r="AT80" s="84"/>
      <c r="AU80" s="84"/>
      <c r="AV80" s="84"/>
      <c r="AW80" s="84"/>
      <c r="AX80" s="84"/>
      <c r="AY80" s="84"/>
      <c r="AZ80" s="84"/>
      <c r="BA80" s="84"/>
      <c r="BB80" s="84"/>
      <c r="BC80" s="84"/>
      <c r="BD80" s="84"/>
      <c r="BE80" s="84"/>
      <c r="BF80" s="84"/>
      <c r="BG80" s="84"/>
      <c r="BH80" s="84"/>
      <c r="BI80" s="84"/>
      <c r="BJ80" s="84"/>
      <c r="BK80" s="84"/>
    </row>
    <row r="81" spans="1:63" x14ac:dyDescent="0.25">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c r="AA81" s="84"/>
      <c r="AB81" s="84"/>
      <c r="AC81" s="84"/>
      <c r="AD81" s="84"/>
      <c r="AE81" s="84"/>
      <c r="AF81" s="84"/>
      <c r="AG81" s="84"/>
      <c r="AH81" s="84"/>
      <c r="AI81" s="84"/>
      <c r="AJ81" s="84"/>
      <c r="AK81" s="84"/>
      <c r="AL81" s="84"/>
      <c r="AM81" s="84"/>
      <c r="AN81" s="84"/>
      <c r="AO81" s="84"/>
      <c r="AP81" s="84"/>
      <c r="AQ81" s="84"/>
      <c r="AR81" s="84"/>
      <c r="AS81" s="84"/>
      <c r="AT81" s="84"/>
      <c r="AU81" s="84"/>
      <c r="AV81" s="84"/>
      <c r="AW81" s="84"/>
      <c r="AX81" s="84"/>
      <c r="AY81" s="84"/>
      <c r="AZ81" s="84"/>
      <c r="BA81" s="84"/>
      <c r="BB81" s="84"/>
      <c r="BC81" s="84"/>
      <c r="BD81" s="84"/>
      <c r="BE81" s="84"/>
      <c r="BF81" s="84"/>
      <c r="BG81" s="84"/>
      <c r="BH81" s="84"/>
      <c r="BI81" s="84"/>
      <c r="BJ81" s="84"/>
      <c r="BK81" s="84"/>
    </row>
    <row r="82" spans="1:63" x14ac:dyDescent="0.25">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c r="AA82" s="84"/>
      <c r="AB82" s="84"/>
      <c r="AC82" s="84"/>
      <c r="AD82" s="84"/>
      <c r="AE82" s="84"/>
      <c r="AF82" s="84"/>
      <c r="AG82" s="84"/>
      <c r="AH82" s="84"/>
      <c r="AI82" s="84"/>
      <c r="AJ82" s="84"/>
      <c r="AK82" s="84"/>
      <c r="AL82" s="84"/>
      <c r="AM82" s="84"/>
      <c r="AN82" s="84"/>
      <c r="AO82" s="84"/>
      <c r="AP82" s="84"/>
      <c r="AQ82" s="84"/>
      <c r="AR82" s="84"/>
      <c r="AS82" s="84"/>
      <c r="AT82" s="84"/>
      <c r="AU82" s="84"/>
      <c r="AV82" s="84"/>
      <c r="AW82" s="84"/>
      <c r="AX82" s="84"/>
      <c r="AY82" s="84"/>
      <c r="AZ82" s="84"/>
      <c r="BA82" s="84"/>
      <c r="BB82" s="84"/>
      <c r="BC82" s="84"/>
      <c r="BD82" s="84"/>
      <c r="BE82" s="84"/>
      <c r="BF82" s="84"/>
      <c r="BG82" s="84"/>
      <c r="BH82" s="84"/>
      <c r="BI82" s="84"/>
      <c r="BJ82" s="84"/>
      <c r="BK82" s="84"/>
    </row>
    <row r="83" spans="1:63" x14ac:dyDescent="0.25">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c r="AA83" s="84"/>
      <c r="AB83" s="84"/>
      <c r="AC83" s="84"/>
      <c r="AD83" s="84"/>
      <c r="AE83" s="84"/>
      <c r="AF83" s="84"/>
      <c r="AG83" s="84"/>
      <c r="AH83" s="84"/>
      <c r="AI83" s="84"/>
      <c r="AJ83" s="84"/>
      <c r="AK83" s="84"/>
      <c r="AL83" s="84"/>
      <c r="AM83" s="84"/>
      <c r="AN83" s="84"/>
      <c r="AO83" s="84"/>
      <c r="AP83" s="84"/>
      <c r="AQ83" s="84"/>
      <c r="AR83" s="84"/>
      <c r="AS83" s="84"/>
      <c r="AT83" s="84"/>
      <c r="AU83" s="84"/>
      <c r="AV83" s="84"/>
      <c r="AW83" s="84"/>
      <c r="AX83" s="84"/>
      <c r="AY83" s="84"/>
      <c r="AZ83" s="84"/>
      <c r="BA83" s="84"/>
      <c r="BB83" s="84"/>
      <c r="BC83" s="84"/>
      <c r="BD83" s="84"/>
      <c r="BE83" s="84"/>
      <c r="BF83" s="84"/>
      <c r="BG83" s="84"/>
      <c r="BH83" s="84"/>
      <c r="BI83" s="84"/>
      <c r="BJ83" s="84"/>
      <c r="BK83" s="84"/>
    </row>
    <row r="84" spans="1:63" x14ac:dyDescent="0.25">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c r="AA84" s="84"/>
      <c r="AB84" s="84"/>
      <c r="AC84" s="84"/>
      <c r="AD84" s="84"/>
      <c r="AE84" s="84"/>
      <c r="AF84" s="84"/>
      <c r="AG84" s="84"/>
      <c r="AH84" s="84"/>
      <c r="AI84" s="84"/>
      <c r="AJ84" s="84"/>
      <c r="AK84" s="84"/>
      <c r="AL84" s="84"/>
      <c r="AM84" s="84"/>
      <c r="AN84" s="84"/>
      <c r="AO84" s="84"/>
      <c r="AP84" s="84"/>
      <c r="AQ84" s="84"/>
      <c r="AR84" s="84"/>
      <c r="AS84" s="84"/>
      <c r="AT84" s="84"/>
      <c r="AU84" s="84"/>
      <c r="AV84" s="84"/>
      <c r="AW84" s="84"/>
      <c r="AX84" s="84"/>
      <c r="AY84" s="84"/>
      <c r="AZ84" s="84"/>
      <c r="BA84" s="84"/>
      <c r="BB84" s="84"/>
      <c r="BC84" s="84"/>
      <c r="BD84" s="84"/>
      <c r="BE84" s="84"/>
      <c r="BF84" s="84"/>
      <c r="BG84" s="84"/>
      <c r="BH84" s="84"/>
      <c r="BI84" s="84"/>
      <c r="BJ84" s="84"/>
      <c r="BK84" s="84"/>
    </row>
    <row r="85" spans="1:63" x14ac:dyDescent="0.25">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c r="AA85" s="84"/>
      <c r="AB85" s="84"/>
      <c r="AC85" s="84"/>
      <c r="AD85" s="84"/>
      <c r="AE85" s="84"/>
      <c r="AF85" s="84"/>
      <c r="AG85" s="84"/>
      <c r="AH85" s="84"/>
      <c r="AI85" s="84"/>
      <c r="AJ85" s="84"/>
      <c r="AK85" s="84"/>
      <c r="AL85" s="84"/>
      <c r="AM85" s="84"/>
      <c r="AN85" s="84"/>
      <c r="AO85" s="84"/>
      <c r="AP85" s="84"/>
      <c r="AQ85" s="84"/>
      <c r="AR85" s="84"/>
      <c r="AS85" s="84"/>
      <c r="AT85" s="84"/>
      <c r="AU85" s="84"/>
      <c r="AV85" s="84"/>
      <c r="AW85" s="84"/>
      <c r="AX85" s="84"/>
      <c r="AY85" s="84"/>
      <c r="AZ85" s="84"/>
      <c r="BA85" s="84"/>
      <c r="BB85" s="84"/>
      <c r="BC85" s="84"/>
      <c r="BD85" s="84"/>
      <c r="BE85" s="84"/>
      <c r="BF85" s="84"/>
      <c r="BG85" s="84"/>
      <c r="BH85" s="84"/>
      <c r="BI85" s="84"/>
      <c r="BJ85" s="84"/>
      <c r="BK85" s="84"/>
    </row>
    <row r="86" spans="1:63" x14ac:dyDescent="0.25">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c r="AA86" s="84"/>
      <c r="AB86" s="84"/>
      <c r="AC86" s="84"/>
      <c r="AD86" s="84"/>
      <c r="AE86" s="84"/>
      <c r="AF86" s="84"/>
      <c r="AG86" s="84"/>
      <c r="AH86" s="84"/>
      <c r="AI86" s="84"/>
      <c r="AJ86" s="84"/>
      <c r="AK86" s="84"/>
      <c r="AL86" s="84"/>
      <c r="AM86" s="84"/>
      <c r="AN86" s="84"/>
      <c r="AO86" s="84"/>
      <c r="AP86" s="84"/>
      <c r="AQ86" s="84"/>
      <c r="AR86" s="84"/>
      <c r="AS86" s="84"/>
      <c r="AT86" s="84"/>
      <c r="AU86" s="84"/>
      <c r="AV86" s="84"/>
      <c r="AW86" s="84"/>
      <c r="AX86" s="84"/>
      <c r="AY86" s="84"/>
      <c r="AZ86" s="84"/>
      <c r="BA86" s="84"/>
      <c r="BB86" s="84"/>
      <c r="BC86" s="84"/>
      <c r="BD86" s="84"/>
      <c r="BE86" s="84"/>
      <c r="BF86" s="84"/>
      <c r="BG86" s="84"/>
      <c r="BH86" s="84"/>
      <c r="BI86" s="84"/>
      <c r="BJ86" s="84"/>
      <c r="BK86" s="84"/>
    </row>
    <row r="87" spans="1:63" x14ac:dyDescent="0.25">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c r="AA87" s="84"/>
      <c r="AB87" s="84"/>
      <c r="AC87" s="84"/>
      <c r="AD87" s="84"/>
      <c r="AE87" s="84"/>
      <c r="AF87" s="84"/>
      <c r="AG87" s="84"/>
      <c r="AH87" s="84"/>
      <c r="AI87" s="84"/>
      <c r="AJ87" s="84"/>
      <c r="AK87" s="84"/>
      <c r="AL87" s="84"/>
      <c r="AM87" s="84"/>
      <c r="AN87" s="84"/>
      <c r="AO87" s="84"/>
      <c r="AP87" s="84"/>
      <c r="AQ87" s="84"/>
      <c r="AR87" s="84"/>
      <c r="AS87" s="84"/>
      <c r="AT87" s="84"/>
      <c r="AU87" s="84"/>
      <c r="AV87" s="84"/>
      <c r="AW87" s="84"/>
      <c r="AX87" s="84"/>
      <c r="AY87" s="84"/>
      <c r="AZ87" s="84"/>
      <c r="BA87" s="84"/>
      <c r="BB87" s="84"/>
      <c r="BC87" s="84"/>
      <c r="BD87" s="84"/>
      <c r="BE87" s="84"/>
      <c r="BF87" s="84"/>
      <c r="BG87" s="84"/>
      <c r="BH87" s="84"/>
      <c r="BI87" s="84"/>
      <c r="BJ87" s="84"/>
      <c r="BK87" s="84"/>
    </row>
    <row r="88" spans="1:63" x14ac:dyDescent="0.25">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c r="AA88" s="84"/>
      <c r="AB88" s="84"/>
      <c r="AC88" s="84"/>
      <c r="AD88" s="84"/>
      <c r="AE88" s="84"/>
      <c r="AF88" s="84"/>
      <c r="AG88" s="84"/>
      <c r="AH88" s="84"/>
      <c r="AI88" s="84"/>
      <c r="AJ88" s="84"/>
      <c r="AK88" s="84"/>
      <c r="AL88" s="84"/>
      <c r="AM88" s="84"/>
      <c r="AN88" s="84"/>
      <c r="AO88" s="84"/>
      <c r="AP88" s="84"/>
      <c r="AQ88" s="84"/>
      <c r="AR88" s="84"/>
      <c r="AS88" s="84"/>
      <c r="AT88" s="84"/>
      <c r="AU88" s="84"/>
      <c r="AV88" s="84"/>
      <c r="AW88" s="84"/>
      <c r="AX88" s="84"/>
      <c r="AY88" s="84"/>
      <c r="AZ88" s="84"/>
      <c r="BA88" s="84"/>
      <c r="BB88" s="84"/>
      <c r="BC88" s="84"/>
      <c r="BD88" s="84"/>
      <c r="BE88" s="84"/>
      <c r="BF88" s="84"/>
      <c r="BG88" s="84"/>
      <c r="BH88" s="84"/>
      <c r="BI88" s="84"/>
      <c r="BJ88" s="84"/>
      <c r="BK88" s="84"/>
    </row>
    <row r="89" spans="1:63" x14ac:dyDescent="0.25">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c r="AA89" s="84"/>
      <c r="AB89" s="84"/>
      <c r="AC89" s="84"/>
      <c r="AD89" s="84"/>
      <c r="AE89" s="84"/>
      <c r="AF89" s="84"/>
      <c r="AG89" s="84"/>
      <c r="AH89" s="84"/>
      <c r="AI89" s="84"/>
      <c r="AJ89" s="84"/>
      <c r="AK89" s="84"/>
      <c r="AL89" s="84"/>
      <c r="AM89" s="84"/>
      <c r="AN89" s="84"/>
      <c r="AO89" s="84"/>
      <c r="AP89" s="84"/>
      <c r="AQ89" s="84"/>
      <c r="AR89" s="84"/>
      <c r="AS89" s="84"/>
      <c r="AT89" s="84"/>
      <c r="AU89" s="84"/>
      <c r="AV89" s="84"/>
      <c r="AW89" s="84"/>
      <c r="AX89" s="84"/>
      <c r="AY89" s="84"/>
      <c r="AZ89" s="84"/>
      <c r="BA89" s="84"/>
      <c r="BB89" s="84"/>
      <c r="BC89" s="84"/>
      <c r="BD89" s="84"/>
      <c r="BE89" s="84"/>
      <c r="BF89" s="84"/>
      <c r="BG89" s="84"/>
      <c r="BH89" s="84"/>
      <c r="BI89" s="84"/>
      <c r="BJ89" s="84"/>
      <c r="BK89" s="84"/>
    </row>
    <row r="90" spans="1:63" x14ac:dyDescent="0.25">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c r="AA90" s="84"/>
      <c r="AB90" s="84"/>
      <c r="AC90" s="84"/>
      <c r="AD90" s="84"/>
      <c r="AE90" s="84"/>
      <c r="AF90" s="84"/>
      <c r="AG90" s="84"/>
      <c r="AH90" s="84"/>
      <c r="AI90" s="84"/>
      <c r="AJ90" s="84"/>
      <c r="AK90" s="84"/>
      <c r="AL90" s="84"/>
      <c r="AM90" s="84"/>
      <c r="AN90" s="84"/>
      <c r="AO90" s="84"/>
      <c r="AP90" s="84"/>
      <c r="AQ90" s="84"/>
      <c r="AR90" s="84"/>
      <c r="AS90" s="84"/>
      <c r="AT90" s="84"/>
      <c r="AU90" s="84"/>
      <c r="AV90" s="84"/>
      <c r="AW90" s="84"/>
      <c r="AX90" s="84"/>
      <c r="AY90" s="84"/>
      <c r="AZ90" s="84"/>
      <c r="BA90" s="84"/>
      <c r="BB90" s="84"/>
      <c r="BC90" s="84"/>
      <c r="BD90" s="84"/>
      <c r="BE90" s="84"/>
      <c r="BF90" s="84"/>
      <c r="BG90" s="84"/>
      <c r="BH90" s="84"/>
      <c r="BI90" s="84"/>
      <c r="BJ90" s="84"/>
      <c r="BK90" s="84"/>
    </row>
    <row r="91" spans="1:63" x14ac:dyDescent="0.25">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c r="AA91" s="84"/>
      <c r="AB91" s="84"/>
      <c r="AC91" s="84"/>
      <c r="AD91" s="84"/>
      <c r="AE91" s="84"/>
      <c r="AF91" s="84"/>
      <c r="AG91" s="84"/>
      <c r="AH91" s="84"/>
      <c r="AI91" s="84"/>
      <c r="AJ91" s="84"/>
      <c r="AK91" s="84"/>
      <c r="AL91" s="84"/>
      <c r="AM91" s="84"/>
      <c r="AN91" s="84"/>
      <c r="AO91" s="84"/>
      <c r="AP91" s="84"/>
      <c r="AQ91" s="84"/>
      <c r="AR91" s="84"/>
      <c r="AS91" s="84"/>
      <c r="AT91" s="84"/>
      <c r="AU91" s="84"/>
      <c r="AV91" s="84"/>
      <c r="AW91" s="84"/>
      <c r="AX91" s="84"/>
      <c r="AY91" s="84"/>
      <c r="AZ91" s="84"/>
      <c r="BA91" s="84"/>
      <c r="BB91" s="84"/>
      <c r="BC91" s="84"/>
      <c r="BD91" s="84"/>
      <c r="BE91" s="84"/>
      <c r="BF91" s="84"/>
      <c r="BG91" s="84"/>
      <c r="BH91" s="84"/>
      <c r="BI91" s="84"/>
      <c r="BJ91" s="84"/>
      <c r="BK91" s="84"/>
    </row>
    <row r="92" spans="1:63" x14ac:dyDescent="0.25">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c r="AA92" s="84"/>
      <c r="AB92" s="84"/>
      <c r="AC92" s="84"/>
      <c r="AD92" s="84"/>
      <c r="AE92" s="84"/>
      <c r="AF92" s="84"/>
      <c r="AG92" s="84"/>
      <c r="AH92" s="84"/>
      <c r="AI92" s="84"/>
      <c r="AJ92" s="84"/>
      <c r="AK92" s="84"/>
      <c r="AL92" s="84"/>
      <c r="AM92" s="84"/>
      <c r="AN92" s="84"/>
      <c r="AO92" s="84"/>
      <c r="AP92" s="84"/>
      <c r="AQ92" s="84"/>
      <c r="AR92" s="84"/>
      <c r="AS92" s="84"/>
      <c r="AT92" s="84"/>
      <c r="AU92" s="84"/>
      <c r="AV92" s="84"/>
      <c r="AW92" s="84"/>
      <c r="AX92" s="84"/>
      <c r="AY92" s="84"/>
      <c r="AZ92" s="84"/>
      <c r="BA92" s="84"/>
      <c r="BB92" s="84"/>
      <c r="BC92" s="84"/>
      <c r="BD92" s="84"/>
      <c r="BE92" s="84"/>
      <c r="BF92" s="84"/>
      <c r="BG92" s="84"/>
      <c r="BH92" s="84"/>
      <c r="BI92" s="84"/>
      <c r="BJ92" s="84"/>
      <c r="BK92" s="84"/>
    </row>
    <row r="93" spans="1:63" x14ac:dyDescent="0.25">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c r="AA93" s="84"/>
      <c r="AB93" s="84"/>
      <c r="AC93" s="84"/>
      <c r="AD93" s="84"/>
      <c r="AE93" s="84"/>
      <c r="AF93" s="84"/>
      <c r="AG93" s="84"/>
      <c r="AH93" s="84"/>
      <c r="AI93" s="84"/>
      <c r="AJ93" s="84"/>
      <c r="AK93" s="84"/>
      <c r="AL93" s="84"/>
      <c r="AM93" s="84"/>
      <c r="AN93" s="84"/>
      <c r="AO93" s="84"/>
      <c r="AP93" s="84"/>
      <c r="AQ93" s="84"/>
      <c r="AR93" s="84"/>
      <c r="AS93" s="84"/>
      <c r="AT93" s="84"/>
      <c r="AU93" s="84"/>
      <c r="AV93" s="84"/>
      <c r="AW93" s="84"/>
      <c r="AX93" s="84"/>
      <c r="AY93" s="84"/>
      <c r="AZ93" s="84"/>
      <c r="BA93" s="84"/>
      <c r="BB93" s="84"/>
      <c r="BC93" s="84"/>
      <c r="BD93" s="84"/>
      <c r="BE93" s="84"/>
      <c r="BF93" s="84"/>
      <c r="BG93" s="84"/>
      <c r="BH93" s="84"/>
      <c r="BI93" s="84"/>
      <c r="BJ93" s="84"/>
      <c r="BK93" s="84"/>
    </row>
    <row r="94" spans="1:63" x14ac:dyDescent="0.25">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c r="AA94" s="84"/>
      <c r="AB94" s="84"/>
      <c r="AC94" s="84"/>
      <c r="AD94" s="84"/>
      <c r="AE94" s="84"/>
      <c r="AF94" s="84"/>
      <c r="AG94" s="84"/>
      <c r="AH94" s="84"/>
      <c r="AI94" s="84"/>
      <c r="AJ94" s="84"/>
      <c r="AK94" s="84"/>
      <c r="AL94" s="84"/>
      <c r="AM94" s="84"/>
      <c r="AN94" s="84"/>
      <c r="AO94" s="84"/>
      <c r="AP94" s="84"/>
      <c r="AQ94" s="84"/>
      <c r="AR94" s="84"/>
      <c r="AS94" s="84"/>
      <c r="AT94" s="84"/>
      <c r="AU94" s="84"/>
      <c r="AV94" s="84"/>
      <c r="AW94" s="84"/>
      <c r="AX94" s="84"/>
      <c r="AY94" s="84"/>
      <c r="AZ94" s="84"/>
      <c r="BA94" s="84"/>
      <c r="BB94" s="84"/>
      <c r="BC94" s="84"/>
      <c r="BD94" s="84"/>
      <c r="BE94" s="84"/>
      <c r="BF94" s="84"/>
      <c r="BG94" s="84"/>
      <c r="BH94" s="84"/>
      <c r="BI94" s="84"/>
      <c r="BJ94" s="84"/>
      <c r="BK94" s="84"/>
    </row>
    <row r="95" spans="1:63" x14ac:dyDescent="0.25">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c r="AA95" s="84"/>
      <c r="AB95" s="84"/>
      <c r="AC95" s="84"/>
      <c r="AD95" s="84"/>
      <c r="AE95" s="84"/>
      <c r="AF95" s="84"/>
      <c r="AG95" s="84"/>
      <c r="AH95" s="84"/>
      <c r="AI95" s="84"/>
      <c r="AJ95" s="84"/>
      <c r="AK95" s="84"/>
      <c r="AL95" s="84"/>
      <c r="AM95" s="84"/>
      <c r="AN95" s="84"/>
      <c r="AO95" s="84"/>
      <c r="AP95" s="84"/>
      <c r="AQ95" s="84"/>
      <c r="AR95" s="84"/>
      <c r="AS95" s="84"/>
      <c r="AT95" s="84"/>
      <c r="AU95" s="84"/>
      <c r="AV95" s="84"/>
      <c r="AW95" s="84"/>
      <c r="AX95" s="84"/>
      <c r="AY95" s="84"/>
      <c r="AZ95" s="84"/>
      <c r="BA95" s="84"/>
      <c r="BB95" s="84"/>
      <c r="BC95" s="84"/>
      <c r="BD95" s="84"/>
      <c r="BE95" s="84"/>
      <c r="BF95" s="84"/>
      <c r="BG95" s="84"/>
      <c r="BH95" s="84"/>
      <c r="BI95" s="84"/>
      <c r="BJ95" s="84"/>
      <c r="BK95" s="84"/>
    </row>
    <row r="96" spans="1:63" x14ac:dyDescent="0.25">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c r="AA96" s="84"/>
      <c r="AB96" s="84"/>
      <c r="AC96" s="84"/>
      <c r="AD96" s="84"/>
      <c r="AE96" s="84"/>
      <c r="AF96" s="84"/>
      <c r="AG96" s="84"/>
      <c r="AH96" s="84"/>
      <c r="AI96" s="84"/>
      <c r="AJ96" s="84"/>
      <c r="AK96" s="84"/>
      <c r="AL96" s="84"/>
      <c r="AM96" s="84"/>
      <c r="AN96" s="84"/>
      <c r="AO96" s="84"/>
      <c r="AP96" s="84"/>
      <c r="AQ96" s="84"/>
      <c r="AR96" s="84"/>
      <c r="AS96" s="84"/>
      <c r="AT96" s="84"/>
      <c r="AU96" s="84"/>
      <c r="AV96" s="84"/>
      <c r="AW96" s="84"/>
      <c r="AX96" s="84"/>
      <c r="AY96" s="84"/>
      <c r="AZ96" s="84"/>
      <c r="BA96" s="84"/>
      <c r="BB96" s="84"/>
      <c r="BC96" s="84"/>
      <c r="BD96" s="84"/>
      <c r="BE96" s="84"/>
      <c r="BF96" s="84"/>
      <c r="BG96" s="84"/>
      <c r="BH96" s="84"/>
      <c r="BI96" s="84"/>
      <c r="BJ96" s="84"/>
      <c r="BK96" s="84"/>
    </row>
    <row r="97" spans="1:63" x14ac:dyDescent="0.25">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c r="AA97" s="84"/>
      <c r="AB97" s="84"/>
      <c r="AC97" s="84"/>
      <c r="AD97" s="84"/>
      <c r="AE97" s="84"/>
      <c r="AF97" s="84"/>
      <c r="AG97" s="84"/>
      <c r="AH97" s="84"/>
      <c r="AI97" s="84"/>
      <c r="AJ97" s="84"/>
      <c r="AK97" s="84"/>
      <c r="AL97" s="84"/>
      <c r="AM97" s="84"/>
      <c r="AN97" s="84"/>
      <c r="AO97" s="84"/>
      <c r="AP97" s="84"/>
      <c r="AQ97" s="84"/>
      <c r="AR97" s="84"/>
      <c r="AS97" s="84"/>
      <c r="AT97" s="84"/>
      <c r="AU97" s="84"/>
      <c r="AV97" s="84"/>
      <c r="AW97" s="84"/>
      <c r="AX97" s="84"/>
      <c r="AY97" s="84"/>
      <c r="AZ97" s="84"/>
      <c r="BA97" s="84"/>
      <c r="BB97" s="84"/>
      <c r="BC97" s="84"/>
      <c r="BD97" s="84"/>
      <c r="BE97" s="84"/>
      <c r="BF97" s="84"/>
      <c r="BG97" s="84"/>
      <c r="BH97" s="84"/>
      <c r="BI97" s="84"/>
      <c r="BJ97" s="84"/>
      <c r="BK97" s="84"/>
    </row>
    <row r="98" spans="1:63" x14ac:dyDescent="0.25">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c r="AA98" s="84"/>
      <c r="AB98" s="84"/>
      <c r="AC98" s="84"/>
      <c r="AD98" s="84"/>
      <c r="AE98" s="84"/>
      <c r="AF98" s="84"/>
      <c r="AG98" s="84"/>
      <c r="AH98" s="84"/>
      <c r="AI98" s="84"/>
      <c r="AJ98" s="84"/>
      <c r="AK98" s="84"/>
      <c r="AL98" s="84"/>
      <c r="AM98" s="84"/>
      <c r="AN98" s="84"/>
      <c r="AO98" s="84"/>
      <c r="AP98" s="84"/>
      <c r="AQ98" s="84"/>
      <c r="AR98" s="84"/>
      <c r="AS98" s="84"/>
      <c r="AT98" s="84"/>
      <c r="AU98" s="84"/>
      <c r="AV98" s="84"/>
      <c r="AW98" s="84"/>
      <c r="AX98" s="84"/>
      <c r="AY98" s="84"/>
      <c r="AZ98" s="84"/>
      <c r="BA98" s="84"/>
      <c r="BB98" s="84"/>
      <c r="BC98" s="84"/>
      <c r="BD98" s="84"/>
      <c r="BE98" s="84"/>
      <c r="BF98" s="84"/>
      <c r="BG98" s="84"/>
      <c r="BH98" s="84"/>
      <c r="BI98" s="84"/>
      <c r="BJ98" s="84"/>
      <c r="BK98" s="84"/>
    </row>
    <row r="99" spans="1:63" x14ac:dyDescent="0.25">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c r="AA99" s="84"/>
      <c r="AB99" s="84"/>
      <c r="AC99" s="84"/>
      <c r="AD99" s="84"/>
      <c r="AE99" s="84"/>
      <c r="AF99" s="84"/>
      <c r="AG99" s="84"/>
      <c r="AH99" s="84"/>
      <c r="AI99" s="84"/>
      <c r="AJ99" s="84"/>
      <c r="AK99" s="84"/>
      <c r="AL99" s="84"/>
      <c r="AM99" s="84"/>
      <c r="AN99" s="84"/>
      <c r="AO99" s="84"/>
      <c r="AP99" s="84"/>
      <c r="AQ99" s="84"/>
      <c r="AR99" s="84"/>
      <c r="AS99" s="84"/>
      <c r="AT99" s="84"/>
      <c r="AU99" s="84"/>
      <c r="AV99" s="84"/>
      <c r="AW99" s="84"/>
      <c r="AX99" s="84"/>
      <c r="AY99" s="84"/>
      <c r="AZ99" s="84"/>
      <c r="BA99" s="84"/>
      <c r="BB99" s="84"/>
      <c r="BC99" s="84"/>
      <c r="BD99" s="84"/>
      <c r="BE99" s="84"/>
      <c r="BF99" s="84"/>
      <c r="BG99" s="84"/>
      <c r="BH99" s="84"/>
      <c r="BI99" s="84"/>
      <c r="BJ99" s="84"/>
      <c r="BK99" s="84"/>
    </row>
    <row r="100" spans="1:63" x14ac:dyDescent="0.25">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c r="AA100" s="84"/>
      <c r="AB100" s="84"/>
      <c r="AC100" s="84"/>
      <c r="AD100" s="84"/>
      <c r="AE100" s="84"/>
      <c r="AF100" s="84"/>
      <c r="AG100" s="84"/>
      <c r="AH100" s="84"/>
      <c r="AI100" s="84"/>
      <c r="AJ100" s="84"/>
      <c r="AK100" s="84"/>
      <c r="AL100" s="84"/>
      <c r="AM100" s="84"/>
      <c r="AN100" s="84"/>
      <c r="AO100" s="84"/>
      <c r="AP100" s="84"/>
      <c r="AQ100" s="84"/>
      <c r="AR100" s="84"/>
      <c r="AS100" s="84"/>
      <c r="AT100" s="84"/>
      <c r="AU100" s="84"/>
      <c r="AV100" s="84"/>
      <c r="AW100" s="84"/>
      <c r="AX100" s="84"/>
      <c r="AY100" s="84"/>
      <c r="AZ100" s="84"/>
      <c r="BA100" s="84"/>
      <c r="BB100" s="84"/>
      <c r="BC100" s="84"/>
      <c r="BD100" s="84"/>
      <c r="BE100" s="84"/>
      <c r="BF100" s="84"/>
      <c r="BG100" s="84"/>
      <c r="BH100" s="84"/>
      <c r="BI100" s="84"/>
      <c r="BJ100" s="84"/>
      <c r="BK100" s="84"/>
    </row>
    <row r="101" spans="1:63" x14ac:dyDescent="0.25">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c r="AA101" s="84"/>
      <c r="AB101" s="84"/>
      <c r="AC101" s="84"/>
      <c r="AD101" s="84"/>
      <c r="AE101" s="84"/>
      <c r="AF101" s="84"/>
      <c r="AG101" s="84"/>
      <c r="AH101" s="84"/>
      <c r="AI101" s="84"/>
      <c r="AJ101" s="84"/>
      <c r="AK101" s="84"/>
      <c r="AL101" s="84"/>
      <c r="AM101" s="84"/>
      <c r="AN101" s="84"/>
      <c r="AO101" s="84"/>
      <c r="AP101" s="84"/>
      <c r="AQ101" s="84"/>
      <c r="AR101" s="84"/>
      <c r="AS101" s="84"/>
      <c r="AT101" s="84"/>
      <c r="AU101" s="84"/>
      <c r="AV101" s="84"/>
      <c r="AW101" s="84"/>
      <c r="AX101" s="84"/>
      <c r="AY101" s="84"/>
      <c r="AZ101" s="84"/>
      <c r="BA101" s="84"/>
      <c r="BB101" s="84"/>
      <c r="BC101" s="84"/>
      <c r="BD101" s="84"/>
      <c r="BE101" s="84"/>
      <c r="BF101" s="84"/>
      <c r="BG101" s="84"/>
      <c r="BH101" s="84"/>
      <c r="BI101" s="84"/>
      <c r="BJ101" s="84"/>
      <c r="BK101" s="84"/>
    </row>
    <row r="102" spans="1:63" x14ac:dyDescent="0.25">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c r="AA102" s="84"/>
      <c r="AB102" s="84"/>
      <c r="AC102" s="84"/>
      <c r="AD102" s="84"/>
      <c r="AE102" s="84"/>
      <c r="AF102" s="84"/>
      <c r="AG102" s="84"/>
      <c r="AH102" s="84"/>
      <c r="AI102" s="84"/>
      <c r="AJ102" s="84"/>
      <c r="AK102" s="84"/>
      <c r="AL102" s="84"/>
      <c r="AM102" s="84"/>
      <c r="AN102" s="84"/>
      <c r="AO102" s="84"/>
      <c r="AP102" s="84"/>
      <c r="AQ102" s="84"/>
      <c r="AR102" s="84"/>
      <c r="AS102" s="84"/>
      <c r="AT102" s="84"/>
      <c r="AU102" s="84"/>
      <c r="AV102" s="84"/>
      <c r="AW102" s="84"/>
      <c r="AX102" s="84"/>
      <c r="AY102" s="84"/>
      <c r="AZ102" s="84"/>
      <c r="BA102" s="84"/>
      <c r="BB102" s="84"/>
      <c r="BC102" s="84"/>
      <c r="BD102" s="84"/>
      <c r="BE102" s="84"/>
      <c r="BF102" s="84"/>
      <c r="BG102" s="84"/>
      <c r="BH102" s="84"/>
      <c r="BI102" s="84"/>
      <c r="BJ102" s="84"/>
      <c r="BK102" s="84"/>
    </row>
    <row r="103" spans="1:63" x14ac:dyDescent="0.25">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c r="AA103" s="84"/>
      <c r="AB103" s="84"/>
      <c r="AC103" s="84"/>
      <c r="AD103" s="84"/>
      <c r="AE103" s="84"/>
      <c r="AF103" s="84"/>
      <c r="AG103" s="84"/>
      <c r="AH103" s="84"/>
      <c r="AI103" s="84"/>
      <c r="AJ103" s="84"/>
      <c r="AK103" s="84"/>
      <c r="AL103" s="84"/>
      <c r="AM103" s="84"/>
      <c r="AN103" s="84"/>
      <c r="AO103" s="84"/>
      <c r="AP103" s="84"/>
      <c r="AQ103" s="84"/>
      <c r="AR103" s="84"/>
      <c r="AS103" s="84"/>
      <c r="AT103" s="84"/>
      <c r="AU103" s="84"/>
      <c r="AV103" s="84"/>
      <c r="AW103" s="84"/>
      <c r="AX103" s="84"/>
      <c r="AY103" s="84"/>
      <c r="AZ103" s="84"/>
      <c r="BA103" s="84"/>
      <c r="BB103" s="84"/>
      <c r="BC103" s="84"/>
      <c r="BD103" s="84"/>
      <c r="BE103" s="84"/>
      <c r="BF103" s="84"/>
      <c r="BG103" s="84"/>
      <c r="BH103" s="84"/>
      <c r="BI103" s="84"/>
      <c r="BJ103" s="84"/>
      <c r="BK103" s="84"/>
    </row>
    <row r="104" spans="1:63" x14ac:dyDescent="0.25">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c r="AA104" s="84"/>
      <c r="AB104" s="84"/>
      <c r="AC104" s="84"/>
      <c r="AD104" s="84"/>
      <c r="AE104" s="84"/>
      <c r="AF104" s="84"/>
      <c r="AG104" s="84"/>
      <c r="AH104" s="84"/>
      <c r="AI104" s="84"/>
      <c r="AJ104" s="84"/>
      <c r="AK104" s="84"/>
      <c r="AL104" s="84"/>
      <c r="AM104" s="84"/>
      <c r="AN104" s="84"/>
      <c r="AO104" s="84"/>
      <c r="AP104" s="84"/>
      <c r="AQ104" s="84"/>
      <c r="AR104" s="84"/>
      <c r="AS104" s="84"/>
      <c r="AT104" s="84"/>
      <c r="AU104" s="84"/>
      <c r="AV104" s="84"/>
      <c r="AW104" s="84"/>
      <c r="AX104" s="84"/>
      <c r="AY104" s="84"/>
      <c r="AZ104" s="84"/>
      <c r="BA104" s="84"/>
      <c r="BB104" s="84"/>
      <c r="BC104" s="84"/>
      <c r="BD104" s="84"/>
      <c r="BE104" s="84"/>
      <c r="BF104" s="84"/>
      <c r="BG104" s="84"/>
      <c r="BH104" s="84"/>
      <c r="BI104" s="84"/>
      <c r="BJ104" s="84"/>
      <c r="BK104" s="84"/>
    </row>
    <row r="105" spans="1:63" x14ac:dyDescent="0.25">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c r="AA105" s="84"/>
      <c r="AB105" s="84"/>
      <c r="AC105" s="84"/>
      <c r="AD105" s="84"/>
      <c r="AE105" s="84"/>
      <c r="AF105" s="84"/>
      <c r="AG105" s="84"/>
      <c r="AH105" s="84"/>
      <c r="AI105" s="84"/>
      <c r="AJ105" s="84"/>
      <c r="AK105" s="84"/>
      <c r="AL105" s="84"/>
      <c r="AM105" s="84"/>
      <c r="AN105" s="84"/>
      <c r="AO105" s="84"/>
      <c r="AP105" s="84"/>
      <c r="AQ105" s="84"/>
      <c r="AR105" s="84"/>
      <c r="AS105" s="84"/>
      <c r="AT105" s="84"/>
      <c r="AU105" s="84"/>
      <c r="AV105" s="84"/>
      <c r="AW105" s="84"/>
      <c r="AX105" s="84"/>
      <c r="AY105" s="84"/>
      <c r="AZ105" s="84"/>
      <c r="BA105" s="84"/>
      <c r="BB105" s="84"/>
      <c r="BC105" s="84"/>
      <c r="BD105" s="84"/>
      <c r="BE105" s="84"/>
      <c r="BF105" s="84"/>
      <c r="BG105" s="84"/>
      <c r="BH105" s="84"/>
      <c r="BI105" s="84"/>
      <c r="BJ105" s="84"/>
      <c r="BK105" s="84"/>
    </row>
    <row r="106" spans="1:63" x14ac:dyDescent="0.25">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c r="AA106" s="84"/>
      <c r="AB106" s="84"/>
      <c r="AC106" s="84"/>
      <c r="AD106" s="84"/>
      <c r="AE106" s="84"/>
      <c r="AF106" s="84"/>
      <c r="AG106" s="84"/>
      <c r="AH106" s="84"/>
      <c r="AI106" s="84"/>
      <c r="AJ106" s="84"/>
      <c r="AK106" s="84"/>
      <c r="AL106" s="84"/>
      <c r="AM106" s="84"/>
      <c r="AN106" s="84"/>
      <c r="AO106" s="84"/>
      <c r="AP106" s="84"/>
      <c r="AQ106" s="84"/>
      <c r="AR106" s="84"/>
      <c r="AS106" s="84"/>
      <c r="AT106" s="84"/>
      <c r="AU106" s="84"/>
      <c r="AV106" s="84"/>
      <c r="AW106" s="84"/>
      <c r="AX106" s="84"/>
      <c r="AY106" s="84"/>
      <c r="AZ106" s="84"/>
      <c r="BA106" s="84"/>
      <c r="BB106" s="84"/>
      <c r="BC106" s="84"/>
      <c r="BD106" s="84"/>
      <c r="BE106" s="84"/>
      <c r="BF106" s="84"/>
      <c r="BG106" s="84"/>
      <c r="BH106" s="84"/>
      <c r="BI106" s="84"/>
      <c r="BJ106" s="84"/>
      <c r="BK106" s="84"/>
    </row>
    <row r="107" spans="1:63" x14ac:dyDescent="0.25">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c r="AA107" s="84"/>
      <c r="AB107" s="84"/>
      <c r="AC107" s="84"/>
      <c r="AD107" s="84"/>
      <c r="AE107" s="84"/>
      <c r="AF107" s="84"/>
      <c r="AG107" s="84"/>
      <c r="AH107" s="84"/>
      <c r="AI107" s="84"/>
      <c r="AJ107" s="84"/>
      <c r="AK107" s="84"/>
      <c r="AL107" s="84"/>
      <c r="AM107" s="84"/>
      <c r="AN107" s="84"/>
      <c r="AO107" s="84"/>
      <c r="AP107" s="84"/>
      <c r="AQ107" s="84"/>
      <c r="AR107" s="84"/>
      <c r="AS107" s="84"/>
      <c r="AT107" s="84"/>
      <c r="AU107" s="84"/>
      <c r="AV107" s="84"/>
      <c r="AW107" s="84"/>
      <c r="AX107" s="84"/>
      <c r="AY107" s="84"/>
      <c r="AZ107" s="84"/>
      <c r="BA107" s="84"/>
      <c r="BB107" s="84"/>
      <c r="BC107" s="84"/>
      <c r="BD107" s="84"/>
      <c r="BE107" s="84"/>
      <c r="BF107" s="84"/>
      <c r="BG107" s="84"/>
      <c r="BH107" s="84"/>
      <c r="BI107" s="84"/>
      <c r="BJ107" s="84"/>
      <c r="BK107" s="84"/>
    </row>
    <row r="108" spans="1:63" x14ac:dyDescent="0.25">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c r="AA108" s="84"/>
      <c r="AB108" s="84"/>
      <c r="AC108" s="84"/>
      <c r="AD108" s="84"/>
      <c r="AE108" s="84"/>
      <c r="AF108" s="84"/>
      <c r="AG108" s="84"/>
      <c r="AH108" s="84"/>
      <c r="AI108" s="84"/>
      <c r="AJ108" s="84"/>
      <c r="AK108" s="84"/>
      <c r="AL108" s="84"/>
      <c r="AM108" s="84"/>
      <c r="AN108" s="84"/>
      <c r="AO108" s="84"/>
      <c r="AP108" s="84"/>
      <c r="AQ108" s="84"/>
      <c r="AR108" s="84"/>
      <c r="AS108" s="84"/>
      <c r="AT108" s="84"/>
      <c r="AU108" s="84"/>
      <c r="AV108" s="84"/>
      <c r="AW108" s="84"/>
      <c r="AX108" s="84"/>
      <c r="AY108" s="84"/>
      <c r="AZ108" s="84"/>
      <c r="BA108" s="84"/>
      <c r="BB108" s="84"/>
      <c r="BC108" s="84"/>
      <c r="BD108" s="84"/>
      <c r="BE108" s="84"/>
      <c r="BF108" s="84"/>
      <c r="BG108" s="84"/>
      <c r="BH108" s="84"/>
      <c r="BI108" s="84"/>
      <c r="BJ108" s="84"/>
      <c r="BK108" s="84"/>
    </row>
    <row r="109" spans="1:63" x14ac:dyDescent="0.25">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c r="AA109" s="84"/>
      <c r="AB109" s="84"/>
      <c r="AC109" s="84"/>
      <c r="AD109" s="84"/>
      <c r="AE109" s="84"/>
      <c r="AF109" s="84"/>
      <c r="AG109" s="84"/>
      <c r="AH109" s="84"/>
      <c r="AI109" s="84"/>
      <c r="AJ109" s="84"/>
      <c r="AK109" s="84"/>
      <c r="AL109" s="84"/>
      <c r="AM109" s="84"/>
      <c r="AN109" s="84"/>
      <c r="AO109" s="84"/>
      <c r="AP109" s="84"/>
      <c r="AQ109" s="84"/>
      <c r="AR109" s="84"/>
      <c r="AS109" s="84"/>
      <c r="AT109" s="84"/>
      <c r="AU109" s="84"/>
      <c r="AV109" s="84"/>
      <c r="AW109" s="84"/>
      <c r="AX109" s="84"/>
      <c r="AY109" s="84"/>
      <c r="AZ109" s="84"/>
      <c r="BA109" s="84"/>
      <c r="BB109" s="84"/>
      <c r="BC109" s="84"/>
      <c r="BD109" s="84"/>
      <c r="BE109" s="84"/>
      <c r="BF109" s="84"/>
      <c r="BG109" s="84"/>
      <c r="BH109" s="84"/>
      <c r="BI109" s="84"/>
      <c r="BJ109" s="84"/>
      <c r="BK109" s="84"/>
    </row>
    <row r="110" spans="1:63" x14ac:dyDescent="0.25">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c r="AA110" s="84"/>
      <c r="AB110" s="84"/>
      <c r="AC110" s="84"/>
      <c r="AD110" s="84"/>
      <c r="AE110" s="84"/>
      <c r="AF110" s="84"/>
      <c r="AG110" s="84"/>
      <c r="AH110" s="84"/>
      <c r="AI110" s="84"/>
      <c r="AJ110" s="84"/>
      <c r="AK110" s="84"/>
      <c r="AL110" s="84"/>
      <c r="AM110" s="84"/>
      <c r="AN110" s="84"/>
      <c r="AO110" s="84"/>
      <c r="AP110" s="84"/>
      <c r="AQ110" s="84"/>
      <c r="AR110" s="84"/>
      <c r="AS110" s="84"/>
      <c r="AT110" s="84"/>
      <c r="AU110" s="84"/>
      <c r="AV110" s="84"/>
      <c r="AW110" s="84"/>
      <c r="AX110" s="84"/>
      <c r="AY110" s="84"/>
      <c r="AZ110" s="84"/>
      <c r="BA110" s="84"/>
      <c r="BB110" s="84"/>
      <c r="BC110" s="84"/>
      <c r="BD110" s="84"/>
      <c r="BE110" s="84"/>
      <c r="BF110" s="84"/>
      <c r="BG110" s="84"/>
      <c r="BH110" s="84"/>
      <c r="BI110" s="84"/>
      <c r="BJ110" s="84"/>
      <c r="BK110" s="84"/>
    </row>
    <row r="111" spans="1:63" x14ac:dyDescent="0.25">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c r="AA111" s="84"/>
      <c r="AB111" s="84"/>
      <c r="AC111" s="84"/>
      <c r="AD111" s="84"/>
      <c r="AE111" s="84"/>
      <c r="AF111" s="84"/>
      <c r="AG111" s="84"/>
      <c r="AH111" s="84"/>
      <c r="AI111" s="84"/>
      <c r="AJ111" s="84"/>
      <c r="AK111" s="84"/>
      <c r="AL111" s="84"/>
      <c r="AM111" s="84"/>
      <c r="AN111" s="84"/>
      <c r="AO111" s="84"/>
      <c r="AP111" s="84"/>
      <c r="AQ111" s="84"/>
      <c r="AR111" s="84"/>
      <c r="AS111" s="84"/>
      <c r="AT111" s="84"/>
      <c r="AU111" s="84"/>
      <c r="AV111" s="84"/>
      <c r="AW111" s="84"/>
      <c r="AX111" s="84"/>
      <c r="AY111" s="84"/>
      <c r="AZ111" s="84"/>
      <c r="BA111" s="84"/>
      <c r="BB111" s="84"/>
      <c r="BC111" s="84"/>
      <c r="BD111" s="84"/>
      <c r="BE111" s="84"/>
      <c r="BF111" s="84"/>
      <c r="BG111" s="84"/>
      <c r="BH111" s="84"/>
      <c r="BI111" s="84"/>
      <c r="BJ111" s="84"/>
      <c r="BK111" s="84"/>
    </row>
    <row r="112" spans="1:63" x14ac:dyDescent="0.25">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c r="AA112" s="84"/>
      <c r="AB112" s="84"/>
      <c r="AC112" s="84"/>
      <c r="AD112" s="84"/>
      <c r="AE112" s="84"/>
      <c r="AF112" s="84"/>
      <c r="AG112" s="84"/>
      <c r="AH112" s="84"/>
      <c r="AI112" s="84"/>
      <c r="AJ112" s="84"/>
      <c r="AK112" s="84"/>
      <c r="AL112" s="84"/>
      <c r="AM112" s="84"/>
      <c r="AN112" s="84"/>
      <c r="AO112" s="84"/>
      <c r="AP112" s="84"/>
      <c r="AQ112" s="84"/>
      <c r="AR112" s="84"/>
      <c r="AS112" s="84"/>
      <c r="AT112" s="84"/>
      <c r="AU112" s="84"/>
      <c r="AV112" s="84"/>
      <c r="AW112" s="84"/>
      <c r="AX112" s="84"/>
      <c r="AY112" s="84"/>
      <c r="AZ112" s="84"/>
      <c r="BA112" s="84"/>
      <c r="BB112" s="84"/>
      <c r="BC112" s="84"/>
      <c r="BD112" s="84"/>
      <c r="BE112" s="84"/>
      <c r="BF112" s="84"/>
      <c r="BG112" s="84"/>
      <c r="BH112" s="84"/>
      <c r="BI112" s="84"/>
      <c r="BJ112" s="84"/>
      <c r="BK112" s="84"/>
    </row>
    <row r="113" spans="1:63" x14ac:dyDescent="0.25">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c r="AA113" s="84"/>
      <c r="AB113" s="84"/>
      <c r="AC113" s="84"/>
      <c r="AD113" s="84"/>
      <c r="AE113" s="84"/>
      <c r="AF113" s="84"/>
      <c r="AG113" s="84"/>
      <c r="AH113" s="84"/>
      <c r="AI113" s="84"/>
      <c r="AJ113" s="84"/>
      <c r="AK113" s="84"/>
      <c r="AL113" s="84"/>
      <c r="AM113" s="84"/>
      <c r="AN113" s="84"/>
      <c r="AO113" s="84"/>
      <c r="AP113" s="84"/>
      <c r="AQ113" s="84"/>
      <c r="AR113" s="84"/>
      <c r="AS113" s="84"/>
      <c r="AT113" s="84"/>
      <c r="AU113" s="84"/>
      <c r="AV113" s="84"/>
      <c r="AW113" s="84"/>
      <c r="AX113" s="84"/>
      <c r="AY113" s="84"/>
      <c r="AZ113" s="84"/>
      <c r="BA113" s="84"/>
      <c r="BB113" s="84"/>
      <c r="BC113" s="84"/>
      <c r="BD113" s="84"/>
      <c r="BE113" s="84"/>
      <c r="BF113" s="84"/>
      <c r="BG113" s="84"/>
      <c r="BH113" s="84"/>
      <c r="BI113" s="84"/>
      <c r="BJ113" s="84"/>
      <c r="BK113" s="84"/>
    </row>
    <row r="114" spans="1:63" x14ac:dyDescent="0.25">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c r="AA114" s="84"/>
      <c r="AB114" s="84"/>
      <c r="AC114" s="84"/>
      <c r="AD114" s="84"/>
      <c r="AE114" s="84"/>
      <c r="AF114" s="84"/>
      <c r="AG114" s="84"/>
      <c r="AH114" s="84"/>
      <c r="AI114" s="84"/>
      <c r="AJ114" s="84"/>
      <c r="AK114" s="84"/>
      <c r="AL114" s="84"/>
      <c r="AM114" s="84"/>
      <c r="AN114" s="84"/>
      <c r="AO114" s="84"/>
      <c r="AP114" s="84"/>
      <c r="AQ114" s="84"/>
      <c r="AR114" s="84"/>
      <c r="AS114" s="84"/>
      <c r="AT114" s="84"/>
      <c r="AU114" s="84"/>
      <c r="AV114" s="84"/>
      <c r="AW114" s="84"/>
      <c r="AX114" s="84"/>
      <c r="AY114" s="84"/>
      <c r="AZ114" s="84"/>
      <c r="BA114" s="84"/>
      <c r="BB114" s="84"/>
      <c r="BC114" s="84"/>
      <c r="BD114" s="84"/>
      <c r="BE114" s="84"/>
      <c r="BF114" s="84"/>
      <c r="BG114" s="84"/>
      <c r="BH114" s="84"/>
      <c r="BI114" s="84"/>
      <c r="BJ114" s="84"/>
      <c r="BK114" s="84"/>
    </row>
    <row r="115" spans="1:63" x14ac:dyDescent="0.25">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c r="AA115" s="84"/>
      <c r="AB115" s="84"/>
      <c r="AC115" s="84"/>
      <c r="AD115" s="84"/>
      <c r="AE115" s="84"/>
      <c r="AF115" s="84"/>
      <c r="AG115" s="84"/>
      <c r="AH115" s="84"/>
      <c r="AI115" s="84"/>
      <c r="AJ115" s="84"/>
      <c r="AK115" s="84"/>
      <c r="AL115" s="84"/>
      <c r="AM115" s="84"/>
      <c r="AN115" s="84"/>
      <c r="AO115" s="84"/>
      <c r="AP115" s="84"/>
      <c r="AQ115" s="84"/>
      <c r="AR115" s="84"/>
      <c r="AS115" s="84"/>
      <c r="AT115" s="84"/>
      <c r="AU115" s="84"/>
      <c r="AV115" s="84"/>
      <c r="AW115" s="84"/>
      <c r="AX115" s="84"/>
      <c r="AY115" s="84"/>
      <c r="AZ115" s="84"/>
      <c r="BA115" s="84"/>
      <c r="BB115" s="84"/>
      <c r="BC115" s="84"/>
      <c r="BD115" s="84"/>
      <c r="BE115" s="84"/>
      <c r="BF115" s="84"/>
      <c r="BG115" s="84"/>
      <c r="BH115" s="84"/>
      <c r="BI115" s="84"/>
      <c r="BJ115" s="84"/>
      <c r="BK115" s="84"/>
    </row>
    <row r="116" spans="1:63" x14ac:dyDescent="0.25">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84"/>
      <c r="AB116" s="84"/>
      <c r="AC116" s="84"/>
      <c r="AD116" s="84"/>
      <c r="AE116" s="84"/>
      <c r="AF116" s="84"/>
      <c r="AG116" s="84"/>
      <c r="AH116" s="84"/>
      <c r="AI116" s="84"/>
      <c r="AJ116" s="84"/>
      <c r="AK116" s="84"/>
      <c r="AL116" s="84"/>
      <c r="AM116" s="84"/>
      <c r="AN116" s="84"/>
      <c r="AO116" s="84"/>
      <c r="AP116" s="84"/>
      <c r="AQ116" s="84"/>
      <c r="AR116" s="84"/>
      <c r="AS116" s="84"/>
      <c r="AT116" s="84"/>
      <c r="AU116" s="84"/>
      <c r="AV116" s="84"/>
      <c r="AW116" s="84"/>
      <c r="AX116" s="84"/>
      <c r="AY116" s="84"/>
      <c r="AZ116" s="84"/>
      <c r="BA116" s="84"/>
      <c r="BB116" s="84"/>
      <c r="BC116" s="84"/>
      <c r="BD116" s="84"/>
      <c r="BE116" s="84"/>
      <c r="BF116" s="84"/>
      <c r="BG116" s="84"/>
      <c r="BH116" s="84"/>
      <c r="BI116" s="84"/>
      <c r="BJ116" s="84"/>
      <c r="BK116" s="84"/>
    </row>
    <row r="117" spans="1:63" x14ac:dyDescent="0.25">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4"/>
      <c r="AI117" s="84"/>
      <c r="AJ117" s="84"/>
      <c r="AK117" s="84"/>
      <c r="AL117" s="84"/>
      <c r="AM117" s="84"/>
      <c r="AN117" s="84"/>
      <c r="AO117" s="84"/>
      <c r="AP117" s="84"/>
      <c r="AQ117" s="84"/>
      <c r="AR117" s="84"/>
      <c r="AS117" s="84"/>
      <c r="AT117" s="84"/>
      <c r="AU117" s="84"/>
      <c r="AV117" s="84"/>
      <c r="AW117" s="84"/>
      <c r="AX117" s="84"/>
      <c r="AY117" s="84"/>
      <c r="AZ117" s="84"/>
      <c r="BA117" s="84"/>
      <c r="BB117" s="84"/>
      <c r="BC117" s="84"/>
      <c r="BD117" s="84"/>
      <c r="BE117" s="84"/>
      <c r="BF117" s="84"/>
      <c r="BG117" s="84"/>
      <c r="BH117" s="84"/>
      <c r="BI117" s="84"/>
      <c r="BJ117" s="84"/>
      <c r="BK117" s="84"/>
    </row>
    <row r="118" spans="1:63" x14ac:dyDescent="0.25">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c r="AA118" s="84"/>
      <c r="AB118" s="84"/>
      <c r="AC118" s="84"/>
      <c r="AD118" s="84"/>
      <c r="AE118" s="84"/>
      <c r="AF118" s="84"/>
      <c r="AG118" s="84"/>
      <c r="AH118" s="84"/>
      <c r="AI118" s="84"/>
      <c r="AJ118" s="84"/>
      <c r="AK118" s="84"/>
      <c r="AL118" s="84"/>
      <c r="AM118" s="84"/>
      <c r="AN118" s="84"/>
      <c r="AO118" s="84"/>
      <c r="AP118" s="84"/>
      <c r="AQ118" s="84"/>
      <c r="AR118" s="84"/>
      <c r="AS118" s="84"/>
      <c r="AT118" s="84"/>
      <c r="AU118" s="84"/>
      <c r="AV118" s="84"/>
      <c r="AW118" s="84"/>
      <c r="AX118" s="84"/>
      <c r="AY118" s="84"/>
      <c r="AZ118" s="84"/>
      <c r="BA118" s="84"/>
      <c r="BB118" s="84"/>
      <c r="BC118" s="84"/>
      <c r="BD118" s="84"/>
      <c r="BE118" s="84"/>
      <c r="BF118" s="84"/>
      <c r="BG118" s="84"/>
      <c r="BH118" s="84"/>
      <c r="BI118" s="84"/>
      <c r="BJ118" s="84"/>
      <c r="BK118" s="84"/>
    </row>
    <row r="119" spans="1:63" x14ac:dyDescent="0.25">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c r="AI119" s="84"/>
      <c r="AJ119" s="84"/>
      <c r="AK119" s="84"/>
      <c r="AL119" s="84"/>
      <c r="AM119" s="84"/>
      <c r="AN119" s="84"/>
      <c r="AO119" s="84"/>
      <c r="AP119" s="84"/>
      <c r="AQ119" s="84"/>
      <c r="AR119" s="84"/>
      <c r="AS119" s="84"/>
      <c r="AT119" s="84"/>
      <c r="AU119" s="84"/>
      <c r="AV119" s="84"/>
      <c r="AW119" s="84"/>
      <c r="AX119" s="84"/>
      <c r="AY119" s="84"/>
      <c r="AZ119" s="84"/>
      <c r="BA119" s="84"/>
      <c r="BB119" s="84"/>
      <c r="BC119" s="84"/>
      <c r="BD119" s="84"/>
      <c r="BE119" s="84"/>
      <c r="BF119" s="84"/>
      <c r="BG119" s="84"/>
      <c r="BH119" s="84"/>
      <c r="BI119" s="84"/>
      <c r="BJ119" s="84"/>
      <c r="BK119" s="84"/>
    </row>
    <row r="120" spans="1:63" x14ac:dyDescent="0.25">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c r="AA120" s="84"/>
      <c r="AB120" s="84"/>
      <c r="AC120" s="84"/>
      <c r="AD120" s="84"/>
      <c r="AE120" s="84"/>
      <c r="AF120" s="84"/>
      <c r="AG120" s="84"/>
      <c r="AH120" s="84"/>
      <c r="AI120" s="84"/>
      <c r="AJ120" s="84"/>
      <c r="AK120" s="84"/>
      <c r="AL120" s="84"/>
      <c r="AM120" s="84"/>
      <c r="AN120" s="84"/>
      <c r="AO120" s="84"/>
      <c r="AP120" s="84"/>
      <c r="AQ120" s="84"/>
      <c r="AR120" s="84"/>
      <c r="AS120" s="84"/>
      <c r="AT120" s="84"/>
      <c r="AU120" s="84"/>
      <c r="AV120" s="84"/>
      <c r="AW120" s="84"/>
      <c r="AX120" s="84"/>
      <c r="AY120" s="84"/>
      <c r="AZ120" s="84"/>
      <c r="BA120" s="84"/>
      <c r="BB120" s="84"/>
      <c r="BC120" s="84"/>
      <c r="BD120" s="84"/>
      <c r="BE120" s="84"/>
      <c r="BF120" s="84"/>
      <c r="BG120" s="84"/>
      <c r="BH120" s="84"/>
      <c r="BI120" s="84"/>
      <c r="BJ120" s="84"/>
      <c r="BK120" s="84"/>
    </row>
    <row r="121" spans="1:63" x14ac:dyDescent="0.25">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84"/>
      <c r="AJ121" s="84"/>
      <c r="AK121" s="84"/>
      <c r="AL121" s="84"/>
      <c r="AM121" s="84"/>
      <c r="AN121" s="84"/>
      <c r="AO121" s="84"/>
      <c r="AP121" s="84"/>
      <c r="AQ121" s="84"/>
      <c r="AR121" s="84"/>
      <c r="AS121" s="84"/>
      <c r="AT121" s="84"/>
      <c r="AU121" s="84"/>
      <c r="AV121" s="84"/>
      <c r="AW121" s="84"/>
      <c r="AX121" s="84"/>
      <c r="AY121" s="84"/>
      <c r="AZ121" s="84"/>
      <c r="BA121" s="84"/>
      <c r="BB121" s="84"/>
      <c r="BC121" s="84"/>
      <c r="BD121" s="84"/>
      <c r="BE121" s="84"/>
      <c r="BF121" s="84"/>
      <c r="BG121" s="84"/>
      <c r="BH121" s="84"/>
      <c r="BI121" s="84"/>
      <c r="BJ121" s="84"/>
      <c r="BK121" s="84"/>
    </row>
    <row r="122" spans="1:63" x14ac:dyDescent="0.25">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c r="AA122" s="84"/>
      <c r="AB122" s="84"/>
      <c r="AC122" s="84"/>
      <c r="AD122" s="84"/>
      <c r="AE122" s="84"/>
      <c r="AF122" s="84"/>
      <c r="AG122" s="84"/>
      <c r="AH122" s="84"/>
      <c r="AI122" s="84"/>
      <c r="AJ122" s="84"/>
      <c r="AK122" s="84"/>
      <c r="AL122" s="84"/>
      <c r="AM122" s="84"/>
      <c r="AN122" s="84"/>
      <c r="AO122" s="84"/>
      <c r="AP122" s="84"/>
      <c r="AQ122" s="84"/>
      <c r="AR122" s="84"/>
      <c r="AS122" s="84"/>
      <c r="AT122" s="84"/>
      <c r="AU122" s="84"/>
      <c r="AV122" s="84"/>
      <c r="AW122" s="84"/>
      <c r="AX122" s="84"/>
      <c r="AY122" s="84"/>
      <c r="AZ122" s="84"/>
      <c r="BA122" s="84"/>
      <c r="BB122" s="84"/>
      <c r="BC122" s="84"/>
      <c r="BD122" s="84"/>
      <c r="BE122" s="84"/>
      <c r="BF122" s="84"/>
      <c r="BG122" s="84"/>
      <c r="BH122" s="84"/>
      <c r="BI122" s="84"/>
      <c r="BJ122" s="84"/>
      <c r="BK122" s="84"/>
    </row>
    <row r="123" spans="1:63" x14ac:dyDescent="0.25">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c r="AA123" s="84"/>
      <c r="AB123" s="84"/>
      <c r="AC123" s="84"/>
      <c r="AD123" s="84"/>
      <c r="AE123" s="84"/>
      <c r="AF123" s="84"/>
      <c r="AG123" s="84"/>
      <c r="AH123" s="84"/>
      <c r="AI123" s="84"/>
      <c r="AJ123" s="84"/>
      <c r="AK123" s="84"/>
      <c r="AL123" s="84"/>
      <c r="AM123" s="84"/>
      <c r="AN123" s="84"/>
      <c r="AO123" s="84"/>
      <c r="AP123" s="84"/>
      <c r="AQ123" s="84"/>
      <c r="AR123" s="84"/>
      <c r="AS123" s="84"/>
      <c r="AT123" s="84"/>
      <c r="AU123" s="84"/>
      <c r="AV123" s="84"/>
      <c r="AW123" s="84"/>
      <c r="AX123" s="84"/>
      <c r="AY123" s="84"/>
      <c r="AZ123" s="84"/>
      <c r="BA123" s="84"/>
      <c r="BB123" s="84"/>
      <c r="BC123" s="84"/>
      <c r="BD123" s="84"/>
      <c r="BE123" s="84"/>
      <c r="BF123" s="84"/>
      <c r="BG123" s="84"/>
      <c r="BH123" s="84"/>
      <c r="BI123" s="84"/>
      <c r="BJ123" s="84"/>
      <c r="BK123" s="84"/>
    </row>
    <row r="124" spans="1:63" x14ac:dyDescent="0.25">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c r="AA124" s="84"/>
      <c r="AB124" s="84"/>
      <c r="AC124" s="84"/>
      <c r="AD124" s="84"/>
      <c r="AE124" s="84"/>
      <c r="AF124" s="84"/>
      <c r="AG124" s="84"/>
      <c r="AH124" s="84"/>
      <c r="AI124" s="84"/>
      <c r="AJ124" s="84"/>
      <c r="AK124" s="84"/>
      <c r="AL124" s="84"/>
      <c r="AM124" s="84"/>
      <c r="AN124" s="84"/>
      <c r="AO124" s="84"/>
      <c r="AP124" s="84"/>
      <c r="AQ124" s="84"/>
      <c r="AR124" s="84"/>
      <c r="AS124" s="84"/>
      <c r="AT124" s="84"/>
      <c r="AU124" s="84"/>
      <c r="AV124" s="84"/>
      <c r="AW124" s="84"/>
      <c r="AX124" s="84"/>
      <c r="AY124" s="84"/>
      <c r="AZ124" s="84"/>
      <c r="BA124" s="84"/>
      <c r="BB124" s="84"/>
      <c r="BC124" s="84"/>
      <c r="BD124" s="84"/>
      <c r="BE124" s="84"/>
      <c r="BF124" s="84"/>
      <c r="BG124" s="84"/>
      <c r="BH124" s="84"/>
      <c r="BI124" s="84"/>
      <c r="BJ124" s="84"/>
      <c r="BK124" s="84"/>
    </row>
    <row r="125" spans="1:63" x14ac:dyDescent="0.25">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c r="AA125" s="84"/>
      <c r="AB125" s="84"/>
      <c r="AC125" s="84"/>
      <c r="AD125" s="84"/>
      <c r="AE125" s="84"/>
      <c r="AF125" s="84"/>
      <c r="AG125" s="84"/>
      <c r="AH125" s="84"/>
      <c r="AI125" s="84"/>
      <c r="AJ125" s="84"/>
      <c r="AK125" s="84"/>
      <c r="AL125" s="84"/>
      <c r="AM125" s="84"/>
      <c r="AN125" s="84"/>
      <c r="AO125" s="84"/>
      <c r="AP125" s="84"/>
      <c r="AQ125" s="84"/>
      <c r="AR125" s="84"/>
      <c r="AS125" s="84"/>
      <c r="AT125" s="84"/>
      <c r="AU125" s="84"/>
      <c r="AV125" s="84"/>
      <c r="AW125" s="84"/>
      <c r="AX125" s="84"/>
      <c r="AY125" s="84"/>
      <c r="AZ125" s="84"/>
      <c r="BA125" s="84"/>
      <c r="BB125" s="84"/>
      <c r="BC125" s="84"/>
      <c r="BD125" s="84"/>
      <c r="BE125" s="84"/>
      <c r="BF125" s="84"/>
      <c r="BG125" s="84"/>
      <c r="BH125" s="84"/>
      <c r="BI125" s="84"/>
      <c r="BJ125" s="84"/>
      <c r="BK125" s="84"/>
    </row>
    <row r="126" spans="1:63" x14ac:dyDescent="0.25">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c r="AI126" s="84"/>
      <c r="AJ126" s="84"/>
      <c r="AK126" s="84"/>
      <c r="AL126" s="84"/>
      <c r="AM126" s="84"/>
      <c r="AN126" s="84"/>
      <c r="AO126" s="84"/>
      <c r="AP126" s="84"/>
      <c r="AQ126" s="84"/>
      <c r="AR126" s="84"/>
      <c r="AS126" s="84"/>
      <c r="AT126" s="84"/>
      <c r="AU126" s="84"/>
      <c r="AV126" s="84"/>
      <c r="AW126" s="84"/>
      <c r="AX126" s="84"/>
      <c r="AY126" s="84"/>
      <c r="AZ126" s="84"/>
      <c r="BA126" s="84"/>
      <c r="BB126" s="84"/>
      <c r="BC126" s="84"/>
      <c r="BD126" s="84"/>
      <c r="BE126" s="84"/>
      <c r="BF126" s="84"/>
      <c r="BG126" s="84"/>
      <c r="BH126" s="84"/>
      <c r="BI126" s="84"/>
      <c r="BJ126" s="84"/>
      <c r="BK126" s="84"/>
    </row>
    <row r="127" spans="1:63" x14ac:dyDescent="0.25">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c r="AA127" s="84"/>
      <c r="AB127" s="84"/>
      <c r="AC127" s="84"/>
      <c r="AD127" s="84"/>
      <c r="AE127" s="84"/>
      <c r="AF127" s="84"/>
      <c r="AG127" s="84"/>
      <c r="AH127" s="84"/>
      <c r="AI127" s="84"/>
      <c r="AJ127" s="84"/>
      <c r="AK127" s="84"/>
      <c r="AL127" s="84"/>
      <c r="AM127" s="84"/>
      <c r="AN127" s="84"/>
      <c r="AO127" s="84"/>
      <c r="AP127" s="84"/>
      <c r="AQ127" s="84"/>
      <c r="AR127" s="84"/>
      <c r="AS127" s="84"/>
      <c r="AT127" s="84"/>
      <c r="AU127" s="84"/>
      <c r="AV127" s="84"/>
      <c r="AW127" s="84"/>
      <c r="AX127" s="84"/>
      <c r="AY127" s="84"/>
      <c r="AZ127" s="84"/>
      <c r="BA127" s="84"/>
      <c r="BB127" s="84"/>
      <c r="BC127" s="84"/>
      <c r="BD127" s="84"/>
      <c r="BE127" s="84"/>
      <c r="BF127" s="84"/>
      <c r="BG127" s="84"/>
      <c r="BH127" s="84"/>
      <c r="BI127" s="84"/>
      <c r="BJ127" s="84"/>
      <c r="BK127" s="84"/>
    </row>
    <row r="128" spans="1:63" x14ac:dyDescent="0.25">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c r="AA128" s="84"/>
      <c r="AB128" s="84"/>
      <c r="AC128" s="84"/>
      <c r="AD128" s="84"/>
      <c r="AE128" s="84"/>
      <c r="AF128" s="84"/>
      <c r="AG128" s="84"/>
      <c r="AH128" s="84"/>
      <c r="AI128" s="84"/>
      <c r="AJ128" s="84"/>
      <c r="AK128" s="84"/>
      <c r="AL128" s="84"/>
      <c r="AM128" s="84"/>
      <c r="AN128" s="84"/>
      <c r="AO128" s="84"/>
      <c r="AP128" s="84"/>
      <c r="AQ128" s="84"/>
      <c r="AR128" s="84"/>
      <c r="AS128" s="84"/>
      <c r="AT128" s="84"/>
      <c r="AU128" s="84"/>
      <c r="AV128" s="84"/>
      <c r="AW128" s="84"/>
      <c r="AX128" s="84"/>
      <c r="AY128" s="84"/>
      <c r="AZ128" s="84"/>
      <c r="BA128" s="84"/>
      <c r="BB128" s="84"/>
      <c r="BC128" s="84"/>
      <c r="BD128" s="84"/>
      <c r="BE128" s="84"/>
      <c r="BF128" s="84"/>
      <c r="BG128" s="84"/>
      <c r="BH128" s="84"/>
      <c r="BI128" s="84"/>
      <c r="BJ128" s="84"/>
      <c r="BK128" s="84"/>
    </row>
    <row r="129" spans="2:63" x14ac:dyDescent="0.25">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c r="AA129" s="84"/>
      <c r="AB129" s="84"/>
      <c r="AC129" s="84"/>
      <c r="AD129" s="84"/>
      <c r="AE129" s="84"/>
      <c r="AF129" s="84"/>
      <c r="AG129" s="84"/>
      <c r="AH129" s="84"/>
      <c r="AI129" s="84"/>
      <c r="AJ129" s="84"/>
      <c r="AK129" s="84"/>
      <c r="AL129" s="84"/>
      <c r="AM129" s="84"/>
      <c r="AN129" s="84"/>
      <c r="AO129" s="84"/>
      <c r="AP129" s="84"/>
      <c r="AQ129" s="84"/>
      <c r="AR129" s="84"/>
      <c r="AS129" s="84"/>
      <c r="AT129" s="84"/>
      <c r="AU129" s="84"/>
      <c r="AV129" s="84"/>
      <c r="AW129" s="84"/>
      <c r="AX129" s="84"/>
      <c r="AY129" s="84"/>
      <c r="AZ129" s="84"/>
      <c r="BA129" s="84"/>
      <c r="BB129" s="84"/>
      <c r="BC129" s="84"/>
      <c r="BD129" s="84"/>
      <c r="BE129" s="84"/>
      <c r="BF129" s="84"/>
      <c r="BG129" s="84"/>
      <c r="BH129" s="84"/>
      <c r="BI129" s="84"/>
      <c r="BJ129" s="84"/>
      <c r="BK129" s="84"/>
    </row>
    <row r="130" spans="2:63" x14ac:dyDescent="0.25">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c r="AA130" s="84"/>
      <c r="AB130" s="84"/>
      <c r="AC130" s="84"/>
      <c r="AD130" s="84"/>
      <c r="AE130" s="84"/>
      <c r="AF130" s="84"/>
      <c r="AG130" s="84"/>
      <c r="AH130" s="84"/>
      <c r="AI130" s="84"/>
      <c r="AJ130" s="84"/>
      <c r="AK130" s="84"/>
      <c r="AL130" s="84"/>
      <c r="AM130" s="84"/>
      <c r="AN130" s="84"/>
      <c r="AO130" s="84"/>
      <c r="AP130" s="84"/>
      <c r="AQ130" s="84"/>
      <c r="AR130" s="84"/>
      <c r="AS130" s="84"/>
      <c r="AT130" s="84"/>
      <c r="AU130" s="84"/>
      <c r="AV130" s="84"/>
      <c r="AW130" s="84"/>
      <c r="AX130" s="84"/>
      <c r="AY130" s="84"/>
      <c r="AZ130" s="84"/>
      <c r="BA130" s="84"/>
      <c r="BB130" s="84"/>
      <c r="BC130" s="84"/>
      <c r="BD130" s="84"/>
      <c r="BE130" s="84"/>
      <c r="BF130" s="84"/>
      <c r="BG130" s="84"/>
      <c r="BH130" s="84"/>
      <c r="BI130" s="84"/>
      <c r="BJ130" s="84"/>
      <c r="BK130" s="84"/>
    </row>
    <row r="131" spans="2:63" x14ac:dyDescent="0.25">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c r="AA131" s="84"/>
      <c r="AB131" s="84"/>
      <c r="AC131" s="84"/>
      <c r="AD131" s="84"/>
      <c r="AE131" s="84"/>
      <c r="AF131" s="84"/>
      <c r="AG131" s="84"/>
      <c r="AH131" s="84"/>
      <c r="AI131" s="84"/>
      <c r="AJ131" s="84"/>
      <c r="AK131" s="84"/>
      <c r="AL131" s="84"/>
      <c r="AM131" s="84"/>
      <c r="AN131" s="84"/>
      <c r="AO131" s="84"/>
      <c r="AP131" s="84"/>
      <c r="AQ131" s="84"/>
      <c r="AR131" s="84"/>
      <c r="AS131" s="84"/>
      <c r="AT131" s="84"/>
      <c r="AU131" s="84"/>
      <c r="AV131" s="84"/>
      <c r="AW131" s="84"/>
      <c r="AX131" s="84"/>
      <c r="AY131" s="84"/>
      <c r="AZ131" s="84"/>
      <c r="BA131" s="84"/>
      <c r="BB131" s="84"/>
      <c r="BC131" s="84"/>
      <c r="BD131" s="84"/>
      <c r="BE131" s="84"/>
      <c r="BF131" s="84"/>
      <c r="BG131" s="84"/>
      <c r="BH131" s="84"/>
      <c r="BI131" s="84"/>
      <c r="BJ131" s="84"/>
      <c r="BK131" s="84"/>
    </row>
    <row r="132" spans="2:63" x14ac:dyDescent="0.25">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c r="AA132" s="84"/>
      <c r="AB132" s="84"/>
      <c r="AC132" s="84"/>
      <c r="AD132" s="84"/>
      <c r="AE132" s="84"/>
      <c r="AF132" s="84"/>
      <c r="AG132" s="84"/>
      <c r="AH132" s="84"/>
      <c r="AI132" s="84"/>
      <c r="AJ132" s="84"/>
      <c r="AK132" s="84"/>
      <c r="AL132" s="84"/>
      <c r="AM132" s="84"/>
      <c r="AN132" s="84"/>
      <c r="AO132" s="84"/>
      <c r="AP132" s="84"/>
      <c r="AQ132" s="84"/>
      <c r="AR132" s="84"/>
      <c r="AS132" s="84"/>
      <c r="AT132" s="84"/>
      <c r="AU132" s="84"/>
      <c r="AV132" s="84"/>
      <c r="AW132" s="84"/>
      <c r="AX132" s="84"/>
      <c r="AY132" s="84"/>
      <c r="AZ132" s="84"/>
      <c r="BA132" s="84"/>
      <c r="BB132" s="84"/>
      <c r="BC132" s="84"/>
      <c r="BD132" s="84"/>
      <c r="BE132" s="84"/>
      <c r="BF132" s="84"/>
      <c r="BG132" s="84"/>
      <c r="BH132" s="84"/>
      <c r="BI132" s="84"/>
      <c r="BJ132" s="84"/>
      <c r="BK132" s="84"/>
    </row>
    <row r="133" spans="2:63" x14ac:dyDescent="0.25">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c r="AI133" s="84"/>
      <c r="AJ133" s="84"/>
      <c r="AK133" s="84"/>
      <c r="AL133" s="84"/>
      <c r="AM133" s="84"/>
      <c r="AN133" s="84"/>
      <c r="AO133" s="84"/>
      <c r="AP133" s="84"/>
      <c r="AQ133" s="84"/>
      <c r="AR133" s="84"/>
      <c r="AS133" s="84"/>
      <c r="AT133" s="84"/>
      <c r="AU133" s="84"/>
      <c r="AV133" s="84"/>
      <c r="AW133" s="84"/>
      <c r="AX133" s="84"/>
      <c r="AY133" s="84"/>
      <c r="AZ133" s="84"/>
      <c r="BA133" s="84"/>
      <c r="BB133" s="84"/>
      <c r="BC133" s="84"/>
      <c r="BD133" s="84"/>
      <c r="BE133" s="84"/>
      <c r="BF133" s="84"/>
      <c r="BG133" s="84"/>
      <c r="BH133" s="84"/>
      <c r="BI133" s="84"/>
      <c r="BJ133" s="84"/>
      <c r="BK133" s="84"/>
    </row>
    <row r="134" spans="2:63" x14ac:dyDescent="0.25">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c r="AH134" s="84"/>
      <c r="AI134" s="84"/>
      <c r="AJ134" s="84"/>
      <c r="AK134" s="84"/>
      <c r="AL134" s="84"/>
      <c r="AM134" s="84"/>
      <c r="AN134" s="84"/>
      <c r="AO134" s="84"/>
      <c r="AP134" s="84"/>
      <c r="AQ134" s="84"/>
      <c r="AR134" s="84"/>
      <c r="AS134" s="84"/>
      <c r="AT134" s="84"/>
      <c r="AU134" s="84"/>
      <c r="AV134" s="84"/>
      <c r="AW134" s="84"/>
      <c r="AX134" s="84"/>
      <c r="AY134" s="84"/>
      <c r="AZ134" s="84"/>
      <c r="BA134" s="84"/>
      <c r="BB134" s="84"/>
      <c r="BC134" s="84"/>
      <c r="BD134" s="84"/>
      <c r="BE134" s="84"/>
      <c r="BF134" s="84"/>
      <c r="BG134" s="84"/>
      <c r="BH134" s="84"/>
      <c r="BI134" s="84"/>
      <c r="BJ134" s="84"/>
      <c r="BK134" s="84"/>
    </row>
    <row r="135" spans="2:63" x14ac:dyDescent="0.25">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84"/>
      <c r="AJ135" s="84"/>
      <c r="AK135" s="84"/>
      <c r="AL135" s="84"/>
      <c r="AM135" s="84"/>
      <c r="AN135" s="84"/>
      <c r="AO135" s="84"/>
      <c r="AP135" s="84"/>
      <c r="AQ135" s="84"/>
      <c r="AR135" s="84"/>
      <c r="AS135" s="84"/>
      <c r="AT135" s="84"/>
      <c r="AU135" s="84"/>
      <c r="AV135" s="84"/>
      <c r="AW135" s="84"/>
      <c r="AX135" s="84"/>
      <c r="AY135" s="84"/>
      <c r="AZ135" s="84"/>
      <c r="BA135" s="84"/>
      <c r="BB135" s="84"/>
      <c r="BC135" s="84"/>
      <c r="BD135" s="84"/>
      <c r="BE135" s="84"/>
      <c r="BF135" s="84"/>
      <c r="BG135" s="84"/>
      <c r="BH135" s="84"/>
      <c r="BI135" s="84"/>
      <c r="BJ135" s="84"/>
      <c r="BK135" s="84"/>
    </row>
    <row r="136" spans="2:63" x14ac:dyDescent="0.25">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4"/>
      <c r="AT136" s="84"/>
      <c r="AU136" s="84"/>
      <c r="AV136" s="84"/>
      <c r="AW136" s="84"/>
      <c r="AX136" s="84"/>
      <c r="AY136" s="84"/>
      <c r="AZ136" s="84"/>
      <c r="BA136" s="84"/>
      <c r="BB136" s="84"/>
      <c r="BC136" s="84"/>
      <c r="BD136" s="84"/>
      <c r="BE136" s="84"/>
      <c r="BF136" s="84"/>
      <c r="BG136" s="84"/>
      <c r="BH136" s="84"/>
      <c r="BI136" s="84"/>
      <c r="BJ136" s="84"/>
      <c r="BK136" s="84"/>
    </row>
    <row r="137" spans="2:63" x14ac:dyDescent="0.25">
      <c r="B137" s="84"/>
      <c r="C137" s="84"/>
      <c r="D137" s="84"/>
      <c r="E137" s="84"/>
      <c r="F137" s="84"/>
      <c r="G137" s="84"/>
      <c r="H137" s="84"/>
      <c r="I137" s="84"/>
    </row>
    <row r="138" spans="2:63" x14ac:dyDescent="0.25">
      <c r="B138" s="84"/>
      <c r="C138" s="84"/>
      <c r="D138" s="84"/>
      <c r="E138" s="84"/>
      <c r="F138" s="84"/>
      <c r="G138" s="84"/>
      <c r="H138" s="84"/>
      <c r="I138" s="84"/>
    </row>
    <row r="139" spans="2:63" x14ac:dyDescent="0.25">
      <c r="B139" s="84"/>
      <c r="C139" s="84"/>
      <c r="D139" s="84"/>
      <c r="E139" s="84"/>
      <c r="F139" s="84"/>
      <c r="G139" s="84"/>
      <c r="H139" s="84"/>
      <c r="I139" s="84"/>
    </row>
    <row r="140" spans="2:63" x14ac:dyDescent="0.25">
      <c r="B140" s="84"/>
      <c r="C140" s="84"/>
      <c r="D140" s="84"/>
      <c r="E140" s="84"/>
      <c r="F140" s="84"/>
      <c r="G140" s="84"/>
      <c r="H140" s="84"/>
      <c r="I140" s="84"/>
    </row>
  </sheetData>
  <sheetProtection algorithmName="SHA-512" hashValue="kpXlidzmWxbP3brn8k4eIEWxhYHkoNV8mMuhH1lPT/xypiCOesm15jiCfvbsOoPDCD8/umcOeC7isQqNzzQXVQ==" saltValue="e8t6+j8RQ+iPDyNDapgnxw==" spinCount="100000" sheet="1" objects="1" scenarios="1"/>
  <mergeCells count="317">
    <mergeCell ref="B6:D45"/>
    <mergeCell ref="AO6:AT13"/>
    <mergeCell ref="AO14:AT21"/>
    <mergeCell ref="AO22:AT29"/>
    <mergeCell ref="AO30:AT37"/>
    <mergeCell ref="E22:I29"/>
    <mergeCell ref="E38:I45"/>
    <mergeCell ref="J46:O51"/>
    <mergeCell ref="P46:U51"/>
    <mergeCell ref="V46:AA51"/>
    <mergeCell ref="N10:O11"/>
    <mergeCell ref="N12:O13"/>
    <mergeCell ref="R12:S13"/>
    <mergeCell ref="T12:U13"/>
    <mergeCell ref="V6:W7"/>
    <mergeCell ref="X6:Y7"/>
    <mergeCell ref="Z6:AA7"/>
    <mergeCell ref="V8:W9"/>
    <mergeCell ref="X8:Y9"/>
    <mergeCell ref="Z8:AA9"/>
    <mergeCell ref="V10:W11"/>
    <mergeCell ref="X10:Y11"/>
    <mergeCell ref="R6:S7"/>
    <mergeCell ref="T6:U7"/>
    <mergeCell ref="J2:AM4"/>
    <mergeCell ref="E6:I13"/>
    <mergeCell ref="E14:I21"/>
    <mergeCell ref="J6:K7"/>
    <mergeCell ref="AB46:AG51"/>
    <mergeCell ref="AH46:AM51"/>
    <mergeCell ref="P6:Q7"/>
    <mergeCell ref="P12:Q13"/>
    <mergeCell ref="L6:M7"/>
    <mergeCell ref="N6:O7"/>
    <mergeCell ref="N8:O9"/>
    <mergeCell ref="L8:M9"/>
    <mergeCell ref="J8:K9"/>
    <mergeCell ref="J10:K11"/>
    <mergeCell ref="E30:I37"/>
    <mergeCell ref="P8:Q9"/>
    <mergeCell ref="R8:S9"/>
    <mergeCell ref="T8:U9"/>
    <mergeCell ref="P10:Q11"/>
    <mergeCell ref="R10:S11"/>
    <mergeCell ref="T10:U11"/>
    <mergeCell ref="J12:K13"/>
    <mergeCell ref="L10:M11"/>
    <mergeCell ref="L12:M13"/>
    <mergeCell ref="AF6:AG7"/>
    <mergeCell ref="AB8:AC9"/>
    <mergeCell ref="AD8:AE9"/>
    <mergeCell ref="AF8:AG9"/>
    <mergeCell ref="AB10:AC11"/>
    <mergeCell ref="AD10:AE11"/>
    <mergeCell ref="AF10:AG11"/>
    <mergeCell ref="Z10:AA11"/>
    <mergeCell ref="V12:W13"/>
    <mergeCell ref="X12:Y13"/>
    <mergeCell ref="Z12:AA13"/>
    <mergeCell ref="AB6:AC7"/>
    <mergeCell ref="AD6:AE7"/>
    <mergeCell ref="AB12:AC13"/>
    <mergeCell ref="AD12:AE13"/>
    <mergeCell ref="AF12:AG13"/>
    <mergeCell ref="AB14:AC15"/>
    <mergeCell ref="AD14:AE15"/>
    <mergeCell ref="AF14:AG15"/>
    <mergeCell ref="AB16:AC17"/>
    <mergeCell ref="AD16:AE17"/>
    <mergeCell ref="AF16:AG17"/>
    <mergeCell ref="V20:W21"/>
    <mergeCell ref="X20:Y21"/>
    <mergeCell ref="Z20:AA21"/>
    <mergeCell ref="V14:W15"/>
    <mergeCell ref="X14:Y15"/>
    <mergeCell ref="Z14:AA15"/>
    <mergeCell ref="V16:W17"/>
    <mergeCell ref="X16:Y17"/>
    <mergeCell ref="Z16:AA17"/>
    <mergeCell ref="AB18:AC19"/>
    <mergeCell ref="AD18:AE19"/>
    <mergeCell ref="V18:W19"/>
    <mergeCell ref="X18:Y19"/>
    <mergeCell ref="Z18:AA19"/>
    <mergeCell ref="AF18:AG19"/>
    <mergeCell ref="AB20:AC21"/>
    <mergeCell ref="AD20:AE21"/>
    <mergeCell ref="AF20:AG21"/>
    <mergeCell ref="AB26:AC27"/>
    <mergeCell ref="AD26:AE27"/>
    <mergeCell ref="AF26:AG27"/>
    <mergeCell ref="AB28:AC29"/>
    <mergeCell ref="AD28:AE29"/>
    <mergeCell ref="AF28:AG29"/>
    <mergeCell ref="AB22:AC23"/>
    <mergeCell ref="AD22:AE23"/>
    <mergeCell ref="AF22:AG23"/>
    <mergeCell ref="AB24:AC25"/>
    <mergeCell ref="AD24:AE25"/>
    <mergeCell ref="AF24:AG25"/>
    <mergeCell ref="AB34:AC35"/>
    <mergeCell ref="AD34:AE35"/>
    <mergeCell ref="AF34:AG35"/>
    <mergeCell ref="AB36:AC37"/>
    <mergeCell ref="AD36:AE37"/>
    <mergeCell ref="AF36:AG37"/>
    <mergeCell ref="AB30:AC31"/>
    <mergeCell ref="AD30:AE31"/>
    <mergeCell ref="AF30:AG31"/>
    <mergeCell ref="AB32:AC33"/>
    <mergeCell ref="AD32:AE33"/>
    <mergeCell ref="AF32:AG33"/>
    <mergeCell ref="AB42:AC43"/>
    <mergeCell ref="AD42:AE43"/>
    <mergeCell ref="AF42:AG43"/>
    <mergeCell ref="AB44:AC45"/>
    <mergeCell ref="AD44:AE45"/>
    <mergeCell ref="AF44:AG45"/>
    <mergeCell ref="AB38:AC39"/>
    <mergeCell ref="AD38:AE39"/>
    <mergeCell ref="AF38:AG39"/>
    <mergeCell ref="AB40:AC41"/>
    <mergeCell ref="AD40:AE41"/>
    <mergeCell ref="AF40:AG41"/>
    <mergeCell ref="AH10:AI11"/>
    <mergeCell ref="AJ10:AK11"/>
    <mergeCell ref="AL10:AM11"/>
    <mergeCell ref="AH12:AI13"/>
    <mergeCell ref="AJ12:AK13"/>
    <mergeCell ref="AL12:AM13"/>
    <mergeCell ref="AH6:AI7"/>
    <mergeCell ref="AJ6:AK7"/>
    <mergeCell ref="AL6:AM7"/>
    <mergeCell ref="AH8:AI9"/>
    <mergeCell ref="AJ8:AK9"/>
    <mergeCell ref="AL8:AM9"/>
    <mergeCell ref="AH18:AI19"/>
    <mergeCell ref="AJ18:AK19"/>
    <mergeCell ref="AL18:AM19"/>
    <mergeCell ref="AH20:AI21"/>
    <mergeCell ref="AJ20:AK21"/>
    <mergeCell ref="AL20:AM21"/>
    <mergeCell ref="AH14:AI15"/>
    <mergeCell ref="AJ14:AK15"/>
    <mergeCell ref="AL14:AM15"/>
    <mergeCell ref="AH16:AI17"/>
    <mergeCell ref="AJ16:AK17"/>
    <mergeCell ref="AL16:AM17"/>
    <mergeCell ref="AH26:AI27"/>
    <mergeCell ref="AJ26:AK27"/>
    <mergeCell ref="AL26:AM27"/>
    <mergeCell ref="AH28:AI29"/>
    <mergeCell ref="AJ28:AK29"/>
    <mergeCell ref="AL28:AM29"/>
    <mergeCell ref="AH22:AI23"/>
    <mergeCell ref="AJ22:AK23"/>
    <mergeCell ref="AL22:AM23"/>
    <mergeCell ref="AH24:AI25"/>
    <mergeCell ref="AJ24:AK25"/>
    <mergeCell ref="AL24:AM25"/>
    <mergeCell ref="AH34:AI35"/>
    <mergeCell ref="AJ34:AK35"/>
    <mergeCell ref="AL34:AM35"/>
    <mergeCell ref="AH36:AI37"/>
    <mergeCell ref="AJ36:AK37"/>
    <mergeCell ref="AL36:AM37"/>
    <mergeCell ref="AH30:AI31"/>
    <mergeCell ref="AJ30:AK31"/>
    <mergeCell ref="AL30:AM31"/>
    <mergeCell ref="AH32:AI33"/>
    <mergeCell ref="AJ32:AK33"/>
    <mergeCell ref="AL32:AM33"/>
    <mergeCell ref="AH42:AI43"/>
    <mergeCell ref="AJ42:AK43"/>
    <mergeCell ref="AL42:AM43"/>
    <mergeCell ref="AH44:AI45"/>
    <mergeCell ref="AJ44:AK45"/>
    <mergeCell ref="AL44:AM45"/>
    <mergeCell ref="AH38:AI39"/>
    <mergeCell ref="AJ38:AK39"/>
    <mergeCell ref="AL38:AM39"/>
    <mergeCell ref="AH40:AI41"/>
    <mergeCell ref="AJ40:AK41"/>
    <mergeCell ref="AL40:AM41"/>
    <mergeCell ref="J18:K19"/>
    <mergeCell ref="L18:M19"/>
    <mergeCell ref="N18:O19"/>
    <mergeCell ref="J20:K21"/>
    <mergeCell ref="L20:M21"/>
    <mergeCell ref="N20:O21"/>
    <mergeCell ref="J14:K15"/>
    <mergeCell ref="L14:M15"/>
    <mergeCell ref="N14:O15"/>
    <mergeCell ref="J16:K17"/>
    <mergeCell ref="L16:M17"/>
    <mergeCell ref="N16:O17"/>
    <mergeCell ref="P18:Q19"/>
    <mergeCell ref="R18:S19"/>
    <mergeCell ref="T18:U19"/>
    <mergeCell ref="P20:Q21"/>
    <mergeCell ref="R20:S21"/>
    <mergeCell ref="T20:U21"/>
    <mergeCell ref="P14:Q15"/>
    <mergeCell ref="R14:S15"/>
    <mergeCell ref="T14:U15"/>
    <mergeCell ref="P16:Q17"/>
    <mergeCell ref="R16:S17"/>
    <mergeCell ref="T16:U17"/>
    <mergeCell ref="J26:K27"/>
    <mergeCell ref="L26:M27"/>
    <mergeCell ref="N26:O27"/>
    <mergeCell ref="J28:K29"/>
    <mergeCell ref="L28:M29"/>
    <mergeCell ref="N28:O29"/>
    <mergeCell ref="J22:K23"/>
    <mergeCell ref="L22:M23"/>
    <mergeCell ref="N22:O23"/>
    <mergeCell ref="J24:K25"/>
    <mergeCell ref="L24:M25"/>
    <mergeCell ref="N24:O25"/>
    <mergeCell ref="P26:Q27"/>
    <mergeCell ref="R26:S27"/>
    <mergeCell ref="T26:U27"/>
    <mergeCell ref="P28:Q29"/>
    <mergeCell ref="R28:S29"/>
    <mergeCell ref="T28:U29"/>
    <mergeCell ref="P22:Q23"/>
    <mergeCell ref="R22:S23"/>
    <mergeCell ref="T22:U23"/>
    <mergeCell ref="P24:Q25"/>
    <mergeCell ref="R24:S25"/>
    <mergeCell ref="T24:U25"/>
    <mergeCell ref="V26:W27"/>
    <mergeCell ref="X26:Y27"/>
    <mergeCell ref="Z26:AA27"/>
    <mergeCell ref="V28:W29"/>
    <mergeCell ref="X28:Y29"/>
    <mergeCell ref="Z28:AA29"/>
    <mergeCell ref="V22:W23"/>
    <mergeCell ref="X22:Y23"/>
    <mergeCell ref="Z22:AA23"/>
    <mergeCell ref="V24:W25"/>
    <mergeCell ref="X24:Y25"/>
    <mergeCell ref="Z24:AA25"/>
    <mergeCell ref="V34:W35"/>
    <mergeCell ref="X34:Y35"/>
    <mergeCell ref="Z34:AA35"/>
    <mergeCell ref="V36:W37"/>
    <mergeCell ref="X36:Y37"/>
    <mergeCell ref="Z36:AA37"/>
    <mergeCell ref="V30:W31"/>
    <mergeCell ref="X30:Y31"/>
    <mergeCell ref="Z30:AA31"/>
    <mergeCell ref="V32:W33"/>
    <mergeCell ref="X32:Y33"/>
    <mergeCell ref="Z32:AA33"/>
    <mergeCell ref="P34:Q35"/>
    <mergeCell ref="R34:S35"/>
    <mergeCell ref="T34:U35"/>
    <mergeCell ref="P36:Q37"/>
    <mergeCell ref="R36:S37"/>
    <mergeCell ref="T36:U37"/>
    <mergeCell ref="P30:Q31"/>
    <mergeCell ref="R30:S31"/>
    <mergeCell ref="T30:U31"/>
    <mergeCell ref="P32:Q33"/>
    <mergeCell ref="R32:S33"/>
    <mergeCell ref="T32:U33"/>
    <mergeCell ref="V42:W43"/>
    <mergeCell ref="X42:Y43"/>
    <mergeCell ref="Z42:AA43"/>
    <mergeCell ref="V44:W45"/>
    <mergeCell ref="X44:Y45"/>
    <mergeCell ref="Z44:AA45"/>
    <mergeCell ref="V38:W39"/>
    <mergeCell ref="X38:Y39"/>
    <mergeCell ref="Z38:AA39"/>
    <mergeCell ref="V40:W41"/>
    <mergeCell ref="X40:Y41"/>
    <mergeCell ref="Z40:AA41"/>
    <mergeCell ref="N40:O41"/>
    <mergeCell ref="J34:K35"/>
    <mergeCell ref="L34:M35"/>
    <mergeCell ref="N34:O35"/>
    <mergeCell ref="J36:K37"/>
    <mergeCell ref="L36:M37"/>
    <mergeCell ref="N36:O37"/>
    <mergeCell ref="J30:K31"/>
    <mergeCell ref="L30:M31"/>
    <mergeCell ref="N30:O31"/>
    <mergeCell ref="J32:K33"/>
    <mergeCell ref="L32:M33"/>
    <mergeCell ref="N32:O33"/>
    <mergeCell ref="B2:I4"/>
    <mergeCell ref="P42:Q43"/>
    <mergeCell ref="R42:S43"/>
    <mergeCell ref="T42:U43"/>
    <mergeCell ref="P44:Q45"/>
    <mergeCell ref="R44:S45"/>
    <mergeCell ref="T44:U45"/>
    <mergeCell ref="P38:Q39"/>
    <mergeCell ref="R38:S39"/>
    <mergeCell ref="T38:U39"/>
    <mergeCell ref="P40:Q41"/>
    <mergeCell ref="R40:S41"/>
    <mergeCell ref="T40:U41"/>
    <mergeCell ref="J42:K43"/>
    <mergeCell ref="L42:M43"/>
    <mergeCell ref="N42:O43"/>
    <mergeCell ref="J44:K45"/>
    <mergeCell ref="L44:M45"/>
    <mergeCell ref="N44:O45"/>
    <mergeCell ref="J38:K39"/>
    <mergeCell ref="L38:M39"/>
    <mergeCell ref="N38:O39"/>
    <mergeCell ref="J40:K41"/>
    <mergeCell ref="L40:M4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CM248"/>
  <sheetViews>
    <sheetView topLeftCell="A13" zoomScale="50" zoomScaleNormal="50" workbookViewId="0">
      <selection activeCell="E46" sqref="E46:I55"/>
    </sheetView>
  </sheetViews>
  <sheetFormatPr baseColWidth="10" defaultRowHeight="15" x14ac:dyDescent="0.25"/>
  <cols>
    <col min="2" max="18" width="5.7109375" customWidth="1"/>
    <col min="19" max="19" width="8.42578125" customWidth="1"/>
    <col min="20" max="23" width="5.7109375" customWidth="1"/>
    <col min="24" max="24" width="8.5703125" customWidth="1"/>
    <col min="25" max="26" width="5.7109375" customWidth="1"/>
    <col min="27" max="27" width="10.7109375" customWidth="1"/>
    <col min="28" max="28" width="5.7109375" customWidth="1"/>
    <col min="29" max="29" width="7.42578125" customWidth="1"/>
    <col min="30" max="33" width="5.7109375" customWidth="1"/>
    <col min="34" max="34" width="8.5703125" customWidth="1"/>
    <col min="35" max="39" width="5.7109375" customWidth="1"/>
    <col min="41" max="46" width="5.7109375" customWidth="1"/>
  </cols>
  <sheetData>
    <row r="1" spans="1:91" x14ac:dyDescent="0.25">
      <c r="A1" s="84"/>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c r="BE1" s="84"/>
      <c r="BF1" s="84"/>
      <c r="BG1" s="84"/>
      <c r="BH1" s="84"/>
      <c r="BI1" s="84"/>
      <c r="BJ1" s="84"/>
      <c r="BK1" s="84"/>
      <c r="BL1" s="84"/>
      <c r="BM1" s="84"/>
      <c r="BN1" s="84"/>
      <c r="BO1" s="84"/>
      <c r="BP1" s="84"/>
      <c r="BQ1" s="84"/>
      <c r="BR1" s="84"/>
      <c r="BS1" s="84"/>
      <c r="BT1" s="84"/>
      <c r="BU1" s="84"/>
      <c r="BV1" s="84"/>
      <c r="BW1" s="84"/>
      <c r="BX1" s="84"/>
      <c r="BY1" s="84"/>
      <c r="BZ1" s="84"/>
      <c r="CA1" s="84"/>
      <c r="CB1" s="84"/>
      <c r="CC1" s="84"/>
      <c r="CD1" s="84"/>
      <c r="CE1" s="84"/>
      <c r="CF1" s="84"/>
      <c r="CG1" s="84"/>
      <c r="CH1" s="84"/>
      <c r="CI1" s="84"/>
      <c r="CJ1" s="84"/>
      <c r="CK1" s="84"/>
      <c r="CL1" s="84"/>
      <c r="CM1" s="84"/>
    </row>
    <row r="2" spans="1:91" ht="18" customHeight="1" x14ac:dyDescent="0.25">
      <c r="A2" s="84"/>
      <c r="B2" s="360" t="s">
        <v>160</v>
      </c>
      <c r="C2" s="361"/>
      <c r="D2" s="361"/>
      <c r="E2" s="361"/>
      <c r="F2" s="361"/>
      <c r="G2" s="361"/>
      <c r="H2" s="361"/>
      <c r="I2" s="361"/>
      <c r="J2" s="280" t="s">
        <v>2</v>
      </c>
      <c r="K2" s="280"/>
      <c r="L2" s="280"/>
      <c r="M2" s="280"/>
      <c r="N2" s="280"/>
      <c r="O2" s="280"/>
      <c r="P2" s="280"/>
      <c r="Q2" s="280"/>
      <c r="R2" s="280"/>
      <c r="S2" s="280"/>
      <c r="T2" s="280"/>
      <c r="U2" s="280"/>
      <c r="V2" s="280"/>
      <c r="W2" s="280"/>
      <c r="X2" s="280"/>
      <c r="Y2" s="280"/>
      <c r="Z2" s="280"/>
      <c r="AA2" s="280"/>
      <c r="AB2" s="280"/>
      <c r="AC2" s="280"/>
      <c r="AD2" s="280"/>
      <c r="AE2" s="280"/>
      <c r="AF2" s="280"/>
      <c r="AG2" s="280"/>
      <c r="AH2" s="280"/>
      <c r="AI2" s="280"/>
      <c r="AJ2" s="280"/>
      <c r="AK2" s="280"/>
      <c r="AL2" s="280"/>
      <c r="AM2" s="280"/>
      <c r="AN2" s="84"/>
      <c r="AO2" s="84"/>
      <c r="AP2" s="84"/>
      <c r="AQ2" s="84"/>
      <c r="AR2" s="84"/>
      <c r="AS2" s="84"/>
      <c r="AT2" s="84"/>
      <c r="AU2" s="84"/>
      <c r="AV2" s="84"/>
      <c r="AW2" s="84"/>
      <c r="AX2" s="84"/>
      <c r="AY2" s="84"/>
      <c r="AZ2" s="84"/>
      <c r="BA2" s="84"/>
      <c r="BB2" s="84"/>
      <c r="BC2" s="84"/>
      <c r="BD2" s="84"/>
      <c r="BE2" s="84"/>
      <c r="BF2" s="84"/>
      <c r="BG2" s="84"/>
      <c r="BH2" s="84"/>
      <c r="BI2" s="84"/>
      <c r="BJ2" s="84"/>
      <c r="BK2" s="84"/>
      <c r="BL2" s="84"/>
      <c r="BM2" s="84"/>
      <c r="BN2" s="84"/>
      <c r="BO2" s="84"/>
      <c r="BP2" s="84"/>
      <c r="BQ2" s="84"/>
      <c r="BR2" s="84"/>
      <c r="BS2" s="84"/>
      <c r="BT2" s="84"/>
      <c r="BU2" s="84"/>
      <c r="BV2" s="84"/>
      <c r="BW2" s="84"/>
      <c r="BX2" s="84"/>
      <c r="BY2" s="84"/>
      <c r="BZ2" s="84"/>
      <c r="CA2" s="84"/>
      <c r="CB2" s="84"/>
      <c r="CC2" s="84"/>
      <c r="CD2" s="84"/>
      <c r="CE2" s="84"/>
      <c r="CF2" s="84"/>
      <c r="CG2" s="84"/>
      <c r="CH2" s="84"/>
      <c r="CI2" s="84"/>
      <c r="CJ2" s="84"/>
      <c r="CK2" s="84"/>
      <c r="CL2" s="84"/>
      <c r="CM2" s="84"/>
    </row>
    <row r="3" spans="1:91" ht="18.75" customHeight="1" x14ac:dyDescent="0.25">
      <c r="A3" s="84"/>
      <c r="B3" s="361"/>
      <c r="C3" s="361"/>
      <c r="D3" s="361"/>
      <c r="E3" s="361"/>
      <c r="F3" s="361"/>
      <c r="G3" s="361"/>
      <c r="H3" s="361"/>
      <c r="I3" s="361"/>
      <c r="J3" s="280"/>
      <c r="K3" s="280"/>
      <c r="L3" s="280"/>
      <c r="M3" s="280"/>
      <c r="N3" s="280"/>
      <c r="O3" s="280"/>
      <c r="P3" s="280"/>
      <c r="Q3" s="280"/>
      <c r="R3" s="280"/>
      <c r="S3" s="280"/>
      <c r="T3" s="280"/>
      <c r="U3" s="280"/>
      <c r="V3" s="280"/>
      <c r="W3" s="280"/>
      <c r="X3" s="280"/>
      <c r="Y3" s="280"/>
      <c r="Z3" s="280"/>
      <c r="AA3" s="280"/>
      <c r="AB3" s="280"/>
      <c r="AC3" s="280"/>
      <c r="AD3" s="280"/>
      <c r="AE3" s="280"/>
      <c r="AF3" s="280"/>
      <c r="AG3" s="280"/>
      <c r="AH3" s="280"/>
      <c r="AI3" s="280"/>
      <c r="AJ3" s="280"/>
      <c r="AK3" s="280"/>
      <c r="AL3" s="280"/>
      <c r="AM3" s="280"/>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row>
    <row r="4" spans="1:91" ht="15" customHeight="1" x14ac:dyDescent="0.25">
      <c r="A4" s="84"/>
      <c r="B4" s="361"/>
      <c r="C4" s="361"/>
      <c r="D4" s="361"/>
      <c r="E4" s="361"/>
      <c r="F4" s="361"/>
      <c r="G4" s="361"/>
      <c r="H4" s="361"/>
      <c r="I4" s="361"/>
      <c r="J4" s="280"/>
      <c r="K4" s="280"/>
      <c r="L4" s="280"/>
      <c r="M4" s="280"/>
      <c r="N4" s="280"/>
      <c r="O4" s="280"/>
      <c r="P4" s="280"/>
      <c r="Q4" s="280"/>
      <c r="R4" s="280"/>
      <c r="S4" s="280"/>
      <c r="T4" s="280"/>
      <c r="U4" s="280"/>
      <c r="V4" s="280"/>
      <c r="W4" s="280"/>
      <c r="X4" s="280"/>
      <c r="Y4" s="280"/>
      <c r="Z4" s="280"/>
      <c r="AA4" s="280"/>
      <c r="AB4" s="280"/>
      <c r="AC4" s="280"/>
      <c r="AD4" s="280"/>
      <c r="AE4" s="280"/>
      <c r="AF4" s="280"/>
      <c r="AG4" s="280"/>
      <c r="AH4" s="280"/>
      <c r="AI4" s="280"/>
      <c r="AJ4" s="280"/>
      <c r="AK4" s="280"/>
      <c r="AL4" s="280"/>
      <c r="AM4" s="280"/>
      <c r="AN4" s="84"/>
      <c r="AO4" s="84"/>
      <c r="AP4" s="84"/>
      <c r="AQ4" s="84"/>
      <c r="AR4" s="84"/>
      <c r="AS4" s="84"/>
      <c r="AT4" s="84"/>
      <c r="AU4" s="84"/>
      <c r="AV4" s="84"/>
      <c r="AW4" s="84"/>
      <c r="AX4" s="84"/>
      <c r="AY4" s="84"/>
      <c r="AZ4" s="84"/>
      <c r="BA4" s="84"/>
      <c r="BB4" s="84"/>
      <c r="BC4" s="84"/>
      <c r="BD4" s="84"/>
      <c r="BE4" s="84"/>
      <c r="BF4" s="84"/>
      <c r="BG4" s="84"/>
      <c r="BH4" s="84"/>
      <c r="BI4" s="84"/>
      <c r="BJ4" s="84"/>
      <c r="BK4" s="84"/>
      <c r="BL4" s="84"/>
      <c r="BM4" s="84"/>
      <c r="BN4" s="84"/>
      <c r="BO4" s="84"/>
      <c r="BP4" s="84"/>
      <c r="BQ4" s="84"/>
      <c r="BR4" s="84"/>
      <c r="BS4" s="84"/>
      <c r="BT4" s="84"/>
      <c r="BU4" s="84"/>
      <c r="BV4" s="84"/>
      <c r="BW4" s="84"/>
      <c r="BX4" s="84"/>
      <c r="BY4" s="84"/>
      <c r="BZ4" s="84"/>
      <c r="CA4" s="84"/>
      <c r="CB4" s="84"/>
      <c r="CC4" s="84"/>
      <c r="CD4" s="84"/>
      <c r="CE4" s="84"/>
      <c r="CF4" s="84"/>
      <c r="CG4" s="84"/>
      <c r="CH4" s="84"/>
      <c r="CI4" s="84"/>
      <c r="CJ4" s="84"/>
      <c r="CK4" s="84"/>
      <c r="CL4" s="84"/>
      <c r="CM4" s="84"/>
    </row>
    <row r="5" spans="1:91" ht="15.75" thickBot="1" x14ac:dyDescent="0.3">
      <c r="A5" s="84"/>
      <c r="B5" s="84"/>
      <c r="C5" s="84"/>
      <c r="D5" s="84"/>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4"/>
      <c r="AX5" s="84"/>
      <c r="AY5" s="84"/>
      <c r="AZ5" s="84"/>
      <c r="BA5" s="84"/>
      <c r="BB5" s="84"/>
      <c r="BC5" s="84"/>
      <c r="BD5" s="84"/>
      <c r="BE5" s="84"/>
      <c r="BF5" s="84"/>
      <c r="BG5" s="84"/>
      <c r="BH5" s="84"/>
      <c r="BI5" s="84"/>
      <c r="BJ5" s="84"/>
      <c r="BK5" s="84"/>
      <c r="BL5" s="84"/>
      <c r="BM5" s="84"/>
      <c r="BN5" s="84"/>
      <c r="BO5" s="84"/>
      <c r="BP5" s="84"/>
      <c r="BQ5" s="84"/>
      <c r="BR5" s="84"/>
      <c r="BS5" s="84"/>
      <c r="BT5" s="84"/>
      <c r="BU5" s="84"/>
    </row>
    <row r="6" spans="1:91" ht="15" customHeight="1" x14ac:dyDescent="0.25">
      <c r="A6" s="84"/>
      <c r="B6" s="292" t="s">
        <v>4</v>
      </c>
      <c r="C6" s="292"/>
      <c r="D6" s="293"/>
      <c r="E6" s="330" t="s">
        <v>116</v>
      </c>
      <c r="F6" s="331"/>
      <c r="G6" s="331"/>
      <c r="H6" s="331"/>
      <c r="I6" s="332"/>
      <c r="J6" s="46" t="str">
        <f ca="1">IF(AND('CONTROL INTERNO'!$Y$10="Muy Alta",'CONTROL INTERNO'!$AA$10="Leve"),CONCATENATE("R1C",'CONTROL INTERNO'!$O$10),"")</f>
        <v/>
      </c>
      <c r="K6" s="47" t="str">
        <f>IF(AND('CONTROL INTERNO'!$Y$11="Muy Alta",'CONTROL INTERNO'!$AA$11="Leve"),CONCATENATE("R1C",'CONTROL INTERNO'!$O$11),"")</f>
        <v/>
      </c>
      <c r="L6" s="47" t="str">
        <f>IF(AND('CONTROL INTERNO'!$Y$12="Muy Alta",'CONTROL INTERNO'!$AA$12="Leve"),CONCATENATE("R1C",'CONTROL INTERNO'!$O$12),"")</f>
        <v/>
      </c>
      <c r="M6" s="47" t="str">
        <f>IF(AND('CONTROL INTERNO'!$Y$13="Muy Alta",'CONTROL INTERNO'!$AA$13="Leve"),CONCATENATE("R1C",'CONTROL INTERNO'!$O$13),"")</f>
        <v/>
      </c>
      <c r="N6" s="47" t="str">
        <f>IF(AND('CONTROL INTERNO'!$Y$14="Muy Alta",'CONTROL INTERNO'!$AA$14="Leve"),CONCATENATE("R1C",'CONTROL INTERNO'!$O$14),"")</f>
        <v/>
      </c>
      <c r="O6" s="48" t="str">
        <f>IF(AND('CONTROL INTERNO'!$Y$15="Muy Alta",'CONTROL INTERNO'!$AA$15="Leve"),CONCATENATE("R1C",'CONTROL INTERNO'!$O$15),"")</f>
        <v/>
      </c>
      <c r="P6" s="46" t="str">
        <f ca="1">IF(AND('CONTROL INTERNO'!$Y$10="Muy Alta",'CONTROL INTERNO'!$AA$10="Menor"),CONCATENATE("R1C",'CONTROL INTERNO'!$O$10),"")</f>
        <v/>
      </c>
      <c r="Q6" s="47" t="str">
        <f>IF(AND('CONTROL INTERNO'!$Y$11="Muy Alta",'CONTROL INTERNO'!$AA$11="Menor"),CONCATENATE("R1C",'CONTROL INTERNO'!$O$11),"")</f>
        <v/>
      </c>
      <c r="R6" s="47" t="str">
        <f>IF(AND('CONTROL INTERNO'!$Y$12="Muy Alta",'CONTROL INTERNO'!$AA$12="Menor"),CONCATENATE("R1C",'CONTROL INTERNO'!$O$12),"")</f>
        <v/>
      </c>
      <c r="S6" s="47" t="str">
        <f>IF(AND('CONTROL INTERNO'!$Y$13="Muy Alta",'CONTROL INTERNO'!$AA$13="Menor"),CONCATENATE("R1C",'CONTROL INTERNO'!$O$13),"")</f>
        <v/>
      </c>
      <c r="T6" s="47" t="str">
        <f>IF(AND('CONTROL INTERNO'!$Y$14="Muy Alta",'CONTROL INTERNO'!$AA$14="Menor"),CONCATENATE("R1C",'CONTROL INTERNO'!$O$14),"")</f>
        <v/>
      </c>
      <c r="U6" s="48" t="str">
        <f>IF(AND('CONTROL INTERNO'!$Y$15="Muy Alta",'CONTROL INTERNO'!$AA$15="Menor"),CONCATENATE("R1C",'CONTROL INTERNO'!$O$15),"")</f>
        <v/>
      </c>
      <c r="V6" s="46" t="str">
        <f ca="1">IF(AND('CONTROL INTERNO'!$Y$10="Muy Alta",'CONTROL INTERNO'!$AA$10="Moderado"),CONCATENATE("R1C",'CONTROL INTERNO'!$O$10),"")</f>
        <v/>
      </c>
      <c r="W6" s="47" t="str">
        <f>IF(AND('CONTROL INTERNO'!$Y$11="Muy Alta",'CONTROL INTERNO'!$AA$11="Moderado"),CONCATENATE("R1C",'CONTROL INTERNO'!$O$11),"")</f>
        <v/>
      </c>
      <c r="X6" s="47" t="str">
        <f>IF(AND('CONTROL INTERNO'!$Y$12="Muy Alta",'CONTROL INTERNO'!$AA$12="Moderado"),CONCATENATE("R1C",'CONTROL INTERNO'!$O$12),"")</f>
        <v/>
      </c>
      <c r="Y6" s="47" t="str">
        <f>IF(AND('CONTROL INTERNO'!$Y$13="Muy Alta",'CONTROL INTERNO'!$AA$13="Moderado"),CONCATENATE("R1C",'CONTROL INTERNO'!$O$13),"")</f>
        <v/>
      </c>
      <c r="Z6" s="47" t="str">
        <f>IF(AND('CONTROL INTERNO'!$Y$14="Muy Alta",'CONTROL INTERNO'!$AA$14="Moderado"),CONCATENATE("R1C",'CONTROL INTERNO'!$O$14),"")</f>
        <v/>
      </c>
      <c r="AA6" s="48" t="str">
        <f>IF(AND('CONTROL INTERNO'!$Y$15="Muy Alta",'CONTROL INTERNO'!$AA$15="Moderado"),CONCATENATE("R1C",'CONTROL INTERNO'!$O$15),"")</f>
        <v/>
      </c>
      <c r="AB6" s="46" t="str">
        <f ca="1">IF(AND('CONTROL INTERNO'!$Y$10="Muy Alta",'CONTROL INTERNO'!$AA$10="Mayor"),CONCATENATE("R1C",'CONTROL INTERNO'!$O$10),"")</f>
        <v/>
      </c>
      <c r="AC6" s="47" t="str">
        <f>IF(AND('CONTROL INTERNO'!$Y$11="Muy Alta",'CONTROL INTERNO'!$AA$11="Mayor"),CONCATENATE("R1C",'CONTROL INTERNO'!$O$11),"")</f>
        <v/>
      </c>
      <c r="AD6" s="47" t="str">
        <f>IF(AND('CONTROL INTERNO'!$Y$12="Muy Alta",'CONTROL INTERNO'!$AA$12="Mayor"),CONCATENATE("R1C",'CONTROL INTERNO'!$O$12),"")</f>
        <v/>
      </c>
      <c r="AE6" s="47" t="str">
        <f>IF(AND('CONTROL INTERNO'!$Y$13="Muy Alta",'CONTROL INTERNO'!$AA$13="Mayor"),CONCATENATE("R1C",'CONTROL INTERNO'!$O$13),"")</f>
        <v/>
      </c>
      <c r="AF6" s="47" t="str">
        <f>IF(AND('CONTROL INTERNO'!$Y$14="Muy Alta",'CONTROL INTERNO'!$AA$14="Mayor"),CONCATENATE("R1C",'CONTROL INTERNO'!$O$14),"")</f>
        <v/>
      </c>
      <c r="AG6" s="48" t="str">
        <f>IF(AND('CONTROL INTERNO'!$Y$15="Muy Alta",'CONTROL INTERNO'!$AA$15="Mayor"),CONCATENATE("R1C",'CONTROL INTERNO'!$O$15),"")</f>
        <v/>
      </c>
      <c r="AH6" s="49" t="str">
        <f ca="1">IF(AND('CONTROL INTERNO'!$Y$10="Muy Alta",'CONTROL INTERNO'!$AA$10="Catastrófico"),CONCATENATE("R1C",'CONTROL INTERNO'!$O$10),"")</f>
        <v/>
      </c>
      <c r="AI6" s="50" t="str">
        <f>IF(AND('CONTROL INTERNO'!$Y$11="Muy Alta",'CONTROL INTERNO'!$AA$11="Catastrófico"),CONCATENATE("R1C",'CONTROL INTERNO'!$O$11),"")</f>
        <v/>
      </c>
      <c r="AJ6" s="50" t="str">
        <f>IF(AND('CONTROL INTERNO'!$Y$12="Muy Alta",'CONTROL INTERNO'!$AA$12="Catastrófico"),CONCATENATE("R1C",'CONTROL INTERNO'!$O$12),"")</f>
        <v/>
      </c>
      <c r="AK6" s="50" t="str">
        <f>IF(AND('CONTROL INTERNO'!$Y$13="Muy Alta",'CONTROL INTERNO'!$AA$13="Catastrófico"),CONCATENATE("R1C",'CONTROL INTERNO'!$O$13),"")</f>
        <v/>
      </c>
      <c r="AL6" s="50" t="str">
        <f>IF(AND('CONTROL INTERNO'!$Y$14="Muy Alta",'CONTROL INTERNO'!$AA$14="Catastrófico"),CONCATENATE("R1C",'CONTROL INTERNO'!$O$14),"")</f>
        <v/>
      </c>
      <c r="AM6" s="51" t="str">
        <f>IF(AND('CONTROL INTERNO'!$Y$15="Muy Alta",'CONTROL INTERNO'!$AA$15="Catastrófico"),CONCATENATE("R1C",'CONTROL INTERNO'!$O$15),"")</f>
        <v/>
      </c>
      <c r="AN6" s="84"/>
      <c r="AO6" s="351" t="s">
        <v>79</v>
      </c>
      <c r="AP6" s="352"/>
      <c r="AQ6" s="352"/>
      <c r="AR6" s="352"/>
      <c r="AS6" s="352"/>
      <c r="AT6" s="353"/>
      <c r="AU6" s="84"/>
      <c r="AV6" s="84"/>
      <c r="AW6" s="84"/>
      <c r="AX6" s="84"/>
      <c r="AY6" s="84"/>
      <c r="AZ6" s="84"/>
      <c r="BA6" s="84"/>
      <c r="BB6" s="84"/>
      <c r="BC6" s="84"/>
      <c r="BD6" s="84"/>
      <c r="BE6" s="84"/>
      <c r="BF6" s="84"/>
      <c r="BG6" s="84"/>
      <c r="BH6" s="84"/>
      <c r="BI6" s="84"/>
      <c r="BJ6" s="84"/>
      <c r="BK6" s="84"/>
      <c r="BL6" s="84"/>
      <c r="BM6" s="84"/>
      <c r="BN6" s="84"/>
      <c r="BO6" s="84"/>
      <c r="BP6" s="84"/>
      <c r="BQ6" s="84"/>
      <c r="BR6" s="84"/>
      <c r="BS6" s="84"/>
      <c r="BT6" s="84"/>
      <c r="BU6" s="84"/>
      <c r="BV6" s="84"/>
      <c r="BW6" s="84"/>
      <c r="BX6" s="84"/>
    </row>
    <row r="7" spans="1:91" ht="15" customHeight="1" x14ac:dyDescent="0.25">
      <c r="A7" s="84"/>
      <c r="B7" s="292"/>
      <c r="C7" s="292"/>
      <c r="D7" s="293"/>
      <c r="E7" s="333"/>
      <c r="F7" s="334"/>
      <c r="G7" s="334"/>
      <c r="H7" s="334"/>
      <c r="I7" s="335"/>
      <c r="J7" s="52" t="str">
        <f ca="1">IF(AND('CONTROL INTERNO'!$Y$16="Muy Alta",'CONTROL INTERNO'!$AA$16="Leve"),CONCATENATE("R2C",'CONTROL INTERNO'!$O$16),"")</f>
        <v/>
      </c>
      <c r="K7" s="53" t="str">
        <f>IF(AND('CONTROL INTERNO'!$Y$17="Muy Alta",'CONTROL INTERNO'!$AA$17="Leve"),CONCATENATE("R2C",'CONTROL INTERNO'!$O$17),"")</f>
        <v/>
      </c>
      <c r="L7" s="53" t="str">
        <f>IF(AND('CONTROL INTERNO'!$Y$18="Muy Alta",'CONTROL INTERNO'!$AA$18="Leve"),CONCATENATE("R2C",'CONTROL INTERNO'!$O$18),"")</f>
        <v/>
      </c>
      <c r="M7" s="53" t="str">
        <f>IF(AND('CONTROL INTERNO'!$Y$19="Muy Alta",'CONTROL INTERNO'!$AA$19="Leve"),CONCATENATE("R2C",'CONTROL INTERNO'!$O$19),"")</f>
        <v/>
      </c>
      <c r="N7" s="53" t="str">
        <f>IF(AND('CONTROL INTERNO'!$Y$20="Muy Alta",'CONTROL INTERNO'!$AA$20="Leve"),CONCATENATE("R2C",'CONTROL INTERNO'!$O$20),"")</f>
        <v/>
      </c>
      <c r="O7" s="54" t="str">
        <f>IF(AND('CONTROL INTERNO'!$Y$21="Muy Alta",'CONTROL INTERNO'!$AA$21="Leve"),CONCATENATE("R2C",'CONTROL INTERNO'!$O$21),"")</f>
        <v/>
      </c>
      <c r="P7" s="52" t="str">
        <f ca="1">IF(AND('CONTROL INTERNO'!$Y$16="Muy Alta",'CONTROL INTERNO'!$AA$16="Menor"),CONCATENATE("R2C",'CONTROL INTERNO'!$O$16),"")</f>
        <v/>
      </c>
      <c r="Q7" s="53" t="str">
        <f>IF(AND('CONTROL INTERNO'!$Y$17="Muy Alta",'CONTROL INTERNO'!$AA$17="Menor"),CONCATENATE("R2C",'CONTROL INTERNO'!$O$17),"")</f>
        <v/>
      </c>
      <c r="R7" s="53" t="str">
        <f>IF(AND('CONTROL INTERNO'!$Y$18="Muy Alta",'CONTROL INTERNO'!$AA$18="Menor"),CONCATENATE("R2C",'CONTROL INTERNO'!$O$18),"")</f>
        <v/>
      </c>
      <c r="S7" s="53" t="str">
        <f>IF(AND('CONTROL INTERNO'!$Y$19="Muy Alta",'CONTROL INTERNO'!$AA$19="Menor"),CONCATENATE("R2C",'CONTROL INTERNO'!$O$19),"")</f>
        <v/>
      </c>
      <c r="T7" s="53" t="str">
        <f>IF(AND('CONTROL INTERNO'!$Y$20="Muy Alta",'CONTROL INTERNO'!$AA$20="Menor"),CONCATENATE("R2C",'CONTROL INTERNO'!$O$20),"")</f>
        <v/>
      </c>
      <c r="U7" s="54" t="str">
        <f>IF(AND('CONTROL INTERNO'!$Y$21="Muy Alta",'CONTROL INTERNO'!$AA$21="Menor"),CONCATENATE("R2C",'CONTROL INTERNO'!$O$21),"")</f>
        <v/>
      </c>
      <c r="V7" s="52" t="str">
        <f ca="1">IF(AND('CONTROL INTERNO'!$Y$16="Muy Alta",'CONTROL INTERNO'!$AA$16="Moderado"),CONCATENATE("R2C",'CONTROL INTERNO'!$O$16),"")</f>
        <v/>
      </c>
      <c r="W7" s="53" t="str">
        <f>IF(AND('CONTROL INTERNO'!$Y$17="Muy Alta",'CONTROL INTERNO'!$AA$17="Moderado"),CONCATENATE("R2C",'CONTROL INTERNO'!$O$17),"")</f>
        <v/>
      </c>
      <c r="X7" s="53" t="str">
        <f>IF(AND('CONTROL INTERNO'!$Y$18="Muy Alta",'CONTROL INTERNO'!$AA$18="Moderado"),CONCATENATE("R2C",'CONTROL INTERNO'!$O$18),"")</f>
        <v/>
      </c>
      <c r="Y7" s="53" t="str">
        <f>IF(AND('CONTROL INTERNO'!$Y$19="Muy Alta",'CONTROL INTERNO'!$AA$19="Moderado"),CONCATENATE("R2C",'CONTROL INTERNO'!$O$19),"")</f>
        <v/>
      </c>
      <c r="Z7" s="53" t="str">
        <f>IF(AND('CONTROL INTERNO'!$Y$20="Muy Alta",'CONTROL INTERNO'!$AA$20="Moderado"),CONCATENATE("R2C",'CONTROL INTERNO'!$O$20),"")</f>
        <v/>
      </c>
      <c r="AA7" s="54" t="str">
        <f>IF(AND('CONTROL INTERNO'!$Y$21="Muy Alta",'CONTROL INTERNO'!$AA$21="Moderado"),CONCATENATE("R2C",'CONTROL INTERNO'!$O$21),"")</f>
        <v/>
      </c>
      <c r="AB7" s="52" t="str">
        <f ca="1">IF(AND('CONTROL INTERNO'!$Y$16="Muy Alta",'CONTROL INTERNO'!$AA$16="Mayor"),CONCATENATE("R2C",'CONTROL INTERNO'!$O$16),"")</f>
        <v/>
      </c>
      <c r="AC7" s="53" t="str">
        <f>IF(AND('CONTROL INTERNO'!$Y$17="Muy Alta",'CONTROL INTERNO'!$AA$17="Mayor"),CONCATENATE("R2C",'CONTROL INTERNO'!$O$17),"")</f>
        <v/>
      </c>
      <c r="AD7" s="53" t="str">
        <f>IF(AND('CONTROL INTERNO'!$Y$18="Muy Alta",'CONTROL INTERNO'!$AA$18="Mayor"),CONCATENATE("R2C",'CONTROL INTERNO'!$O$18),"")</f>
        <v/>
      </c>
      <c r="AE7" s="53" t="str">
        <f>IF(AND('CONTROL INTERNO'!$Y$19="Muy Alta",'CONTROL INTERNO'!$AA$19="Mayor"),CONCATENATE("R2C",'CONTROL INTERNO'!$O$19),"")</f>
        <v/>
      </c>
      <c r="AF7" s="53" t="str">
        <f>IF(AND('CONTROL INTERNO'!$Y$20="Muy Alta",'CONTROL INTERNO'!$AA$20="Mayor"),CONCATENATE("R2C",'CONTROL INTERNO'!$O$20),"")</f>
        <v/>
      </c>
      <c r="AG7" s="54" t="str">
        <f>IF(AND('CONTROL INTERNO'!$Y$21="Muy Alta",'CONTROL INTERNO'!$AA$21="Mayor"),CONCATENATE("R2C",'CONTROL INTERNO'!$O$21),"")</f>
        <v/>
      </c>
      <c r="AH7" s="55" t="str">
        <f ca="1">IF(AND('CONTROL INTERNO'!$Y$16="Muy Alta",'CONTROL INTERNO'!$AA$16="Catastrófico"),CONCATENATE("R2C",'CONTROL INTERNO'!$O$16),"")</f>
        <v/>
      </c>
      <c r="AI7" s="56" t="str">
        <f>IF(AND('CONTROL INTERNO'!$Y$17="Muy Alta",'CONTROL INTERNO'!$AA$17="Catastrófico"),CONCATENATE("R2C",'CONTROL INTERNO'!$O$17),"")</f>
        <v/>
      </c>
      <c r="AJ7" s="56" t="str">
        <f>IF(AND('CONTROL INTERNO'!$Y$18="Muy Alta",'CONTROL INTERNO'!$AA$18="Catastrófico"),CONCATENATE("R2C",'CONTROL INTERNO'!$O$18),"")</f>
        <v/>
      </c>
      <c r="AK7" s="56" t="str">
        <f>IF(AND('CONTROL INTERNO'!$Y$19="Muy Alta",'CONTROL INTERNO'!$AA$19="Catastrófico"),CONCATENATE("R2C",'CONTROL INTERNO'!$O$19),"")</f>
        <v/>
      </c>
      <c r="AL7" s="56" t="str">
        <f>IF(AND('CONTROL INTERNO'!$Y$20="Muy Alta",'CONTROL INTERNO'!$AA$20="Catastrófico"),CONCATENATE("R2C",'CONTROL INTERNO'!$O$20),"")</f>
        <v/>
      </c>
      <c r="AM7" s="57" t="str">
        <f>IF(AND('CONTROL INTERNO'!$Y$21="Muy Alta",'CONTROL INTERNO'!$AA$21="Catastrófico"),CONCATENATE("R2C",'CONTROL INTERNO'!$O$21),"")</f>
        <v/>
      </c>
      <c r="AN7" s="84"/>
      <c r="AO7" s="354"/>
      <c r="AP7" s="355"/>
      <c r="AQ7" s="355"/>
      <c r="AR7" s="355"/>
      <c r="AS7" s="355"/>
      <c r="AT7" s="356"/>
      <c r="AU7" s="84"/>
      <c r="AV7" s="84"/>
      <c r="AW7" s="84"/>
      <c r="AX7" s="84"/>
      <c r="AY7" s="84"/>
      <c r="AZ7" s="84"/>
      <c r="BA7" s="84"/>
      <c r="BB7" s="84"/>
      <c r="BC7" s="84"/>
      <c r="BD7" s="84"/>
      <c r="BE7" s="84"/>
      <c r="BF7" s="84"/>
      <c r="BG7" s="84"/>
      <c r="BH7" s="84"/>
      <c r="BI7" s="84"/>
      <c r="BJ7" s="84"/>
      <c r="BK7" s="84"/>
      <c r="BL7" s="84"/>
      <c r="BM7" s="84"/>
      <c r="BN7" s="84"/>
      <c r="BO7" s="84"/>
      <c r="BP7" s="84"/>
      <c r="BQ7" s="84"/>
      <c r="BR7" s="84"/>
      <c r="BS7" s="84"/>
      <c r="BT7" s="84"/>
      <c r="BU7" s="84"/>
      <c r="BV7" s="84"/>
      <c r="BW7" s="84"/>
      <c r="BX7" s="84"/>
    </row>
    <row r="8" spans="1:91" ht="15" customHeight="1" x14ac:dyDescent="0.25">
      <c r="A8" s="84"/>
      <c r="B8" s="292"/>
      <c r="C8" s="292"/>
      <c r="D8" s="293"/>
      <c r="E8" s="333"/>
      <c r="F8" s="334"/>
      <c r="G8" s="334"/>
      <c r="H8" s="334"/>
      <c r="I8" s="335"/>
      <c r="J8" s="52" t="str">
        <f>IF(AND('CONTROL INTERNO'!$Y$22="Muy Alta",'CONTROL INTERNO'!$AA$22="Leve"),CONCATENATE("R3C",'CONTROL INTERNO'!$O$22),"")</f>
        <v/>
      </c>
      <c r="K8" s="53" t="str">
        <f>IF(AND('CONTROL INTERNO'!$Y$23="Muy Alta",'CONTROL INTERNO'!$AA$23="Leve"),CONCATENATE("R3C",'CONTROL INTERNO'!$O$23),"")</f>
        <v/>
      </c>
      <c r="L8" s="53" t="str">
        <f>IF(AND('CONTROL INTERNO'!$Y$24="Muy Alta",'CONTROL INTERNO'!$AA$24="Leve"),CONCATENATE("R3C",'CONTROL INTERNO'!$O$24),"")</f>
        <v/>
      </c>
      <c r="M8" s="53" t="str">
        <f>IF(AND('CONTROL INTERNO'!$Y$25="Muy Alta",'CONTROL INTERNO'!$AA$25="Leve"),CONCATENATE("R3C",'CONTROL INTERNO'!$O$25),"")</f>
        <v/>
      </c>
      <c r="N8" s="53" t="str">
        <f>IF(AND('CONTROL INTERNO'!$Y$26="Muy Alta",'CONTROL INTERNO'!$AA$26="Leve"),CONCATENATE("R3C",'CONTROL INTERNO'!$O$26),"")</f>
        <v/>
      </c>
      <c r="O8" s="54" t="str">
        <f>IF(AND('CONTROL INTERNO'!$Y$27="Muy Alta",'CONTROL INTERNO'!$AA$27="Leve"),CONCATENATE("R3C",'CONTROL INTERNO'!$O$27),"")</f>
        <v/>
      </c>
      <c r="P8" s="52" t="str">
        <f>IF(AND('CONTROL INTERNO'!$Y$22="Muy Alta",'CONTROL INTERNO'!$AA$22="Menor"),CONCATENATE("R3C",'CONTROL INTERNO'!$O$22),"")</f>
        <v/>
      </c>
      <c r="Q8" s="53" t="str">
        <f>IF(AND('CONTROL INTERNO'!$Y$23="Muy Alta",'CONTROL INTERNO'!$AA$23="Menor"),CONCATENATE("R3C",'CONTROL INTERNO'!$O$23),"")</f>
        <v/>
      </c>
      <c r="R8" s="53" t="str">
        <f>IF(AND('CONTROL INTERNO'!$Y$24="Muy Alta",'CONTROL INTERNO'!$AA$24="Menor"),CONCATENATE("R3C",'CONTROL INTERNO'!$O$24),"")</f>
        <v/>
      </c>
      <c r="S8" s="53" t="str">
        <f>IF(AND('CONTROL INTERNO'!$Y$25="Muy Alta",'CONTROL INTERNO'!$AA$25="Menor"),CONCATENATE("R3C",'CONTROL INTERNO'!$O$25),"")</f>
        <v/>
      </c>
      <c r="T8" s="53" t="str">
        <f>IF(AND('CONTROL INTERNO'!$Y$26="Muy Alta",'CONTROL INTERNO'!$AA$26="Menor"),CONCATENATE("R3C",'CONTROL INTERNO'!$O$26),"")</f>
        <v/>
      </c>
      <c r="U8" s="54" t="str">
        <f>IF(AND('CONTROL INTERNO'!$Y$27="Muy Alta",'CONTROL INTERNO'!$AA$27="Menor"),CONCATENATE("R3C",'CONTROL INTERNO'!$O$27),"")</f>
        <v/>
      </c>
      <c r="V8" s="52" t="str">
        <f>IF(AND('CONTROL INTERNO'!$Y$22="Muy Alta",'CONTROL INTERNO'!$AA$22="Moderado"),CONCATENATE("R3C",'CONTROL INTERNO'!$O$22),"")</f>
        <v/>
      </c>
      <c r="W8" s="53" t="str">
        <f>IF(AND('CONTROL INTERNO'!$Y$23="Muy Alta",'CONTROL INTERNO'!$AA$23="Moderado"),CONCATENATE("R3C",'CONTROL INTERNO'!$O$23),"")</f>
        <v/>
      </c>
      <c r="X8" s="53" t="str">
        <f>IF(AND('CONTROL INTERNO'!$Y$24="Muy Alta",'CONTROL INTERNO'!$AA$24="Moderado"),CONCATENATE("R3C",'CONTROL INTERNO'!$O$24),"")</f>
        <v/>
      </c>
      <c r="Y8" s="53" t="str">
        <f>IF(AND('CONTROL INTERNO'!$Y$25="Muy Alta",'CONTROL INTERNO'!$AA$25="Moderado"),CONCATENATE("R3C",'CONTROL INTERNO'!$O$25),"")</f>
        <v/>
      </c>
      <c r="Z8" s="53" t="str">
        <f>IF(AND('CONTROL INTERNO'!$Y$26="Muy Alta",'CONTROL INTERNO'!$AA$26="Moderado"),CONCATENATE("R3C",'CONTROL INTERNO'!$O$26),"")</f>
        <v/>
      </c>
      <c r="AA8" s="54" t="str">
        <f>IF(AND('CONTROL INTERNO'!$Y$27="Muy Alta",'CONTROL INTERNO'!$AA$27="Moderado"),CONCATENATE("R3C",'CONTROL INTERNO'!$O$27),"")</f>
        <v/>
      </c>
      <c r="AB8" s="52" t="str">
        <f>IF(AND('CONTROL INTERNO'!$Y$22="Muy Alta",'CONTROL INTERNO'!$AA$22="Mayor"),CONCATENATE("R3C",'CONTROL INTERNO'!$O$22),"")</f>
        <v/>
      </c>
      <c r="AC8" s="53" t="str">
        <f>IF(AND('CONTROL INTERNO'!$Y$23="Muy Alta",'CONTROL INTERNO'!$AA$23="Mayor"),CONCATENATE("R3C",'CONTROL INTERNO'!$O$23),"")</f>
        <v/>
      </c>
      <c r="AD8" s="53" t="str">
        <f>IF(AND('CONTROL INTERNO'!$Y$24="Muy Alta",'CONTROL INTERNO'!$AA$24="Mayor"),CONCATENATE("R3C",'CONTROL INTERNO'!$O$24),"")</f>
        <v/>
      </c>
      <c r="AE8" s="53" t="str">
        <f>IF(AND('CONTROL INTERNO'!$Y$25="Muy Alta",'CONTROL INTERNO'!$AA$25="Mayor"),CONCATENATE("R3C",'CONTROL INTERNO'!$O$25),"")</f>
        <v/>
      </c>
      <c r="AF8" s="53" t="str">
        <f>IF(AND('CONTROL INTERNO'!$Y$26="Muy Alta",'CONTROL INTERNO'!$AA$26="Mayor"),CONCATENATE("R3C",'CONTROL INTERNO'!$O$26),"")</f>
        <v/>
      </c>
      <c r="AG8" s="54" t="str">
        <f>IF(AND('CONTROL INTERNO'!$Y$27="Muy Alta",'CONTROL INTERNO'!$AA$27="Mayor"),CONCATENATE("R3C",'CONTROL INTERNO'!$O$27),"")</f>
        <v/>
      </c>
      <c r="AH8" s="55" t="str">
        <f>IF(AND('CONTROL INTERNO'!$Y$22="Muy Alta",'CONTROL INTERNO'!$AA$22="Catastrófico"),CONCATENATE("R3C",'CONTROL INTERNO'!$O$22),"")</f>
        <v/>
      </c>
      <c r="AI8" s="56" t="str">
        <f>IF(AND('CONTROL INTERNO'!$Y$23="Muy Alta",'CONTROL INTERNO'!$AA$23="Catastrófico"),CONCATENATE("R3C",'CONTROL INTERNO'!$O$23),"")</f>
        <v/>
      </c>
      <c r="AJ8" s="56" t="str">
        <f>IF(AND('CONTROL INTERNO'!$Y$24="Muy Alta",'CONTROL INTERNO'!$AA$24="Catastrófico"),CONCATENATE("R3C",'CONTROL INTERNO'!$O$24),"")</f>
        <v/>
      </c>
      <c r="AK8" s="56" t="str">
        <f>IF(AND('CONTROL INTERNO'!$Y$25="Muy Alta",'CONTROL INTERNO'!$AA$25="Catastrófico"),CONCATENATE("R3C",'CONTROL INTERNO'!$O$25),"")</f>
        <v/>
      </c>
      <c r="AL8" s="56" t="str">
        <f>IF(AND('CONTROL INTERNO'!$Y$26="Muy Alta",'CONTROL INTERNO'!$AA$26="Catastrófico"),CONCATENATE("R3C",'CONTROL INTERNO'!$O$26),"")</f>
        <v/>
      </c>
      <c r="AM8" s="57" t="str">
        <f>IF(AND('CONTROL INTERNO'!$Y$27="Muy Alta",'CONTROL INTERNO'!$AA$27="Catastrófico"),CONCATENATE("R3C",'CONTROL INTERNO'!$O$27),"")</f>
        <v/>
      </c>
      <c r="AN8" s="84"/>
      <c r="AO8" s="354"/>
      <c r="AP8" s="355"/>
      <c r="AQ8" s="355"/>
      <c r="AR8" s="355"/>
      <c r="AS8" s="355"/>
      <c r="AT8" s="356"/>
      <c r="AU8" s="84"/>
      <c r="AV8" s="84"/>
      <c r="AW8" s="84"/>
      <c r="AX8" s="84"/>
      <c r="AY8" s="84"/>
      <c r="AZ8" s="84"/>
      <c r="BA8" s="84"/>
      <c r="BB8" s="84"/>
      <c r="BC8" s="84"/>
      <c r="BD8" s="84"/>
      <c r="BE8" s="84"/>
      <c r="BF8" s="84"/>
      <c r="BG8" s="84"/>
      <c r="BH8" s="84"/>
      <c r="BI8" s="84"/>
      <c r="BJ8" s="84"/>
      <c r="BK8" s="84"/>
      <c r="BL8" s="84"/>
      <c r="BM8" s="84"/>
      <c r="BN8" s="84"/>
      <c r="BO8" s="84"/>
      <c r="BP8" s="84"/>
      <c r="BQ8" s="84"/>
      <c r="BR8" s="84"/>
      <c r="BS8" s="84"/>
      <c r="BT8" s="84"/>
      <c r="BU8" s="84"/>
      <c r="BV8" s="84"/>
      <c r="BW8" s="84"/>
      <c r="BX8" s="84"/>
    </row>
    <row r="9" spans="1:91" ht="15" customHeight="1" x14ac:dyDescent="0.25">
      <c r="A9" s="84"/>
      <c r="B9" s="292"/>
      <c r="C9" s="292"/>
      <c r="D9" s="293"/>
      <c r="E9" s="333"/>
      <c r="F9" s="334"/>
      <c r="G9" s="334"/>
      <c r="H9" s="334"/>
      <c r="I9" s="335"/>
      <c r="J9" s="52" t="str">
        <f>IF(AND('CONTROL INTERNO'!$Y$28="Muy Alta",'CONTROL INTERNO'!$AA$28="Leve"),CONCATENATE("R4C",'CONTROL INTERNO'!$O$28),"")</f>
        <v/>
      </c>
      <c r="K9" s="53" t="str">
        <f>IF(AND('CONTROL INTERNO'!$Y$29="Muy Alta",'CONTROL INTERNO'!$AA$29="Leve"),CONCATENATE("R4C",'CONTROL INTERNO'!$O$29),"")</f>
        <v/>
      </c>
      <c r="L9" s="58" t="str">
        <f>IF(AND('CONTROL INTERNO'!$Y$30="Muy Alta",'CONTROL INTERNO'!$AA$30="Leve"),CONCATENATE("R4C",'CONTROL INTERNO'!$O$30),"")</f>
        <v/>
      </c>
      <c r="M9" s="58" t="str">
        <f>IF(AND('CONTROL INTERNO'!$Y$31="Muy Alta",'CONTROL INTERNO'!$AA$31="Leve"),CONCATENATE("R4C",'CONTROL INTERNO'!$O$31),"")</f>
        <v/>
      </c>
      <c r="N9" s="58" t="str">
        <f>IF(AND('CONTROL INTERNO'!$Y$32="Muy Alta",'CONTROL INTERNO'!$AA$32="Leve"),CONCATENATE("R4C",'CONTROL INTERNO'!$O$32),"")</f>
        <v/>
      </c>
      <c r="O9" s="54" t="str">
        <f>IF(AND('CONTROL INTERNO'!$Y$33="Muy Alta",'CONTROL INTERNO'!$AA$33="Leve"),CONCATENATE("R4C",'CONTROL INTERNO'!$O$33),"")</f>
        <v/>
      </c>
      <c r="P9" s="52" t="str">
        <f>IF(AND('CONTROL INTERNO'!$Y$28="Muy Alta",'CONTROL INTERNO'!$AA$28="Menor"),CONCATENATE("R4C",'CONTROL INTERNO'!$O$28),"")</f>
        <v/>
      </c>
      <c r="Q9" s="53" t="str">
        <f>IF(AND('CONTROL INTERNO'!$Y$29="Muy Alta",'CONTROL INTERNO'!$AA$29="Menor"),CONCATENATE("R4C",'CONTROL INTERNO'!$O$29),"")</f>
        <v/>
      </c>
      <c r="R9" s="58" t="str">
        <f>IF(AND('CONTROL INTERNO'!$Y$30="Muy Alta",'CONTROL INTERNO'!$AA$30="Menor"),CONCATENATE("R4C",'CONTROL INTERNO'!$O$30),"")</f>
        <v/>
      </c>
      <c r="S9" s="58" t="str">
        <f>IF(AND('CONTROL INTERNO'!$Y$31="Muy Alta",'CONTROL INTERNO'!$AA$31="Menor"),CONCATENATE("R4C",'CONTROL INTERNO'!$O$31),"")</f>
        <v/>
      </c>
      <c r="T9" s="58" t="str">
        <f>IF(AND('CONTROL INTERNO'!$Y$32="Muy Alta",'CONTROL INTERNO'!$AA$32="Menor"),CONCATENATE("R4C",'CONTROL INTERNO'!$O$32),"")</f>
        <v/>
      </c>
      <c r="U9" s="54" t="str">
        <f>IF(AND('CONTROL INTERNO'!$Y$33="Muy Alta",'CONTROL INTERNO'!$AA$33="Menor"),CONCATENATE("R4C",'CONTROL INTERNO'!$O$33),"")</f>
        <v/>
      </c>
      <c r="V9" s="52" t="str">
        <f>IF(AND('CONTROL INTERNO'!$Y$28="Muy Alta",'CONTROL INTERNO'!$AA$28="Moderado"),CONCATENATE("R4C",'CONTROL INTERNO'!$O$28),"")</f>
        <v/>
      </c>
      <c r="W9" s="53" t="str">
        <f>IF(AND('CONTROL INTERNO'!$Y$29="Muy Alta",'CONTROL INTERNO'!$AA$29="Moderado"),CONCATENATE("R4C",'CONTROL INTERNO'!$O$29),"")</f>
        <v/>
      </c>
      <c r="X9" s="58" t="str">
        <f>IF(AND('CONTROL INTERNO'!$Y$30="Muy Alta",'CONTROL INTERNO'!$AA$30="Moderado"),CONCATENATE("R4C",'CONTROL INTERNO'!$O$30),"")</f>
        <v/>
      </c>
      <c r="Y9" s="58" t="str">
        <f>IF(AND('CONTROL INTERNO'!$Y$31="Muy Alta",'CONTROL INTERNO'!$AA$31="Moderado"),CONCATENATE("R4C",'CONTROL INTERNO'!$O$31),"")</f>
        <v/>
      </c>
      <c r="Z9" s="58" t="str">
        <f>IF(AND('CONTROL INTERNO'!$Y$32="Muy Alta",'CONTROL INTERNO'!$AA$32="Moderado"),CONCATENATE("R4C",'CONTROL INTERNO'!$O$32),"")</f>
        <v/>
      </c>
      <c r="AA9" s="54" t="str">
        <f>IF(AND('CONTROL INTERNO'!$Y$33="Muy Alta",'CONTROL INTERNO'!$AA$33="Moderado"),CONCATENATE("R4C",'CONTROL INTERNO'!$O$33),"")</f>
        <v/>
      </c>
      <c r="AB9" s="52" t="str">
        <f>IF(AND('CONTROL INTERNO'!$Y$28="Muy Alta",'CONTROL INTERNO'!$AA$28="Mayor"),CONCATENATE("R4C",'CONTROL INTERNO'!$O$28),"")</f>
        <v/>
      </c>
      <c r="AC9" s="53" t="str">
        <f>IF(AND('CONTROL INTERNO'!$Y$29="Muy Alta",'CONTROL INTERNO'!$AA$29="Mayor"),CONCATENATE("R4C",'CONTROL INTERNO'!$O$29),"")</f>
        <v/>
      </c>
      <c r="AD9" s="58" t="str">
        <f>IF(AND('CONTROL INTERNO'!$Y$30="Muy Alta",'CONTROL INTERNO'!$AA$30="Mayor"),CONCATENATE("R4C",'CONTROL INTERNO'!$O$30),"")</f>
        <v/>
      </c>
      <c r="AE9" s="58" t="str">
        <f>IF(AND('CONTROL INTERNO'!$Y$31="Muy Alta",'CONTROL INTERNO'!$AA$31="Mayor"),CONCATENATE("R4C",'CONTROL INTERNO'!$O$31),"")</f>
        <v/>
      </c>
      <c r="AF9" s="58" t="str">
        <f>IF(AND('CONTROL INTERNO'!$Y$32="Muy Alta",'CONTROL INTERNO'!$AA$32="Mayor"),CONCATENATE("R4C",'CONTROL INTERNO'!$O$32),"")</f>
        <v/>
      </c>
      <c r="AG9" s="54" t="str">
        <f>IF(AND('CONTROL INTERNO'!$Y$33="Muy Alta",'CONTROL INTERNO'!$AA$33="Mayor"),CONCATENATE("R4C",'CONTROL INTERNO'!$O$33),"")</f>
        <v/>
      </c>
      <c r="AH9" s="55" t="str">
        <f>IF(AND('CONTROL INTERNO'!$Y$28="Muy Alta",'CONTROL INTERNO'!$AA$28="Catastrófico"),CONCATENATE("R4C",'CONTROL INTERNO'!$O$28),"")</f>
        <v/>
      </c>
      <c r="AI9" s="56" t="str">
        <f>IF(AND('CONTROL INTERNO'!$Y$29="Muy Alta",'CONTROL INTERNO'!$AA$29="Catastrófico"),CONCATENATE("R4C",'CONTROL INTERNO'!$O$29),"")</f>
        <v/>
      </c>
      <c r="AJ9" s="56" t="str">
        <f>IF(AND('CONTROL INTERNO'!$Y$30="Muy Alta",'CONTROL INTERNO'!$AA$30="Catastrófico"),CONCATENATE("R4C",'CONTROL INTERNO'!$O$30),"")</f>
        <v/>
      </c>
      <c r="AK9" s="56" t="str">
        <f>IF(AND('CONTROL INTERNO'!$Y$31="Muy Alta",'CONTROL INTERNO'!$AA$31="Catastrófico"),CONCATENATE("R4C",'CONTROL INTERNO'!$O$31),"")</f>
        <v/>
      </c>
      <c r="AL9" s="56" t="str">
        <f>IF(AND('CONTROL INTERNO'!$Y$32="Muy Alta",'CONTROL INTERNO'!$AA$32="Catastrófico"),CONCATENATE("R4C",'CONTROL INTERNO'!$O$32),"")</f>
        <v/>
      </c>
      <c r="AM9" s="57" t="str">
        <f>IF(AND('CONTROL INTERNO'!$Y$33="Muy Alta",'CONTROL INTERNO'!$AA$33="Catastrófico"),CONCATENATE("R4C",'CONTROL INTERNO'!$O$33),"")</f>
        <v/>
      </c>
      <c r="AN9" s="84"/>
      <c r="AO9" s="354"/>
      <c r="AP9" s="355"/>
      <c r="AQ9" s="355"/>
      <c r="AR9" s="355"/>
      <c r="AS9" s="355"/>
      <c r="AT9" s="356"/>
      <c r="AU9" s="84"/>
      <c r="AV9" s="84"/>
      <c r="AW9" s="84"/>
      <c r="AX9" s="84"/>
      <c r="AY9" s="84"/>
      <c r="AZ9" s="84"/>
      <c r="BA9" s="84"/>
      <c r="BB9" s="84"/>
      <c r="BC9" s="84"/>
      <c r="BD9" s="84"/>
      <c r="BE9" s="84"/>
      <c r="BF9" s="84"/>
      <c r="BG9" s="84"/>
      <c r="BH9" s="84"/>
      <c r="BI9" s="84"/>
      <c r="BJ9" s="84"/>
      <c r="BK9" s="84"/>
      <c r="BL9" s="84"/>
      <c r="BM9" s="84"/>
      <c r="BN9" s="84"/>
      <c r="BO9" s="84"/>
      <c r="BP9" s="84"/>
      <c r="BQ9" s="84"/>
      <c r="BR9" s="84"/>
      <c r="BS9" s="84"/>
      <c r="BT9" s="84"/>
      <c r="BU9" s="84"/>
      <c r="BV9" s="84"/>
      <c r="BW9" s="84"/>
      <c r="BX9" s="84"/>
    </row>
    <row r="10" spans="1:91" ht="15" customHeight="1" x14ac:dyDescent="0.25">
      <c r="A10" s="84"/>
      <c r="B10" s="292"/>
      <c r="C10" s="292"/>
      <c r="D10" s="293"/>
      <c r="E10" s="333"/>
      <c r="F10" s="334"/>
      <c r="G10" s="334"/>
      <c r="H10" s="334"/>
      <c r="I10" s="335"/>
      <c r="J10" s="52" t="str">
        <f>IF(AND('CONTROL INTERNO'!$Y$34="Muy Alta",'CONTROL INTERNO'!$AA$34="Leve"),CONCATENATE("R5C",'CONTROL INTERNO'!$O$34),"")</f>
        <v/>
      </c>
      <c r="K10" s="53" t="str">
        <f>IF(AND('CONTROL INTERNO'!$Y$35="Muy Alta",'CONTROL INTERNO'!$AA$35="Leve"),CONCATENATE("R5C",'CONTROL INTERNO'!$O$35),"")</f>
        <v/>
      </c>
      <c r="L10" s="58" t="str">
        <f>IF(AND('CONTROL INTERNO'!$Y$36="Muy Alta",'CONTROL INTERNO'!$AA$36="Leve"),CONCATENATE("R5C",'CONTROL INTERNO'!$O$36),"")</f>
        <v/>
      </c>
      <c r="M10" s="58" t="str">
        <f>IF(AND('CONTROL INTERNO'!$Y$37="Muy Alta",'CONTROL INTERNO'!$AA$37="Leve"),CONCATENATE("R5C",'CONTROL INTERNO'!$O$37),"")</f>
        <v/>
      </c>
      <c r="N10" s="58" t="str">
        <f>IF(AND('CONTROL INTERNO'!$Y$38="Muy Alta",'CONTROL INTERNO'!$AA$38="Leve"),CONCATENATE("R5C",'CONTROL INTERNO'!$O$38),"")</f>
        <v/>
      </c>
      <c r="O10" s="54" t="str">
        <f>IF(AND('CONTROL INTERNO'!$Y$39="Muy Alta",'CONTROL INTERNO'!$AA$39="Leve"),CONCATENATE("R5C",'CONTROL INTERNO'!$O$39),"")</f>
        <v/>
      </c>
      <c r="P10" s="52" t="str">
        <f>IF(AND('CONTROL INTERNO'!$Y$34="Muy Alta",'CONTROL INTERNO'!$AA$34="Menor"),CONCATENATE("R5C",'CONTROL INTERNO'!$O$34),"")</f>
        <v/>
      </c>
      <c r="Q10" s="53" t="str">
        <f>IF(AND('CONTROL INTERNO'!$Y$35="Muy Alta",'CONTROL INTERNO'!$AA$35="Menor"),CONCATENATE("R5C",'CONTROL INTERNO'!$O$35),"")</f>
        <v/>
      </c>
      <c r="R10" s="58" t="str">
        <f>IF(AND('CONTROL INTERNO'!$Y$36="Muy Alta",'CONTROL INTERNO'!$AA$36="Menor"),CONCATENATE("R5C",'CONTROL INTERNO'!$O$36),"")</f>
        <v/>
      </c>
      <c r="S10" s="58" t="str">
        <f>IF(AND('CONTROL INTERNO'!$Y$37="Muy Alta",'CONTROL INTERNO'!$AA$37="Menor"),CONCATENATE("R5C",'CONTROL INTERNO'!$O$37),"")</f>
        <v/>
      </c>
      <c r="T10" s="58" t="str">
        <f>IF(AND('CONTROL INTERNO'!$Y$38="Muy Alta",'CONTROL INTERNO'!$AA$38="Menor"),CONCATENATE("R5C",'CONTROL INTERNO'!$O$38),"")</f>
        <v/>
      </c>
      <c r="U10" s="54" t="str">
        <f>IF(AND('CONTROL INTERNO'!$Y$39="Muy Alta",'CONTROL INTERNO'!$AA$39="Menor"),CONCATENATE("R5C",'CONTROL INTERNO'!$O$39),"")</f>
        <v/>
      </c>
      <c r="V10" s="52" t="str">
        <f>IF(AND('CONTROL INTERNO'!$Y$34="Muy Alta",'CONTROL INTERNO'!$AA$34="Moderado"),CONCATENATE("R5C",'CONTROL INTERNO'!$O$34),"")</f>
        <v/>
      </c>
      <c r="W10" s="53" t="str">
        <f>IF(AND('CONTROL INTERNO'!$Y$35="Muy Alta",'CONTROL INTERNO'!$AA$35="Moderado"),CONCATENATE("R5C",'CONTROL INTERNO'!$O$35),"")</f>
        <v/>
      </c>
      <c r="X10" s="58" t="str">
        <f>IF(AND('CONTROL INTERNO'!$Y$36="Muy Alta",'CONTROL INTERNO'!$AA$36="Moderado"),CONCATENATE("R5C",'CONTROL INTERNO'!$O$36),"")</f>
        <v/>
      </c>
      <c r="Y10" s="58" t="str">
        <f>IF(AND('CONTROL INTERNO'!$Y$37="Muy Alta",'CONTROL INTERNO'!$AA$37="Moderado"),CONCATENATE("R5C",'CONTROL INTERNO'!$O$37),"")</f>
        <v/>
      </c>
      <c r="Z10" s="58" t="str">
        <f>IF(AND('CONTROL INTERNO'!$Y$38="Muy Alta",'CONTROL INTERNO'!$AA$38="Moderado"),CONCATENATE("R5C",'CONTROL INTERNO'!$O$38),"")</f>
        <v/>
      </c>
      <c r="AA10" s="54" t="str">
        <f>IF(AND('CONTROL INTERNO'!$Y$39="Muy Alta",'CONTROL INTERNO'!$AA$39="Moderado"),CONCATENATE("R5C",'CONTROL INTERNO'!$O$39),"")</f>
        <v/>
      </c>
      <c r="AB10" s="52" t="str">
        <f>IF(AND('CONTROL INTERNO'!$Y$34="Muy Alta",'CONTROL INTERNO'!$AA$34="Mayor"),CONCATENATE("R5C",'CONTROL INTERNO'!$O$34),"")</f>
        <v/>
      </c>
      <c r="AC10" s="53" t="str">
        <f>IF(AND('CONTROL INTERNO'!$Y$35="Muy Alta",'CONTROL INTERNO'!$AA$35="Mayor"),CONCATENATE("R5C",'CONTROL INTERNO'!$O$35),"")</f>
        <v/>
      </c>
      <c r="AD10" s="58" t="str">
        <f>IF(AND('CONTROL INTERNO'!$Y$36="Muy Alta",'CONTROL INTERNO'!$AA$36="Mayor"),CONCATENATE("R5C",'CONTROL INTERNO'!$O$36),"")</f>
        <v/>
      </c>
      <c r="AE10" s="58" t="str">
        <f>IF(AND('CONTROL INTERNO'!$Y$37="Muy Alta",'CONTROL INTERNO'!$AA$37="Mayor"),CONCATENATE("R5C",'CONTROL INTERNO'!$O$37),"")</f>
        <v/>
      </c>
      <c r="AF10" s="58" t="str">
        <f>IF(AND('CONTROL INTERNO'!$Y$38="Muy Alta",'CONTROL INTERNO'!$AA$38="Mayor"),CONCATENATE("R5C",'CONTROL INTERNO'!$O$38),"")</f>
        <v/>
      </c>
      <c r="AG10" s="54" t="str">
        <f>IF(AND('CONTROL INTERNO'!$Y$39="Muy Alta",'CONTROL INTERNO'!$AA$39="Mayor"),CONCATENATE("R5C",'CONTROL INTERNO'!$O$39),"")</f>
        <v/>
      </c>
      <c r="AH10" s="55" t="str">
        <f>IF(AND('CONTROL INTERNO'!$Y$34="Muy Alta",'CONTROL INTERNO'!$AA$34="Catastrófico"),CONCATENATE("R5C",'CONTROL INTERNO'!$O$34),"")</f>
        <v/>
      </c>
      <c r="AI10" s="56" t="str">
        <f>IF(AND('CONTROL INTERNO'!$Y$35="Muy Alta",'CONTROL INTERNO'!$AA$35="Catastrófico"),CONCATENATE("R5C",'CONTROL INTERNO'!$O$35),"")</f>
        <v/>
      </c>
      <c r="AJ10" s="56" t="str">
        <f>IF(AND('CONTROL INTERNO'!$Y$36="Muy Alta",'CONTROL INTERNO'!$AA$36="Catastrófico"),CONCATENATE("R5C",'CONTROL INTERNO'!$O$36),"")</f>
        <v/>
      </c>
      <c r="AK10" s="56" t="str">
        <f>IF(AND('CONTROL INTERNO'!$Y$37="Muy Alta",'CONTROL INTERNO'!$AA$37="Catastrófico"),CONCATENATE("R5C",'CONTROL INTERNO'!$O$37),"")</f>
        <v/>
      </c>
      <c r="AL10" s="56" t="str">
        <f>IF(AND('CONTROL INTERNO'!$Y$38="Muy Alta",'CONTROL INTERNO'!$AA$38="Catastrófico"),CONCATENATE("R5C",'CONTROL INTERNO'!$O$38),"")</f>
        <v/>
      </c>
      <c r="AM10" s="57" t="str">
        <f>IF(AND('CONTROL INTERNO'!$Y$39="Muy Alta",'CONTROL INTERNO'!$AA$39="Catastrófico"),CONCATENATE("R5C",'CONTROL INTERNO'!$O$39),"")</f>
        <v/>
      </c>
      <c r="AN10" s="84"/>
      <c r="AO10" s="354"/>
      <c r="AP10" s="355"/>
      <c r="AQ10" s="355"/>
      <c r="AR10" s="355"/>
      <c r="AS10" s="355"/>
      <c r="AT10" s="356"/>
      <c r="AU10" s="84"/>
      <c r="AV10" s="84"/>
      <c r="AW10" s="84"/>
      <c r="AX10" s="84"/>
      <c r="AY10" s="84"/>
      <c r="AZ10" s="84"/>
      <c r="BA10" s="84"/>
      <c r="BB10" s="84"/>
      <c r="BC10" s="84"/>
      <c r="BD10" s="84"/>
      <c r="BE10" s="84"/>
      <c r="BF10" s="84"/>
      <c r="BG10" s="84"/>
      <c r="BH10" s="84"/>
      <c r="BI10" s="84"/>
      <c r="BJ10" s="84"/>
      <c r="BK10" s="84"/>
      <c r="BL10" s="84"/>
      <c r="BM10" s="84"/>
      <c r="BN10" s="84"/>
      <c r="BO10" s="84"/>
      <c r="BP10" s="84"/>
      <c r="BQ10" s="84"/>
      <c r="BR10" s="84"/>
      <c r="BS10" s="84"/>
      <c r="BT10" s="84"/>
      <c r="BU10" s="84"/>
      <c r="BV10" s="84"/>
      <c r="BW10" s="84"/>
      <c r="BX10" s="84"/>
    </row>
    <row r="11" spans="1:91" ht="15" customHeight="1" x14ac:dyDescent="0.25">
      <c r="A11" s="84"/>
      <c r="B11" s="292"/>
      <c r="C11" s="292"/>
      <c r="D11" s="293"/>
      <c r="E11" s="333"/>
      <c r="F11" s="334"/>
      <c r="G11" s="334"/>
      <c r="H11" s="334"/>
      <c r="I11" s="335"/>
      <c r="J11" s="52" t="str">
        <f>IF(AND('CONTROL INTERNO'!$Y$40="Muy Alta",'CONTROL INTERNO'!$AA$40="Leve"),CONCATENATE("R6C",'CONTROL INTERNO'!$O$40),"")</f>
        <v/>
      </c>
      <c r="K11" s="53" t="str">
        <f>IF(AND('CONTROL INTERNO'!$Y$41="Muy Alta",'CONTROL INTERNO'!$AA$41="Leve"),CONCATENATE("R6C",'CONTROL INTERNO'!$O$41),"")</f>
        <v/>
      </c>
      <c r="L11" s="58" t="str">
        <f>IF(AND('CONTROL INTERNO'!$Y$42="Muy Alta",'CONTROL INTERNO'!$AA$42="Leve"),CONCATENATE("R6C",'CONTROL INTERNO'!$O$42),"")</f>
        <v/>
      </c>
      <c r="M11" s="58" t="str">
        <f>IF(AND('CONTROL INTERNO'!$Y$43="Muy Alta",'CONTROL INTERNO'!$AA$43="Leve"),CONCATENATE("R6C",'CONTROL INTERNO'!$O$43),"")</f>
        <v/>
      </c>
      <c r="N11" s="58" t="str">
        <f>IF(AND('CONTROL INTERNO'!$Y$44="Muy Alta",'CONTROL INTERNO'!$AA$44="Leve"),CONCATENATE("R6C",'CONTROL INTERNO'!$O$44),"")</f>
        <v/>
      </c>
      <c r="O11" s="54" t="str">
        <f>IF(AND('CONTROL INTERNO'!$Y$45="Muy Alta",'CONTROL INTERNO'!$AA$45="Leve"),CONCATENATE("R6C",'CONTROL INTERNO'!$O$45),"")</f>
        <v/>
      </c>
      <c r="P11" s="52" t="str">
        <f>IF(AND('CONTROL INTERNO'!$Y$40="Muy Alta",'CONTROL INTERNO'!$AA$40="Menor"),CONCATENATE("R6C",'CONTROL INTERNO'!$O$40),"")</f>
        <v/>
      </c>
      <c r="Q11" s="53" t="str">
        <f>IF(AND('CONTROL INTERNO'!$Y$41="Muy Alta",'CONTROL INTERNO'!$AA$41="Menor"),CONCATENATE("R6C",'CONTROL INTERNO'!$O$41),"")</f>
        <v/>
      </c>
      <c r="R11" s="58" t="str">
        <f>IF(AND('CONTROL INTERNO'!$Y$42="Muy Alta",'CONTROL INTERNO'!$AA$42="Menor"),CONCATENATE("R6C",'CONTROL INTERNO'!$O$42),"")</f>
        <v/>
      </c>
      <c r="S11" s="58" t="str">
        <f>IF(AND('CONTROL INTERNO'!$Y$43="Muy Alta",'CONTROL INTERNO'!$AA$43="Menor"),CONCATENATE("R6C",'CONTROL INTERNO'!$O$43),"")</f>
        <v/>
      </c>
      <c r="T11" s="58" t="str">
        <f>IF(AND('CONTROL INTERNO'!$Y$44="Muy Alta",'CONTROL INTERNO'!$AA$44="Menor"),CONCATENATE("R6C",'CONTROL INTERNO'!$O$44),"")</f>
        <v/>
      </c>
      <c r="U11" s="54" t="str">
        <f>IF(AND('CONTROL INTERNO'!$Y$45="Muy Alta",'CONTROL INTERNO'!$AA$45="Menor"),CONCATENATE("R6C",'CONTROL INTERNO'!$O$45),"")</f>
        <v/>
      </c>
      <c r="V11" s="52" t="str">
        <f>IF(AND('CONTROL INTERNO'!$Y$40="Muy Alta",'CONTROL INTERNO'!$AA$40="Moderado"),CONCATENATE("R6C",'CONTROL INTERNO'!$O$40),"")</f>
        <v/>
      </c>
      <c r="W11" s="53" t="str">
        <f>IF(AND('CONTROL INTERNO'!$Y$41="Muy Alta",'CONTROL INTERNO'!$AA$41="Moderado"),CONCATENATE("R6C",'CONTROL INTERNO'!$O$41),"")</f>
        <v/>
      </c>
      <c r="X11" s="58" t="str">
        <f>IF(AND('CONTROL INTERNO'!$Y$42="Muy Alta",'CONTROL INTERNO'!$AA$42="Moderado"),CONCATENATE("R6C",'CONTROL INTERNO'!$O$42),"")</f>
        <v/>
      </c>
      <c r="Y11" s="58" t="str">
        <f>IF(AND('CONTROL INTERNO'!$Y$43="Muy Alta",'CONTROL INTERNO'!$AA$43="Moderado"),CONCATENATE("R6C",'CONTROL INTERNO'!$O$43),"")</f>
        <v/>
      </c>
      <c r="Z11" s="58" t="str">
        <f>IF(AND('CONTROL INTERNO'!$Y$44="Muy Alta",'CONTROL INTERNO'!$AA$44="Moderado"),CONCATENATE("R6C",'CONTROL INTERNO'!$O$44),"")</f>
        <v/>
      </c>
      <c r="AA11" s="54" t="str">
        <f>IF(AND('CONTROL INTERNO'!$Y$45="Muy Alta",'CONTROL INTERNO'!$AA$45="Moderado"),CONCATENATE("R6C",'CONTROL INTERNO'!$O$45),"")</f>
        <v/>
      </c>
      <c r="AB11" s="52" t="str">
        <f>IF(AND('CONTROL INTERNO'!$Y$40="Muy Alta",'CONTROL INTERNO'!$AA$40="Mayor"),CONCATENATE("R6C",'CONTROL INTERNO'!$O$40),"")</f>
        <v/>
      </c>
      <c r="AC11" s="53" t="str">
        <f>IF(AND('CONTROL INTERNO'!$Y$41="Muy Alta",'CONTROL INTERNO'!$AA$41="Mayor"),CONCATENATE("R6C",'CONTROL INTERNO'!$O$41),"")</f>
        <v/>
      </c>
      <c r="AD11" s="58" t="str">
        <f>IF(AND('CONTROL INTERNO'!$Y$42="Muy Alta",'CONTROL INTERNO'!$AA$42="Mayor"),CONCATENATE("R6C",'CONTROL INTERNO'!$O$42),"")</f>
        <v/>
      </c>
      <c r="AE11" s="58" t="str">
        <f>IF(AND('CONTROL INTERNO'!$Y$43="Muy Alta",'CONTROL INTERNO'!$AA$43="Mayor"),CONCATENATE("R6C",'CONTROL INTERNO'!$O$43),"")</f>
        <v/>
      </c>
      <c r="AF11" s="58" t="str">
        <f>IF(AND('CONTROL INTERNO'!$Y$44="Muy Alta",'CONTROL INTERNO'!$AA$44="Mayor"),CONCATENATE("R6C",'CONTROL INTERNO'!$O$44),"")</f>
        <v/>
      </c>
      <c r="AG11" s="54" t="str">
        <f>IF(AND('CONTROL INTERNO'!$Y$45="Muy Alta",'CONTROL INTERNO'!$AA$45="Mayor"),CONCATENATE("R6C",'CONTROL INTERNO'!$O$45),"")</f>
        <v/>
      </c>
      <c r="AH11" s="55" t="str">
        <f>IF(AND('CONTROL INTERNO'!$Y$40="Muy Alta",'CONTROL INTERNO'!$AA$40="Catastrófico"),CONCATENATE("R6C",'CONTROL INTERNO'!$O$40),"")</f>
        <v/>
      </c>
      <c r="AI11" s="56" t="str">
        <f>IF(AND('CONTROL INTERNO'!$Y$41="Muy Alta",'CONTROL INTERNO'!$AA$41="Catastrófico"),CONCATENATE("R6C",'CONTROL INTERNO'!$O$41),"")</f>
        <v/>
      </c>
      <c r="AJ11" s="56" t="str">
        <f>IF(AND('CONTROL INTERNO'!$Y$42="Muy Alta",'CONTROL INTERNO'!$AA$42="Catastrófico"),CONCATENATE("R6C",'CONTROL INTERNO'!$O$42),"")</f>
        <v/>
      </c>
      <c r="AK11" s="56" t="str">
        <f>IF(AND('CONTROL INTERNO'!$Y$43="Muy Alta",'CONTROL INTERNO'!$AA$43="Catastrófico"),CONCATENATE("R6C",'CONTROL INTERNO'!$O$43),"")</f>
        <v/>
      </c>
      <c r="AL11" s="56" t="str">
        <f>IF(AND('CONTROL INTERNO'!$Y$44="Muy Alta",'CONTROL INTERNO'!$AA$44="Catastrófico"),CONCATENATE("R6C",'CONTROL INTERNO'!$O$44),"")</f>
        <v/>
      </c>
      <c r="AM11" s="57" t="str">
        <f>IF(AND('CONTROL INTERNO'!$Y$45="Muy Alta",'CONTROL INTERNO'!$AA$45="Catastrófico"),CONCATENATE("R6C",'CONTROL INTERNO'!$O$45),"")</f>
        <v/>
      </c>
      <c r="AN11" s="84"/>
      <c r="AO11" s="354"/>
      <c r="AP11" s="355"/>
      <c r="AQ11" s="355"/>
      <c r="AR11" s="355"/>
      <c r="AS11" s="355"/>
      <c r="AT11" s="356"/>
      <c r="AU11" s="84"/>
      <c r="AV11" s="84"/>
      <c r="AW11" s="84"/>
      <c r="AX11" s="84"/>
      <c r="AY11" s="84"/>
      <c r="AZ11" s="84"/>
      <c r="BA11" s="84"/>
      <c r="BB11" s="84"/>
      <c r="BC11" s="84"/>
      <c r="BD11" s="84"/>
      <c r="BE11" s="84"/>
      <c r="BF11" s="84"/>
      <c r="BG11" s="84"/>
      <c r="BH11" s="84"/>
      <c r="BI11" s="84"/>
      <c r="BJ11" s="84"/>
      <c r="BK11" s="84"/>
      <c r="BL11" s="84"/>
      <c r="BM11" s="84"/>
      <c r="BN11" s="84"/>
      <c r="BO11" s="84"/>
      <c r="BP11" s="84"/>
      <c r="BQ11" s="84"/>
      <c r="BR11" s="84"/>
      <c r="BS11" s="84"/>
      <c r="BT11" s="84"/>
      <c r="BU11" s="84"/>
      <c r="BV11" s="84"/>
      <c r="BW11" s="84"/>
      <c r="BX11" s="84"/>
    </row>
    <row r="12" spans="1:91" ht="15" customHeight="1" x14ac:dyDescent="0.25">
      <c r="A12" s="84"/>
      <c r="B12" s="292"/>
      <c r="C12" s="292"/>
      <c r="D12" s="293"/>
      <c r="E12" s="333"/>
      <c r="F12" s="334"/>
      <c r="G12" s="334"/>
      <c r="H12" s="334"/>
      <c r="I12" s="335"/>
      <c r="J12" s="52" t="str">
        <f>IF(AND('CONTROL INTERNO'!$Y$46="Muy Alta",'CONTROL INTERNO'!$AA$46="Leve"),CONCATENATE("R7C",'CONTROL INTERNO'!$O$46),"")</f>
        <v/>
      </c>
      <c r="K12" s="53" t="str">
        <f>IF(AND('CONTROL INTERNO'!$Y$47="Muy Alta",'CONTROL INTERNO'!$AA$47="Leve"),CONCATENATE("R7C",'CONTROL INTERNO'!$O$47),"")</f>
        <v/>
      </c>
      <c r="L12" s="58" t="str">
        <f>IF(AND('CONTROL INTERNO'!$Y$48="Muy Alta",'CONTROL INTERNO'!$AA$48="Leve"),CONCATENATE("R7C",'CONTROL INTERNO'!$O$48),"")</f>
        <v/>
      </c>
      <c r="M12" s="58" t="str">
        <f>IF(AND('CONTROL INTERNO'!$Y$49="Muy Alta",'CONTROL INTERNO'!$AA$49="Leve"),CONCATENATE("R7C",'CONTROL INTERNO'!$O$49),"")</f>
        <v/>
      </c>
      <c r="N12" s="58" t="str">
        <f>IF(AND('CONTROL INTERNO'!$Y$50="Muy Alta",'CONTROL INTERNO'!$AA$50="Leve"),CONCATENATE("R7C",'CONTROL INTERNO'!$O$50),"")</f>
        <v/>
      </c>
      <c r="O12" s="54" t="str">
        <f>IF(AND('CONTROL INTERNO'!$Y$51="Muy Alta",'CONTROL INTERNO'!$AA$51="Leve"),CONCATENATE("R7C",'CONTROL INTERNO'!$O$51),"")</f>
        <v/>
      </c>
      <c r="P12" s="52" t="str">
        <f>IF(AND('CONTROL INTERNO'!$Y$46="Muy Alta",'CONTROL INTERNO'!$AA$46="Menor"),CONCATENATE("R7C",'CONTROL INTERNO'!$O$46),"")</f>
        <v/>
      </c>
      <c r="Q12" s="53" t="str">
        <f>IF(AND('CONTROL INTERNO'!$Y$47="Muy Alta",'CONTROL INTERNO'!$AA$47="Menor"),CONCATENATE("R7C",'CONTROL INTERNO'!$O$47),"")</f>
        <v/>
      </c>
      <c r="R12" s="58" t="str">
        <f>IF(AND('CONTROL INTERNO'!$Y$48="Muy Alta",'CONTROL INTERNO'!$AA$48="Menor"),CONCATENATE("R7C",'CONTROL INTERNO'!$O$48),"")</f>
        <v/>
      </c>
      <c r="S12" s="58" t="str">
        <f>IF(AND('CONTROL INTERNO'!$Y$49="Muy Alta",'CONTROL INTERNO'!$AA$49="Menor"),CONCATENATE("R7C",'CONTROL INTERNO'!$O$49),"")</f>
        <v/>
      </c>
      <c r="T12" s="58" t="str">
        <f>IF(AND('CONTROL INTERNO'!$Y$50="Muy Alta",'CONTROL INTERNO'!$AA$50="Menor"),CONCATENATE("R7C",'CONTROL INTERNO'!$O$50),"")</f>
        <v/>
      </c>
      <c r="U12" s="54" t="str">
        <f>IF(AND('CONTROL INTERNO'!$Y$51="Muy Alta",'CONTROL INTERNO'!$AA$51="Menor"),CONCATENATE("R7C",'CONTROL INTERNO'!$O$51),"")</f>
        <v/>
      </c>
      <c r="V12" s="52" t="str">
        <f>IF(AND('CONTROL INTERNO'!$Y$46="Muy Alta",'CONTROL INTERNO'!$AA$46="Moderado"),CONCATENATE("R7C",'CONTROL INTERNO'!$O$46),"")</f>
        <v/>
      </c>
      <c r="W12" s="53" t="str">
        <f>IF(AND('CONTROL INTERNO'!$Y$47="Muy Alta",'CONTROL INTERNO'!$AA$47="Moderado"),CONCATENATE("R7C",'CONTROL INTERNO'!$O$47),"")</f>
        <v/>
      </c>
      <c r="X12" s="58" t="str">
        <f>IF(AND('CONTROL INTERNO'!$Y$48="Muy Alta",'CONTROL INTERNO'!$AA$48="Moderado"),CONCATENATE("R7C",'CONTROL INTERNO'!$O$48),"")</f>
        <v/>
      </c>
      <c r="Y12" s="58" t="str">
        <f>IF(AND('CONTROL INTERNO'!$Y$49="Muy Alta",'CONTROL INTERNO'!$AA$49="Moderado"),CONCATENATE("R7C",'CONTROL INTERNO'!$O$49),"")</f>
        <v/>
      </c>
      <c r="Z12" s="58" t="str">
        <f>IF(AND('CONTROL INTERNO'!$Y$50="Muy Alta",'CONTROL INTERNO'!$AA$50="Moderado"),CONCATENATE("R7C",'CONTROL INTERNO'!$O$50),"")</f>
        <v/>
      </c>
      <c r="AA12" s="54" t="str">
        <f>IF(AND('CONTROL INTERNO'!$Y$51="Muy Alta",'CONTROL INTERNO'!$AA$51="Moderado"),CONCATENATE("R7C",'CONTROL INTERNO'!$O$51),"")</f>
        <v/>
      </c>
      <c r="AB12" s="52" t="str">
        <f>IF(AND('CONTROL INTERNO'!$Y$46="Muy Alta",'CONTROL INTERNO'!$AA$46="Mayor"),CONCATENATE("R7C",'CONTROL INTERNO'!$O$46),"")</f>
        <v/>
      </c>
      <c r="AC12" s="53" t="str">
        <f>IF(AND('CONTROL INTERNO'!$Y$47="Muy Alta",'CONTROL INTERNO'!$AA$47="Mayor"),CONCATENATE("R7C",'CONTROL INTERNO'!$O$47),"")</f>
        <v/>
      </c>
      <c r="AD12" s="58" t="str">
        <f>IF(AND('CONTROL INTERNO'!$Y$48="Muy Alta",'CONTROL INTERNO'!$AA$48="Mayor"),CONCATENATE("R7C",'CONTROL INTERNO'!$O$48),"")</f>
        <v/>
      </c>
      <c r="AE12" s="58" t="str">
        <f>IF(AND('CONTROL INTERNO'!$Y$49="Muy Alta",'CONTROL INTERNO'!$AA$49="Mayor"),CONCATENATE("R7C",'CONTROL INTERNO'!$O$49),"")</f>
        <v/>
      </c>
      <c r="AF12" s="58" t="str">
        <f>IF(AND('CONTROL INTERNO'!$Y$50="Muy Alta",'CONTROL INTERNO'!$AA$50="Mayor"),CONCATENATE("R7C",'CONTROL INTERNO'!$O$50),"")</f>
        <v/>
      </c>
      <c r="AG12" s="54" t="str">
        <f>IF(AND('CONTROL INTERNO'!$Y$51="Muy Alta",'CONTROL INTERNO'!$AA$51="Mayor"),CONCATENATE("R7C",'CONTROL INTERNO'!$O$51),"")</f>
        <v/>
      </c>
      <c r="AH12" s="55" t="str">
        <f>IF(AND('CONTROL INTERNO'!$Y$46="Muy Alta",'CONTROL INTERNO'!$AA$46="Catastrófico"),CONCATENATE("R7C",'CONTROL INTERNO'!$O$46),"")</f>
        <v/>
      </c>
      <c r="AI12" s="56" t="str">
        <f>IF(AND('CONTROL INTERNO'!$Y$47="Muy Alta",'CONTROL INTERNO'!$AA$47="Catastrófico"),CONCATENATE("R7C",'CONTROL INTERNO'!$O$47),"")</f>
        <v/>
      </c>
      <c r="AJ12" s="56" t="str">
        <f>IF(AND('CONTROL INTERNO'!$Y$48="Muy Alta",'CONTROL INTERNO'!$AA$48="Catastrófico"),CONCATENATE("R7C",'CONTROL INTERNO'!$O$48),"")</f>
        <v/>
      </c>
      <c r="AK12" s="56" t="str">
        <f>IF(AND('CONTROL INTERNO'!$Y$49="Muy Alta",'CONTROL INTERNO'!$AA$49="Catastrófico"),CONCATENATE("R7C",'CONTROL INTERNO'!$O$49),"")</f>
        <v/>
      </c>
      <c r="AL12" s="56" t="str">
        <f>IF(AND('CONTROL INTERNO'!$Y$50="Muy Alta",'CONTROL INTERNO'!$AA$50="Catastrófico"),CONCATENATE("R7C",'CONTROL INTERNO'!$O$50),"")</f>
        <v/>
      </c>
      <c r="AM12" s="57" t="str">
        <f>IF(AND('CONTROL INTERNO'!$Y$51="Muy Alta",'CONTROL INTERNO'!$AA$51="Catastrófico"),CONCATENATE("R7C",'CONTROL INTERNO'!$O$51),"")</f>
        <v/>
      </c>
      <c r="AN12" s="84"/>
      <c r="AO12" s="354"/>
      <c r="AP12" s="355"/>
      <c r="AQ12" s="355"/>
      <c r="AR12" s="355"/>
      <c r="AS12" s="355"/>
      <c r="AT12" s="356"/>
      <c r="AU12" s="84"/>
      <c r="AV12" s="84"/>
      <c r="AW12" s="84"/>
      <c r="AX12" s="84"/>
      <c r="AY12" s="84"/>
      <c r="AZ12" s="84"/>
      <c r="BA12" s="84"/>
      <c r="BB12" s="84"/>
      <c r="BC12" s="84"/>
      <c r="BD12" s="84"/>
      <c r="BE12" s="84"/>
      <c r="BF12" s="84"/>
      <c r="BG12" s="84"/>
      <c r="BH12" s="84"/>
      <c r="BI12" s="84"/>
      <c r="BJ12" s="84"/>
      <c r="BK12" s="84"/>
      <c r="BL12" s="84"/>
      <c r="BM12" s="84"/>
      <c r="BN12" s="84"/>
      <c r="BO12" s="84"/>
      <c r="BP12" s="84"/>
      <c r="BQ12" s="84"/>
      <c r="BR12" s="84"/>
      <c r="BS12" s="84"/>
      <c r="BT12" s="84"/>
      <c r="BU12" s="84"/>
      <c r="BV12" s="84"/>
      <c r="BW12" s="84"/>
      <c r="BX12" s="84"/>
    </row>
    <row r="13" spans="1:91" ht="15" customHeight="1" x14ac:dyDescent="0.25">
      <c r="A13" s="84"/>
      <c r="B13" s="292"/>
      <c r="C13" s="292"/>
      <c r="D13" s="293"/>
      <c r="E13" s="333"/>
      <c r="F13" s="334"/>
      <c r="G13" s="334"/>
      <c r="H13" s="334"/>
      <c r="I13" s="335"/>
      <c r="J13" s="52" t="str">
        <f>IF(AND('CONTROL INTERNO'!$Y$52="Muy Alta",'CONTROL INTERNO'!$AA$52="Leve"),CONCATENATE("R8C",'CONTROL INTERNO'!$O$52),"")</f>
        <v/>
      </c>
      <c r="K13" s="53" t="str">
        <f>IF(AND('CONTROL INTERNO'!$Y$53="Muy Alta",'CONTROL INTERNO'!$AA$53="Leve"),CONCATENATE("R8C",'CONTROL INTERNO'!$O$53),"")</f>
        <v/>
      </c>
      <c r="L13" s="58" t="str">
        <f>IF(AND('CONTROL INTERNO'!$Y$54="Muy Alta",'CONTROL INTERNO'!$AA$54="Leve"),CONCATENATE("R8C",'CONTROL INTERNO'!$O$54),"")</f>
        <v/>
      </c>
      <c r="M13" s="58" t="str">
        <f>IF(AND('CONTROL INTERNO'!$Y$55="Muy Alta",'CONTROL INTERNO'!$AA$55="Leve"),CONCATENATE("R8C",'CONTROL INTERNO'!$O$55),"")</f>
        <v/>
      </c>
      <c r="N13" s="58" t="str">
        <f>IF(AND('CONTROL INTERNO'!$Y$56="Muy Alta",'CONTROL INTERNO'!$AA$56="Leve"),CONCATENATE("R8C",'CONTROL INTERNO'!$O$56),"")</f>
        <v/>
      </c>
      <c r="O13" s="54" t="str">
        <f>IF(AND('CONTROL INTERNO'!$Y$57="Muy Alta",'CONTROL INTERNO'!$AA$57="Leve"),CONCATENATE("R8C",'CONTROL INTERNO'!$O$57),"")</f>
        <v/>
      </c>
      <c r="P13" s="52" t="str">
        <f>IF(AND('CONTROL INTERNO'!$Y$52="Muy Alta",'CONTROL INTERNO'!$AA$52="Menor"),CONCATENATE("R8C",'CONTROL INTERNO'!$O$52),"")</f>
        <v/>
      </c>
      <c r="Q13" s="53" t="str">
        <f>IF(AND('CONTROL INTERNO'!$Y$53="Muy Alta",'CONTROL INTERNO'!$AA$53="Menor"),CONCATENATE("R8C",'CONTROL INTERNO'!$O$53),"")</f>
        <v/>
      </c>
      <c r="R13" s="58" t="str">
        <f>IF(AND('CONTROL INTERNO'!$Y$54="Muy Alta",'CONTROL INTERNO'!$AA$54="Menor"),CONCATENATE("R8C",'CONTROL INTERNO'!$O$54),"")</f>
        <v/>
      </c>
      <c r="S13" s="58" t="str">
        <f>IF(AND('CONTROL INTERNO'!$Y$55="Muy Alta",'CONTROL INTERNO'!$AA$55="Menor"),CONCATENATE("R8C",'CONTROL INTERNO'!$O$55),"")</f>
        <v/>
      </c>
      <c r="T13" s="58" t="str">
        <f>IF(AND('CONTROL INTERNO'!$Y$56="Muy Alta",'CONTROL INTERNO'!$AA$56="Menor"),CONCATENATE("R8C",'CONTROL INTERNO'!$O$56),"")</f>
        <v/>
      </c>
      <c r="U13" s="54" t="str">
        <f>IF(AND('CONTROL INTERNO'!$Y$57="Muy Alta",'CONTROL INTERNO'!$AA$57="Menor"),CONCATENATE("R8C",'CONTROL INTERNO'!$O$57),"")</f>
        <v/>
      </c>
      <c r="V13" s="52" t="str">
        <f>IF(AND('CONTROL INTERNO'!$Y$52="Muy Alta",'CONTROL INTERNO'!$AA$52="Moderado"),CONCATENATE("R8C",'CONTROL INTERNO'!$O$52),"")</f>
        <v/>
      </c>
      <c r="W13" s="53" t="str">
        <f>IF(AND('CONTROL INTERNO'!$Y$53="Muy Alta",'CONTROL INTERNO'!$AA$53="Moderado"),CONCATENATE("R8C",'CONTROL INTERNO'!$O$53),"")</f>
        <v/>
      </c>
      <c r="X13" s="58" t="str">
        <f>IF(AND('CONTROL INTERNO'!$Y$54="Muy Alta",'CONTROL INTERNO'!$AA$54="Moderado"),CONCATENATE("R8C",'CONTROL INTERNO'!$O$54),"")</f>
        <v/>
      </c>
      <c r="Y13" s="58" t="str">
        <f>IF(AND('CONTROL INTERNO'!$Y$55="Muy Alta",'CONTROL INTERNO'!$AA$55="Moderado"),CONCATENATE("R8C",'CONTROL INTERNO'!$O$55),"")</f>
        <v/>
      </c>
      <c r="Z13" s="58" t="str">
        <f>IF(AND('CONTROL INTERNO'!$Y$56="Muy Alta",'CONTROL INTERNO'!$AA$56="Moderado"),CONCATENATE("R8C",'CONTROL INTERNO'!$O$56),"")</f>
        <v/>
      </c>
      <c r="AA13" s="54" t="str">
        <f>IF(AND('CONTROL INTERNO'!$Y$57="Muy Alta",'CONTROL INTERNO'!$AA$57="Moderado"),CONCATENATE("R8C",'CONTROL INTERNO'!$O$57),"")</f>
        <v/>
      </c>
      <c r="AB13" s="52" t="str">
        <f>IF(AND('CONTROL INTERNO'!$Y$52="Muy Alta",'CONTROL INTERNO'!$AA$52="Mayor"),CONCATENATE("R8C",'CONTROL INTERNO'!$O$52),"")</f>
        <v/>
      </c>
      <c r="AC13" s="53" t="str">
        <f>IF(AND('CONTROL INTERNO'!$Y$53="Muy Alta",'CONTROL INTERNO'!$AA$53="Mayor"),CONCATENATE("R8C",'CONTROL INTERNO'!$O$53),"")</f>
        <v/>
      </c>
      <c r="AD13" s="58" t="str">
        <f>IF(AND('CONTROL INTERNO'!$Y$54="Muy Alta",'CONTROL INTERNO'!$AA$54="Mayor"),CONCATENATE("R8C",'CONTROL INTERNO'!$O$54),"")</f>
        <v/>
      </c>
      <c r="AE13" s="58" t="str">
        <f>IF(AND('CONTROL INTERNO'!$Y$55="Muy Alta",'CONTROL INTERNO'!$AA$55="Mayor"),CONCATENATE("R8C",'CONTROL INTERNO'!$O$55),"")</f>
        <v/>
      </c>
      <c r="AF13" s="58" t="str">
        <f>IF(AND('CONTROL INTERNO'!$Y$56="Muy Alta",'CONTROL INTERNO'!$AA$56="Mayor"),CONCATENATE("R8C",'CONTROL INTERNO'!$O$56),"")</f>
        <v/>
      </c>
      <c r="AG13" s="54" t="str">
        <f>IF(AND('CONTROL INTERNO'!$Y$57="Muy Alta",'CONTROL INTERNO'!$AA$57="Mayor"),CONCATENATE("R8C",'CONTROL INTERNO'!$O$57),"")</f>
        <v/>
      </c>
      <c r="AH13" s="55" t="str">
        <f>IF(AND('CONTROL INTERNO'!$Y$52="Muy Alta",'CONTROL INTERNO'!$AA$52="Catastrófico"),CONCATENATE("R8C",'CONTROL INTERNO'!$O$52),"")</f>
        <v/>
      </c>
      <c r="AI13" s="56" t="str">
        <f>IF(AND('CONTROL INTERNO'!$Y$53="Muy Alta",'CONTROL INTERNO'!$AA$53="Catastrófico"),CONCATENATE("R8C",'CONTROL INTERNO'!$O$53),"")</f>
        <v/>
      </c>
      <c r="AJ13" s="56" t="str">
        <f>IF(AND('CONTROL INTERNO'!$Y$54="Muy Alta",'CONTROL INTERNO'!$AA$54="Catastrófico"),CONCATENATE("R8C",'CONTROL INTERNO'!$O$54),"")</f>
        <v/>
      </c>
      <c r="AK13" s="56" t="str">
        <f>IF(AND('CONTROL INTERNO'!$Y$55="Muy Alta",'CONTROL INTERNO'!$AA$55="Catastrófico"),CONCATENATE("R8C",'CONTROL INTERNO'!$O$55),"")</f>
        <v/>
      </c>
      <c r="AL13" s="56" t="str">
        <f>IF(AND('CONTROL INTERNO'!$Y$56="Muy Alta",'CONTROL INTERNO'!$AA$56="Catastrófico"),CONCATENATE("R8C",'CONTROL INTERNO'!$O$56),"")</f>
        <v/>
      </c>
      <c r="AM13" s="57" t="str">
        <f>IF(AND('CONTROL INTERNO'!$Y$57="Muy Alta",'CONTROL INTERNO'!$AA$57="Catastrófico"),CONCATENATE("R8C",'CONTROL INTERNO'!$O$57),"")</f>
        <v/>
      </c>
      <c r="AN13" s="84"/>
      <c r="AO13" s="354"/>
      <c r="AP13" s="355"/>
      <c r="AQ13" s="355"/>
      <c r="AR13" s="355"/>
      <c r="AS13" s="355"/>
      <c r="AT13" s="356"/>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row>
    <row r="14" spans="1:91" ht="15" customHeight="1" x14ac:dyDescent="0.25">
      <c r="A14" s="84"/>
      <c r="B14" s="292"/>
      <c r="C14" s="292"/>
      <c r="D14" s="293"/>
      <c r="E14" s="333"/>
      <c r="F14" s="334"/>
      <c r="G14" s="334"/>
      <c r="H14" s="334"/>
      <c r="I14" s="335"/>
      <c r="J14" s="52" t="str">
        <f>IF(AND('CONTROL INTERNO'!$Y$58="Muy Alta",'CONTROL INTERNO'!$AA$58="Leve"),CONCATENATE("R9C",'CONTROL INTERNO'!$O$58),"")</f>
        <v/>
      </c>
      <c r="K14" s="53" t="str">
        <f>IF(AND('CONTROL INTERNO'!$Y$59="Muy Alta",'CONTROL INTERNO'!$AA$59="Leve"),CONCATENATE("R9C",'CONTROL INTERNO'!$O$59),"")</f>
        <v/>
      </c>
      <c r="L14" s="58" t="str">
        <f>IF(AND('CONTROL INTERNO'!$Y$60="Muy Alta",'CONTROL INTERNO'!$AA$60="Leve"),CONCATENATE("R9C",'CONTROL INTERNO'!$O$60),"")</f>
        <v/>
      </c>
      <c r="M14" s="58" t="str">
        <f>IF(AND('CONTROL INTERNO'!$Y$61="Muy Alta",'CONTROL INTERNO'!$AA$61="Leve"),CONCATENATE("R9C",'CONTROL INTERNO'!$O$61),"")</f>
        <v/>
      </c>
      <c r="N14" s="58" t="str">
        <f>IF(AND('CONTROL INTERNO'!$Y$62="Muy Alta",'CONTROL INTERNO'!$AA$62="Leve"),CONCATENATE("R9C",'CONTROL INTERNO'!$O$62),"")</f>
        <v/>
      </c>
      <c r="O14" s="54" t="str">
        <f>IF(AND('CONTROL INTERNO'!$Y$63="Muy Alta",'CONTROL INTERNO'!$AA$63="Leve"),CONCATENATE("R9C",'CONTROL INTERNO'!$O$63),"")</f>
        <v/>
      </c>
      <c r="P14" s="52" t="str">
        <f>IF(AND('CONTROL INTERNO'!$Y$58="Muy Alta",'CONTROL INTERNO'!$AA$58="Menor"),CONCATENATE("R9C",'CONTROL INTERNO'!$O$58),"")</f>
        <v/>
      </c>
      <c r="Q14" s="53" t="str">
        <f>IF(AND('CONTROL INTERNO'!$Y$59="Muy Alta",'CONTROL INTERNO'!$AA$59="Menor"),CONCATENATE("R9C",'CONTROL INTERNO'!$O$59),"")</f>
        <v/>
      </c>
      <c r="R14" s="58" t="str">
        <f>IF(AND('CONTROL INTERNO'!$Y$60="Muy Alta",'CONTROL INTERNO'!$AA$60="Menor"),CONCATENATE("R9C",'CONTROL INTERNO'!$O$60),"")</f>
        <v/>
      </c>
      <c r="S14" s="58" t="str">
        <f>IF(AND('CONTROL INTERNO'!$Y$61="Muy Alta",'CONTROL INTERNO'!$AA$61="Menor"),CONCATENATE("R9C",'CONTROL INTERNO'!$O$61),"")</f>
        <v/>
      </c>
      <c r="T14" s="58" t="str">
        <f>IF(AND('CONTROL INTERNO'!$Y$62="Muy Alta",'CONTROL INTERNO'!$AA$62="Menor"),CONCATENATE("R9C",'CONTROL INTERNO'!$O$62),"")</f>
        <v/>
      </c>
      <c r="U14" s="54" t="str">
        <f>IF(AND('CONTROL INTERNO'!$Y$63="Muy Alta",'CONTROL INTERNO'!$AA$63="Menor"),CONCATENATE("R9C",'CONTROL INTERNO'!$O$63),"")</f>
        <v/>
      </c>
      <c r="V14" s="52" t="str">
        <f>IF(AND('CONTROL INTERNO'!$Y$58="Muy Alta",'CONTROL INTERNO'!$AA$58="Moderado"),CONCATENATE("R9C",'CONTROL INTERNO'!$O$58),"")</f>
        <v/>
      </c>
      <c r="W14" s="53" t="str">
        <f>IF(AND('CONTROL INTERNO'!$Y$59="Muy Alta",'CONTROL INTERNO'!$AA$59="Moderado"),CONCATENATE("R9C",'CONTROL INTERNO'!$O$59),"")</f>
        <v/>
      </c>
      <c r="X14" s="58" t="str">
        <f>IF(AND('CONTROL INTERNO'!$Y$60="Muy Alta",'CONTROL INTERNO'!$AA$60="Moderado"),CONCATENATE("R9C",'CONTROL INTERNO'!$O$60),"")</f>
        <v/>
      </c>
      <c r="Y14" s="58" t="str">
        <f>IF(AND('CONTROL INTERNO'!$Y$61="Muy Alta",'CONTROL INTERNO'!$AA$61="Moderado"),CONCATENATE("R9C",'CONTROL INTERNO'!$O$61),"")</f>
        <v/>
      </c>
      <c r="Z14" s="58" t="str">
        <f>IF(AND('CONTROL INTERNO'!$Y$62="Muy Alta",'CONTROL INTERNO'!$AA$62="Moderado"),CONCATENATE("R9C",'CONTROL INTERNO'!$O$62),"")</f>
        <v/>
      </c>
      <c r="AA14" s="54" t="str">
        <f>IF(AND('CONTROL INTERNO'!$Y$63="Muy Alta",'CONTROL INTERNO'!$AA$63="Moderado"),CONCATENATE("R9C",'CONTROL INTERNO'!$O$63),"")</f>
        <v/>
      </c>
      <c r="AB14" s="52" t="str">
        <f>IF(AND('CONTROL INTERNO'!$Y$58="Muy Alta",'CONTROL INTERNO'!$AA$58="Mayor"),CONCATENATE("R9C",'CONTROL INTERNO'!$O$58),"")</f>
        <v/>
      </c>
      <c r="AC14" s="53" t="str">
        <f>IF(AND('CONTROL INTERNO'!$Y$59="Muy Alta",'CONTROL INTERNO'!$AA$59="Mayor"),CONCATENATE("R9C",'CONTROL INTERNO'!$O$59),"")</f>
        <v/>
      </c>
      <c r="AD14" s="58" t="str">
        <f>IF(AND('CONTROL INTERNO'!$Y$60="Muy Alta",'CONTROL INTERNO'!$AA$60="Mayor"),CONCATENATE("R9C",'CONTROL INTERNO'!$O$60),"")</f>
        <v/>
      </c>
      <c r="AE14" s="58" t="str">
        <f>IF(AND('CONTROL INTERNO'!$Y$61="Muy Alta",'CONTROL INTERNO'!$AA$61="Mayor"),CONCATENATE("R9C",'CONTROL INTERNO'!$O$61),"")</f>
        <v/>
      </c>
      <c r="AF14" s="58" t="str">
        <f>IF(AND('CONTROL INTERNO'!$Y$62="Muy Alta",'CONTROL INTERNO'!$AA$62="Mayor"),CONCATENATE("R9C",'CONTROL INTERNO'!$O$62),"")</f>
        <v/>
      </c>
      <c r="AG14" s="54" t="str">
        <f>IF(AND('CONTROL INTERNO'!$Y$63="Muy Alta",'CONTROL INTERNO'!$AA$63="Mayor"),CONCATENATE("R9C",'CONTROL INTERNO'!$O$63),"")</f>
        <v/>
      </c>
      <c r="AH14" s="55" t="str">
        <f>IF(AND('CONTROL INTERNO'!$Y$58="Muy Alta",'CONTROL INTERNO'!$AA$58="Catastrófico"),CONCATENATE("R9C",'CONTROL INTERNO'!$O$58),"")</f>
        <v/>
      </c>
      <c r="AI14" s="56" t="str">
        <f>IF(AND('CONTROL INTERNO'!$Y$59="Muy Alta",'CONTROL INTERNO'!$AA$59="Catastrófico"),CONCATENATE("R9C",'CONTROL INTERNO'!$O$59),"")</f>
        <v/>
      </c>
      <c r="AJ14" s="56" t="str">
        <f>IF(AND('CONTROL INTERNO'!$Y$60="Muy Alta",'CONTROL INTERNO'!$AA$60="Catastrófico"),CONCATENATE("R9C",'CONTROL INTERNO'!$O$60),"")</f>
        <v/>
      </c>
      <c r="AK14" s="56" t="str">
        <f>IF(AND('CONTROL INTERNO'!$Y$61="Muy Alta",'CONTROL INTERNO'!$AA$61="Catastrófico"),CONCATENATE("R9C",'CONTROL INTERNO'!$O$61),"")</f>
        <v/>
      </c>
      <c r="AL14" s="56" t="str">
        <f>IF(AND('CONTROL INTERNO'!$Y$62="Muy Alta",'CONTROL INTERNO'!$AA$62="Catastrófico"),CONCATENATE("R9C",'CONTROL INTERNO'!$O$62),"")</f>
        <v/>
      </c>
      <c r="AM14" s="57" t="str">
        <f>IF(AND('CONTROL INTERNO'!$Y$63="Muy Alta",'CONTROL INTERNO'!$AA$63="Catastrófico"),CONCATENATE("R9C",'CONTROL INTERNO'!$O$63),"")</f>
        <v/>
      </c>
      <c r="AN14" s="84"/>
      <c r="AO14" s="354"/>
      <c r="AP14" s="355"/>
      <c r="AQ14" s="355"/>
      <c r="AR14" s="355"/>
      <c r="AS14" s="355"/>
      <c r="AT14" s="356"/>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84"/>
      <c r="BX14" s="84"/>
    </row>
    <row r="15" spans="1:91" ht="15.75" customHeight="1" thickBot="1" x14ac:dyDescent="0.3">
      <c r="A15" s="84"/>
      <c r="B15" s="292"/>
      <c r="C15" s="292"/>
      <c r="D15" s="293"/>
      <c r="E15" s="336"/>
      <c r="F15" s="337"/>
      <c r="G15" s="337"/>
      <c r="H15" s="337"/>
      <c r="I15" s="338"/>
      <c r="J15" s="59" t="str">
        <f>IF(AND('CONTROL INTERNO'!$Y$64="Muy Alta",'CONTROL INTERNO'!$AA$64="Leve"),CONCATENATE("R10C",'CONTROL INTERNO'!$O$64),"")</f>
        <v/>
      </c>
      <c r="K15" s="60" t="str">
        <f>IF(AND('CONTROL INTERNO'!$Y$65="Muy Alta",'CONTROL INTERNO'!$AA$65="Leve"),CONCATENATE("R10C",'CONTROL INTERNO'!$O$65),"")</f>
        <v/>
      </c>
      <c r="L15" s="60" t="str">
        <f>IF(AND('CONTROL INTERNO'!$Y$66="Muy Alta",'CONTROL INTERNO'!$AA$66="Leve"),CONCATENATE("R10C",'CONTROL INTERNO'!$O$66),"")</f>
        <v/>
      </c>
      <c r="M15" s="60" t="str">
        <f>IF(AND('CONTROL INTERNO'!$Y$67="Muy Alta",'CONTROL INTERNO'!$AA$67="Leve"),CONCATENATE("R10C",'CONTROL INTERNO'!$O$67),"")</f>
        <v/>
      </c>
      <c r="N15" s="60" t="str">
        <f>IF(AND('CONTROL INTERNO'!$Y$68="Muy Alta",'CONTROL INTERNO'!$AA$68="Leve"),CONCATENATE("R10C",'CONTROL INTERNO'!$O$68),"")</f>
        <v/>
      </c>
      <c r="O15" s="61" t="str">
        <f>IF(AND('CONTROL INTERNO'!$Y$69="Muy Alta",'CONTROL INTERNO'!$AA$69="Leve"),CONCATENATE("R10C",'CONTROL INTERNO'!$O$69),"")</f>
        <v/>
      </c>
      <c r="P15" s="52" t="str">
        <f>IF(AND('CONTROL INTERNO'!$Y$64="Muy Alta",'CONTROL INTERNO'!$AA$64="Menor"),CONCATENATE("R10C",'CONTROL INTERNO'!$O$64),"")</f>
        <v/>
      </c>
      <c r="Q15" s="53" t="str">
        <f>IF(AND('CONTROL INTERNO'!$Y$65="Muy Alta",'CONTROL INTERNO'!$AA$65="Menor"),CONCATENATE("R10C",'CONTROL INTERNO'!$O$65),"")</f>
        <v/>
      </c>
      <c r="R15" s="53" t="str">
        <f>IF(AND('CONTROL INTERNO'!$Y$66="Muy Alta",'CONTROL INTERNO'!$AA$66="Menor"),CONCATENATE("R10C",'CONTROL INTERNO'!$O$66),"")</f>
        <v/>
      </c>
      <c r="S15" s="53" t="str">
        <f>IF(AND('CONTROL INTERNO'!$Y$67="Muy Alta",'CONTROL INTERNO'!$AA$67="Menor"),CONCATENATE("R10C",'CONTROL INTERNO'!$O$67),"")</f>
        <v/>
      </c>
      <c r="T15" s="53" t="str">
        <f>IF(AND('CONTROL INTERNO'!$Y$68="Muy Alta",'CONTROL INTERNO'!$AA$68="Menor"),CONCATENATE("R10C",'CONTROL INTERNO'!$O$68),"")</f>
        <v/>
      </c>
      <c r="U15" s="54" t="str">
        <f>IF(AND('CONTROL INTERNO'!$Y$69="Muy Alta",'CONTROL INTERNO'!$AA$69="Menor"),CONCATENATE("R10C",'CONTROL INTERNO'!$O$69),"")</f>
        <v/>
      </c>
      <c r="V15" s="59" t="str">
        <f>IF(AND('CONTROL INTERNO'!$Y$64="Muy Alta",'CONTROL INTERNO'!$AA$64="Moderado"),CONCATENATE("R10C",'CONTROL INTERNO'!$O$64),"")</f>
        <v/>
      </c>
      <c r="W15" s="60" t="str">
        <f>IF(AND('CONTROL INTERNO'!$Y$65="Muy Alta",'CONTROL INTERNO'!$AA$65="Moderado"),CONCATENATE("R10C",'CONTROL INTERNO'!$O$65),"")</f>
        <v/>
      </c>
      <c r="X15" s="60" t="str">
        <f>IF(AND('CONTROL INTERNO'!$Y$66="Muy Alta",'CONTROL INTERNO'!$AA$66="Moderado"),CONCATENATE("R10C",'CONTROL INTERNO'!$O$66),"")</f>
        <v/>
      </c>
      <c r="Y15" s="60" t="str">
        <f>IF(AND('CONTROL INTERNO'!$Y$67="Muy Alta",'CONTROL INTERNO'!$AA$67="Moderado"),CONCATENATE("R10C",'CONTROL INTERNO'!$O$67),"")</f>
        <v/>
      </c>
      <c r="Z15" s="60" t="str">
        <f>IF(AND('CONTROL INTERNO'!$Y$68="Muy Alta",'CONTROL INTERNO'!$AA$68="Moderado"),CONCATENATE("R10C",'CONTROL INTERNO'!$O$68),"")</f>
        <v/>
      </c>
      <c r="AA15" s="61" t="str">
        <f>IF(AND('CONTROL INTERNO'!$Y$69="Muy Alta",'CONTROL INTERNO'!$AA$69="Moderado"),CONCATENATE("R10C",'CONTROL INTERNO'!$O$69),"")</f>
        <v/>
      </c>
      <c r="AB15" s="52" t="str">
        <f>IF(AND('CONTROL INTERNO'!$Y$64="Muy Alta",'CONTROL INTERNO'!$AA$64="Mayor"),CONCATENATE("R10C",'CONTROL INTERNO'!$O$64),"")</f>
        <v/>
      </c>
      <c r="AC15" s="53" t="str">
        <f>IF(AND('CONTROL INTERNO'!$Y$65="Muy Alta",'CONTROL INTERNO'!$AA$65="Mayor"),CONCATENATE("R10C",'CONTROL INTERNO'!$O$65),"")</f>
        <v/>
      </c>
      <c r="AD15" s="53" t="str">
        <f>IF(AND('CONTROL INTERNO'!$Y$66="Muy Alta",'CONTROL INTERNO'!$AA$66="Mayor"),CONCATENATE("R10C",'CONTROL INTERNO'!$O$66),"")</f>
        <v/>
      </c>
      <c r="AE15" s="53" t="str">
        <f>IF(AND('CONTROL INTERNO'!$Y$67="Muy Alta",'CONTROL INTERNO'!$AA$67="Mayor"),CONCATENATE("R10C",'CONTROL INTERNO'!$O$67),"")</f>
        <v/>
      </c>
      <c r="AF15" s="53" t="str">
        <f>IF(AND('CONTROL INTERNO'!$Y$68="Muy Alta",'CONTROL INTERNO'!$AA$68="Mayor"),CONCATENATE("R10C",'CONTROL INTERNO'!$O$68),"")</f>
        <v/>
      </c>
      <c r="AG15" s="54" t="str">
        <f>IF(AND('CONTROL INTERNO'!$Y$69="Muy Alta",'CONTROL INTERNO'!$AA$69="Mayor"),CONCATENATE("R10C",'CONTROL INTERNO'!$O$69),"")</f>
        <v/>
      </c>
      <c r="AH15" s="62" t="str">
        <f>IF(AND('CONTROL INTERNO'!$Y$64="Muy Alta",'CONTROL INTERNO'!$AA$64="Catastrófico"),CONCATENATE("R10C",'CONTROL INTERNO'!$O$64),"")</f>
        <v/>
      </c>
      <c r="AI15" s="63" t="str">
        <f>IF(AND('CONTROL INTERNO'!$Y$65="Muy Alta",'CONTROL INTERNO'!$AA$65="Catastrófico"),CONCATENATE("R10C",'CONTROL INTERNO'!$O$65),"")</f>
        <v/>
      </c>
      <c r="AJ15" s="63" t="str">
        <f>IF(AND('CONTROL INTERNO'!$Y$66="Muy Alta",'CONTROL INTERNO'!$AA$66="Catastrófico"),CONCATENATE("R10C",'CONTROL INTERNO'!$O$66),"")</f>
        <v/>
      </c>
      <c r="AK15" s="63" t="str">
        <f>IF(AND('CONTROL INTERNO'!$Y$67="Muy Alta",'CONTROL INTERNO'!$AA$67="Catastrófico"),CONCATENATE("R10C",'CONTROL INTERNO'!$O$67),"")</f>
        <v/>
      </c>
      <c r="AL15" s="63" t="str">
        <f>IF(AND('CONTROL INTERNO'!$Y$68="Muy Alta",'CONTROL INTERNO'!$AA$68="Catastrófico"),CONCATENATE("R10C",'CONTROL INTERNO'!$O$68),"")</f>
        <v/>
      </c>
      <c r="AM15" s="64" t="str">
        <f>IF(AND('CONTROL INTERNO'!$Y$69="Muy Alta",'CONTROL INTERNO'!$AA$69="Catastrófico"),CONCATENATE("R10C",'CONTROL INTERNO'!$O$69),"")</f>
        <v/>
      </c>
      <c r="AN15" s="84"/>
      <c r="AO15" s="357"/>
      <c r="AP15" s="358"/>
      <c r="AQ15" s="358"/>
      <c r="AR15" s="358"/>
      <c r="AS15" s="358"/>
      <c r="AT15" s="359"/>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4"/>
    </row>
    <row r="16" spans="1:91" ht="15" customHeight="1" x14ac:dyDescent="0.25">
      <c r="A16" s="84"/>
      <c r="B16" s="292"/>
      <c r="C16" s="292"/>
      <c r="D16" s="293"/>
      <c r="E16" s="330" t="s">
        <v>115</v>
      </c>
      <c r="F16" s="331"/>
      <c r="G16" s="331"/>
      <c r="H16" s="331"/>
      <c r="I16" s="331"/>
      <c r="J16" s="65" t="str">
        <f ca="1">IF(AND('CONTROL INTERNO'!$Y$10="Alta",'CONTROL INTERNO'!$AA$10="Leve"),CONCATENATE("R1C",'CONTROL INTERNO'!$O$10),"")</f>
        <v/>
      </c>
      <c r="K16" s="66" t="str">
        <f>IF(AND('CONTROL INTERNO'!$Y$11="Alta",'CONTROL INTERNO'!$AA$11="Leve"),CONCATENATE("R1C",'CONTROL INTERNO'!$O$11),"")</f>
        <v/>
      </c>
      <c r="L16" s="66" t="str">
        <f>IF(AND('CONTROL INTERNO'!$Y$12="Alta",'CONTROL INTERNO'!$AA$12="Leve"),CONCATENATE("R1C",'CONTROL INTERNO'!$O$12),"")</f>
        <v/>
      </c>
      <c r="M16" s="66" t="str">
        <f>IF(AND('CONTROL INTERNO'!$Y$13="Alta",'CONTROL INTERNO'!$AA$13="Leve"),CONCATENATE("R1C",'CONTROL INTERNO'!$O$13),"")</f>
        <v/>
      </c>
      <c r="N16" s="66" t="str">
        <f>IF(AND('CONTROL INTERNO'!$Y$14="Alta",'CONTROL INTERNO'!$AA$14="Leve"),CONCATENATE("R1C",'CONTROL INTERNO'!$O$14),"")</f>
        <v/>
      </c>
      <c r="O16" s="67" t="str">
        <f>IF(AND('CONTROL INTERNO'!$Y$15="Alta",'CONTROL INTERNO'!$AA$15="Leve"),CONCATENATE("R1C",'CONTROL INTERNO'!$O$15),"")</f>
        <v/>
      </c>
      <c r="P16" s="65" t="str">
        <f ca="1">IF(AND('CONTROL INTERNO'!$Y$10="Alta",'CONTROL INTERNO'!$AA$10="Menor"),CONCATENATE("R1C",'CONTROL INTERNO'!$O$10),"")</f>
        <v/>
      </c>
      <c r="Q16" s="66" t="str">
        <f>IF(AND('CONTROL INTERNO'!$Y$11="Alta",'CONTROL INTERNO'!$AA$11="Menor"),CONCATENATE("R1C",'CONTROL INTERNO'!$O$11),"")</f>
        <v/>
      </c>
      <c r="R16" s="66" t="str">
        <f>IF(AND('CONTROL INTERNO'!$Y$12="Alta",'CONTROL INTERNO'!$AA$12="Menor"),CONCATENATE("R1C",'CONTROL INTERNO'!$O$12),"")</f>
        <v/>
      </c>
      <c r="S16" s="66" t="str">
        <f>IF(AND('CONTROL INTERNO'!$Y$13="Alta",'CONTROL INTERNO'!$AA$13="Menor"),CONCATENATE("R1C",'CONTROL INTERNO'!$O$13),"")</f>
        <v/>
      </c>
      <c r="T16" s="66" t="str">
        <f>IF(AND('CONTROL INTERNO'!$Y$14="Alta",'CONTROL INTERNO'!$AA$14="Menor"),CONCATENATE("R1C",'CONTROL INTERNO'!$O$14),"")</f>
        <v/>
      </c>
      <c r="U16" s="67" t="str">
        <f>IF(AND('CONTROL INTERNO'!$Y$15="Alta",'CONTROL INTERNO'!$AA$15="Menor"),CONCATENATE("R1C",'CONTROL INTERNO'!$O$15),"")</f>
        <v/>
      </c>
      <c r="V16" s="46" t="str">
        <f ca="1">IF(AND('CONTROL INTERNO'!$Y$10="Alta",'CONTROL INTERNO'!$AA$10="Moderado"),CONCATENATE("R1C",'CONTROL INTERNO'!$O$10),"")</f>
        <v/>
      </c>
      <c r="W16" s="47" t="str">
        <f>IF(AND('CONTROL INTERNO'!$Y$11="Alta",'CONTROL INTERNO'!$AA$11="Moderado"),CONCATENATE("R1C",'CONTROL INTERNO'!$O$11),"")</f>
        <v/>
      </c>
      <c r="X16" s="47" t="str">
        <f>IF(AND('CONTROL INTERNO'!$Y$12="Alta",'CONTROL INTERNO'!$AA$12="Moderado"),CONCATENATE("R1C",'CONTROL INTERNO'!$O$12),"")</f>
        <v/>
      </c>
      <c r="Y16" s="47" t="str">
        <f>IF(AND('CONTROL INTERNO'!$Y$13="Alta",'CONTROL INTERNO'!$AA$13="Moderado"),CONCATENATE("R1C",'CONTROL INTERNO'!$O$13),"")</f>
        <v/>
      </c>
      <c r="Z16" s="47" t="str">
        <f>IF(AND('CONTROL INTERNO'!$Y$14="Alta",'CONTROL INTERNO'!$AA$14="Moderado"),CONCATENATE("R1C",'CONTROL INTERNO'!$O$14),"")</f>
        <v/>
      </c>
      <c r="AA16" s="48" t="str">
        <f>IF(AND('CONTROL INTERNO'!$Y$15="Alta",'CONTROL INTERNO'!$AA$15="Moderado"),CONCATENATE("R1C",'CONTROL INTERNO'!$O$15),"")</f>
        <v/>
      </c>
      <c r="AB16" s="46" t="str">
        <f ca="1">IF(AND('CONTROL INTERNO'!$Y$10="Alta",'CONTROL INTERNO'!$AA$10="Mayor"),CONCATENATE("R1C",'CONTROL INTERNO'!$O$10),"")</f>
        <v/>
      </c>
      <c r="AC16" s="47" t="str">
        <f>IF(AND('CONTROL INTERNO'!$Y$11="Alta",'CONTROL INTERNO'!$AA$11="Mayor"),CONCATENATE("R1C",'CONTROL INTERNO'!$O$11),"")</f>
        <v/>
      </c>
      <c r="AD16" s="47" t="str">
        <f>IF(AND('CONTROL INTERNO'!$Y$12="Alta",'CONTROL INTERNO'!$AA$12="Mayor"),CONCATENATE("R1C",'CONTROL INTERNO'!$O$12),"")</f>
        <v/>
      </c>
      <c r="AE16" s="47" t="str">
        <f>IF(AND('CONTROL INTERNO'!$Y$13="Alta",'CONTROL INTERNO'!$AA$13="Mayor"),CONCATENATE("R1C",'CONTROL INTERNO'!$O$13),"")</f>
        <v/>
      </c>
      <c r="AF16" s="47" t="str">
        <f>IF(AND('CONTROL INTERNO'!$Y$14="Alta",'CONTROL INTERNO'!$AA$14="Mayor"),CONCATENATE("R1C",'CONTROL INTERNO'!$O$14),"")</f>
        <v/>
      </c>
      <c r="AG16" s="48" t="str">
        <f>IF(AND('CONTROL INTERNO'!$Y$15="Alta",'CONTROL INTERNO'!$AA$15="Mayor"),CONCATENATE("R1C",'CONTROL INTERNO'!$O$15),"")</f>
        <v/>
      </c>
      <c r="AH16" s="49" t="str">
        <f ca="1">IF(AND('CONTROL INTERNO'!$Y$10="Alta",'CONTROL INTERNO'!$AA$10="Catastrófico"),CONCATENATE("R1C",'CONTROL INTERNO'!$O$10),"")</f>
        <v/>
      </c>
      <c r="AI16" s="50" t="str">
        <f>IF(AND('CONTROL INTERNO'!$Y$11="Alta",'CONTROL INTERNO'!$AA$11="Catastrófico"),CONCATENATE("R1C",'CONTROL INTERNO'!$O$11),"")</f>
        <v/>
      </c>
      <c r="AJ16" s="50" t="str">
        <f>IF(AND('CONTROL INTERNO'!$Y$12="Alta",'CONTROL INTERNO'!$AA$12="Catastrófico"),CONCATENATE("R1C",'CONTROL INTERNO'!$O$12),"")</f>
        <v/>
      </c>
      <c r="AK16" s="50" t="str">
        <f>IF(AND('CONTROL INTERNO'!$Y$13="Alta",'CONTROL INTERNO'!$AA$13="Catastrófico"),CONCATENATE("R1C",'CONTROL INTERNO'!$O$13),"")</f>
        <v/>
      </c>
      <c r="AL16" s="50" t="str">
        <f>IF(AND('CONTROL INTERNO'!$Y$14="Alta",'CONTROL INTERNO'!$AA$14="Catastrófico"),CONCATENATE("R1C",'CONTROL INTERNO'!$O$14),"")</f>
        <v/>
      </c>
      <c r="AM16" s="51" t="str">
        <f>IF(AND('CONTROL INTERNO'!$Y$15="Alta",'CONTROL INTERNO'!$AA$15="Catastrófico"),CONCATENATE("R1C",'CONTROL INTERNO'!$O$15),"")</f>
        <v/>
      </c>
      <c r="AN16" s="84"/>
      <c r="AO16" s="340" t="s">
        <v>80</v>
      </c>
      <c r="AP16" s="341"/>
      <c r="AQ16" s="341"/>
      <c r="AR16" s="341"/>
      <c r="AS16" s="341"/>
      <c r="AT16" s="342"/>
      <c r="AU16" s="84"/>
      <c r="AV16" s="84"/>
      <c r="AW16" s="84"/>
      <c r="AX16" s="84"/>
      <c r="AY16" s="84"/>
      <c r="AZ16" s="84"/>
      <c r="BA16" s="84"/>
      <c r="BB16" s="84"/>
      <c r="BC16" s="84"/>
      <c r="BD16" s="84"/>
      <c r="BE16" s="84"/>
      <c r="BF16" s="84"/>
      <c r="BG16" s="84"/>
      <c r="BH16" s="84"/>
      <c r="BI16" s="84"/>
      <c r="BJ16" s="84"/>
      <c r="BK16" s="84"/>
      <c r="BL16" s="84"/>
      <c r="BM16" s="84"/>
      <c r="BN16" s="84"/>
      <c r="BO16" s="84"/>
      <c r="BP16" s="84"/>
      <c r="BQ16" s="84"/>
      <c r="BR16" s="84"/>
      <c r="BS16" s="84"/>
      <c r="BT16" s="84"/>
      <c r="BU16" s="84"/>
      <c r="BV16" s="84"/>
      <c r="BW16" s="84"/>
      <c r="BX16" s="84"/>
    </row>
    <row r="17" spans="1:76" ht="15" customHeight="1" x14ac:dyDescent="0.25">
      <c r="A17" s="84"/>
      <c r="B17" s="292"/>
      <c r="C17" s="292"/>
      <c r="D17" s="293"/>
      <c r="E17" s="349"/>
      <c r="F17" s="350"/>
      <c r="G17" s="350"/>
      <c r="H17" s="350"/>
      <c r="I17" s="350"/>
      <c r="J17" s="68" t="str">
        <f ca="1">IF(AND('CONTROL INTERNO'!$Y$16="Alta",'CONTROL INTERNO'!$AA$16="Leve"),CONCATENATE("R2C",'CONTROL INTERNO'!$O$16),"")</f>
        <v/>
      </c>
      <c r="K17" s="69" t="str">
        <f>IF(AND('CONTROL INTERNO'!$Y$17="Alta",'CONTROL INTERNO'!$AA$17="Leve"),CONCATENATE("R2C",'CONTROL INTERNO'!$O$17),"")</f>
        <v/>
      </c>
      <c r="L17" s="69" t="str">
        <f>IF(AND('CONTROL INTERNO'!$Y$18="Alta",'CONTROL INTERNO'!$AA$18="Leve"),CONCATENATE("R2C",'CONTROL INTERNO'!$O$18),"")</f>
        <v/>
      </c>
      <c r="M17" s="69" t="str">
        <f>IF(AND('CONTROL INTERNO'!$Y$19="Alta",'CONTROL INTERNO'!$AA$19="Leve"),CONCATENATE("R2C",'CONTROL INTERNO'!$O$19),"")</f>
        <v/>
      </c>
      <c r="N17" s="69" t="str">
        <f>IF(AND('CONTROL INTERNO'!$Y$20="Alta",'CONTROL INTERNO'!$AA$20="Leve"),CONCATENATE("R2C",'CONTROL INTERNO'!$O$20),"")</f>
        <v/>
      </c>
      <c r="O17" s="70" t="str">
        <f>IF(AND('CONTROL INTERNO'!$Y$21="Alta",'CONTROL INTERNO'!$AA$21="Leve"),CONCATENATE("R2C",'CONTROL INTERNO'!$O$21),"")</f>
        <v/>
      </c>
      <c r="P17" s="68" t="str">
        <f ca="1">IF(AND('CONTROL INTERNO'!$Y$16="Alta",'CONTROL INTERNO'!$AA$16="Menor"),CONCATENATE("R2C",'CONTROL INTERNO'!$O$16),"")</f>
        <v/>
      </c>
      <c r="Q17" s="69" t="str">
        <f>IF(AND('CONTROL INTERNO'!$Y$17="Alta",'CONTROL INTERNO'!$AA$17="Menor"),CONCATENATE("R2C",'CONTROL INTERNO'!$O$17),"")</f>
        <v/>
      </c>
      <c r="R17" s="69" t="str">
        <f>IF(AND('CONTROL INTERNO'!$Y$18="Alta",'CONTROL INTERNO'!$AA$18="Menor"),CONCATENATE("R2C",'CONTROL INTERNO'!$O$18),"")</f>
        <v/>
      </c>
      <c r="S17" s="69" t="str">
        <f>IF(AND('CONTROL INTERNO'!$Y$19="Alta",'CONTROL INTERNO'!$AA$19="Menor"),CONCATENATE("R2C",'CONTROL INTERNO'!$O$19),"")</f>
        <v/>
      </c>
      <c r="T17" s="69" t="str">
        <f>IF(AND('CONTROL INTERNO'!$Y$20="Alta",'CONTROL INTERNO'!$AA$20="Menor"),CONCATENATE("R2C",'CONTROL INTERNO'!$O$20),"")</f>
        <v/>
      </c>
      <c r="U17" s="70" t="str">
        <f>IF(AND('CONTROL INTERNO'!$Y$21="Alta",'CONTROL INTERNO'!$AA$21="Menor"),CONCATENATE("R2C",'CONTROL INTERNO'!$O$21),"")</f>
        <v/>
      </c>
      <c r="V17" s="52" t="str">
        <f ca="1">IF(AND('CONTROL INTERNO'!$Y$16="Alta",'CONTROL INTERNO'!$AA$16="Moderado"),CONCATENATE("R2C",'CONTROL INTERNO'!$O$16),"")</f>
        <v/>
      </c>
      <c r="W17" s="53" t="str">
        <f>IF(AND('CONTROL INTERNO'!$Y$17="Alta",'CONTROL INTERNO'!$AA$17="Moderado"),CONCATENATE("R2C",'CONTROL INTERNO'!$O$17),"")</f>
        <v/>
      </c>
      <c r="X17" s="53" t="str">
        <f>IF(AND('CONTROL INTERNO'!$Y$18="Alta",'CONTROL INTERNO'!$AA$18="Moderado"),CONCATENATE("R2C",'CONTROL INTERNO'!$O$18),"")</f>
        <v/>
      </c>
      <c r="Y17" s="53" t="str">
        <f>IF(AND('CONTROL INTERNO'!$Y$19="Alta",'CONTROL INTERNO'!$AA$19="Moderado"),CONCATENATE("R2C",'CONTROL INTERNO'!$O$19),"")</f>
        <v/>
      </c>
      <c r="Z17" s="53" t="str">
        <f>IF(AND('CONTROL INTERNO'!$Y$20="Alta",'CONTROL INTERNO'!$AA$20="Moderado"),CONCATENATE("R2C",'CONTROL INTERNO'!$O$20),"")</f>
        <v/>
      </c>
      <c r="AA17" s="54" t="str">
        <f>IF(AND('CONTROL INTERNO'!$Y$21="Alta",'CONTROL INTERNO'!$AA$21="Moderado"),CONCATENATE("R2C",'CONTROL INTERNO'!$O$21),"")</f>
        <v/>
      </c>
      <c r="AB17" s="52" t="str">
        <f ca="1">IF(AND('CONTROL INTERNO'!$Y$16="Alta",'CONTROL INTERNO'!$AA$16="Mayor"),CONCATENATE("R2C",'CONTROL INTERNO'!$O$16),"")</f>
        <v/>
      </c>
      <c r="AC17" s="53" t="str">
        <f>IF(AND('CONTROL INTERNO'!$Y$17="Alta",'CONTROL INTERNO'!$AA$17="Mayor"),CONCATENATE("R2C",'CONTROL INTERNO'!$O$17),"")</f>
        <v/>
      </c>
      <c r="AD17" s="53" t="str">
        <f>IF(AND('CONTROL INTERNO'!$Y$18="Alta",'CONTROL INTERNO'!$AA$18="Mayor"),CONCATENATE("R2C",'CONTROL INTERNO'!$O$18),"")</f>
        <v/>
      </c>
      <c r="AE17" s="53" t="str">
        <f>IF(AND('CONTROL INTERNO'!$Y$19="Alta",'CONTROL INTERNO'!$AA$19="Mayor"),CONCATENATE("R2C",'CONTROL INTERNO'!$O$19),"")</f>
        <v/>
      </c>
      <c r="AF17" s="53" t="str">
        <f>IF(AND('CONTROL INTERNO'!$Y$20="Alta",'CONTROL INTERNO'!$AA$20="Mayor"),CONCATENATE("R2C",'CONTROL INTERNO'!$O$20),"")</f>
        <v/>
      </c>
      <c r="AG17" s="54" t="str">
        <f>IF(AND('CONTROL INTERNO'!$Y$21="Alta",'CONTROL INTERNO'!$AA$21="Mayor"),CONCATENATE("R2C",'CONTROL INTERNO'!$O$21),"")</f>
        <v/>
      </c>
      <c r="AH17" s="55" t="str">
        <f ca="1">IF(AND('CONTROL INTERNO'!$Y$16="Alta",'CONTROL INTERNO'!$AA$16="Catastrófico"),CONCATENATE("R2C",'CONTROL INTERNO'!$O$16),"")</f>
        <v/>
      </c>
      <c r="AI17" s="56" t="str">
        <f>IF(AND('CONTROL INTERNO'!$Y$17="Alta",'CONTROL INTERNO'!$AA$17="Catastrófico"),CONCATENATE("R2C",'CONTROL INTERNO'!$O$17),"")</f>
        <v/>
      </c>
      <c r="AJ17" s="56" t="str">
        <f>IF(AND('CONTROL INTERNO'!$Y$18="Alta",'CONTROL INTERNO'!$AA$18="Catastrófico"),CONCATENATE("R2C",'CONTROL INTERNO'!$O$18),"")</f>
        <v/>
      </c>
      <c r="AK17" s="56" t="str">
        <f>IF(AND('CONTROL INTERNO'!$Y$19="Alta",'CONTROL INTERNO'!$AA$19="Catastrófico"),CONCATENATE("R2C",'CONTROL INTERNO'!$O$19),"")</f>
        <v/>
      </c>
      <c r="AL17" s="56" t="str">
        <f>IF(AND('CONTROL INTERNO'!$Y$20="Alta",'CONTROL INTERNO'!$AA$20="Catastrófico"),CONCATENATE("R2C",'CONTROL INTERNO'!$O$20),"")</f>
        <v/>
      </c>
      <c r="AM17" s="57" t="str">
        <f>IF(AND('CONTROL INTERNO'!$Y$21="Alta",'CONTROL INTERNO'!$AA$21="Catastrófico"),CONCATENATE("R2C",'CONTROL INTERNO'!$O$21),"")</f>
        <v/>
      </c>
      <c r="AN17" s="84"/>
      <c r="AO17" s="343"/>
      <c r="AP17" s="344"/>
      <c r="AQ17" s="344"/>
      <c r="AR17" s="344"/>
      <c r="AS17" s="344"/>
      <c r="AT17" s="345"/>
      <c r="AU17" s="84"/>
      <c r="AV17" s="84"/>
      <c r="AW17" s="84"/>
      <c r="AX17" s="84"/>
      <c r="AY17" s="84"/>
      <c r="AZ17" s="84"/>
      <c r="BA17" s="84"/>
      <c r="BB17" s="84"/>
      <c r="BC17" s="84"/>
      <c r="BD17" s="84"/>
      <c r="BE17" s="84"/>
      <c r="BF17" s="84"/>
      <c r="BG17" s="84"/>
      <c r="BH17" s="84"/>
      <c r="BI17" s="84"/>
      <c r="BJ17" s="84"/>
      <c r="BK17" s="84"/>
      <c r="BL17" s="84"/>
      <c r="BM17" s="84"/>
      <c r="BN17" s="84"/>
      <c r="BO17" s="84"/>
      <c r="BP17" s="84"/>
      <c r="BQ17" s="84"/>
      <c r="BR17" s="84"/>
      <c r="BS17" s="84"/>
      <c r="BT17" s="84"/>
      <c r="BU17" s="84"/>
      <c r="BV17" s="84"/>
      <c r="BW17" s="84"/>
      <c r="BX17" s="84"/>
    </row>
    <row r="18" spans="1:76" ht="15" customHeight="1" x14ac:dyDescent="0.25">
      <c r="A18" s="84"/>
      <c r="B18" s="292"/>
      <c r="C18" s="292"/>
      <c r="D18" s="293"/>
      <c r="E18" s="333"/>
      <c r="F18" s="334"/>
      <c r="G18" s="334"/>
      <c r="H18" s="334"/>
      <c r="I18" s="350"/>
      <c r="J18" s="68" t="str">
        <f>IF(AND('CONTROL INTERNO'!$Y$22="Alta",'CONTROL INTERNO'!$AA$22="Leve"),CONCATENATE("R3C",'CONTROL INTERNO'!$O$22),"")</f>
        <v/>
      </c>
      <c r="K18" s="69" t="str">
        <f>IF(AND('CONTROL INTERNO'!$Y$23="Alta",'CONTROL INTERNO'!$AA$23="Leve"),CONCATENATE("R3C",'CONTROL INTERNO'!$O$23),"")</f>
        <v/>
      </c>
      <c r="L18" s="69" t="str">
        <f>IF(AND('CONTROL INTERNO'!$Y$24="Alta",'CONTROL INTERNO'!$AA$24="Leve"),CONCATENATE("R3C",'CONTROL INTERNO'!$O$24),"")</f>
        <v/>
      </c>
      <c r="M18" s="69" t="str">
        <f>IF(AND('CONTROL INTERNO'!$Y$25="Alta",'CONTROL INTERNO'!$AA$25="Leve"),CONCATENATE("R3C",'CONTROL INTERNO'!$O$25),"")</f>
        <v/>
      </c>
      <c r="N18" s="69" t="str">
        <f>IF(AND('CONTROL INTERNO'!$Y$26="Alta",'CONTROL INTERNO'!$AA$26="Leve"),CONCATENATE("R3C",'CONTROL INTERNO'!$O$26),"")</f>
        <v/>
      </c>
      <c r="O18" s="70" t="str">
        <f>IF(AND('CONTROL INTERNO'!$Y$27="Alta",'CONTROL INTERNO'!$AA$27="Leve"),CONCATENATE("R3C",'CONTROL INTERNO'!$O$27),"")</f>
        <v/>
      </c>
      <c r="P18" s="68" t="str">
        <f>IF(AND('CONTROL INTERNO'!$Y$22="Alta",'CONTROL INTERNO'!$AA$22="Menor"),CONCATENATE("R3C",'CONTROL INTERNO'!$O$22),"")</f>
        <v/>
      </c>
      <c r="Q18" s="69" t="str">
        <f>IF(AND('CONTROL INTERNO'!$Y$23="Alta",'CONTROL INTERNO'!$AA$23="Menor"),CONCATENATE("R3C",'CONTROL INTERNO'!$O$23),"")</f>
        <v/>
      </c>
      <c r="R18" s="69" t="str">
        <f>IF(AND('CONTROL INTERNO'!$Y$24="Alta",'CONTROL INTERNO'!$AA$24="Menor"),CONCATENATE("R3C",'CONTROL INTERNO'!$O$24),"")</f>
        <v/>
      </c>
      <c r="S18" s="69" t="str">
        <f>IF(AND('CONTROL INTERNO'!$Y$25="Alta",'CONTROL INTERNO'!$AA$25="Menor"),CONCATENATE("R3C",'CONTROL INTERNO'!$O$25),"")</f>
        <v/>
      </c>
      <c r="T18" s="69" t="str">
        <f>IF(AND('CONTROL INTERNO'!$Y$26="Alta",'CONTROL INTERNO'!$AA$26="Menor"),CONCATENATE("R3C",'CONTROL INTERNO'!$O$26),"")</f>
        <v/>
      </c>
      <c r="U18" s="70" t="str">
        <f>IF(AND('CONTROL INTERNO'!$Y$27="Alta",'CONTROL INTERNO'!$AA$27="Menor"),CONCATENATE("R3C",'CONTROL INTERNO'!$O$27),"")</f>
        <v/>
      </c>
      <c r="V18" s="52" t="str">
        <f>IF(AND('CONTROL INTERNO'!$Y$22="Alta",'CONTROL INTERNO'!$AA$22="Moderado"),CONCATENATE("R3C",'CONTROL INTERNO'!$O$22),"")</f>
        <v/>
      </c>
      <c r="W18" s="53" t="str">
        <f>IF(AND('CONTROL INTERNO'!$Y$23="Alta",'CONTROL INTERNO'!$AA$23="Moderado"),CONCATENATE("R3C",'CONTROL INTERNO'!$O$23),"")</f>
        <v/>
      </c>
      <c r="X18" s="53" t="str">
        <f>IF(AND('CONTROL INTERNO'!$Y$24="Alta",'CONTROL INTERNO'!$AA$24="Moderado"),CONCATENATE("R3C",'CONTROL INTERNO'!$O$24),"")</f>
        <v/>
      </c>
      <c r="Y18" s="53" t="str">
        <f>IF(AND('CONTROL INTERNO'!$Y$25="Alta",'CONTROL INTERNO'!$AA$25="Moderado"),CONCATENATE("R3C",'CONTROL INTERNO'!$O$25),"")</f>
        <v/>
      </c>
      <c r="Z18" s="53" t="str">
        <f>IF(AND('CONTROL INTERNO'!$Y$26="Alta",'CONTROL INTERNO'!$AA$26="Moderado"),CONCATENATE("R3C",'CONTROL INTERNO'!$O$26),"")</f>
        <v/>
      </c>
      <c r="AA18" s="54" t="str">
        <f>IF(AND('CONTROL INTERNO'!$Y$27="Alta",'CONTROL INTERNO'!$AA$27="Moderado"),CONCATENATE("R3C",'CONTROL INTERNO'!$O$27),"")</f>
        <v/>
      </c>
      <c r="AB18" s="52" t="str">
        <f>IF(AND('CONTROL INTERNO'!$Y$22="Alta",'CONTROL INTERNO'!$AA$22="Mayor"),CONCATENATE("R3C",'CONTROL INTERNO'!$O$22),"")</f>
        <v/>
      </c>
      <c r="AC18" s="53" t="str">
        <f>IF(AND('CONTROL INTERNO'!$Y$23="Alta",'CONTROL INTERNO'!$AA$23="Mayor"),CONCATENATE("R3C",'CONTROL INTERNO'!$O$23),"")</f>
        <v/>
      </c>
      <c r="AD18" s="53" t="str">
        <f>IF(AND('CONTROL INTERNO'!$Y$24="Alta",'CONTROL INTERNO'!$AA$24="Mayor"),CONCATENATE("R3C",'CONTROL INTERNO'!$O$24),"")</f>
        <v/>
      </c>
      <c r="AE18" s="53" t="str">
        <f>IF(AND('CONTROL INTERNO'!$Y$25="Alta",'CONTROL INTERNO'!$AA$25="Mayor"),CONCATENATE("R3C",'CONTROL INTERNO'!$O$25),"")</f>
        <v/>
      </c>
      <c r="AF18" s="53" t="str">
        <f>IF(AND('CONTROL INTERNO'!$Y$26="Alta",'CONTROL INTERNO'!$AA$26="Mayor"),CONCATENATE("R3C",'CONTROL INTERNO'!$O$26),"")</f>
        <v/>
      </c>
      <c r="AG18" s="54" t="str">
        <f>IF(AND('CONTROL INTERNO'!$Y$27="Alta",'CONTROL INTERNO'!$AA$27="Mayor"),CONCATENATE("R3C",'CONTROL INTERNO'!$O$27),"")</f>
        <v/>
      </c>
      <c r="AH18" s="55" t="str">
        <f>IF(AND('CONTROL INTERNO'!$Y$22="Alta",'CONTROL INTERNO'!$AA$22="Catastrófico"),CONCATENATE("R3C",'CONTROL INTERNO'!$O$22),"")</f>
        <v/>
      </c>
      <c r="AI18" s="56" t="str">
        <f>IF(AND('CONTROL INTERNO'!$Y$23="Alta",'CONTROL INTERNO'!$AA$23="Catastrófico"),CONCATENATE("R3C",'CONTROL INTERNO'!$O$23),"")</f>
        <v/>
      </c>
      <c r="AJ18" s="56" t="str">
        <f>IF(AND('CONTROL INTERNO'!$Y$24="Alta",'CONTROL INTERNO'!$AA$24="Catastrófico"),CONCATENATE("R3C",'CONTROL INTERNO'!$O$24),"")</f>
        <v/>
      </c>
      <c r="AK18" s="56" t="str">
        <f>IF(AND('CONTROL INTERNO'!$Y$25="Alta",'CONTROL INTERNO'!$AA$25="Catastrófico"),CONCATENATE("R3C",'CONTROL INTERNO'!$O$25),"")</f>
        <v/>
      </c>
      <c r="AL18" s="56" t="str">
        <f>IF(AND('CONTROL INTERNO'!$Y$26="Alta",'CONTROL INTERNO'!$AA$26="Catastrófico"),CONCATENATE("R3C",'CONTROL INTERNO'!$O$26),"")</f>
        <v/>
      </c>
      <c r="AM18" s="57" t="str">
        <f>IF(AND('CONTROL INTERNO'!$Y$27="Alta",'CONTROL INTERNO'!$AA$27="Catastrófico"),CONCATENATE("R3C",'CONTROL INTERNO'!$O$27),"")</f>
        <v/>
      </c>
      <c r="AN18" s="84"/>
      <c r="AO18" s="343"/>
      <c r="AP18" s="344"/>
      <c r="AQ18" s="344"/>
      <c r="AR18" s="344"/>
      <c r="AS18" s="344"/>
      <c r="AT18" s="345"/>
      <c r="AU18" s="84"/>
      <c r="AV18" s="84"/>
      <c r="AW18" s="84"/>
      <c r="AX18" s="84"/>
      <c r="AY18" s="84"/>
      <c r="AZ18" s="84"/>
      <c r="BA18" s="84"/>
      <c r="BB18" s="84"/>
      <c r="BC18" s="84"/>
      <c r="BD18" s="84"/>
      <c r="BE18" s="84"/>
      <c r="BF18" s="84"/>
      <c r="BG18" s="84"/>
      <c r="BH18" s="84"/>
      <c r="BI18" s="84"/>
      <c r="BJ18" s="84"/>
      <c r="BK18" s="84"/>
      <c r="BL18" s="84"/>
      <c r="BM18" s="84"/>
      <c r="BN18" s="84"/>
      <c r="BO18" s="84"/>
      <c r="BP18" s="84"/>
      <c r="BQ18" s="84"/>
      <c r="BR18" s="84"/>
      <c r="BS18" s="84"/>
      <c r="BT18" s="84"/>
      <c r="BU18" s="84"/>
      <c r="BV18" s="84"/>
      <c r="BW18" s="84"/>
      <c r="BX18" s="84"/>
    </row>
    <row r="19" spans="1:76" ht="15" customHeight="1" x14ac:dyDescent="0.25">
      <c r="A19" s="84"/>
      <c r="B19" s="292"/>
      <c r="C19" s="292"/>
      <c r="D19" s="293"/>
      <c r="E19" s="333"/>
      <c r="F19" s="334"/>
      <c r="G19" s="334"/>
      <c r="H19" s="334"/>
      <c r="I19" s="350"/>
      <c r="J19" s="68" t="str">
        <f>IF(AND('CONTROL INTERNO'!$Y$28="Alta",'CONTROL INTERNO'!$AA$28="Leve"),CONCATENATE("R4C",'CONTROL INTERNO'!$O$28),"")</f>
        <v/>
      </c>
      <c r="K19" s="69" t="str">
        <f>IF(AND('CONTROL INTERNO'!$Y$29="Alta",'CONTROL INTERNO'!$AA$29="Leve"),CONCATENATE("R4C",'CONTROL INTERNO'!$O$29),"")</f>
        <v/>
      </c>
      <c r="L19" s="69" t="str">
        <f>IF(AND('CONTROL INTERNO'!$Y$30="Alta",'CONTROL INTERNO'!$AA$30="Leve"),CONCATENATE("R4C",'CONTROL INTERNO'!$O$30),"")</f>
        <v/>
      </c>
      <c r="M19" s="69" t="str">
        <f>IF(AND('CONTROL INTERNO'!$Y$31="Alta",'CONTROL INTERNO'!$AA$31="Leve"),CONCATENATE("R4C",'CONTROL INTERNO'!$O$31),"")</f>
        <v/>
      </c>
      <c r="N19" s="69" t="str">
        <f>IF(AND('CONTROL INTERNO'!$Y$32="Alta",'CONTROL INTERNO'!$AA$32="Leve"),CONCATENATE("R4C",'CONTROL INTERNO'!$O$32),"")</f>
        <v/>
      </c>
      <c r="O19" s="70" t="str">
        <f>IF(AND('CONTROL INTERNO'!$Y$33="Alta",'CONTROL INTERNO'!$AA$33="Leve"),CONCATENATE("R4C",'CONTROL INTERNO'!$O$33),"")</f>
        <v/>
      </c>
      <c r="P19" s="68" t="str">
        <f>IF(AND('CONTROL INTERNO'!$Y$28="Alta",'CONTROL INTERNO'!$AA$28="Menor"),CONCATENATE("R4C",'CONTROL INTERNO'!$O$28),"")</f>
        <v/>
      </c>
      <c r="Q19" s="69" t="str">
        <f>IF(AND('CONTROL INTERNO'!$Y$29="Alta",'CONTROL INTERNO'!$AA$29="Menor"),CONCATENATE("R4C",'CONTROL INTERNO'!$O$29),"")</f>
        <v/>
      </c>
      <c r="R19" s="69" t="str">
        <f>IF(AND('CONTROL INTERNO'!$Y$30="Alta",'CONTROL INTERNO'!$AA$30="Menor"),CONCATENATE("R4C",'CONTROL INTERNO'!$O$30),"")</f>
        <v/>
      </c>
      <c r="S19" s="69" t="str">
        <f>IF(AND('CONTROL INTERNO'!$Y$31="Alta",'CONTROL INTERNO'!$AA$31="Menor"),CONCATENATE("R4C",'CONTROL INTERNO'!$O$31),"")</f>
        <v/>
      </c>
      <c r="T19" s="69" t="str">
        <f>IF(AND('CONTROL INTERNO'!$Y$32="Alta",'CONTROL INTERNO'!$AA$32="Menor"),CONCATENATE("R4C",'CONTROL INTERNO'!$O$32),"")</f>
        <v/>
      </c>
      <c r="U19" s="70" t="str">
        <f>IF(AND('CONTROL INTERNO'!$Y$33="Alta",'CONTROL INTERNO'!$AA$33="Menor"),CONCATENATE("R4C",'CONTROL INTERNO'!$O$33),"")</f>
        <v/>
      </c>
      <c r="V19" s="52" t="str">
        <f>IF(AND('CONTROL INTERNO'!$Y$28="Alta",'CONTROL INTERNO'!$AA$28="Moderado"),CONCATENATE("R4C",'CONTROL INTERNO'!$O$28),"")</f>
        <v/>
      </c>
      <c r="W19" s="53" t="str">
        <f>IF(AND('CONTROL INTERNO'!$Y$29="Alta",'CONTROL INTERNO'!$AA$29="Moderado"),CONCATENATE("R4C",'CONTROL INTERNO'!$O$29),"")</f>
        <v/>
      </c>
      <c r="X19" s="58" t="str">
        <f>IF(AND('CONTROL INTERNO'!$Y$30="Alta",'CONTROL INTERNO'!$AA$30="Moderado"),CONCATENATE("R4C",'CONTROL INTERNO'!$O$30),"")</f>
        <v/>
      </c>
      <c r="Y19" s="58" t="str">
        <f>IF(AND('CONTROL INTERNO'!$Y$31="Alta",'CONTROL INTERNO'!$AA$31="Moderado"),CONCATENATE("R4C",'CONTROL INTERNO'!$O$31),"")</f>
        <v/>
      </c>
      <c r="Z19" s="58" t="str">
        <f>IF(AND('CONTROL INTERNO'!$Y$32="Alta",'CONTROL INTERNO'!$AA$32="Moderado"),CONCATENATE("R4C",'CONTROL INTERNO'!$O$32),"")</f>
        <v/>
      </c>
      <c r="AA19" s="54" t="str">
        <f>IF(AND('CONTROL INTERNO'!$Y$33="Alta",'CONTROL INTERNO'!$AA$33="Moderado"),CONCATENATE("R4C",'CONTROL INTERNO'!$O$33),"")</f>
        <v/>
      </c>
      <c r="AB19" s="52" t="str">
        <f>IF(AND('CONTROL INTERNO'!$Y$28="Alta",'CONTROL INTERNO'!$AA$28="Mayor"),CONCATENATE("R4C",'CONTROL INTERNO'!$O$28),"")</f>
        <v/>
      </c>
      <c r="AC19" s="53" t="str">
        <f>IF(AND('CONTROL INTERNO'!$Y$29="Alta",'CONTROL INTERNO'!$AA$29="Mayor"),CONCATENATE("R4C",'CONTROL INTERNO'!$O$29),"")</f>
        <v/>
      </c>
      <c r="AD19" s="58" t="str">
        <f>IF(AND('CONTROL INTERNO'!$Y$30="Alta",'CONTROL INTERNO'!$AA$30="Mayor"),CONCATENATE("R4C",'CONTROL INTERNO'!$O$30),"")</f>
        <v/>
      </c>
      <c r="AE19" s="58" t="str">
        <f>IF(AND('CONTROL INTERNO'!$Y$31="Alta",'CONTROL INTERNO'!$AA$31="Mayor"),CONCATENATE("R4C",'CONTROL INTERNO'!$O$31),"")</f>
        <v/>
      </c>
      <c r="AF19" s="58" t="str">
        <f>IF(AND('CONTROL INTERNO'!$Y$32="Alta",'CONTROL INTERNO'!$AA$32="Mayor"),CONCATENATE("R4C",'CONTROL INTERNO'!$O$32),"")</f>
        <v/>
      </c>
      <c r="AG19" s="54" t="str">
        <f>IF(AND('CONTROL INTERNO'!$Y$33="Alta",'CONTROL INTERNO'!$AA$33="Mayor"),CONCATENATE("R4C",'CONTROL INTERNO'!$O$33),"")</f>
        <v/>
      </c>
      <c r="AH19" s="55" t="str">
        <f>IF(AND('CONTROL INTERNO'!$Y$28="Alta",'CONTROL INTERNO'!$AA$28="Catastrófico"),CONCATENATE("R4C",'CONTROL INTERNO'!$O$28),"")</f>
        <v/>
      </c>
      <c r="AI19" s="56" t="str">
        <f>IF(AND('CONTROL INTERNO'!$Y$29="Alta",'CONTROL INTERNO'!$AA$29="Catastrófico"),CONCATENATE("R4C",'CONTROL INTERNO'!$O$29),"")</f>
        <v/>
      </c>
      <c r="AJ19" s="56" t="str">
        <f>IF(AND('CONTROL INTERNO'!$Y$30="Alta",'CONTROL INTERNO'!$AA$30="Catastrófico"),CONCATENATE("R4C",'CONTROL INTERNO'!$O$30),"")</f>
        <v/>
      </c>
      <c r="AK19" s="56" t="str">
        <f>IF(AND('CONTROL INTERNO'!$Y$31="Alta",'CONTROL INTERNO'!$AA$31="Catastrófico"),CONCATENATE("R4C",'CONTROL INTERNO'!$O$31),"")</f>
        <v/>
      </c>
      <c r="AL19" s="56" t="str">
        <f>IF(AND('CONTROL INTERNO'!$Y$32="Alta",'CONTROL INTERNO'!$AA$32="Catastrófico"),CONCATENATE("R4C",'CONTROL INTERNO'!$O$32),"")</f>
        <v/>
      </c>
      <c r="AM19" s="57" t="str">
        <f>IF(AND('CONTROL INTERNO'!$Y$33="Alta",'CONTROL INTERNO'!$AA$33="Catastrófico"),CONCATENATE("R4C",'CONTROL INTERNO'!$O$33),"")</f>
        <v/>
      </c>
      <c r="AN19" s="84"/>
      <c r="AO19" s="343"/>
      <c r="AP19" s="344"/>
      <c r="AQ19" s="344"/>
      <c r="AR19" s="344"/>
      <c r="AS19" s="344"/>
      <c r="AT19" s="345"/>
      <c r="AU19" s="84"/>
      <c r="AV19" s="84"/>
      <c r="AW19" s="84"/>
      <c r="AX19" s="84"/>
      <c r="AY19" s="84"/>
      <c r="AZ19" s="84"/>
      <c r="BA19" s="84"/>
      <c r="BB19" s="84"/>
      <c r="BC19" s="84"/>
      <c r="BD19" s="84"/>
      <c r="BE19" s="84"/>
      <c r="BF19" s="84"/>
      <c r="BG19" s="84"/>
      <c r="BH19" s="84"/>
      <c r="BI19" s="84"/>
      <c r="BJ19" s="84"/>
      <c r="BK19" s="84"/>
      <c r="BL19" s="84"/>
      <c r="BM19" s="84"/>
      <c r="BN19" s="84"/>
      <c r="BO19" s="84"/>
      <c r="BP19" s="84"/>
      <c r="BQ19" s="84"/>
      <c r="BR19" s="84"/>
      <c r="BS19" s="84"/>
      <c r="BT19" s="84"/>
      <c r="BU19" s="84"/>
      <c r="BV19" s="84"/>
      <c r="BW19" s="84"/>
      <c r="BX19" s="84"/>
    </row>
    <row r="20" spans="1:76" ht="15" customHeight="1" x14ac:dyDescent="0.25">
      <c r="A20" s="84"/>
      <c r="B20" s="292"/>
      <c r="C20" s="292"/>
      <c r="D20" s="293"/>
      <c r="E20" s="333"/>
      <c r="F20" s="334"/>
      <c r="G20" s="334"/>
      <c r="H20" s="334"/>
      <c r="I20" s="350"/>
      <c r="J20" s="68" t="str">
        <f>IF(AND('CONTROL INTERNO'!$Y$34="Alta",'CONTROL INTERNO'!$AA$34="Leve"),CONCATENATE("R5C",'CONTROL INTERNO'!$O$34),"")</f>
        <v/>
      </c>
      <c r="K20" s="69" t="str">
        <f>IF(AND('CONTROL INTERNO'!$Y$35="Alta",'CONTROL INTERNO'!$AA$35="Leve"),CONCATENATE("R5C",'CONTROL INTERNO'!$O$35),"")</f>
        <v/>
      </c>
      <c r="L20" s="69" t="str">
        <f>IF(AND('CONTROL INTERNO'!$Y$36="Alta",'CONTROL INTERNO'!$AA$36="Leve"),CONCATENATE("R5C",'CONTROL INTERNO'!$O$36),"")</f>
        <v/>
      </c>
      <c r="M20" s="69" t="str">
        <f>IF(AND('CONTROL INTERNO'!$Y$37="Alta",'CONTROL INTERNO'!$AA$37="Leve"),CONCATENATE("R5C",'CONTROL INTERNO'!$O$37),"")</f>
        <v/>
      </c>
      <c r="N20" s="69" t="str">
        <f>IF(AND('CONTROL INTERNO'!$Y$38="Alta",'CONTROL INTERNO'!$AA$38="Leve"),CONCATENATE("R5C",'CONTROL INTERNO'!$O$38),"")</f>
        <v/>
      </c>
      <c r="O20" s="70" t="str">
        <f>IF(AND('CONTROL INTERNO'!$Y$39="Alta",'CONTROL INTERNO'!$AA$39="Leve"),CONCATENATE("R5C",'CONTROL INTERNO'!$O$39),"")</f>
        <v/>
      </c>
      <c r="P20" s="68" t="str">
        <f>IF(AND('CONTROL INTERNO'!$Y$34="Alta",'CONTROL INTERNO'!$AA$34="Menor"),CONCATENATE("R5C",'CONTROL INTERNO'!$O$34),"")</f>
        <v/>
      </c>
      <c r="Q20" s="69" t="str">
        <f>IF(AND('CONTROL INTERNO'!$Y$35="Alta",'CONTROL INTERNO'!$AA$35="Menor"),CONCATENATE("R5C",'CONTROL INTERNO'!$O$35),"")</f>
        <v/>
      </c>
      <c r="R20" s="69" t="str">
        <f>IF(AND('CONTROL INTERNO'!$Y$36="Alta",'CONTROL INTERNO'!$AA$36="Menor"),CONCATENATE("R5C",'CONTROL INTERNO'!$O$36),"")</f>
        <v/>
      </c>
      <c r="S20" s="69" t="str">
        <f>IF(AND('CONTROL INTERNO'!$Y$37="Alta",'CONTROL INTERNO'!$AA$37="Menor"),CONCATENATE("R5C",'CONTROL INTERNO'!$O$37),"")</f>
        <v/>
      </c>
      <c r="T20" s="69" t="str">
        <f>IF(AND('CONTROL INTERNO'!$Y$38="Alta",'CONTROL INTERNO'!$AA$38="Menor"),CONCATENATE("R5C",'CONTROL INTERNO'!$O$38),"")</f>
        <v/>
      </c>
      <c r="U20" s="70" t="str">
        <f>IF(AND('CONTROL INTERNO'!$Y$39="Alta",'CONTROL INTERNO'!$AA$39="Menor"),CONCATENATE("R5C",'CONTROL INTERNO'!$O$39),"")</f>
        <v/>
      </c>
      <c r="V20" s="52" t="str">
        <f>IF(AND('CONTROL INTERNO'!$Y$34="Alta",'CONTROL INTERNO'!$AA$34="Moderado"),CONCATENATE("R5C",'CONTROL INTERNO'!$O$34),"")</f>
        <v/>
      </c>
      <c r="W20" s="53" t="str">
        <f>IF(AND('CONTROL INTERNO'!$Y$35="Alta",'CONTROL INTERNO'!$AA$35="Moderado"),CONCATENATE("R5C",'CONTROL INTERNO'!$O$35),"")</f>
        <v/>
      </c>
      <c r="X20" s="58" t="str">
        <f>IF(AND('CONTROL INTERNO'!$Y$36="Alta",'CONTROL INTERNO'!$AA$36="Moderado"),CONCATENATE("R5C",'CONTROL INTERNO'!$O$36),"")</f>
        <v/>
      </c>
      <c r="Y20" s="58" t="str">
        <f>IF(AND('CONTROL INTERNO'!$Y$37="Alta",'CONTROL INTERNO'!$AA$37="Moderado"),CONCATENATE("R5C",'CONTROL INTERNO'!$O$37),"")</f>
        <v/>
      </c>
      <c r="Z20" s="58" t="str">
        <f>IF(AND('CONTROL INTERNO'!$Y$38="Alta",'CONTROL INTERNO'!$AA$38="Moderado"),CONCATENATE("R5C",'CONTROL INTERNO'!$O$38),"")</f>
        <v/>
      </c>
      <c r="AA20" s="54" t="str">
        <f>IF(AND('CONTROL INTERNO'!$Y$39="Alta",'CONTROL INTERNO'!$AA$39="Moderado"),CONCATENATE("R5C",'CONTROL INTERNO'!$O$39),"")</f>
        <v/>
      </c>
      <c r="AB20" s="52" t="str">
        <f>IF(AND('CONTROL INTERNO'!$Y$34="Alta",'CONTROL INTERNO'!$AA$34="Mayor"),CONCATENATE("R5C",'CONTROL INTERNO'!$O$34),"")</f>
        <v/>
      </c>
      <c r="AC20" s="53" t="str">
        <f>IF(AND('CONTROL INTERNO'!$Y$35="Alta",'CONTROL INTERNO'!$AA$35="Mayor"),CONCATENATE("R5C",'CONTROL INTERNO'!$O$35),"")</f>
        <v/>
      </c>
      <c r="AD20" s="58" t="str">
        <f>IF(AND('CONTROL INTERNO'!$Y$36="Alta",'CONTROL INTERNO'!$AA$36="Mayor"),CONCATENATE("R5C",'CONTROL INTERNO'!$O$36),"")</f>
        <v/>
      </c>
      <c r="AE20" s="58" t="str">
        <f>IF(AND('CONTROL INTERNO'!$Y$37="Alta",'CONTROL INTERNO'!$AA$37="Mayor"),CONCATENATE("R5C",'CONTROL INTERNO'!$O$37),"")</f>
        <v/>
      </c>
      <c r="AF20" s="58" t="str">
        <f>IF(AND('CONTROL INTERNO'!$Y$38="Alta",'CONTROL INTERNO'!$AA$38="Mayor"),CONCATENATE("R5C",'CONTROL INTERNO'!$O$38),"")</f>
        <v/>
      </c>
      <c r="AG20" s="54" t="str">
        <f>IF(AND('CONTROL INTERNO'!$Y$39="Alta",'CONTROL INTERNO'!$AA$39="Mayor"),CONCATENATE("R5C",'CONTROL INTERNO'!$O$39),"")</f>
        <v/>
      </c>
      <c r="AH20" s="55" t="str">
        <f>IF(AND('CONTROL INTERNO'!$Y$34="Alta",'CONTROL INTERNO'!$AA$34="Catastrófico"),CONCATENATE("R5C",'CONTROL INTERNO'!$O$34),"")</f>
        <v/>
      </c>
      <c r="AI20" s="56" t="str">
        <f>IF(AND('CONTROL INTERNO'!$Y$35="Alta",'CONTROL INTERNO'!$AA$35="Catastrófico"),CONCATENATE("R5C",'CONTROL INTERNO'!$O$35),"")</f>
        <v/>
      </c>
      <c r="AJ20" s="56" t="str">
        <f>IF(AND('CONTROL INTERNO'!$Y$36="Alta",'CONTROL INTERNO'!$AA$36="Catastrófico"),CONCATENATE("R5C",'CONTROL INTERNO'!$O$36),"")</f>
        <v/>
      </c>
      <c r="AK20" s="56" t="str">
        <f>IF(AND('CONTROL INTERNO'!$Y$37="Alta",'CONTROL INTERNO'!$AA$37="Catastrófico"),CONCATENATE("R5C",'CONTROL INTERNO'!$O$37),"")</f>
        <v/>
      </c>
      <c r="AL20" s="56" t="str">
        <f>IF(AND('CONTROL INTERNO'!$Y$38="Alta",'CONTROL INTERNO'!$AA$38="Catastrófico"),CONCATENATE("R5C",'CONTROL INTERNO'!$O$38),"")</f>
        <v/>
      </c>
      <c r="AM20" s="57" t="str">
        <f>IF(AND('CONTROL INTERNO'!$Y$39="Alta",'CONTROL INTERNO'!$AA$39="Catastrófico"),CONCATENATE("R5C",'CONTROL INTERNO'!$O$39),"")</f>
        <v/>
      </c>
      <c r="AN20" s="84"/>
      <c r="AO20" s="343"/>
      <c r="AP20" s="344"/>
      <c r="AQ20" s="344"/>
      <c r="AR20" s="344"/>
      <c r="AS20" s="344"/>
      <c r="AT20" s="345"/>
      <c r="AU20" s="84"/>
      <c r="AV20" s="84"/>
      <c r="AW20" s="84"/>
      <c r="AX20" s="84"/>
      <c r="AY20" s="84"/>
      <c r="AZ20" s="84"/>
      <c r="BA20" s="84"/>
      <c r="BB20" s="84"/>
      <c r="BC20" s="84"/>
      <c r="BD20" s="84"/>
      <c r="BE20" s="84"/>
      <c r="BF20" s="84"/>
      <c r="BG20" s="84"/>
      <c r="BH20" s="84"/>
      <c r="BI20" s="84"/>
      <c r="BJ20" s="84"/>
      <c r="BK20" s="84"/>
      <c r="BL20" s="84"/>
      <c r="BM20" s="84"/>
      <c r="BN20" s="84"/>
      <c r="BO20" s="84"/>
      <c r="BP20" s="84"/>
      <c r="BQ20" s="84"/>
      <c r="BR20" s="84"/>
      <c r="BS20" s="84"/>
      <c r="BT20" s="84"/>
      <c r="BU20" s="84"/>
      <c r="BV20" s="84"/>
      <c r="BW20" s="84"/>
      <c r="BX20" s="84"/>
    </row>
    <row r="21" spans="1:76" ht="15" customHeight="1" x14ac:dyDescent="0.25">
      <c r="A21" s="84"/>
      <c r="B21" s="292"/>
      <c r="C21" s="292"/>
      <c r="D21" s="293"/>
      <c r="E21" s="333"/>
      <c r="F21" s="334"/>
      <c r="G21" s="334"/>
      <c r="H21" s="334"/>
      <c r="I21" s="350"/>
      <c r="J21" s="68" t="str">
        <f>IF(AND('CONTROL INTERNO'!$Y$40="Alta",'CONTROL INTERNO'!$AA$40="Leve"),CONCATENATE("R6C",'CONTROL INTERNO'!$O$40),"")</f>
        <v/>
      </c>
      <c r="K21" s="69" t="str">
        <f>IF(AND('CONTROL INTERNO'!$Y$41="Alta",'CONTROL INTERNO'!$AA$41="Leve"),CONCATENATE("R6C",'CONTROL INTERNO'!$O$41),"")</f>
        <v/>
      </c>
      <c r="L21" s="69" t="str">
        <f>IF(AND('CONTROL INTERNO'!$Y$42="Alta",'CONTROL INTERNO'!$AA$42="Leve"),CONCATENATE("R6C",'CONTROL INTERNO'!$O$42),"")</f>
        <v/>
      </c>
      <c r="M21" s="69" t="str">
        <f>IF(AND('CONTROL INTERNO'!$Y$43="Alta",'CONTROL INTERNO'!$AA$43="Leve"),CONCATENATE("R6C",'CONTROL INTERNO'!$O$43),"")</f>
        <v/>
      </c>
      <c r="N21" s="69" t="str">
        <f>IF(AND('CONTROL INTERNO'!$Y$44="Alta",'CONTROL INTERNO'!$AA$44="Leve"),CONCATENATE("R6C",'CONTROL INTERNO'!$O$44),"")</f>
        <v/>
      </c>
      <c r="O21" s="70" t="str">
        <f>IF(AND('CONTROL INTERNO'!$Y$45="Alta",'CONTROL INTERNO'!$AA$45="Leve"),CONCATENATE("R6C",'CONTROL INTERNO'!$O$45),"")</f>
        <v/>
      </c>
      <c r="P21" s="68" t="str">
        <f>IF(AND('CONTROL INTERNO'!$Y$40="Alta",'CONTROL INTERNO'!$AA$40="Menor"),CONCATENATE("R6C",'CONTROL INTERNO'!$O$40),"")</f>
        <v/>
      </c>
      <c r="Q21" s="69" t="str">
        <f>IF(AND('CONTROL INTERNO'!$Y$41="Alta",'CONTROL INTERNO'!$AA$41="Menor"),CONCATENATE("R6C",'CONTROL INTERNO'!$O$41),"")</f>
        <v/>
      </c>
      <c r="R21" s="69" t="str">
        <f>IF(AND('CONTROL INTERNO'!$Y$42="Alta",'CONTROL INTERNO'!$AA$42="Menor"),CONCATENATE("R6C",'CONTROL INTERNO'!$O$42),"")</f>
        <v/>
      </c>
      <c r="S21" s="69" t="str">
        <f>IF(AND('CONTROL INTERNO'!$Y$43="Alta",'CONTROL INTERNO'!$AA$43="Menor"),CONCATENATE("R6C",'CONTROL INTERNO'!$O$43),"")</f>
        <v/>
      </c>
      <c r="T21" s="69" t="str">
        <f>IF(AND('CONTROL INTERNO'!$Y$44="Alta",'CONTROL INTERNO'!$AA$44="Menor"),CONCATENATE("R6C",'CONTROL INTERNO'!$O$44),"")</f>
        <v/>
      </c>
      <c r="U21" s="70" t="str">
        <f>IF(AND('CONTROL INTERNO'!$Y$45="Alta",'CONTROL INTERNO'!$AA$45="Menor"),CONCATENATE("R6C",'CONTROL INTERNO'!$O$45),"")</f>
        <v/>
      </c>
      <c r="V21" s="52" t="str">
        <f>IF(AND('CONTROL INTERNO'!$Y$40="Alta",'CONTROL INTERNO'!$AA$40="Moderado"),CONCATENATE("R6C",'CONTROL INTERNO'!$O$40),"")</f>
        <v/>
      </c>
      <c r="W21" s="53" t="str">
        <f>IF(AND('CONTROL INTERNO'!$Y$41="Alta",'CONTROL INTERNO'!$AA$41="Moderado"),CONCATENATE("R6C",'CONTROL INTERNO'!$O$41),"")</f>
        <v/>
      </c>
      <c r="X21" s="58" t="str">
        <f>IF(AND('CONTROL INTERNO'!$Y$42="Alta",'CONTROL INTERNO'!$AA$42="Moderado"),CONCATENATE("R6C",'CONTROL INTERNO'!$O$42),"")</f>
        <v/>
      </c>
      <c r="Y21" s="58" t="str">
        <f>IF(AND('CONTROL INTERNO'!$Y$43="Alta",'CONTROL INTERNO'!$AA$43="Moderado"),CONCATENATE("R6C",'CONTROL INTERNO'!$O$43),"")</f>
        <v/>
      </c>
      <c r="Z21" s="58" t="str">
        <f>IF(AND('CONTROL INTERNO'!$Y$44="Alta",'CONTROL INTERNO'!$AA$44="Moderado"),CONCATENATE("R6C",'CONTROL INTERNO'!$O$44),"")</f>
        <v/>
      </c>
      <c r="AA21" s="54" t="str">
        <f>IF(AND('CONTROL INTERNO'!$Y$45="Alta",'CONTROL INTERNO'!$AA$45="Moderado"),CONCATENATE("R6C",'CONTROL INTERNO'!$O$45),"")</f>
        <v/>
      </c>
      <c r="AB21" s="52" t="str">
        <f>IF(AND('CONTROL INTERNO'!$Y$40="Alta",'CONTROL INTERNO'!$AA$40="Mayor"),CONCATENATE("R6C",'CONTROL INTERNO'!$O$40),"")</f>
        <v/>
      </c>
      <c r="AC21" s="53" t="str">
        <f>IF(AND('CONTROL INTERNO'!$Y$41="Alta",'CONTROL INTERNO'!$AA$41="Mayor"),CONCATENATE("R6C",'CONTROL INTERNO'!$O$41),"")</f>
        <v/>
      </c>
      <c r="AD21" s="58" t="str">
        <f>IF(AND('CONTROL INTERNO'!$Y$42="Alta",'CONTROL INTERNO'!$AA$42="Mayor"),CONCATENATE("R6C",'CONTROL INTERNO'!$O$42),"")</f>
        <v/>
      </c>
      <c r="AE21" s="58" t="str">
        <f>IF(AND('CONTROL INTERNO'!$Y$43="Alta",'CONTROL INTERNO'!$AA$43="Mayor"),CONCATENATE("R6C",'CONTROL INTERNO'!$O$43),"")</f>
        <v/>
      </c>
      <c r="AF21" s="58" t="str">
        <f>IF(AND('CONTROL INTERNO'!$Y$44="Alta",'CONTROL INTERNO'!$AA$44="Mayor"),CONCATENATE("R6C",'CONTROL INTERNO'!$O$44),"")</f>
        <v/>
      </c>
      <c r="AG21" s="54" t="str">
        <f>IF(AND('CONTROL INTERNO'!$Y$45="Alta",'CONTROL INTERNO'!$AA$45="Mayor"),CONCATENATE("R6C",'CONTROL INTERNO'!$O$45),"")</f>
        <v/>
      </c>
      <c r="AH21" s="55" t="str">
        <f>IF(AND('CONTROL INTERNO'!$Y$40="Alta",'CONTROL INTERNO'!$AA$40="Catastrófico"),CONCATENATE("R6C",'CONTROL INTERNO'!$O$40),"")</f>
        <v/>
      </c>
      <c r="AI21" s="56" t="str">
        <f>IF(AND('CONTROL INTERNO'!$Y$41="Alta",'CONTROL INTERNO'!$AA$41="Catastrófico"),CONCATENATE("R6C",'CONTROL INTERNO'!$O$41),"")</f>
        <v/>
      </c>
      <c r="AJ21" s="56" t="str">
        <f>IF(AND('CONTROL INTERNO'!$Y$42="Alta",'CONTROL INTERNO'!$AA$42="Catastrófico"),CONCATENATE("R6C",'CONTROL INTERNO'!$O$42),"")</f>
        <v/>
      </c>
      <c r="AK21" s="56" t="str">
        <f>IF(AND('CONTROL INTERNO'!$Y$43="Alta",'CONTROL INTERNO'!$AA$43="Catastrófico"),CONCATENATE("R6C",'CONTROL INTERNO'!$O$43),"")</f>
        <v/>
      </c>
      <c r="AL21" s="56" t="str">
        <f>IF(AND('CONTROL INTERNO'!$Y$44="Alta",'CONTROL INTERNO'!$AA$44="Catastrófico"),CONCATENATE("R6C",'CONTROL INTERNO'!$O$44),"")</f>
        <v/>
      </c>
      <c r="AM21" s="57" t="str">
        <f>IF(AND('CONTROL INTERNO'!$Y$45="Alta",'CONTROL INTERNO'!$AA$45="Catastrófico"),CONCATENATE("R6C",'CONTROL INTERNO'!$O$45),"")</f>
        <v/>
      </c>
      <c r="AN21" s="84"/>
      <c r="AO21" s="343"/>
      <c r="AP21" s="344"/>
      <c r="AQ21" s="344"/>
      <c r="AR21" s="344"/>
      <c r="AS21" s="344"/>
      <c r="AT21" s="345"/>
      <c r="AU21" s="84"/>
      <c r="AV21" s="84"/>
      <c r="AW21" s="84"/>
      <c r="AX21" s="84"/>
      <c r="AY21" s="84"/>
      <c r="AZ21" s="84"/>
      <c r="BA21" s="84"/>
      <c r="BB21" s="84"/>
      <c r="BC21" s="84"/>
      <c r="BD21" s="84"/>
      <c r="BE21" s="84"/>
      <c r="BF21" s="84"/>
      <c r="BG21" s="84"/>
      <c r="BH21" s="84"/>
      <c r="BI21" s="84"/>
      <c r="BJ21" s="84"/>
      <c r="BK21" s="84"/>
      <c r="BL21" s="84"/>
      <c r="BM21" s="84"/>
      <c r="BN21" s="84"/>
      <c r="BO21" s="84"/>
      <c r="BP21" s="84"/>
      <c r="BQ21" s="84"/>
      <c r="BR21" s="84"/>
      <c r="BS21" s="84"/>
      <c r="BT21" s="84"/>
      <c r="BU21" s="84"/>
      <c r="BV21" s="84"/>
      <c r="BW21" s="84"/>
      <c r="BX21" s="84"/>
    </row>
    <row r="22" spans="1:76" ht="15" customHeight="1" x14ac:dyDescent="0.25">
      <c r="A22" s="84"/>
      <c r="B22" s="292"/>
      <c r="C22" s="292"/>
      <c r="D22" s="293"/>
      <c r="E22" s="333"/>
      <c r="F22" s="334"/>
      <c r="G22" s="334"/>
      <c r="H22" s="334"/>
      <c r="I22" s="350"/>
      <c r="J22" s="68" t="str">
        <f>IF(AND('CONTROL INTERNO'!$Y$46="Alta",'CONTROL INTERNO'!$AA$46="Leve"),CONCATENATE("R7C",'CONTROL INTERNO'!$O$46),"")</f>
        <v/>
      </c>
      <c r="K22" s="69" t="str">
        <f>IF(AND('CONTROL INTERNO'!$Y$47="Alta",'CONTROL INTERNO'!$AA$47="Leve"),CONCATENATE("R7C",'CONTROL INTERNO'!$O$47),"")</f>
        <v/>
      </c>
      <c r="L22" s="69" t="str">
        <f>IF(AND('CONTROL INTERNO'!$Y$48="Alta",'CONTROL INTERNO'!$AA$48="Leve"),CONCATENATE("R7C",'CONTROL INTERNO'!$O$48),"")</f>
        <v/>
      </c>
      <c r="M22" s="69" t="str">
        <f>IF(AND('CONTROL INTERNO'!$Y$49="Alta",'CONTROL INTERNO'!$AA$49="Leve"),CONCATENATE("R7C",'CONTROL INTERNO'!$O$49),"")</f>
        <v/>
      </c>
      <c r="N22" s="69" t="str">
        <f>IF(AND('CONTROL INTERNO'!$Y$50="Alta",'CONTROL INTERNO'!$AA$50="Leve"),CONCATENATE("R7C",'CONTROL INTERNO'!$O$50),"")</f>
        <v/>
      </c>
      <c r="O22" s="70" t="str">
        <f>IF(AND('CONTROL INTERNO'!$Y$51="Alta",'CONTROL INTERNO'!$AA$51="Leve"),CONCATENATE("R7C",'CONTROL INTERNO'!$O$51),"")</f>
        <v/>
      </c>
      <c r="P22" s="68" t="str">
        <f>IF(AND('CONTROL INTERNO'!$Y$46="Alta",'CONTROL INTERNO'!$AA$46="Menor"),CONCATENATE("R7C",'CONTROL INTERNO'!$O$46),"")</f>
        <v/>
      </c>
      <c r="Q22" s="69" t="str">
        <f>IF(AND('CONTROL INTERNO'!$Y$47="Alta",'CONTROL INTERNO'!$AA$47="Menor"),CONCATENATE("R7C",'CONTROL INTERNO'!$O$47),"")</f>
        <v/>
      </c>
      <c r="R22" s="69" t="str">
        <f>IF(AND('CONTROL INTERNO'!$Y$48="Alta",'CONTROL INTERNO'!$AA$48="Menor"),CONCATENATE("R7C",'CONTROL INTERNO'!$O$48),"")</f>
        <v/>
      </c>
      <c r="S22" s="69" t="str">
        <f>IF(AND('CONTROL INTERNO'!$Y$49="Alta",'CONTROL INTERNO'!$AA$49="Menor"),CONCATENATE("R7C",'CONTROL INTERNO'!$O$49),"")</f>
        <v/>
      </c>
      <c r="T22" s="69" t="str">
        <f>IF(AND('CONTROL INTERNO'!$Y$50="Alta",'CONTROL INTERNO'!$AA$50="Menor"),CONCATENATE("R7C",'CONTROL INTERNO'!$O$50),"")</f>
        <v/>
      </c>
      <c r="U22" s="70" t="str">
        <f>IF(AND('CONTROL INTERNO'!$Y$51="Alta",'CONTROL INTERNO'!$AA$51="Menor"),CONCATENATE("R7C",'CONTROL INTERNO'!$O$51),"")</f>
        <v/>
      </c>
      <c r="V22" s="52" t="str">
        <f>IF(AND('CONTROL INTERNO'!$Y$46="Alta",'CONTROL INTERNO'!$AA$46="Moderado"),CONCATENATE("R7C",'CONTROL INTERNO'!$O$46),"")</f>
        <v/>
      </c>
      <c r="W22" s="53" t="str">
        <f>IF(AND('CONTROL INTERNO'!$Y$47="Alta",'CONTROL INTERNO'!$AA$47="Moderado"),CONCATENATE("R7C",'CONTROL INTERNO'!$O$47),"")</f>
        <v/>
      </c>
      <c r="X22" s="58" t="str">
        <f>IF(AND('CONTROL INTERNO'!$Y$48="Alta",'CONTROL INTERNO'!$AA$48="Moderado"),CONCATENATE("R7C",'CONTROL INTERNO'!$O$48),"")</f>
        <v/>
      </c>
      <c r="Y22" s="58" t="str">
        <f>IF(AND('CONTROL INTERNO'!$Y$49="Alta",'CONTROL INTERNO'!$AA$49="Moderado"),CONCATENATE("R7C",'CONTROL INTERNO'!$O$49),"")</f>
        <v/>
      </c>
      <c r="Z22" s="58" t="str">
        <f>IF(AND('CONTROL INTERNO'!$Y$50="Alta",'CONTROL INTERNO'!$AA$50="Moderado"),CONCATENATE("R7C",'CONTROL INTERNO'!$O$50),"")</f>
        <v/>
      </c>
      <c r="AA22" s="54" t="str">
        <f>IF(AND('CONTROL INTERNO'!$Y$51="Alta",'CONTROL INTERNO'!$AA$51="Moderado"),CONCATENATE("R7C",'CONTROL INTERNO'!$O$51),"")</f>
        <v/>
      </c>
      <c r="AB22" s="52" t="str">
        <f>IF(AND('CONTROL INTERNO'!$Y$46="Alta",'CONTROL INTERNO'!$AA$46="Mayor"),CONCATENATE("R7C",'CONTROL INTERNO'!$O$46),"")</f>
        <v/>
      </c>
      <c r="AC22" s="53" t="str">
        <f>IF(AND('CONTROL INTERNO'!$Y$47="Alta",'CONTROL INTERNO'!$AA$47="Mayor"),CONCATENATE("R7C",'CONTROL INTERNO'!$O$47),"")</f>
        <v/>
      </c>
      <c r="AD22" s="58" t="str">
        <f>IF(AND('CONTROL INTERNO'!$Y$48="Alta",'CONTROL INTERNO'!$AA$48="Mayor"),CONCATENATE("R7C",'CONTROL INTERNO'!$O$48),"")</f>
        <v/>
      </c>
      <c r="AE22" s="58" t="str">
        <f>IF(AND('CONTROL INTERNO'!$Y$49="Alta",'CONTROL INTERNO'!$AA$49="Mayor"),CONCATENATE("R7C",'CONTROL INTERNO'!$O$49),"")</f>
        <v/>
      </c>
      <c r="AF22" s="58" t="str">
        <f>IF(AND('CONTROL INTERNO'!$Y$50="Alta",'CONTROL INTERNO'!$AA$50="Mayor"),CONCATENATE("R7C",'CONTROL INTERNO'!$O$50),"")</f>
        <v/>
      </c>
      <c r="AG22" s="54" t="str">
        <f>IF(AND('CONTROL INTERNO'!$Y$51="Alta",'CONTROL INTERNO'!$AA$51="Mayor"),CONCATENATE("R7C",'CONTROL INTERNO'!$O$51),"")</f>
        <v/>
      </c>
      <c r="AH22" s="55" t="str">
        <f>IF(AND('CONTROL INTERNO'!$Y$46="Alta",'CONTROL INTERNO'!$AA$46="Catastrófico"),CONCATENATE("R7C",'CONTROL INTERNO'!$O$46),"")</f>
        <v/>
      </c>
      <c r="AI22" s="56" t="str">
        <f>IF(AND('CONTROL INTERNO'!$Y$47="Alta",'CONTROL INTERNO'!$AA$47="Catastrófico"),CONCATENATE("R7C",'CONTROL INTERNO'!$O$47),"")</f>
        <v/>
      </c>
      <c r="AJ22" s="56" t="str">
        <f>IF(AND('CONTROL INTERNO'!$Y$48="Alta",'CONTROL INTERNO'!$AA$48="Catastrófico"),CONCATENATE("R7C",'CONTROL INTERNO'!$O$48),"")</f>
        <v/>
      </c>
      <c r="AK22" s="56" t="str">
        <f>IF(AND('CONTROL INTERNO'!$Y$49="Alta",'CONTROL INTERNO'!$AA$49="Catastrófico"),CONCATENATE("R7C",'CONTROL INTERNO'!$O$49),"")</f>
        <v/>
      </c>
      <c r="AL22" s="56" t="str">
        <f>IF(AND('CONTROL INTERNO'!$Y$50="Alta",'CONTROL INTERNO'!$AA$50="Catastrófico"),CONCATENATE("R7C",'CONTROL INTERNO'!$O$50),"")</f>
        <v/>
      </c>
      <c r="AM22" s="57" t="str">
        <f>IF(AND('CONTROL INTERNO'!$Y$51="Alta",'CONTROL INTERNO'!$AA$51="Catastrófico"),CONCATENATE("R7C",'CONTROL INTERNO'!$O$51),"")</f>
        <v/>
      </c>
      <c r="AN22" s="84"/>
      <c r="AO22" s="343"/>
      <c r="AP22" s="344"/>
      <c r="AQ22" s="344"/>
      <c r="AR22" s="344"/>
      <c r="AS22" s="344"/>
      <c r="AT22" s="345"/>
      <c r="AU22" s="84"/>
      <c r="AV22" s="84"/>
      <c r="AW22" s="84"/>
      <c r="AX22" s="84"/>
      <c r="AY22" s="84"/>
      <c r="AZ22" s="84"/>
      <c r="BA22" s="84"/>
      <c r="BB22" s="84"/>
      <c r="BC22" s="84"/>
      <c r="BD22" s="84"/>
      <c r="BE22" s="84"/>
      <c r="BF22" s="84"/>
      <c r="BG22" s="84"/>
      <c r="BH22" s="84"/>
      <c r="BI22" s="84"/>
      <c r="BJ22" s="84"/>
      <c r="BK22" s="84"/>
      <c r="BL22" s="84"/>
      <c r="BM22" s="84"/>
      <c r="BN22" s="84"/>
      <c r="BO22" s="84"/>
      <c r="BP22" s="84"/>
      <c r="BQ22" s="84"/>
      <c r="BR22" s="84"/>
      <c r="BS22" s="84"/>
      <c r="BT22" s="84"/>
      <c r="BU22" s="84"/>
      <c r="BV22" s="84"/>
      <c r="BW22" s="84"/>
      <c r="BX22" s="84"/>
    </row>
    <row r="23" spans="1:76" ht="15" customHeight="1" x14ac:dyDescent="0.25">
      <c r="A23" s="84"/>
      <c r="B23" s="292"/>
      <c r="C23" s="292"/>
      <c r="D23" s="293"/>
      <c r="E23" s="333"/>
      <c r="F23" s="334"/>
      <c r="G23" s="334"/>
      <c r="H23" s="334"/>
      <c r="I23" s="350"/>
      <c r="J23" s="68" t="str">
        <f>IF(AND('CONTROL INTERNO'!$Y$52="Alta",'CONTROL INTERNO'!$AA$52="Leve"),CONCATENATE("R8C",'CONTROL INTERNO'!$O$52),"")</f>
        <v/>
      </c>
      <c r="K23" s="69" t="str">
        <f>IF(AND('CONTROL INTERNO'!$Y$53="Alta",'CONTROL INTERNO'!$AA$53="Leve"),CONCATENATE("R8C",'CONTROL INTERNO'!$O$53),"")</f>
        <v/>
      </c>
      <c r="L23" s="69" t="str">
        <f>IF(AND('CONTROL INTERNO'!$Y$54="Alta",'CONTROL INTERNO'!$AA$54="Leve"),CONCATENATE("R8C",'CONTROL INTERNO'!$O$54),"")</f>
        <v/>
      </c>
      <c r="M23" s="69" t="str">
        <f>IF(AND('CONTROL INTERNO'!$Y$55="Alta",'CONTROL INTERNO'!$AA$55="Leve"),CONCATENATE("R8C",'CONTROL INTERNO'!$O$55),"")</f>
        <v/>
      </c>
      <c r="N23" s="69" t="str">
        <f>IF(AND('CONTROL INTERNO'!$Y$56="Alta",'CONTROL INTERNO'!$AA$56="Leve"),CONCATENATE("R8C",'CONTROL INTERNO'!$O$56),"")</f>
        <v/>
      </c>
      <c r="O23" s="70" t="str">
        <f>IF(AND('CONTROL INTERNO'!$Y$57="Alta",'CONTROL INTERNO'!$AA$57="Leve"),CONCATENATE("R8C",'CONTROL INTERNO'!$O$57),"")</f>
        <v/>
      </c>
      <c r="P23" s="68" t="str">
        <f>IF(AND('CONTROL INTERNO'!$Y$52="Alta",'CONTROL INTERNO'!$AA$52="Menor"),CONCATENATE("R8C",'CONTROL INTERNO'!$O$52),"")</f>
        <v/>
      </c>
      <c r="Q23" s="69" t="str">
        <f>IF(AND('CONTROL INTERNO'!$Y$53="Alta",'CONTROL INTERNO'!$AA$53="Menor"),CONCATENATE("R8C",'CONTROL INTERNO'!$O$53),"")</f>
        <v/>
      </c>
      <c r="R23" s="69" t="str">
        <f>IF(AND('CONTROL INTERNO'!$Y$54="Alta",'CONTROL INTERNO'!$AA$54="Menor"),CONCATENATE("R8C",'CONTROL INTERNO'!$O$54),"")</f>
        <v/>
      </c>
      <c r="S23" s="69" t="str">
        <f>IF(AND('CONTROL INTERNO'!$Y$55="Alta",'CONTROL INTERNO'!$AA$55="Menor"),CONCATENATE("R8C",'CONTROL INTERNO'!$O$55),"")</f>
        <v/>
      </c>
      <c r="T23" s="69" t="str">
        <f>IF(AND('CONTROL INTERNO'!$Y$56="Alta",'CONTROL INTERNO'!$AA$56="Menor"),CONCATENATE("R8C",'CONTROL INTERNO'!$O$56),"")</f>
        <v/>
      </c>
      <c r="U23" s="70" t="str">
        <f>IF(AND('CONTROL INTERNO'!$Y$57="Alta",'CONTROL INTERNO'!$AA$57="Menor"),CONCATENATE("R8C",'CONTROL INTERNO'!$O$57),"")</f>
        <v/>
      </c>
      <c r="V23" s="52" t="str">
        <f>IF(AND('CONTROL INTERNO'!$Y$52="Alta",'CONTROL INTERNO'!$AA$52="Moderado"),CONCATENATE("R8C",'CONTROL INTERNO'!$O$52),"")</f>
        <v/>
      </c>
      <c r="W23" s="53" t="str">
        <f>IF(AND('CONTROL INTERNO'!$Y$53="Alta",'CONTROL INTERNO'!$AA$53="Moderado"),CONCATENATE("R8C",'CONTROL INTERNO'!$O$53),"")</f>
        <v/>
      </c>
      <c r="X23" s="58" t="str">
        <f>IF(AND('CONTROL INTERNO'!$Y$54="Alta",'CONTROL INTERNO'!$AA$54="Moderado"),CONCATENATE("R8C",'CONTROL INTERNO'!$O$54),"")</f>
        <v/>
      </c>
      <c r="Y23" s="58" t="str">
        <f>IF(AND('CONTROL INTERNO'!$Y$55="Alta",'CONTROL INTERNO'!$AA$55="Moderado"),CONCATENATE("R8C",'CONTROL INTERNO'!$O$55),"")</f>
        <v/>
      </c>
      <c r="Z23" s="58" t="str">
        <f>IF(AND('CONTROL INTERNO'!$Y$56="Alta",'CONTROL INTERNO'!$AA$56="Moderado"),CONCATENATE("R8C",'CONTROL INTERNO'!$O$56),"")</f>
        <v/>
      </c>
      <c r="AA23" s="54" t="str">
        <f>IF(AND('CONTROL INTERNO'!$Y$57="Alta",'CONTROL INTERNO'!$AA$57="Moderado"),CONCATENATE("R8C",'CONTROL INTERNO'!$O$57),"")</f>
        <v/>
      </c>
      <c r="AB23" s="52" t="str">
        <f>IF(AND('CONTROL INTERNO'!$Y$52="Alta",'CONTROL INTERNO'!$AA$52="Mayor"),CONCATENATE("R8C",'CONTROL INTERNO'!$O$52),"")</f>
        <v/>
      </c>
      <c r="AC23" s="53" t="str">
        <f>IF(AND('CONTROL INTERNO'!$Y$53="Alta",'CONTROL INTERNO'!$AA$53="Mayor"),CONCATENATE("R8C",'CONTROL INTERNO'!$O$53),"")</f>
        <v/>
      </c>
      <c r="AD23" s="58" t="str">
        <f>IF(AND('CONTROL INTERNO'!$Y$54="Alta",'CONTROL INTERNO'!$AA$54="Mayor"),CONCATENATE("R8C",'CONTROL INTERNO'!$O$54),"")</f>
        <v/>
      </c>
      <c r="AE23" s="58" t="str">
        <f>IF(AND('CONTROL INTERNO'!$Y$55="Alta",'CONTROL INTERNO'!$AA$55="Mayor"),CONCATENATE("R8C",'CONTROL INTERNO'!$O$55),"")</f>
        <v/>
      </c>
      <c r="AF23" s="58" t="str">
        <f>IF(AND('CONTROL INTERNO'!$Y$56="Alta",'CONTROL INTERNO'!$AA$56="Mayor"),CONCATENATE("R8C",'CONTROL INTERNO'!$O$56),"")</f>
        <v/>
      </c>
      <c r="AG23" s="54" t="str">
        <f>IF(AND('CONTROL INTERNO'!$Y$57="Alta",'CONTROL INTERNO'!$AA$57="Mayor"),CONCATENATE("R8C",'CONTROL INTERNO'!$O$57),"")</f>
        <v/>
      </c>
      <c r="AH23" s="55" t="str">
        <f>IF(AND('CONTROL INTERNO'!$Y$52="Alta",'CONTROL INTERNO'!$AA$52="Catastrófico"),CONCATENATE("R8C",'CONTROL INTERNO'!$O$52),"")</f>
        <v/>
      </c>
      <c r="AI23" s="56" t="str">
        <f>IF(AND('CONTROL INTERNO'!$Y$53="Alta",'CONTROL INTERNO'!$AA$53="Catastrófico"),CONCATENATE("R8C",'CONTROL INTERNO'!$O$53),"")</f>
        <v/>
      </c>
      <c r="AJ23" s="56" t="str">
        <f>IF(AND('CONTROL INTERNO'!$Y$54="Alta",'CONTROL INTERNO'!$AA$54="Catastrófico"),CONCATENATE("R8C",'CONTROL INTERNO'!$O$54),"")</f>
        <v/>
      </c>
      <c r="AK23" s="56" t="str">
        <f>IF(AND('CONTROL INTERNO'!$Y$55="Alta",'CONTROL INTERNO'!$AA$55="Catastrófico"),CONCATENATE("R8C",'CONTROL INTERNO'!$O$55),"")</f>
        <v/>
      </c>
      <c r="AL23" s="56" t="str">
        <f>IF(AND('CONTROL INTERNO'!$Y$56="Alta",'CONTROL INTERNO'!$AA$56="Catastrófico"),CONCATENATE("R8C",'CONTROL INTERNO'!$O$56),"")</f>
        <v/>
      </c>
      <c r="AM23" s="57" t="str">
        <f>IF(AND('CONTROL INTERNO'!$Y$57="Alta",'CONTROL INTERNO'!$AA$57="Catastrófico"),CONCATENATE("R8C",'CONTROL INTERNO'!$O$57),"")</f>
        <v/>
      </c>
      <c r="AN23" s="84"/>
      <c r="AO23" s="343"/>
      <c r="AP23" s="344"/>
      <c r="AQ23" s="344"/>
      <c r="AR23" s="344"/>
      <c r="AS23" s="344"/>
      <c r="AT23" s="345"/>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row>
    <row r="24" spans="1:76" ht="15" customHeight="1" x14ac:dyDescent="0.25">
      <c r="A24" s="84"/>
      <c r="B24" s="292"/>
      <c r="C24" s="292"/>
      <c r="D24" s="293"/>
      <c r="E24" s="333"/>
      <c r="F24" s="334"/>
      <c r="G24" s="334"/>
      <c r="H24" s="334"/>
      <c r="I24" s="350"/>
      <c r="J24" s="68" t="str">
        <f>IF(AND('CONTROL INTERNO'!$Y$58="Alta",'CONTROL INTERNO'!$AA$58="Leve"),CONCATENATE("R9C",'CONTROL INTERNO'!$O$58),"")</f>
        <v/>
      </c>
      <c r="K24" s="69" t="str">
        <f>IF(AND('CONTROL INTERNO'!$Y$59="Alta",'CONTROL INTERNO'!$AA$59="Leve"),CONCATENATE("R9C",'CONTROL INTERNO'!$O$59),"")</f>
        <v/>
      </c>
      <c r="L24" s="69" t="str">
        <f>IF(AND('CONTROL INTERNO'!$Y$60="Alta",'CONTROL INTERNO'!$AA$60="Leve"),CONCATENATE("R9C",'CONTROL INTERNO'!$O$60),"")</f>
        <v/>
      </c>
      <c r="M24" s="69" t="str">
        <f>IF(AND('CONTROL INTERNO'!$Y$61="Alta",'CONTROL INTERNO'!$AA$61="Leve"),CONCATENATE("R9C",'CONTROL INTERNO'!$O$61),"")</f>
        <v/>
      </c>
      <c r="N24" s="69" t="str">
        <f>IF(AND('CONTROL INTERNO'!$Y$62="Alta",'CONTROL INTERNO'!$AA$62="Leve"),CONCATENATE("R9C",'CONTROL INTERNO'!$O$62),"")</f>
        <v/>
      </c>
      <c r="O24" s="70" t="str">
        <f>IF(AND('CONTROL INTERNO'!$Y$63="Alta",'CONTROL INTERNO'!$AA$63="Leve"),CONCATENATE("R9C",'CONTROL INTERNO'!$O$63),"")</f>
        <v/>
      </c>
      <c r="P24" s="68" t="str">
        <f>IF(AND('CONTROL INTERNO'!$Y$58="Alta",'CONTROL INTERNO'!$AA$58="Menor"),CONCATENATE("R9C",'CONTROL INTERNO'!$O$58),"")</f>
        <v/>
      </c>
      <c r="Q24" s="69" t="str">
        <f>IF(AND('CONTROL INTERNO'!$Y$59="Alta",'CONTROL INTERNO'!$AA$59="Menor"),CONCATENATE("R9C",'CONTROL INTERNO'!$O$59),"")</f>
        <v/>
      </c>
      <c r="R24" s="69" t="str">
        <f>IF(AND('CONTROL INTERNO'!$Y$60="Alta",'CONTROL INTERNO'!$AA$60="Menor"),CONCATENATE("R9C",'CONTROL INTERNO'!$O$60),"")</f>
        <v/>
      </c>
      <c r="S24" s="69" t="str">
        <f>IF(AND('CONTROL INTERNO'!$Y$61="Alta",'CONTROL INTERNO'!$AA$61="Menor"),CONCATENATE("R9C",'CONTROL INTERNO'!$O$61),"")</f>
        <v/>
      </c>
      <c r="T24" s="69" t="str">
        <f>IF(AND('CONTROL INTERNO'!$Y$62="Alta",'CONTROL INTERNO'!$AA$62="Menor"),CONCATENATE("R9C",'CONTROL INTERNO'!$O$62),"")</f>
        <v/>
      </c>
      <c r="U24" s="70" t="str">
        <f>IF(AND('CONTROL INTERNO'!$Y$63="Alta",'CONTROL INTERNO'!$AA$63="Menor"),CONCATENATE("R9C",'CONTROL INTERNO'!$O$63),"")</f>
        <v/>
      </c>
      <c r="V24" s="52" t="str">
        <f>IF(AND('CONTROL INTERNO'!$Y$58="Alta",'CONTROL INTERNO'!$AA$58="Moderado"),CONCATENATE("R9C",'CONTROL INTERNO'!$O$58),"")</f>
        <v/>
      </c>
      <c r="W24" s="53" t="str">
        <f>IF(AND('CONTROL INTERNO'!$Y$59="Alta",'CONTROL INTERNO'!$AA$59="Moderado"),CONCATENATE("R9C",'CONTROL INTERNO'!$O$59),"")</f>
        <v/>
      </c>
      <c r="X24" s="58" t="str">
        <f>IF(AND('CONTROL INTERNO'!$Y$60="Alta",'CONTROL INTERNO'!$AA$60="Moderado"),CONCATENATE("R9C",'CONTROL INTERNO'!$O$60),"")</f>
        <v/>
      </c>
      <c r="Y24" s="58" t="str">
        <f>IF(AND('CONTROL INTERNO'!$Y$61="Alta",'CONTROL INTERNO'!$AA$61="Moderado"),CONCATENATE("R9C",'CONTROL INTERNO'!$O$61),"")</f>
        <v/>
      </c>
      <c r="Z24" s="58" t="str">
        <f>IF(AND('CONTROL INTERNO'!$Y$62="Alta",'CONTROL INTERNO'!$AA$62="Moderado"),CONCATENATE("R9C",'CONTROL INTERNO'!$O$62),"")</f>
        <v/>
      </c>
      <c r="AA24" s="54" t="str">
        <f>IF(AND('CONTROL INTERNO'!$Y$63="Alta",'CONTROL INTERNO'!$AA$63="Moderado"),CONCATENATE("R9C",'CONTROL INTERNO'!$O$63),"")</f>
        <v/>
      </c>
      <c r="AB24" s="52" t="str">
        <f>IF(AND('CONTROL INTERNO'!$Y$58="Alta",'CONTROL INTERNO'!$AA$58="Mayor"),CONCATENATE("R9C",'CONTROL INTERNO'!$O$58),"")</f>
        <v/>
      </c>
      <c r="AC24" s="53" t="str">
        <f>IF(AND('CONTROL INTERNO'!$Y$59="Alta",'CONTROL INTERNO'!$AA$59="Mayor"),CONCATENATE("R9C",'CONTROL INTERNO'!$O$59),"")</f>
        <v/>
      </c>
      <c r="AD24" s="58" t="str">
        <f>IF(AND('CONTROL INTERNO'!$Y$60="Alta",'CONTROL INTERNO'!$AA$60="Mayor"),CONCATENATE("R9C",'CONTROL INTERNO'!$O$60),"")</f>
        <v/>
      </c>
      <c r="AE24" s="58" t="str">
        <f>IF(AND('CONTROL INTERNO'!$Y$61="Alta",'CONTROL INTERNO'!$AA$61="Mayor"),CONCATENATE("R9C",'CONTROL INTERNO'!$O$61),"")</f>
        <v/>
      </c>
      <c r="AF24" s="58" t="str">
        <f>IF(AND('CONTROL INTERNO'!$Y$62="Alta",'CONTROL INTERNO'!$AA$62="Mayor"),CONCATENATE("R9C",'CONTROL INTERNO'!$O$62),"")</f>
        <v/>
      </c>
      <c r="AG24" s="54" t="str">
        <f>IF(AND('CONTROL INTERNO'!$Y$63="Alta",'CONTROL INTERNO'!$AA$63="Mayor"),CONCATENATE("R9C",'CONTROL INTERNO'!$O$63),"")</f>
        <v/>
      </c>
      <c r="AH24" s="55" t="str">
        <f>IF(AND('CONTROL INTERNO'!$Y$58="Alta",'CONTROL INTERNO'!$AA$58="Catastrófico"),CONCATENATE("R9C",'CONTROL INTERNO'!$O$58),"")</f>
        <v/>
      </c>
      <c r="AI24" s="56" t="str">
        <f>IF(AND('CONTROL INTERNO'!$Y$59="Alta",'CONTROL INTERNO'!$AA$59="Catastrófico"),CONCATENATE("R9C",'CONTROL INTERNO'!$O$59),"")</f>
        <v/>
      </c>
      <c r="AJ24" s="56" t="str">
        <f>IF(AND('CONTROL INTERNO'!$Y$60="Alta",'CONTROL INTERNO'!$AA$60="Catastrófico"),CONCATENATE("R9C",'CONTROL INTERNO'!$O$60),"")</f>
        <v/>
      </c>
      <c r="AK24" s="56" t="str">
        <f>IF(AND('CONTROL INTERNO'!$Y$61="Alta",'CONTROL INTERNO'!$AA$61="Catastrófico"),CONCATENATE("R9C",'CONTROL INTERNO'!$O$61),"")</f>
        <v/>
      </c>
      <c r="AL24" s="56" t="str">
        <f>IF(AND('CONTROL INTERNO'!$Y$62="Alta",'CONTROL INTERNO'!$AA$62="Catastrófico"),CONCATENATE("R9C",'CONTROL INTERNO'!$O$62),"")</f>
        <v/>
      </c>
      <c r="AM24" s="57" t="str">
        <f>IF(AND('CONTROL INTERNO'!$Y$63="Alta",'CONTROL INTERNO'!$AA$63="Catastrófico"),CONCATENATE("R9C",'CONTROL INTERNO'!$O$63),"")</f>
        <v/>
      </c>
      <c r="AN24" s="84"/>
      <c r="AO24" s="343"/>
      <c r="AP24" s="344"/>
      <c r="AQ24" s="344"/>
      <c r="AR24" s="344"/>
      <c r="AS24" s="344"/>
      <c r="AT24" s="345"/>
      <c r="AU24" s="84"/>
      <c r="AV24" s="84"/>
      <c r="AW24" s="84"/>
      <c r="AX24" s="84"/>
      <c r="AY24" s="84"/>
      <c r="AZ24" s="84"/>
      <c r="BA24" s="84"/>
      <c r="BB24" s="84"/>
      <c r="BC24" s="84"/>
      <c r="BD24" s="84"/>
      <c r="BE24" s="84"/>
      <c r="BF24" s="84"/>
      <c r="BG24" s="84"/>
      <c r="BH24" s="84"/>
      <c r="BI24" s="84"/>
      <c r="BJ24" s="84"/>
      <c r="BK24" s="84"/>
      <c r="BL24" s="84"/>
      <c r="BM24" s="84"/>
      <c r="BN24" s="84"/>
      <c r="BO24" s="84"/>
      <c r="BP24" s="84"/>
      <c r="BQ24" s="84"/>
      <c r="BR24" s="84"/>
      <c r="BS24" s="84"/>
      <c r="BT24" s="84"/>
      <c r="BU24" s="84"/>
      <c r="BV24" s="84"/>
      <c r="BW24" s="84"/>
      <c r="BX24" s="84"/>
    </row>
    <row r="25" spans="1:76" ht="15.75" customHeight="1" thickBot="1" x14ac:dyDescent="0.3">
      <c r="A25" s="84"/>
      <c r="B25" s="292"/>
      <c r="C25" s="292"/>
      <c r="D25" s="293"/>
      <c r="E25" s="336"/>
      <c r="F25" s="337"/>
      <c r="G25" s="337"/>
      <c r="H25" s="337"/>
      <c r="I25" s="337"/>
      <c r="J25" s="71" t="str">
        <f>IF(AND('CONTROL INTERNO'!$Y$64="Alta",'CONTROL INTERNO'!$AA$64="Leve"),CONCATENATE("R10C",'CONTROL INTERNO'!$O$64),"")</f>
        <v/>
      </c>
      <c r="K25" s="72" t="str">
        <f>IF(AND('CONTROL INTERNO'!$Y$65="Alta",'CONTROL INTERNO'!$AA$65="Leve"),CONCATENATE("R10C",'CONTROL INTERNO'!$O$65),"")</f>
        <v/>
      </c>
      <c r="L25" s="72" t="str">
        <f>IF(AND('CONTROL INTERNO'!$Y$66="Alta",'CONTROL INTERNO'!$AA$66="Leve"),CONCATENATE("R10C",'CONTROL INTERNO'!$O$66),"")</f>
        <v/>
      </c>
      <c r="M25" s="72" t="str">
        <f>IF(AND('CONTROL INTERNO'!$Y$67="Alta",'CONTROL INTERNO'!$AA$67="Leve"),CONCATENATE("R10C",'CONTROL INTERNO'!$O$67),"")</f>
        <v/>
      </c>
      <c r="N25" s="72" t="str">
        <f>IF(AND('CONTROL INTERNO'!$Y$68="Alta",'CONTROL INTERNO'!$AA$68="Leve"),CONCATENATE("R10C",'CONTROL INTERNO'!$O$68),"")</f>
        <v/>
      </c>
      <c r="O25" s="73" t="str">
        <f>IF(AND('CONTROL INTERNO'!$Y$69="Alta",'CONTROL INTERNO'!$AA$69="Leve"),CONCATENATE("R10C",'CONTROL INTERNO'!$O$69),"")</f>
        <v/>
      </c>
      <c r="P25" s="71" t="str">
        <f>IF(AND('CONTROL INTERNO'!$Y$64="Alta",'CONTROL INTERNO'!$AA$64="Menor"),CONCATENATE("R10C",'CONTROL INTERNO'!$O$64),"")</f>
        <v/>
      </c>
      <c r="Q25" s="72" t="str">
        <f>IF(AND('CONTROL INTERNO'!$Y$65="Alta",'CONTROL INTERNO'!$AA$65="Menor"),CONCATENATE("R10C",'CONTROL INTERNO'!$O$65),"")</f>
        <v/>
      </c>
      <c r="R25" s="72" t="str">
        <f>IF(AND('CONTROL INTERNO'!$Y$66="Alta",'CONTROL INTERNO'!$AA$66="Menor"),CONCATENATE("R10C",'CONTROL INTERNO'!$O$66),"")</f>
        <v/>
      </c>
      <c r="S25" s="72" t="str">
        <f>IF(AND('CONTROL INTERNO'!$Y$67="Alta",'CONTROL INTERNO'!$AA$67="Menor"),CONCATENATE("R10C",'CONTROL INTERNO'!$O$67),"")</f>
        <v/>
      </c>
      <c r="T25" s="72" t="str">
        <f>IF(AND('CONTROL INTERNO'!$Y$68="Alta",'CONTROL INTERNO'!$AA$68="Menor"),CONCATENATE("R10C",'CONTROL INTERNO'!$O$68),"")</f>
        <v/>
      </c>
      <c r="U25" s="73" t="str">
        <f>IF(AND('CONTROL INTERNO'!$Y$69="Alta",'CONTROL INTERNO'!$AA$69="Menor"),CONCATENATE("R10C",'CONTROL INTERNO'!$O$69),"")</f>
        <v/>
      </c>
      <c r="V25" s="59" t="str">
        <f>IF(AND('CONTROL INTERNO'!$Y$64="Alta",'CONTROL INTERNO'!$AA$64="Moderado"),CONCATENATE("R10C",'CONTROL INTERNO'!$O$64),"")</f>
        <v/>
      </c>
      <c r="W25" s="60" t="str">
        <f>IF(AND('CONTROL INTERNO'!$Y$65="Alta",'CONTROL INTERNO'!$AA$65="Moderado"),CONCATENATE("R10C",'CONTROL INTERNO'!$O$65),"")</f>
        <v/>
      </c>
      <c r="X25" s="60" t="str">
        <f>IF(AND('CONTROL INTERNO'!$Y$66="Alta",'CONTROL INTERNO'!$AA$66="Moderado"),CONCATENATE("R10C",'CONTROL INTERNO'!$O$66),"")</f>
        <v/>
      </c>
      <c r="Y25" s="60" t="str">
        <f>IF(AND('CONTROL INTERNO'!$Y$67="Alta",'CONTROL INTERNO'!$AA$67="Moderado"),CONCATENATE("R10C",'CONTROL INTERNO'!$O$67),"")</f>
        <v/>
      </c>
      <c r="Z25" s="60" t="str">
        <f>IF(AND('CONTROL INTERNO'!$Y$68="Alta",'CONTROL INTERNO'!$AA$68="Moderado"),CONCATENATE("R10C",'CONTROL INTERNO'!$O$68),"")</f>
        <v/>
      </c>
      <c r="AA25" s="61" t="str">
        <f>IF(AND('CONTROL INTERNO'!$Y$69="Alta",'CONTROL INTERNO'!$AA$69="Moderado"),CONCATENATE("R10C",'CONTROL INTERNO'!$O$69),"")</f>
        <v/>
      </c>
      <c r="AB25" s="59" t="str">
        <f>IF(AND('CONTROL INTERNO'!$Y$64="Alta",'CONTROL INTERNO'!$AA$64="Mayor"),CONCATENATE("R10C",'CONTROL INTERNO'!$O$64),"")</f>
        <v/>
      </c>
      <c r="AC25" s="60" t="str">
        <f>IF(AND('CONTROL INTERNO'!$Y$65="Alta",'CONTROL INTERNO'!$AA$65="Mayor"),CONCATENATE("R10C",'CONTROL INTERNO'!$O$65),"")</f>
        <v/>
      </c>
      <c r="AD25" s="60" t="str">
        <f>IF(AND('CONTROL INTERNO'!$Y$66="Alta",'CONTROL INTERNO'!$AA$66="Mayor"),CONCATENATE("R10C",'CONTROL INTERNO'!$O$66),"")</f>
        <v/>
      </c>
      <c r="AE25" s="60" t="str">
        <f>IF(AND('CONTROL INTERNO'!$Y$67="Alta",'CONTROL INTERNO'!$AA$67="Mayor"),CONCATENATE("R10C",'CONTROL INTERNO'!$O$67),"")</f>
        <v/>
      </c>
      <c r="AF25" s="60" t="str">
        <f>IF(AND('CONTROL INTERNO'!$Y$68="Alta",'CONTROL INTERNO'!$AA$68="Mayor"),CONCATENATE("R10C",'CONTROL INTERNO'!$O$68),"")</f>
        <v/>
      </c>
      <c r="AG25" s="61" t="str">
        <f>IF(AND('CONTROL INTERNO'!$Y$69="Alta",'CONTROL INTERNO'!$AA$69="Mayor"),CONCATENATE("R10C",'CONTROL INTERNO'!$O$69),"")</f>
        <v/>
      </c>
      <c r="AH25" s="62" t="str">
        <f>IF(AND('CONTROL INTERNO'!$Y$64="Alta",'CONTROL INTERNO'!$AA$64="Catastrófico"),CONCATENATE("R10C",'CONTROL INTERNO'!$O$64),"")</f>
        <v/>
      </c>
      <c r="AI25" s="63" t="str">
        <f>IF(AND('CONTROL INTERNO'!$Y$65="Alta",'CONTROL INTERNO'!$AA$65="Catastrófico"),CONCATENATE("R10C",'CONTROL INTERNO'!$O$65),"")</f>
        <v/>
      </c>
      <c r="AJ25" s="63" t="str">
        <f>IF(AND('CONTROL INTERNO'!$Y$66="Alta",'CONTROL INTERNO'!$AA$66="Catastrófico"),CONCATENATE("R10C",'CONTROL INTERNO'!$O$66),"")</f>
        <v/>
      </c>
      <c r="AK25" s="63" t="str">
        <f>IF(AND('CONTROL INTERNO'!$Y$67="Alta",'CONTROL INTERNO'!$AA$67="Catastrófico"),CONCATENATE("R10C",'CONTROL INTERNO'!$O$67),"")</f>
        <v/>
      </c>
      <c r="AL25" s="63" t="str">
        <f>IF(AND('CONTROL INTERNO'!$Y$68="Alta",'CONTROL INTERNO'!$AA$68="Catastrófico"),CONCATENATE("R10C",'CONTROL INTERNO'!$O$68),"")</f>
        <v/>
      </c>
      <c r="AM25" s="64" t="str">
        <f>IF(AND('CONTROL INTERNO'!$Y$69="Alta",'CONTROL INTERNO'!$AA$69="Catastrófico"),CONCATENATE("R10C",'CONTROL INTERNO'!$O$69),"")</f>
        <v/>
      </c>
      <c r="AN25" s="84"/>
      <c r="AO25" s="346"/>
      <c r="AP25" s="347"/>
      <c r="AQ25" s="347"/>
      <c r="AR25" s="347"/>
      <c r="AS25" s="347"/>
      <c r="AT25" s="348"/>
      <c r="AU25" s="84"/>
      <c r="AV25" s="84"/>
      <c r="AW25" s="84"/>
      <c r="AX25" s="84"/>
      <c r="AY25" s="84"/>
      <c r="AZ25" s="84"/>
      <c r="BA25" s="84"/>
      <c r="BB25" s="84"/>
      <c r="BC25" s="84"/>
      <c r="BD25" s="84"/>
      <c r="BE25" s="84"/>
      <c r="BF25" s="84"/>
      <c r="BG25" s="84"/>
      <c r="BH25" s="84"/>
      <c r="BI25" s="84"/>
      <c r="BJ25" s="84"/>
      <c r="BK25" s="84"/>
      <c r="BL25" s="84"/>
      <c r="BM25" s="84"/>
      <c r="BN25" s="84"/>
      <c r="BO25" s="84"/>
      <c r="BP25" s="84"/>
      <c r="BQ25" s="84"/>
      <c r="BR25" s="84"/>
      <c r="BS25" s="84"/>
      <c r="BT25" s="84"/>
      <c r="BU25" s="84"/>
      <c r="BV25" s="84"/>
      <c r="BW25" s="84"/>
      <c r="BX25" s="84"/>
    </row>
    <row r="26" spans="1:76" ht="15" customHeight="1" x14ac:dyDescent="0.25">
      <c r="A26" s="84"/>
      <c r="B26" s="292"/>
      <c r="C26" s="292"/>
      <c r="D26" s="293"/>
      <c r="E26" s="330" t="s">
        <v>117</v>
      </c>
      <c r="F26" s="331"/>
      <c r="G26" s="331"/>
      <c r="H26" s="331"/>
      <c r="I26" s="332"/>
      <c r="J26" s="65" t="str">
        <f ca="1">IF(AND('CONTROL INTERNO'!$Y$10="Media",'CONTROL INTERNO'!$AA$10="Leve"),CONCATENATE("R1C",'CONTROL INTERNO'!$O$10),"")</f>
        <v/>
      </c>
      <c r="K26" s="66" t="str">
        <f>IF(AND('CONTROL INTERNO'!$Y$11="Media",'CONTROL INTERNO'!$AA$11="Leve"),CONCATENATE("R1C",'CONTROL INTERNO'!$O$11),"")</f>
        <v/>
      </c>
      <c r="L26" s="66" t="str">
        <f>IF(AND('CONTROL INTERNO'!$Y$12="Media",'CONTROL INTERNO'!$AA$12="Leve"),CONCATENATE("R1C",'CONTROL INTERNO'!$O$12),"")</f>
        <v/>
      </c>
      <c r="M26" s="66" t="str">
        <f>IF(AND('CONTROL INTERNO'!$Y$13="Media",'CONTROL INTERNO'!$AA$13="Leve"),CONCATENATE("R1C",'CONTROL INTERNO'!$O$13),"")</f>
        <v/>
      </c>
      <c r="N26" s="66" t="str">
        <f>IF(AND('CONTROL INTERNO'!$Y$14="Media",'CONTROL INTERNO'!$AA$14="Leve"),CONCATENATE("R1C",'CONTROL INTERNO'!$O$14),"")</f>
        <v/>
      </c>
      <c r="O26" s="67" t="str">
        <f>IF(AND('CONTROL INTERNO'!$Y$15="Media",'CONTROL INTERNO'!$AA$15="Leve"),CONCATENATE("R1C",'CONTROL INTERNO'!$O$15),"")</f>
        <v/>
      </c>
      <c r="P26" s="65" t="str">
        <f ca="1">IF(AND('CONTROL INTERNO'!$Y$10="Media",'CONTROL INTERNO'!$AA$10="Menor"),CONCATENATE("R1C",'CONTROL INTERNO'!$O$10),"")</f>
        <v/>
      </c>
      <c r="Q26" s="66" t="str">
        <f>IF(AND('CONTROL INTERNO'!$Y$11="Media",'CONTROL INTERNO'!$AA$11="Menor"),CONCATENATE("R1C",'CONTROL INTERNO'!$O$11),"")</f>
        <v/>
      </c>
      <c r="R26" s="66" t="str">
        <f>IF(AND('CONTROL INTERNO'!$Y$12="Media",'CONTROL INTERNO'!$AA$12="Menor"),CONCATENATE("R1C",'CONTROL INTERNO'!$O$12),"")</f>
        <v/>
      </c>
      <c r="S26" s="66" t="str">
        <f>IF(AND('CONTROL INTERNO'!$Y$13="Media",'CONTROL INTERNO'!$AA$13="Menor"),CONCATENATE("R1C",'CONTROL INTERNO'!$O$13),"")</f>
        <v/>
      </c>
      <c r="T26" s="66" t="str">
        <f>IF(AND('CONTROL INTERNO'!$Y$14="Media",'CONTROL INTERNO'!$AA$14="Menor"),CONCATENATE("R1C",'CONTROL INTERNO'!$O$14),"")</f>
        <v/>
      </c>
      <c r="U26" s="67" t="str">
        <f>IF(AND('CONTROL INTERNO'!$Y$15="Media",'CONTROL INTERNO'!$AA$15="Menor"),CONCATENATE("R1C",'CONTROL INTERNO'!$O$15),"")</f>
        <v/>
      </c>
      <c r="V26" s="65" t="str">
        <f ca="1">IF(AND('CONTROL INTERNO'!$Y$10="Media",'CONTROL INTERNO'!$AA$10="Moderado"),CONCATENATE("R1C",'CONTROL INTERNO'!$O$10),"")</f>
        <v/>
      </c>
      <c r="W26" s="66" t="str">
        <f>IF(AND('CONTROL INTERNO'!$Y$11="Media",'CONTROL INTERNO'!$AA$11="Moderado"),CONCATENATE("R1C",'CONTROL INTERNO'!$O$11),"")</f>
        <v/>
      </c>
      <c r="X26" s="66" t="str">
        <f>IF(AND('CONTROL INTERNO'!$Y$12="Media",'CONTROL INTERNO'!$AA$12="Moderado"),CONCATENATE("R1C",'CONTROL INTERNO'!$O$12),"")</f>
        <v/>
      </c>
      <c r="Y26" s="66" t="str">
        <f>IF(AND('CONTROL INTERNO'!$Y$13="Media",'CONTROL INTERNO'!$AA$13="Moderado"),CONCATENATE("R1C",'CONTROL INTERNO'!$O$13),"")</f>
        <v/>
      </c>
      <c r="Z26" s="66" t="str">
        <f>IF(AND('CONTROL INTERNO'!$Y$14="Media",'CONTROL INTERNO'!$AA$14="Moderado"),CONCATENATE("R1C",'CONTROL INTERNO'!$O$14),"")</f>
        <v/>
      </c>
      <c r="AA26" s="67" t="str">
        <f>IF(AND('CONTROL INTERNO'!$Y$15="Media",'CONTROL INTERNO'!$AA$15="Moderado"),CONCATENATE("R1C",'CONTROL INTERNO'!$O$15),"")</f>
        <v/>
      </c>
      <c r="AB26" s="46" t="str">
        <f ca="1">IF(AND('CONTROL INTERNO'!$Y$10="Media",'CONTROL INTERNO'!$AA$10="Mayor"),CONCATENATE("R1C",'CONTROL INTERNO'!$O$10),"")</f>
        <v/>
      </c>
      <c r="AC26" s="47" t="str">
        <f>IF(AND('CONTROL INTERNO'!$Y$11="Media",'CONTROL INTERNO'!$AA$11="Mayor"),CONCATENATE("R1C",'CONTROL INTERNO'!$O$11),"")</f>
        <v/>
      </c>
      <c r="AD26" s="47" t="str">
        <f>IF(AND('CONTROL INTERNO'!$Y$12="Media",'CONTROL INTERNO'!$AA$12="Mayor"),CONCATENATE("R1C",'CONTROL INTERNO'!$O$12),"")</f>
        <v/>
      </c>
      <c r="AE26" s="47" t="str">
        <f>IF(AND('CONTROL INTERNO'!$Y$13="Media",'CONTROL INTERNO'!$AA$13="Mayor"),CONCATENATE("R1C",'CONTROL INTERNO'!$O$13),"")</f>
        <v/>
      </c>
      <c r="AF26" s="47" t="str">
        <f>IF(AND('CONTROL INTERNO'!$Y$14="Media",'CONTROL INTERNO'!$AA$14="Mayor"),CONCATENATE("R1C",'CONTROL INTERNO'!$O$14),"")</f>
        <v/>
      </c>
      <c r="AG26" s="48" t="str">
        <f>IF(AND('CONTROL INTERNO'!$Y$15="Media",'CONTROL INTERNO'!$AA$15="Mayor"),CONCATENATE("R1C",'CONTROL INTERNO'!$O$15),"")</f>
        <v/>
      </c>
      <c r="AH26" s="49" t="str">
        <f ca="1">IF(AND('CONTROL INTERNO'!$Y$10="Media",'CONTROL INTERNO'!$AA$10="Catastrófico"),CONCATENATE("R1C",'CONTROL INTERNO'!$O$10),"")</f>
        <v/>
      </c>
      <c r="AI26" s="50" t="str">
        <f>IF(AND('CONTROL INTERNO'!$Y$11="Media",'CONTROL INTERNO'!$AA$11="Catastrófico"),CONCATENATE("R1C",'CONTROL INTERNO'!$O$11),"")</f>
        <v/>
      </c>
      <c r="AJ26" s="50" t="str">
        <f>IF(AND('CONTROL INTERNO'!$Y$12="Media",'CONTROL INTERNO'!$AA$12="Catastrófico"),CONCATENATE("R1C",'CONTROL INTERNO'!$O$12),"")</f>
        <v/>
      </c>
      <c r="AK26" s="50" t="str">
        <f>IF(AND('CONTROL INTERNO'!$Y$13="Media",'CONTROL INTERNO'!$AA$13="Catastrófico"),CONCATENATE("R1C",'CONTROL INTERNO'!$O$13),"")</f>
        <v/>
      </c>
      <c r="AL26" s="50" t="str">
        <f>IF(AND('CONTROL INTERNO'!$Y$14="Media",'CONTROL INTERNO'!$AA$14="Catastrófico"),CONCATENATE("R1C",'CONTROL INTERNO'!$O$14),"")</f>
        <v/>
      </c>
      <c r="AM26" s="51" t="str">
        <f>IF(AND('CONTROL INTERNO'!$Y$15="Media",'CONTROL INTERNO'!$AA$15="Catastrófico"),CONCATENATE("R1C",'CONTROL INTERNO'!$O$15),"")</f>
        <v/>
      </c>
      <c r="AN26" s="84"/>
      <c r="AO26" s="371" t="s">
        <v>81</v>
      </c>
      <c r="AP26" s="372"/>
      <c r="AQ26" s="372"/>
      <c r="AR26" s="372"/>
      <c r="AS26" s="372"/>
      <c r="AT26" s="373"/>
      <c r="AU26" s="84"/>
      <c r="AV26" s="84"/>
      <c r="AW26" s="84"/>
      <c r="AX26" s="84"/>
      <c r="AY26" s="84"/>
      <c r="AZ26" s="84"/>
      <c r="BA26" s="84"/>
      <c r="BB26" s="84"/>
      <c r="BC26" s="84"/>
      <c r="BD26" s="84"/>
      <c r="BE26" s="84"/>
      <c r="BF26" s="84"/>
      <c r="BG26" s="84"/>
      <c r="BH26" s="84"/>
      <c r="BI26" s="84"/>
      <c r="BJ26" s="84"/>
      <c r="BK26" s="84"/>
      <c r="BL26" s="84"/>
      <c r="BM26" s="84"/>
      <c r="BN26" s="84"/>
      <c r="BO26" s="84"/>
      <c r="BP26" s="84"/>
      <c r="BQ26" s="84"/>
      <c r="BR26" s="84"/>
      <c r="BS26" s="84"/>
      <c r="BT26" s="84"/>
      <c r="BU26" s="84"/>
      <c r="BV26" s="84"/>
      <c r="BW26" s="84"/>
      <c r="BX26" s="84"/>
    </row>
    <row r="27" spans="1:76" ht="15" customHeight="1" x14ac:dyDescent="0.25">
      <c r="A27" s="84"/>
      <c r="B27" s="292"/>
      <c r="C27" s="292"/>
      <c r="D27" s="293"/>
      <c r="E27" s="349"/>
      <c r="F27" s="350"/>
      <c r="G27" s="350"/>
      <c r="H27" s="350"/>
      <c r="I27" s="335"/>
      <c r="J27" s="68" t="str">
        <f ca="1">IF(AND('CONTROL INTERNO'!$Y$16="Media",'CONTROL INTERNO'!$AA$16="Leve"),CONCATENATE("R2C",'CONTROL INTERNO'!$O$16),"")</f>
        <v/>
      </c>
      <c r="K27" s="69" t="str">
        <f>IF(AND('CONTROL INTERNO'!$Y$17="Media",'CONTROL INTERNO'!$AA$17="Leve"),CONCATENATE("R2C",'CONTROL INTERNO'!$O$17),"")</f>
        <v/>
      </c>
      <c r="L27" s="69" t="str">
        <f>IF(AND('CONTROL INTERNO'!$Y$18="Media",'CONTROL INTERNO'!$AA$18="Leve"),CONCATENATE("R2C",'CONTROL INTERNO'!$O$18),"")</f>
        <v/>
      </c>
      <c r="M27" s="69" t="str">
        <f>IF(AND('CONTROL INTERNO'!$Y$19="Media",'CONTROL INTERNO'!$AA$19="Leve"),CONCATENATE("R2C",'CONTROL INTERNO'!$O$19),"")</f>
        <v/>
      </c>
      <c r="N27" s="69" t="str">
        <f>IF(AND('CONTROL INTERNO'!$Y$20="Media",'CONTROL INTERNO'!$AA$20="Leve"),CONCATENATE("R2C",'CONTROL INTERNO'!$O$20),"")</f>
        <v/>
      </c>
      <c r="O27" s="70" t="str">
        <f>IF(AND('CONTROL INTERNO'!$Y$21="Media",'CONTROL INTERNO'!$AA$21="Leve"),CONCATENATE("R2C",'CONTROL INTERNO'!$O$21),"")</f>
        <v/>
      </c>
      <c r="P27" s="68" t="str">
        <f ca="1">IF(AND('CONTROL INTERNO'!$Y$16="Media",'CONTROL INTERNO'!$AA$16="Menor"),CONCATENATE("R2C",'CONTROL INTERNO'!$O$16),"")</f>
        <v/>
      </c>
      <c r="Q27" s="69" t="str">
        <f>IF(AND('CONTROL INTERNO'!$Y$17="Media",'CONTROL INTERNO'!$AA$17="Menor"),CONCATENATE("R2C",'CONTROL INTERNO'!$O$17),"")</f>
        <v/>
      </c>
      <c r="R27" s="69" t="str">
        <f>IF(AND('CONTROL INTERNO'!$Y$18="Media",'CONTROL INTERNO'!$AA$18="Menor"),CONCATENATE("R2C",'CONTROL INTERNO'!$O$18),"")</f>
        <v/>
      </c>
      <c r="S27" s="69" t="str">
        <f>IF(AND('CONTROL INTERNO'!$Y$19="Media",'CONTROL INTERNO'!$AA$19="Menor"),CONCATENATE("R2C",'CONTROL INTERNO'!$O$19),"")</f>
        <v/>
      </c>
      <c r="T27" s="69" t="str">
        <f>IF(AND('CONTROL INTERNO'!$Y$20="Media",'CONTROL INTERNO'!$AA$20="Menor"),CONCATENATE("R2C",'CONTROL INTERNO'!$O$20),"")</f>
        <v/>
      </c>
      <c r="U27" s="70" t="str">
        <f>IF(AND('CONTROL INTERNO'!$Y$21="Media",'CONTROL INTERNO'!$AA$21="Menor"),CONCATENATE("R2C",'CONTROL INTERNO'!$O$21),"")</f>
        <v/>
      </c>
      <c r="V27" s="68" t="str">
        <f ca="1">IF(AND('CONTROL INTERNO'!$Y$16="Media",'CONTROL INTERNO'!$AA$16="Moderado"),CONCATENATE("R2C",'CONTROL INTERNO'!$O$16),"")</f>
        <v/>
      </c>
      <c r="W27" s="69" t="str">
        <f>IF(AND('CONTROL INTERNO'!$Y$17="Media",'CONTROL INTERNO'!$AA$17="Moderado"),CONCATENATE("R2C",'CONTROL INTERNO'!$O$17),"")</f>
        <v/>
      </c>
      <c r="X27" s="69" t="str">
        <f>IF(AND('CONTROL INTERNO'!$Y$18="Media",'CONTROL INTERNO'!$AA$18="Moderado"),CONCATENATE("R2C",'CONTROL INTERNO'!$O$18),"")</f>
        <v/>
      </c>
      <c r="Y27" s="69" t="str">
        <f>IF(AND('CONTROL INTERNO'!$Y$19="Media",'CONTROL INTERNO'!$AA$19="Moderado"),CONCATENATE("R2C",'CONTROL INTERNO'!$O$19),"")</f>
        <v/>
      </c>
      <c r="Z27" s="69" t="str">
        <f>IF(AND('CONTROL INTERNO'!$Y$20="Media",'CONTROL INTERNO'!$AA$20="Moderado"),CONCATENATE("R2C",'CONTROL INTERNO'!$O$20),"")</f>
        <v/>
      </c>
      <c r="AA27" s="70" t="str">
        <f>IF(AND('CONTROL INTERNO'!$Y$21="Media",'CONTROL INTERNO'!$AA$21="Moderado"),CONCATENATE("R2C",'CONTROL INTERNO'!$O$21),"")</f>
        <v/>
      </c>
      <c r="AB27" s="52" t="str">
        <f ca="1">IF(AND('CONTROL INTERNO'!$Y$16="Media",'CONTROL INTERNO'!$AA$16="Mayor"),CONCATENATE("R2C",'CONTROL INTERNO'!$O$16),"")</f>
        <v/>
      </c>
      <c r="AC27" s="53" t="str">
        <f>IF(AND('CONTROL INTERNO'!$Y$17="Media",'CONTROL INTERNO'!$AA$17="Mayor"),CONCATENATE("R2C",'CONTROL INTERNO'!$O$17),"")</f>
        <v/>
      </c>
      <c r="AD27" s="53" t="str">
        <f>IF(AND('CONTROL INTERNO'!$Y$18="Media",'CONTROL INTERNO'!$AA$18="Mayor"),CONCATENATE("R2C",'CONTROL INTERNO'!$O$18),"")</f>
        <v/>
      </c>
      <c r="AE27" s="53" t="str">
        <f>IF(AND('CONTROL INTERNO'!$Y$19="Media",'CONTROL INTERNO'!$AA$19="Mayor"),CONCATENATE("R2C",'CONTROL INTERNO'!$O$19),"")</f>
        <v/>
      </c>
      <c r="AF27" s="53" t="str">
        <f>IF(AND('CONTROL INTERNO'!$Y$20="Media",'CONTROL INTERNO'!$AA$20="Mayor"),CONCATENATE("R2C",'CONTROL INTERNO'!$O$20),"")</f>
        <v/>
      </c>
      <c r="AG27" s="54" t="str">
        <f>IF(AND('CONTROL INTERNO'!$Y$21="Media",'CONTROL INTERNO'!$AA$21="Mayor"),CONCATENATE("R2C",'CONTROL INTERNO'!$O$21),"")</f>
        <v/>
      </c>
      <c r="AH27" s="55" t="str">
        <f ca="1">IF(AND('CONTROL INTERNO'!$Y$16="Media",'CONTROL INTERNO'!$AA$16="Catastrófico"),CONCATENATE("R2C",'CONTROL INTERNO'!$O$16),"")</f>
        <v/>
      </c>
      <c r="AI27" s="56" t="str">
        <f>IF(AND('CONTROL INTERNO'!$Y$17="Media",'CONTROL INTERNO'!$AA$17="Catastrófico"),CONCATENATE("R2C",'CONTROL INTERNO'!$O$17),"")</f>
        <v/>
      </c>
      <c r="AJ27" s="56" t="str">
        <f>IF(AND('CONTROL INTERNO'!$Y$18="Media",'CONTROL INTERNO'!$AA$18="Catastrófico"),CONCATENATE("R2C",'CONTROL INTERNO'!$O$18),"")</f>
        <v/>
      </c>
      <c r="AK27" s="56" t="str">
        <f>IF(AND('CONTROL INTERNO'!$Y$19="Media",'CONTROL INTERNO'!$AA$19="Catastrófico"),CONCATENATE("R2C",'CONTROL INTERNO'!$O$19),"")</f>
        <v/>
      </c>
      <c r="AL27" s="56" t="str">
        <f>IF(AND('CONTROL INTERNO'!$Y$20="Media",'CONTROL INTERNO'!$AA$20="Catastrófico"),CONCATENATE("R2C",'CONTROL INTERNO'!$O$20),"")</f>
        <v/>
      </c>
      <c r="AM27" s="57" t="str">
        <f>IF(AND('CONTROL INTERNO'!$Y$21="Media",'CONTROL INTERNO'!$AA$21="Catastrófico"),CONCATENATE("R2C",'CONTROL INTERNO'!$O$21),"")</f>
        <v/>
      </c>
      <c r="AN27" s="84"/>
      <c r="AO27" s="374"/>
      <c r="AP27" s="375"/>
      <c r="AQ27" s="375"/>
      <c r="AR27" s="375"/>
      <c r="AS27" s="375"/>
      <c r="AT27" s="376"/>
      <c r="AU27" s="84"/>
      <c r="AV27" s="84"/>
      <c r="AW27" s="84"/>
      <c r="AX27" s="84"/>
      <c r="AY27" s="84"/>
      <c r="AZ27" s="84"/>
      <c r="BA27" s="84"/>
      <c r="BB27" s="84"/>
      <c r="BC27" s="84"/>
      <c r="BD27" s="84"/>
      <c r="BE27" s="84"/>
      <c r="BF27" s="84"/>
      <c r="BG27" s="84"/>
      <c r="BH27" s="84"/>
      <c r="BI27" s="84"/>
      <c r="BJ27" s="84"/>
      <c r="BK27" s="84"/>
      <c r="BL27" s="84"/>
      <c r="BM27" s="84"/>
      <c r="BN27" s="84"/>
      <c r="BO27" s="84"/>
      <c r="BP27" s="84"/>
      <c r="BQ27" s="84"/>
      <c r="BR27" s="84"/>
      <c r="BS27" s="84"/>
      <c r="BT27" s="84"/>
      <c r="BU27" s="84"/>
      <c r="BV27" s="84"/>
      <c r="BW27" s="84"/>
      <c r="BX27" s="84"/>
    </row>
    <row r="28" spans="1:76" ht="15" customHeight="1" x14ac:dyDescent="0.25">
      <c r="A28" s="84"/>
      <c r="B28" s="292"/>
      <c r="C28" s="292"/>
      <c r="D28" s="293"/>
      <c r="E28" s="333"/>
      <c r="F28" s="334"/>
      <c r="G28" s="334"/>
      <c r="H28" s="334"/>
      <c r="I28" s="335"/>
      <c r="J28" s="68" t="str">
        <f>IF(AND('CONTROL INTERNO'!$Y$22="Media",'CONTROL INTERNO'!$AA$22="Leve"),CONCATENATE("R3C",'CONTROL INTERNO'!$O$22),"")</f>
        <v/>
      </c>
      <c r="K28" s="69" t="str">
        <f>IF(AND('CONTROL INTERNO'!$Y$23="Media",'CONTROL INTERNO'!$AA$23="Leve"),CONCATENATE("R3C",'CONTROL INTERNO'!$O$23),"")</f>
        <v/>
      </c>
      <c r="L28" s="69" t="str">
        <f>IF(AND('CONTROL INTERNO'!$Y$24="Media",'CONTROL INTERNO'!$AA$24="Leve"),CONCATENATE("R3C",'CONTROL INTERNO'!$O$24),"")</f>
        <v/>
      </c>
      <c r="M28" s="69" t="str">
        <f>IF(AND('CONTROL INTERNO'!$Y$25="Media",'CONTROL INTERNO'!$AA$25="Leve"),CONCATENATE("R3C",'CONTROL INTERNO'!$O$25),"")</f>
        <v/>
      </c>
      <c r="N28" s="69" t="str">
        <f>IF(AND('CONTROL INTERNO'!$Y$26="Media",'CONTROL INTERNO'!$AA$26="Leve"),CONCATENATE("R3C",'CONTROL INTERNO'!$O$26),"")</f>
        <v/>
      </c>
      <c r="O28" s="70" t="str">
        <f>IF(AND('CONTROL INTERNO'!$Y$27="Media",'CONTROL INTERNO'!$AA$27="Leve"),CONCATENATE("R3C",'CONTROL INTERNO'!$O$27),"")</f>
        <v/>
      </c>
      <c r="P28" s="68" t="str">
        <f>IF(AND('CONTROL INTERNO'!$Y$22="Media",'CONTROL INTERNO'!$AA$22="Menor"),CONCATENATE("R3C",'CONTROL INTERNO'!$O$22),"")</f>
        <v/>
      </c>
      <c r="Q28" s="69" t="str">
        <f>IF(AND('CONTROL INTERNO'!$Y$23="Media",'CONTROL INTERNO'!$AA$23="Menor"),CONCATENATE("R3C",'CONTROL INTERNO'!$O$23),"")</f>
        <v/>
      </c>
      <c r="R28" s="69" t="str">
        <f>IF(AND('CONTROL INTERNO'!$Y$24="Media",'CONTROL INTERNO'!$AA$24="Menor"),CONCATENATE("R3C",'CONTROL INTERNO'!$O$24),"")</f>
        <v/>
      </c>
      <c r="S28" s="69" t="str">
        <f>IF(AND('CONTROL INTERNO'!$Y$25="Media",'CONTROL INTERNO'!$AA$25="Menor"),CONCATENATE("R3C",'CONTROL INTERNO'!$O$25),"")</f>
        <v/>
      </c>
      <c r="T28" s="69" t="str">
        <f>IF(AND('CONTROL INTERNO'!$Y$26="Media",'CONTROL INTERNO'!$AA$26="Menor"),CONCATENATE("R3C",'CONTROL INTERNO'!$O$26),"")</f>
        <v/>
      </c>
      <c r="U28" s="70" t="str">
        <f>IF(AND('CONTROL INTERNO'!$Y$27="Media",'CONTROL INTERNO'!$AA$27="Menor"),CONCATENATE("R3C",'CONTROL INTERNO'!$O$27),"")</f>
        <v/>
      </c>
      <c r="V28" s="68" t="str">
        <f>IF(AND('CONTROL INTERNO'!$Y$22="Media",'CONTROL INTERNO'!$AA$22="Moderado"),CONCATENATE("R3C",'CONTROL INTERNO'!$O$22),"")</f>
        <v/>
      </c>
      <c r="W28" s="69" t="str">
        <f>IF(AND('CONTROL INTERNO'!$Y$23="Media",'CONTROL INTERNO'!$AA$23="Moderado"),CONCATENATE("R3C",'CONTROL INTERNO'!$O$23),"")</f>
        <v/>
      </c>
      <c r="X28" s="69" t="str">
        <f>IF(AND('CONTROL INTERNO'!$Y$24="Media",'CONTROL INTERNO'!$AA$24="Moderado"),CONCATENATE("R3C",'CONTROL INTERNO'!$O$24),"")</f>
        <v/>
      </c>
      <c r="Y28" s="69" t="str">
        <f>IF(AND('CONTROL INTERNO'!$Y$25="Media",'CONTROL INTERNO'!$AA$25="Moderado"),CONCATENATE("R3C",'CONTROL INTERNO'!$O$25),"")</f>
        <v/>
      </c>
      <c r="Z28" s="69" t="str">
        <f>IF(AND('CONTROL INTERNO'!$Y$26="Media",'CONTROL INTERNO'!$AA$26="Moderado"),CONCATENATE("R3C",'CONTROL INTERNO'!$O$26),"")</f>
        <v/>
      </c>
      <c r="AA28" s="70" t="str">
        <f>IF(AND('CONTROL INTERNO'!$Y$27="Media",'CONTROL INTERNO'!$AA$27="Moderado"),CONCATENATE("R3C",'CONTROL INTERNO'!$O$27),"")</f>
        <v/>
      </c>
      <c r="AB28" s="52" t="str">
        <f>IF(AND('CONTROL INTERNO'!$Y$22="Media",'CONTROL INTERNO'!$AA$22="Mayor"),CONCATENATE("R3C",'CONTROL INTERNO'!$O$22),"")</f>
        <v/>
      </c>
      <c r="AC28" s="53" t="str">
        <f>IF(AND('CONTROL INTERNO'!$Y$23="Media",'CONTROL INTERNO'!$AA$23="Mayor"),CONCATENATE("R3C",'CONTROL INTERNO'!$O$23),"")</f>
        <v/>
      </c>
      <c r="AD28" s="53" t="str">
        <f>IF(AND('CONTROL INTERNO'!$Y$24="Media",'CONTROL INTERNO'!$AA$24="Mayor"),CONCATENATE("R3C",'CONTROL INTERNO'!$O$24),"")</f>
        <v/>
      </c>
      <c r="AE28" s="53" t="str">
        <f>IF(AND('CONTROL INTERNO'!$Y$25="Media",'CONTROL INTERNO'!$AA$25="Mayor"),CONCATENATE("R3C",'CONTROL INTERNO'!$O$25),"")</f>
        <v/>
      </c>
      <c r="AF28" s="53" t="str">
        <f>IF(AND('CONTROL INTERNO'!$Y$26="Media",'CONTROL INTERNO'!$AA$26="Mayor"),CONCATENATE("R3C",'CONTROL INTERNO'!$O$26),"")</f>
        <v/>
      </c>
      <c r="AG28" s="54" t="str">
        <f>IF(AND('CONTROL INTERNO'!$Y$27="Media",'CONTROL INTERNO'!$AA$27="Mayor"),CONCATENATE("R3C",'CONTROL INTERNO'!$O$27),"")</f>
        <v/>
      </c>
      <c r="AH28" s="55" t="str">
        <f>IF(AND('CONTROL INTERNO'!$Y$22="Media",'CONTROL INTERNO'!$AA$22="Catastrófico"),CONCATENATE("R3C",'CONTROL INTERNO'!$O$22),"")</f>
        <v/>
      </c>
      <c r="AI28" s="56" t="str">
        <f>IF(AND('CONTROL INTERNO'!$Y$23="Media",'CONTROL INTERNO'!$AA$23="Catastrófico"),CONCATENATE("R3C",'CONTROL INTERNO'!$O$23),"")</f>
        <v/>
      </c>
      <c r="AJ28" s="56" t="str">
        <f>IF(AND('CONTROL INTERNO'!$Y$24="Media",'CONTROL INTERNO'!$AA$24="Catastrófico"),CONCATENATE("R3C",'CONTROL INTERNO'!$O$24),"")</f>
        <v/>
      </c>
      <c r="AK28" s="56" t="str">
        <f>IF(AND('CONTROL INTERNO'!$Y$25="Media",'CONTROL INTERNO'!$AA$25="Catastrófico"),CONCATENATE("R3C",'CONTROL INTERNO'!$O$25),"")</f>
        <v/>
      </c>
      <c r="AL28" s="56" t="str">
        <f>IF(AND('CONTROL INTERNO'!$Y$26="Media",'CONTROL INTERNO'!$AA$26="Catastrófico"),CONCATENATE("R3C",'CONTROL INTERNO'!$O$26),"")</f>
        <v/>
      </c>
      <c r="AM28" s="57" t="str">
        <f>IF(AND('CONTROL INTERNO'!$Y$27="Media",'CONTROL INTERNO'!$AA$27="Catastrófico"),CONCATENATE("R3C",'CONTROL INTERNO'!$O$27),"")</f>
        <v/>
      </c>
      <c r="AN28" s="84"/>
      <c r="AO28" s="374"/>
      <c r="AP28" s="375"/>
      <c r="AQ28" s="375"/>
      <c r="AR28" s="375"/>
      <c r="AS28" s="375"/>
      <c r="AT28" s="376"/>
      <c r="AU28" s="84"/>
      <c r="AV28" s="84"/>
      <c r="AW28" s="84"/>
      <c r="AX28" s="84"/>
      <c r="AY28" s="84"/>
      <c r="AZ28" s="84"/>
      <c r="BA28" s="84"/>
      <c r="BB28" s="84"/>
      <c r="BC28" s="84"/>
      <c r="BD28" s="84"/>
      <c r="BE28" s="84"/>
      <c r="BF28" s="84"/>
      <c r="BG28" s="84"/>
      <c r="BH28" s="84"/>
      <c r="BI28" s="84"/>
      <c r="BJ28" s="84"/>
      <c r="BK28" s="84"/>
      <c r="BL28" s="84"/>
      <c r="BM28" s="84"/>
      <c r="BN28" s="84"/>
      <c r="BO28" s="84"/>
      <c r="BP28" s="84"/>
      <c r="BQ28" s="84"/>
      <c r="BR28" s="84"/>
      <c r="BS28" s="84"/>
      <c r="BT28" s="84"/>
      <c r="BU28" s="84"/>
      <c r="BV28" s="84"/>
      <c r="BW28" s="84"/>
      <c r="BX28" s="84"/>
    </row>
    <row r="29" spans="1:76" ht="15" customHeight="1" x14ac:dyDescent="0.25">
      <c r="A29" s="84"/>
      <c r="B29" s="292"/>
      <c r="C29" s="292"/>
      <c r="D29" s="293"/>
      <c r="E29" s="333"/>
      <c r="F29" s="334"/>
      <c r="G29" s="334"/>
      <c r="H29" s="334"/>
      <c r="I29" s="335"/>
      <c r="J29" s="68" t="str">
        <f>IF(AND('CONTROL INTERNO'!$Y$28="Media",'CONTROL INTERNO'!$AA$28="Leve"),CONCATENATE("R4C",'CONTROL INTERNO'!$O$28),"")</f>
        <v/>
      </c>
      <c r="K29" s="69" t="str">
        <f>IF(AND('CONTROL INTERNO'!$Y$29="Media",'CONTROL INTERNO'!$AA$29="Leve"),CONCATENATE("R4C",'CONTROL INTERNO'!$O$29),"")</f>
        <v/>
      </c>
      <c r="L29" s="69" t="str">
        <f>IF(AND('CONTROL INTERNO'!$Y$30="Media",'CONTROL INTERNO'!$AA$30="Leve"),CONCATENATE("R4C",'CONTROL INTERNO'!$O$30),"")</f>
        <v/>
      </c>
      <c r="M29" s="69" t="str">
        <f>IF(AND('CONTROL INTERNO'!$Y$31="Media",'CONTROL INTERNO'!$AA$31="Leve"),CONCATENATE("R4C",'CONTROL INTERNO'!$O$31),"")</f>
        <v/>
      </c>
      <c r="N29" s="69" t="str">
        <f>IF(AND('CONTROL INTERNO'!$Y$32="Media",'CONTROL INTERNO'!$AA$32="Leve"),CONCATENATE("R4C",'CONTROL INTERNO'!$O$32),"")</f>
        <v/>
      </c>
      <c r="O29" s="70" t="str">
        <f>IF(AND('CONTROL INTERNO'!$Y$33="Media",'CONTROL INTERNO'!$AA$33="Leve"),CONCATENATE("R4C",'CONTROL INTERNO'!$O$33),"")</f>
        <v/>
      </c>
      <c r="P29" s="68" t="str">
        <f>IF(AND('CONTROL INTERNO'!$Y$28="Media",'CONTROL INTERNO'!$AA$28="Menor"),CONCATENATE("R4C",'CONTROL INTERNO'!$O$28),"")</f>
        <v/>
      </c>
      <c r="Q29" s="69" t="str">
        <f>IF(AND('CONTROL INTERNO'!$Y$29="Media",'CONTROL INTERNO'!$AA$29="Menor"),CONCATENATE("R4C",'CONTROL INTERNO'!$O$29),"")</f>
        <v/>
      </c>
      <c r="R29" s="69" t="str">
        <f>IF(AND('CONTROL INTERNO'!$Y$30="Media",'CONTROL INTERNO'!$AA$30="Menor"),CONCATENATE("R4C",'CONTROL INTERNO'!$O$30),"")</f>
        <v/>
      </c>
      <c r="S29" s="69" t="str">
        <f>IF(AND('CONTROL INTERNO'!$Y$31="Media",'CONTROL INTERNO'!$AA$31="Menor"),CONCATENATE("R4C",'CONTROL INTERNO'!$O$31),"")</f>
        <v/>
      </c>
      <c r="T29" s="69" t="str">
        <f>IF(AND('CONTROL INTERNO'!$Y$32="Media",'CONTROL INTERNO'!$AA$32="Menor"),CONCATENATE("R4C",'CONTROL INTERNO'!$O$32),"")</f>
        <v/>
      </c>
      <c r="U29" s="70" t="str">
        <f>IF(AND('CONTROL INTERNO'!$Y$33="Media",'CONTROL INTERNO'!$AA$33="Menor"),CONCATENATE("R4C",'CONTROL INTERNO'!$O$33),"")</f>
        <v/>
      </c>
      <c r="V29" s="68" t="str">
        <f>IF(AND('CONTROL INTERNO'!$Y$28="Media",'CONTROL INTERNO'!$AA$28="Moderado"),CONCATENATE("R4C",'CONTROL INTERNO'!$O$28),"")</f>
        <v/>
      </c>
      <c r="W29" s="69" t="str">
        <f>IF(AND('CONTROL INTERNO'!$Y$29="Media",'CONTROL INTERNO'!$AA$29="Moderado"),CONCATENATE("R4C",'CONTROL INTERNO'!$O$29),"")</f>
        <v/>
      </c>
      <c r="X29" s="69" t="str">
        <f>IF(AND('CONTROL INTERNO'!$Y$30="Media",'CONTROL INTERNO'!$AA$30="Moderado"),CONCATENATE("R4C",'CONTROL INTERNO'!$O$30),"")</f>
        <v/>
      </c>
      <c r="Y29" s="69" t="str">
        <f>IF(AND('CONTROL INTERNO'!$Y$31="Media",'CONTROL INTERNO'!$AA$31="Moderado"),CONCATENATE("R4C",'CONTROL INTERNO'!$O$31),"")</f>
        <v/>
      </c>
      <c r="Z29" s="69" t="str">
        <f>IF(AND('CONTROL INTERNO'!$Y$32="Media",'CONTROL INTERNO'!$AA$32="Moderado"),CONCATENATE("R4C",'CONTROL INTERNO'!$O$32),"")</f>
        <v/>
      </c>
      <c r="AA29" s="70" t="str">
        <f>IF(AND('CONTROL INTERNO'!$Y$33="Media",'CONTROL INTERNO'!$AA$33="Moderado"),CONCATENATE("R4C",'CONTROL INTERNO'!$O$33),"")</f>
        <v/>
      </c>
      <c r="AB29" s="52" t="str">
        <f>IF(AND('CONTROL INTERNO'!$Y$28="Media",'CONTROL INTERNO'!$AA$28="Mayor"),CONCATENATE("R4C",'CONTROL INTERNO'!$O$28),"")</f>
        <v/>
      </c>
      <c r="AC29" s="53" t="str">
        <f>IF(AND('CONTROL INTERNO'!$Y$29="Media",'CONTROL INTERNO'!$AA$29="Mayor"),CONCATENATE("R4C",'CONTROL INTERNO'!$O$29),"")</f>
        <v/>
      </c>
      <c r="AD29" s="58" t="str">
        <f>IF(AND('CONTROL INTERNO'!$Y$30="Media",'CONTROL INTERNO'!$AA$30="Mayor"),CONCATENATE("R4C",'CONTROL INTERNO'!$O$30),"")</f>
        <v/>
      </c>
      <c r="AE29" s="58" t="str">
        <f>IF(AND('CONTROL INTERNO'!$Y$31="Media",'CONTROL INTERNO'!$AA$31="Mayor"),CONCATENATE("R4C",'CONTROL INTERNO'!$O$31),"")</f>
        <v/>
      </c>
      <c r="AF29" s="58" t="str">
        <f>IF(AND('CONTROL INTERNO'!$Y$32="Media",'CONTROL INTERNO'!$AA$32="Mayor"),CONCATENATE("R4C",'CONTROL INTERNO'!$O$32),"")</f>
        <v/>
      </c>
      <c r="AG29" s="54" t="str">
        <f>IF(AND('CONTROL INTERNO'!$Y$33="Media",'CONTROL INTERNO'!$AA$33="Mayor"),CONCATENATE("R4C",'CONTROL INTERNO'!$O$33),"")</f>
        <v/>
      </c>
      <c r="AH29" s="55" t="str">
        <f>IF(AND('CONTROL INTERNO'!$Y$28="Media",'CONTROL INTERNO'!$AA$28="Catastrófico"),CONCATENATE("R4C",'CONTROL INTERNO'!$O$28),"")</f>
        <v/>
      </c>
      <c r="AI29" s="56" t="str">
        <f>IF(AND('CONTROL INTERNO'!$Y$29="Media",'CONTROL INTERNO'!$AA$29="Catastrófico"),CONCATENATE("R4C",'CONTROL INTERNO'!$O$29),"")</f>
        <v/>
      </c>
      <c r="AJ29" s="56" t="str">
        <f>IF(AND('CONTROL INTERNO'!$Y$30="Media",'CONTROL INTERNO'!$AA$30="Catastrófico"),CONCATENATE("R4C",'CONTROL INTERNO'!$O$30),"")</f>
        <v/>
      </c>
      <c r="AK29" s="56" t="str">
        <f>IF(AND('CONTROL INTERNO'!$Y$31="Media",'CONTROL INTERNO'!$AA$31="Catastrófico"),CONCATENATE("R4C",'CONTROL INTERNO'!$O$31),"")</f>
        <v/>
      </c>
      <c r="AL29" s="56" t="str">
        <f>IF(AND('CONTROL INTERNO'!$Y$32="Media",'CONTROL INTERNO'!$AA$32="Catastrófico"),CONCATENATE("R4C",'CONTROL INTERNO'!$O$32),"")</f>
        <v/>
      </c>
      <c r="AM29" s="57" t="str">
        <f>IF(AND('CONTROL INTERNO'!$Y$33="Media",'CONTROL INTERNO'!$AA$33="Catastrófico"),CONCATENATE("R4C",'CONTROL INTERNO'!$O$33),"")</f>
        <v/>
      </c>
      <c r="AN29" s="84"/>
      <c r="AO29" s="374"/>
      <c r="AP29" s="375"/>
      <c r="AQ29" s="375"/>
      <c r="AR29" s="375"/>
      <c r="AS29" s="375"/>
      <c r="AT29" s="376"/>
      <c r="AU29" s="84"/>
      <c r="AV29" s="84"/>
      <c r="AW29" s="84"/>
      <c r="AX29" s="84"/>
      <c r="AY29" s="84"/>
      <c r="AZ29" s="84"/>
      <c r="BA29" s="84"/>
      <c r="BB29" s="84"/>
      <c r="BC29" s="84"/>
      <c r="BD29" s="84"/>
      <c r="BE29" s="84"/>
      <c r="BF29" s="84"/>
      <c r="BG29" s="84"/>
      <c r="BH29" s="84"/>
      <c r="BI29" s="84"/>
      <c r="BJ29" s="84"/>
      <c r="BK29" s="84"/>
      <c r="BL29" s="84"/>
      <c r="BM29" s="84"/>
      <c r="BN29" s="84"/>
      <c r="BO29" s="84"/>
      <c r="BP29" s="84"/>
      <c r="BQ29" s="84"/>
      <c r="BR29" s="84"/>
      <c r="BS29" s="84"/>
      <c r="BT29" s="84"/>
      <c r="BU29" s="84"/>
      <c r="BV29" s="84"/>
      <c r="BW29" s="84"/>
      <c r="BX29" s="84"/>
    </row>
    <row r="30" spans="1:76" ht="15" customHeight="1" x14ac:dyDescent="0.25">
      <c r="A30" s="84"/>
      <c r="B30" s="292"/>
      <c r="C30" s="292"/>
      <c r="D30" s="293"/>
      <c r="E30" s="333"/>
      <c r="F30" s="334"/>
      <c r="G30" s="334"/>
      <c r="H30" s="334"/>
      <c r="I30" s="335"/>
      <c r="J30" s="68" t="str">
        <f>IF(AND('CONTROL INTERNO'!$Y$34="Media",'CONTROL INTERNO'!$AA$34="Leve"),CONCATENATE("R5C",'CONTROL INTERNO'!$O$34),"")</f>
        <v/>
      </c>
      <c r="K30" s="69" t="str">
        <f>IF(AND('CONTROL INTERNO'!$Y$35="Media",'CONTROL INTERNO'!$AA$35="Leve"),CONCATENATE("R5C",'CONTROL INTERNO'!$O$35),"")</f>
        <v/>
      </c>
      <c r="L30" s="69" t="str">
        <f>IF(AND('CONTROL INTERNO'!$Y$36="Media",'CONTROL INTERNO'!$AA$36="Leve"),CONCATENATE("R5C",'CONTROL INTERNO'!$O$36),"")</f>
        <v/>
      </c>
      <c r="M30" s="69" t="str">
        <f>IF(AND('CONTROL INTERNO'!$Y$37="Media",'CONTROL INTERNO'!$AA$37="Leve"),CONCATENATE("R5C",'CONTROL INTERNO'!$O$37),"")</f>
        <v/>
      </c>
      <c r="N30" s="69" t="str">
        <f>IF(AND('CONTROL INTERNO'!$Y$38="Media",'CONTROL INTERNO'!$AA$38="Leve"),CONCATENATE("R5C",'CONTROL INTERNO'!$O$38),"")</f>
        <v/>
      </c>
      <c r="O30" s="70" t="str">
        <f>IF(AND('CONTROL INTERNO'!$Y$39="Media",'CONTROL INTERNO'!$AA$39="Leve"),CONCATENATE("R5C",'CONTROL INTERNO'!$O$39),"")</f>
        <v/>
      </c>
      <c r="P30" s="68" t="str">
        <f>IF(AND('CONTROL INTERNO'!$Y$34="Media",'CONTROL INTERNO'!$AA$34="Menor"),CONCATENATE("R5C",'CONTROL INTERNO'!$O$34),"")</f>
        <v/>
      </c>
      <c r="Q30" s="69" t="str">
        <f>IF(AND('CONTROL INTERNO'!$Y$35="Media",'CONTROL INTERNO'!$AA$35="Menor"),CONCATENATE("R5C",'CONTROL INTERNO'!$O$35),"")</f>
        <v/>
      </c>
      <c r="R30" s="69" t="str">
        <f>IF(AND('CONTROL INTERNO'!$Y$36="Media",'CONTROL INTERNO'!$AA$36="Menor"),CONCATENATE("R5C",'CONTROL INTERNO'!$O$36),"")</f>
        <v/>
      </c>
      <c r="S30" s="69" t="str">
        <f>IF(AND('CONTROL INTERNO'!$Y$37="Media",'CONTROL INTERNO'!$AA$37="Menor"),CONCATENATE("R5C",'CONTROL INTERNO'!$O$37),"")</f>
        <v/>
      </c>
      <c r="T30" s="69" t="str">
        <f>IF(AND('CONTROL INTERNO'!$Y$38="Media",'CONTROL INTERNO'!$AA$38="Menor"),CONCATENATE("R5C",'CONTROL INTERNO'!$O$38),"")</f>
        <v/>
      </c>
      <c r="U30" s="70" t="str">
        <f>IF(AND('CONTROL INTERNO'!$Y$39="Media",'CONTROL INTERNO'!$AA$39="Menor"),CONCATENATE("R5C",'CONTROL INTERNO'!$O$39),"")</f>
        <v/>
      </c>
      <c r="V30" s="68" t="str">
        <f>IF(AND('CONTROL INTERNO'!$Y$34="Media",'CONTROL INTERNO'!$AA$34="Moderado"),CONCATENATE("R5C",'CONTROL INTERNO'!$O$34),"")</f>
        <v/>
      </c>
      <c r="W30" s="69" t="str">
        <f>IF(AND('CONTROL INTERNO'!$Y$35="Media",'CONTROL INTERNO'!$AA$35="Moderado"),CONCATENATE("R5C",'CONTROL INTERNO'!$O$35),"")</f>
        <v/>
      </c>
      <c r="X30" s="69" t="str">
        <f>IF(AND('CONTROL INTERNO'!$Y$36="Media",'CONTROL INTERNO'!$AA$36="Moderado"),CONCATENATE("R5C",'CONTROL INTERNO'!$O$36),"")</f>
        <v/>
      </c>
      <c r="Y30" s="69" t="str">
        <f>IF(AND('CONTROL INTERNO'!$Y$37="Media",'CONTROL INTERNO'!$AA$37="Moderado"),CONCATENATE("R5C",'CONTROL INTERNO'!$O$37),"")</f>
        <v/>
      </c>
      <c r="Z30" s="69" t="str">
        <f>IF(AND('CONTROL INTERNO'!$Y$38="Media",'CONTROL INTERNO'!$AA$38="Moderado"),CONCATENATE("R5C",'CONTROL INTERNO'!$O$38),"")</f>
        <v/>
      </c>
      <c r="AA30" s="70" t="str">
        <f>IF(AND('CONTROL INTERNO'!$Y$39="Media",'CONTROL INTERNO'!$AA$39="Moderado"),CONCATENATE("R5C",'CONTROL INTERNO'!$O$39),"")</f>
        <v/>
      </c>
      <c r="AB30" s="52" t="str">
        <f>IF(AND('CONTROL INTERNO'!$Y$34="Media",'CONTROL INTERNO'!$AA$34="Mayor"),CONCATENATE("R5C",'CONTROL INTERNO'!$O$34),"")</f>
        <v/>
      </c>
      <c r="AC30" s="53" t="str">
        <f>IF(AND('CONTROL INTERNO'!$Y$35="Media",'CONTROL INTERNO'!$AA$35="Mayor"),CONCATENATE("R5C",'CONTROL INTERNO'!$O$35),"")</f>
        <v/>
      </c>
      <c r="AD30" s="58" t="str">
        <f>IF(AND('CONTROL INTERNO'!$Y$36="Media",'CONTROL INTERNO'!$AA$36="Mayor"),CONCATENATE("R5C",'CONTROL INTERNO'!$O$36),"")</f>
        <v/>
      </c>
      <c r="AE30" s="58" t="str">
        <f>IF(AND('CONTROL INTERNO'!$Y$37="Media",'CONTROL INTERNO'!$AA$37="Mayor"),CONCATENATE("R5C",'CONTROL INTERNO'!$O$37),"")</f>
        <v/>
      </c>
      <c r="AF30" s="58" t="str">
        <f>IF(AND('CONTROL INTERNO'!$Y$38="Media",'CONTROL INTERNO'!$AA$38="Mayor"),CONCATENATE("R5C",'CONTROL INTERNO'!$O$38),"")</f>
        <v/>
      </c>
      <c r="AG30" s="54" t="str">
        <f>IF(AND('CONTROL INTERNO'!$Y$39="Media",'CONTROL INTERNO'!$AA$39="Mayor"),CONCATENATE("R5C",'CONTROL INTERNO'!$O$39),"")</f>
        <v/>
      </c>
      <c r="AH30" s="55" t="str">
        <f>IF(AND('CONTROL INTERNO'!$Y$34="Media",'CONTROL INTERNO'!$AA$34="Catastrófico"),CONCATENATE("R5C",'CONTROL INTERNO'!$O$34),"")</f>
        <v/>
      </c>
      <c r="AI30" s="56" t="str">
        <f>IF(AND('CONTROL INTERNO'!$Y$35="Media",'CONTROL INTERNO'!$AA$35="Catastrófico"),CONCATENATE("R5C",'CONTROL INTERNO'!$O$35),"")</f>
        <v/>
      </c>
      <c r="AJ30" s="56" t="str">
        <f>IF(AND('CONTROL INTERNO'!$Y$36="Media",'CONTROL INTERNO'!$AA$36="Catastrófico"),CONCATENATE("R5C",'CONTROL INTERNO'!$O$36),"")</f>
        <v/>
      </c>
      <c r="AK30" s="56" t="str">
        <f>IF(AND('CONTROL INTERNO'!$Y$37="Media",'CONTROL INTERNO'!$AA$37="Catastrófico"),CONCATENATE("R5C",'CONTROL INTERNO'!$O$37),"")</f>
        <v/>
      </c>
      <c r="AL30" s="56" t="str">
        <f>IF(AND('CONTROL INTERNO'!$Y$38="Media",'CONTROL INTERNO'!$AA$38="Catastrófico"),CONCATENATE("R5C",'CONTROL INTERNO'!$O$38),"")</f>
        <v/>
      </c>
      <c r="AM30" s="57" t="str">
        <f>IF(AND('CONTROL INTERNO'!$Y$39="Media",'CONTROL INTERNO'!$AA$39="Catastrófico"),CONCATENATE("R5C",'CONTROL INTERNO'!$O$39),"")</f>
        <v/>
      </c>
      <c r="AN30" s="84"/>
      <c r="AO30" s="374"/>
      <c r="AP30" s="375"/>
      <c r="AQ30" s="375"/>
      <c r="AR30" s="375"/>
      <c r="AS30" s="375"/>
      <c r="AT30" s="376"/>
      <c r="AU30" s="84"/>
      <c r="AV30" s="84"/>
      <c r="AW30" s="84"/>
      <c r="AX30" s="84"/>
      <c r="AY30" s="84"/>
      <c r="AZ30" s="84"/>
      <c r="BA30" s="84"/>
      <c r="BB30" s="84"/>
      <c r="BC30" s="84"/>
      <c r="BD30" s="84"/>
      <c r="BE30" s="84"/>
      <c r="BF30" s="84"/>
      <c r="BG30" s="84"/>
      <c r="BH30" s="84"/>
      <c r="BI30" s="84"/>
      <c r="BJ30" s="84"/>
      <c r="BK30" s="84"/>
      <c r="BL30" s="84"/>
      <c r="BM30" s="84"/>
      <c r="BN30" s="84"/>
      <c r="BO30" s="84"/>
      <c r="BP30" s="84"/>
      <c r="BQ30" s="84"/>
      <c r="BR30" s="84"/>
      <c r="BS30" s="84"/>
      <c r="BT30" s="84"/>
      <c r="BU30" s="84"/>
      <c r="BV30" s="84"/>
      <c r="BW30" s="84"/>
      <c r="BX30" s="84"/>
    </row>
    <row r="31" spans="1:76" ht="15" customHeight="1" x14ac:dyDescent="0.25">
      <c r="A31" s="84"/>
      <c r="B31" s="292"/>
      <c r="C31" s="292"/>
      <c r="D31" s="293"/>
      <c r="E31" s="333"/>
      <c r="F31" s="334"/>
      <c r="G31" s="334"/>
      <c r="H31" s="334"/>
      <c r="I31" s="335"/>
      <c r="J31" s="68" t="str">
        <f>IF(AND('CONTROL INTERNO'!$Y$40="Media",'CONTROL INTERNO'!$AA$40="Leve"),CONCATENATE("R6C",'CONTROL INTERNO'!$O$40),"")</f>
        <v/>
      </c>
      <c r="K31" s="69" t="str">
        <f>IF(AND('CONTROL INTERNO'!$Y$41="Media",'CONTROL INTERNO'!$AA$41="Leve"),CONCATENATE("R6C",'CONTROL INTERNO'!$O$41),"")</f>
        <v/>
      </c>
      <c r="L31" s="69" t="str">
        <f>IF(AND('CONTROL INTERNO'!$Y$42="Media",'CONTROL INTERNO'!$AA$42="Leve"),CONCATENATE("R6C",'CONTROL INTERNO'!$O$42),"")</f>
        <v/>
      </c>
      <c r="M31" s="69" t="str">
        <f>IF(AND('CONTROL INTERNO'!$Y$43="Media",'CONTROL INTERNO'!$AA$43="Leve"),CONCATENATE("R6C",'CONTROL INTERNO'!$O$43),"")</f>
        <v/>
      </c>
      <c r="N31" s="69" t="str">
        <f>IF(AND('CONTROL INTERNO'!$Y$44="Media",'CONTROL INTERNO'!$AA$44="Leve"),CONCATENATE("R6C",'CONTROL INTERNO'!$O$44),"")</f>
        <v/>
      </c>
      <c r="O31" s="70" t="str">
        <f>IF(AND('CONTROL INTERNO'!$Y$45="Media",'CONTROL INTERNO'!$AA$45="Leve"),CONCATENATE("R6C",'CONTROL INTERNO'!$O$45),"")</f>
        <v/>
      </c>
      <c r="P31" s="68" t="str">
        <f>IF(AND('CONTROL INTERNO'!$Y$40="Media",'CONTROL INTERNO'!$AA$40="Menor"),CONCATENATE("R6C",'CONTROL INTERNO'!$O$40),"")</f>
        <v/>
      </c>
      <c r="Q31" s="69" t="str">
        <f>IF(AND('CONTROL INTERNO'!$Y$41="Media",'CONTROL INTERNO'!$AA$41="Menor"),CONCATENATE("R6C",'CONTROL INTERNO'!$O$41),"")</f>
        <v/>
      </c>
      <c r="R31" s="69" t="str">
        <f>IF(AND('CONTROL INTERNO'!$Y$42="Media",'CONTROL INTERNO'!$AA$42="Menor"),CONCATENATE("R6C",'CONTROL INTERNO'!$O$42),"")</f>
        <v/>
      </c>
      <c r="S31" s="69" t="str">
        <f>IF(AND('CONTROL INTERNO'!$Y$43="Media",'CONTROL INTERNO'!$AA$43="Menor"),CONCATENATE("R6C",'CONTROL INTERNO'!$O$43),"")</f>
        <v/>
      </c>
      <c r="T31" s="69" t="str">
        <f>IF(AND('CONTROL INTERNO'!$Y$44="Media",'CONTROL INTERNO'!$AA$44="Menor"),CONCATENATE("R6C",'CONTROL INTERNO'!$O$44),"")</f>
        <v/>
      </c>
      <c r="U31" s="70" t="str">
        <f>IF(AND('CONTROL INTERNO'!$Y$45="Media",'CONTROL INTERNO'!$AA$45="Menor"),CONCATENATE("R6C",'CONTROL INTERNO'!$O$45),"")</f>
        <v/>
      </c>
      <c r="V31" s="68" t="str">
        <f>IF(AND('CONTROL INTERNO'!$Y$40="Media",'CONTROL INTERNO'!$AA$40="Moderado"),CONCATENATE("R6C",'CONTROL INTERNO'!$O$40),"")</f>
        <v/>
      </c>
      <c r="W31" s="69" t="str">
        <f>IF(AND('CONTROL INTERNO'!$Y$41="Media",'CONTROL INTERNO'!$AA$41="Moderado"),CONCATENATE("R6C",'CONTROL INTERNO'!$O$41),"")</f>
        <v/>
      </c>
      <c r="X31" s="69" t="str">
        <f>IF(AND('CONTROL INTERNO'!$Y$42="Media",'CONTROL INTERNO'!$AA$42="Moderado"),CONCATENATE("R6C",'CONTROL INTERNO'!$O$42),"")</f>
        <v/>
      </c>
      <c r="Y31" s="69" t="str">
        <f>IF(AND('CONTROL INTERNO'!$Y$43="Media",'CONTROL INTERNO'!$AA$43="Moderado"),CONCATENATE("R6C",'CONTROL INTERNO'!$O$43),"")</f>
        <v/>
      </c>
      <c r="Z31" s="69" t="str">
        <f>IF(AND('CONTROL INTERNO'!$Y$44="Media",'CONTROL INTERNO'!$AA$44="Moderado"),CONCATENATE("R6C",'CONTROL INTERNO'!$O$44),"")</f>
        <v/>
      </c>
      <c r="AA31" s="70" t="str">
        <f>IF(AND('CONTROL INTERNO'!$Y$45="Media",'CONTROL INTERNO'!$AA$45="Moderado"),CONCATENATE("R6C",'CONTROL INTERNO'!$O$45),"")</f>
        <v/>
      </c>
      <c r="AB31" s="52" t="str">
        <f>IF(AND('CONTROL INTERNO'!$Y$40="Media",'CONTROL INTERNO'!$AA$40="Mayor"),CONCATENATE("R6C",'CONTROL INTERNO'!$O$40),"")</f>
        <v/>
      </c>
      <c r="AC31" s="53" t="str">
        <f>IF(AND('CONTROL INTERNO'!$Y$41="Media",'CONTROL INTERNO'!$AA$41="Mayor"),CONCATENATE("R6C",'CONTROL INTERNO'!$O$41),"")</f>
        <v/>
      </c>
      <c r="AD31" s="58" t="str">
        <f>IF(AND('CONTROL INTERNO'!$Y$42="Media",'CONTROL INTERNO'!$AA$42="Mayor"),CONCATENATE("R6C",'CONTROL INTERNO'!$O$42),"")</f>
        <v/>
      </c>
      <c r="AE31" s="58" t="str">
        <f>IF(AND('CONTROL INTERNO'!$Y$43="Media",'CONTROL INTERNO'!$AA$43="Mayor"),CONCATENATE("R6C",'CONTROL INTERNO'!$O$43),"")</f>
        <v/>
      </c>
      <c r="AF31" s="58" t="str">
        <f>IF(AND('CONTROL INTERNO'!$Y$44="Media",'CONTROL INTERNO'!$AA$44="Mayor"),CONCATENATE("R6C",'CONTROL INTERNO'!$O$44),"")</f>
        <v/>
      </c>
      <c r="AG31" s="54" t="str">
        <f>IF(AND('CONTROL INTERNO'!$Y$45="Media",'CONTROL INTERNO'!$AA$45="Mayor"),CONCATENATE("R6C",'CONTROL INTERNO'!$O$45),"")</f>
        <v/>
      </c>
      <c r="AH31" s="55" t="str">
        <f>IF(AND('CONTROL INTERNO'!$Y$40="Media",'CONTROL INTERNO'!$AA$40="Catastrófico"),CONCATENATE("R6C",'CONTROL INTERNO'!$O$40),"")</f>
        <v/>
      </c>
      <c r="AI31" s="56" t="str">
        <f>IF(AND('CONTROL INTERNO'!$Y$41="Media",'CONTROL INTERNO'!$AA$41="Catastrófico"),CONCATENATE("R6C",'CONTROL INTERNO'!$O$41),"")</f>
        <v/>
      </c>
      <c r="AJ31" s="56" t="str">
        <f>IF(AND('CONTROL INTERNO'!$Y$42="Media",'CONTROL INTERNO'!$AA$42="Catastrófico"),CONCATENATE("R6C",'CONTROL INTERNO'!$O$42),"")</f>
        <v/>
      </c>
      <c r="AK31" s="56" t="str">
        <f>IF(AND('CONTROL INTERNO'!$Y$43="Media",'CONTROL INTERNO'!$AA$43="Catastrófico"),CONCATENATE("R6C",'CONTROL INTERNO'!$O$43),"")</f>
        <v/>
      </c>
      <c r="AL31" s="56" t="str">
        <f>IF(AND('CONTROL INTERNO'!$Y$44="Media",'CONTROL INTERNO'!$AA$44="Catastrófico"),CONCATENATE("R6C",'CONTROL INTERNO'!$O$44),"")</f>
        <v/>
      </c>
      <c r="AM31" s="57" t="str">
        <f>IF(AND('CONTROL INTERNO'!$Y$45="Media",'CONTROL INTERNO'!$AA$45="Catastrófico"),CONCATENATE("R6C",'CONTROL INTERNO'!$O$45),"")</f>
        <v/>
      </c>
      <c r="AN31" s="84"/>
      <c r="AO31" s="374"/>
      <c r="AP31" s="375"/>
      <c r="AQ31" s="375"/>
      <c r="AR31" s="375"/>
      <c r="AS31" s="375"/>
      <c r="AT31" s="376"/>
      <c r="AU31" s="84"/>
      <c r="AV31" s="84"/>
      <c r="AW31" s="84"/>
      <c r="AX31" s="84"/>
      <c r="AY31" s="84"/>
      <c r="AZ31" s="84"/>
      <c r="BA31" s="84"/>
      <c r="BB31" s="84"/>
      <c r="BC31" s="84"/>
      <c r="BD31" s="84"/>
      <c r="BE31" s="84"/>
      <c r="BF31" s="84"/>
      <c r="BG31" s="84"/>
      <c r="BH31" s="84"/>
      <c r="BI31" s="84"/>
      <c r="BJ31" s="84"/>
      <c r="BK31" s="84"/>
      <c r="BL31" s="84"/>
      <c r="BM31" s="84"/>
      <c r="BN31" s="84"/>
      <c r="BO31" s="84"/>
      <c r="BP31" s="84"/>
      <c r="BQ31" s="84"/>
      <c r="BR31" s="84"/>
      <c r="BS31" s="84"/>
      <c r="BT31" s="84"/>
      <c r="BU31" s="84"/>
      <c r="BV31" s="84"/>
      <c r="BW31" s="84"/>
      <c r="BX31" s="84"/>
    </row>
    <row r="32" spans="1:76" ht="15" customHeight="1" x14ac:dyDescent="0.25">
      <c r="A32" s="84"/>
      <c r="B32" s="292"/>
      <c r="C32" s="292"/>
      <c r="D32" s="293"/>
      <c r="E32" s="333"/>
      <c r="F32" s="334"/>
      <c r="G32" s="334"/>
      <c r="H32" s="334"/>
      <c r="I32" s="335"/>
      <c r="J32" s="68" t="str">
        <f>IF(AND('CONTROL INTERNO'!$Y$46="Media",'CONTROL INTERNO'!$AA$46="Leve"),CONCATENATE("R7C",'CONTROL INTERNO'!$O$46),"")</f>
        <v/>
      </c>
      <c r="K32" s="69" t="str">
        <f>IF(AND('CONTROL INTERNO'!$Y$47="Media",'CONTROL INTERNO'!$AA$47="Leve"),CONCATENATE("R7C",'CONTROL INTERNO'!$O$47),"")</f>
        <v/>
      </c>
      <c r="L32" s="69" t="str">
        <f>IF(AND('CONTROL INTERNO'!$Y$48="Media",'CONTROL INTERNO'!$AA$48="Leve"),CONCATENATE("R7C",'CONTROL INTERNO'!$O$48),"")</f>
        <v/>
      </c>
      <c r="M32" s="69" t="str">
        <f>IF(AND('CONTROL INTERNO'!$Y$49="Media",'CONTROL INTERNO'!$AA$49="Leve"),CONCATENATE("R7C",'CONTROL INTERNO'!$O$49),"")</f>
        <v/>
      </c>
      <c r="N32" s="69" t="str">
        <f>IF(AND('CONTROL INTERNO'!$Y$50="Media",'CONTROL INTERNO'!$AA$50="Leve"),CONCATENATE("R7C",'CONTROL INTERNO'!$O$50),"")</f>
        <v/>
      </c>
      <c r="O32" s="70" t="str">
        <f>IF(AND('CONTROL INTERNO'!$Y$51="Media",'CONTROL INTERNO'!$AA$51="Leve"),CONCATENATE("R7C",'CONTROL INTERNO'!$O$51),"")</f>
        <v/>
      </c>
      <c r="P32" s="68" t="str">
        <f>IF(AND('CONTROL INTERNO'!$Y$46="Media",'CONTROL INTERNO'!$AA$46="Menor"),CONCATENATE("R7C",'CONTROL INTERNO'!$O$46),"")</f>
        <v/>
      </c>
      <c r="Q32" s="69" t="str">
        <f>IF(AND('CONTROL INTERNO'!$Y$47="Media",'CONTROL INTERNO'!$AA$47="Menor"),CONCATENATE("R7C",'CONTROL INTERNO'!$O$47),"")</f>
        <v/>
      </c>
      <c r="R32" s="69" t="str">
        <f>IF(AND('CONTROL INTERNO'!$Y$48="Media",'CONTROL INTERNO'!$AA$48="Menor"),CONCATENATE("R7C",'CONTROL INTERNO'!$O$48),"")</f>
        <v/>
      </c>
      <c r="S32" s="69" t="str">
        <f>IF(AND('CONTROL INTERNO'!$Y$49="Media",'CONTROL INTERNO'!$AA$49="Menor"),CONCATENATE("R7C",'CONTROL INTERNO'!$O$49),"")</f>
        <v/>
      </c>
      <c r="T32" s="69" t="str">
        <f>IF(AND('CONTROL INTERNO'!$Y$50="Media",'CONTROL INTERNO'!$AA$50="Menor"),CONCATENATE("R7C",'CONTROL INTERNO'!$O$50),"")</f>
        <v/>
      </c>
      <c r="U32" s="70" t="str">
        <f>IF(AND('CONTROL INTERNO'!$Y$51="Media",'CONTROL INTERNO'!$AA$51="Menor"),CONCATENATE("R7C",'CONTROL INTERNO'!$O$51),"")</f>
        <v/>
      </c>
      <c r="V32" s="68" t="str">
        <f>IF(AND('CONTROL INTERNO'!$Y$46="Media",'CONTROL INTERNO'!$AA$46="Moderado"),CONCATENATE("R7C",'CONTROL INTERNO'!$O$46),"")</f>
        <v/>
      </c>
      <c r="W32" s="69" t="str">
        <f>IF(AND('CONTROL INTERNO'!$Y$47="Media",'CONTROL INTERNO'!$AA$47="Moderado"),CONCATENATE("R7C",'CONTROL INTERNO'!$O$47),"")</f>
        <v/>
      </c>
      <c r="X32" s="69" t="str">
        <f>IF(AND('CONTROL INTERNO'!$Y$48="Media",'CONTROL INTERNO'!$AA$48="Moderado"),CONCATENATE("R7C",'CONTROL INTERNO'!$O$48),"")</f>
        <v/>
      </c>
      <c r="Y32" s="69" t="str">
        <f>IF(AND('CONTROL INTERNO'!$Y$49="Media",'CONTROL INTERNO'!$AA$49="Moderado"),CONCATENATE("R7C",'CONTROL INTERNO'!$O$49),"")</f>
        <v/>
      </c>
      <c r="Z32" s="69" t="str">
        <f>IF(AND('CONTROL INTERNO'!$Y$50="Media",'CONTROL INTERNO'!$AA$50="Moderado"),CONCATENATE("R7C",'CONTROL INTERNO'!$O$50),"")</f>
        <v/>
      </c>
      <c r="AA32" s="70" t="str">
        <f>IF(AND('CONTROL INTERNO'!$Y$51="Media",'CONTROL INTERNO'!$AA$51="Moderado"),CONCATENATE("R7C",'CONTROL INTERNO'!$O$51),"")</f>
        <v/>
      </c>
      <c r="AB32" s="52" t="str">
        <f>IF(AND('CONTROL INTERNO'!$Y$46="Media",'CONTROL INTERNO'!$AA$46="Mayor"),CONCATENATE("R7C",'CONTROL INTERNO'!$O$46),"")</f>
        <v/>
      </c>
      <c r="AC32" s="53" t="str">
        <f>IF(AND('CONTROL INTERNO'!$Y$47="Media",'CONTROL INTERNO'!$AA$47="Mayor"),CONCATENATE("R7C",'CONTROL INTERNO'!$O$47),"")</f>
        <v/>
      </c>
      <c r="AD32" s="58" t="str">
        <f>IF(AND('CONTROL INTERNO'!$Y$48="Media",'CONTROL INTERNO'!$AA$48="Mayor"),CONCATENATE("R7C",'CONTROL INTERNO'!$O$48),"")</f>
        <v/>
      </c>
      <c r="AE32" s="58" t="str">
        <f>IF(AND('CONTROL INTERNO'!$Y$49="Media",'CONTROL INTERNO'!$AA$49="Mayor"),CONCATENATE("R7C",'CONTROL INTERNO'!$O$49),"")</f>
        <v/>
      </c>
      <c r="AF32" s="58" t="str">
        <f>IF(AND('CONTROL INTERNO'!$Y$50="Media",'CONTROL INTERNO'!$AA$50="Mayor"),CONCATENATE("R7C",'CONTROL INTERNO'!$O$50),"")</f>
        <v/>
      </c>
      <c r="AG32" s="54" t="str">
        <f>IF(AND('CONTROL INTERNO'!$Y$51="Media",'CONTROL INTERNO'!$AA$51="Mayor"),CONCATENATE("R7C",'CONTROL INTERNO'!$O$51),"")</f>
        <v/>
      </c>
      <c r="AH32" s="55" t="str">
        <f>IF(AND('CONTROL INTERNO'!$Y$46="Media",'CONTROL INTERNO'!$AA$46="Catastrófico"),CONCATENATE("R7C",'CONTROL INTERNO'!$O$46),"")</f>
        <v/>
      </c>
      <c r="AI32" s="56" t="str">
        <f>IF(AND('CONTROL INTERNO'!$Y$47="Media",'CONTROL INTERNO'!$AA$47="Catastrófico"),CONCATENATE("R7C",'CONTROL INTERNO'!$O$47),"")</f>
        <v/>
      </c>
      <c r="AJ32" s="56" t="str">
        <f>IF(AND('CONTROL INTERNO'!$Y$48="Media",'CONTROL INTERNO'!$AA$48="Catastrófico"),CONCATENATE("R7C",'CONTROL INTERNO'!$O$48),"")</f>
        <v/>
      </c>
      <c r="AK32" s="56" t="str">
        <f>IF(AND('CONTROL INTERNO'!$Y$49="Media",'CONTROL INTERNO'!$AA$49="Catastrófico"),CONCATENATE("R7C",'CONTROL INTERNO'!$O$49),"")</f>
        <v/>
      </c>
      <c r="AL32" s="56" t="str">
        <f>IF(AND('CONTROL INTERNO'!$Y$50="Media",'CONTROL INTERNO'!$AA$50="Catastrófico"),CONCATENATE("R7C",'CONTROL INTERNO'!$O$50),"")</f>
        <v/>
      </c>
      <c r="AM32" s="57" t="str">
        <f>IF(AND('CONTROL INTERNO'!$Y$51="Media",'CONTROL INTERNO'!$AA$51="Catastrófico"),CONCATENATE("R7C",'CONTROL INTERNO'!$O$51),"")</f>
        <v/>
      </c>
      <c r="AN32" s="84"/>
      <c r="AO32" s="374"/>
      <c r="AP32" s="375"/>
      <c r="AQ32" s="375"/>
      <c r="AR32" s="375"/>
      <c r="AS32" s="375"/>
      <c r="AT32" s="376"/>
      <c r="AU32" s="84"/>
      <c r="AV32" s="84"/>
      <c r="AW32" s="84"/>
      <c r="AX32" s="84"/>
      <c r="AY32" s="84"/>
      <c r="AZ32" s="84"/>
      <c r="BA32" s="84"/>
      <c r="BB32" s="84"/>
      <c r="BC32" s="84"/>
      <c r="BD32" s="84"/>
      <c r="BE32" s="84"/>
      <c r="BF32" s="84"/>
      <c r="BG32" s="84"/>
      <c r="BH32" s="84"/>
      <c r="BI32" s="84"/>
      <c r="BJ32" s="84"/>
      <c r="BK32" s="84"/>
      <c r="BL32" s="84"/>
      <c r="BM32" s="84"/>
      <c r="BN32" s="84"/>
      <c r="BO32" s="84"/>
      <c r="BP32" s="84"/>
      <c r="BQ32" s="84"/>
      <c r="BR32" s="84"/>
      <c r="BS32" s="84"/>
      <c r="BT32" s="84"/>
      <c r="BU32" s="84"/>
      <c r="BV32" s="84"/>
      <c r="BW32" s="84"/>
      <c r="BX32" s="84"/>
    </row>
    <row r="33" spans="1:80" ht="15" customHeight="1" x14ac:dyDescent="0.25">
      <c r="A33" s="84"/>
      <c r="B33" s="292"/>
      <c r="C33" s="292"/>
      <c r="D33" s="293"/>
      <c r="E33" s="333"/>
      <c r="F33" s="334"/>
      <c r="G33" s="334"/>
      <c r="H33" s="334"/>
      <c r="I33" s="335"/>
      <c r="J33" s="68" t="str">
        <f>IF(AND('CONTROL INTERNO'!$Y$52="Media",'CONTROL INTERNO'!$AA$52="Leve"),CONCATENATE("R8C",'CONTROL INTERNO'!$O$52),"")</f>
        <v/>
      </c>
      <c r="K33" s="69" t="str">
        <f>IF(AND('CONTROL INTERNO'!$Y$53="Media",'CONTROL INTERNO'!$AA$53="Leve"),CONCATENATE("R8C",'CONTROL INTERNO'!$O$53),"")</f>
        <v/>
      </c>
      <c r="L33" s="69" t="str">
        <f>IF(AND('CONTROL INTERNO'!$Y$54="Media",'CONTROL INTERNO'!$AA$54="Leve"),CONCATENATE("R8C",'CONTROL INTERNO'!$O$54),"")</f>
        <v/>
      </c>
      <c r="M33" s="69" t="str">
        <f>IF(AND('CONTROL INTERNO'!$Y$55="Media",'CONTROL INTERNO'!$AA$55="Leve"),CONCATENATE("R8C",'CONTROL INTERNO'!$O$55),"")</f>
        <v/>
      </c>
      <c r="N33" s="69" t="str">
        <f>IF(AND('CONTROL INTERNO'!$Y$56="Media",'CONTROL INTERNO'!$AA$56="Leve"),CONCATENATE("R8C",'CONTROL INTERNO'!$O$56),"")</f>
        <v/>
      </c>
      <c r="O33" s="70" t="str">
        <f>IF(AND('CONTROL INTERNO'!$Y$57="Media",'CONTROL INTERNO'!$AA$57="Leve"),CONCATENATE("R8C",'CONTROL INTERNO'!$O$57),"")</f>
        <v/>
      </c>
      <c r="P33" s="68" t="str">
        <f>IF(AND('CONTROL INTERNO'!$Y$52="Media",'CONTROL INTERNO'!$AA$52="Menor"),CONCATENATE("R8C",'CONTROL INTERNO'!$O$52),"")</f>
        <v/>
      </c>
      <c r="Q33" s="69" t="str">
        <f>IF(AND('CONTROL INTERNO'!$Y$53="Media",'CONTROL INTERNO'!$AA$53="Menor"),CONCATENATE("R8C",'CONTROL INTERNO'!$O$53),"")</f>
        <v/>
      </c>
      <c r="R33" s="69" t="str">
        <f>IF(AND('CONTROL INTERNO'!$Y$54="Media",'CONTROL INTERNO'!$AA$54="Menor"),CONCATENATE("R8C",'CONTROL INTERNO'!$O$54),"")</f>
        <v/>
      </c>
      <c r="S33" s="69" t="str">
        <f>IF(AND('CONTROL INTERNO'!$Y$55="Media",'CONTROL INTERNO'!$AA$55="Menor"),CONCATENATE("R8C",'CONTROL INTERNO'!$O$55),"")</f>
        <v/>
      </c>
      <c r="T33" s="69" t="str">
        <f>IF(AND('CONTROL INTERNO'!$Y$56="Media",'CONTROL INTERNO'!$AA$56="Menor"),CONCATENATE("R8C",'CONTROL INTERNO'!$O$56),"")</f>
        <v/>
      </c>
      <c r="U33" s="70" t="str">
        <f>IF(AND('CONTROL INTERNO'!$Y$57="Media",'CONTROL INTERNO'!$AA$57="Menor"),CONCATENATE("R8C",'CONTROL INTERNO'!$O$57),"")</f>
        <v/>
      </c>
      <c r="V33" s="68" t="str">
        <f>IF(AND('CONTROL INTERNO'!$Y$52="Media",'CONTROL INTERNO'!$AA$52="Moderado"),CONCATENATE("R8C",'CONTROL INTERNO'!$O$52),"")</f>
        <v/>
      </c>
      <c r="W33" s="69" t="str">
        <f>IF(AND('CONTROL INTERNO'!$Y$53="Media",'CONTROL INTERNO'!$AA$53="Moderado"),CONCATENATE("R8C",'CONTROL INTERNO'!$O$53),"")</f>
        <v/>
      </c>
      <c r="X33" s="69" t="str">
        <f>IF(AND('CONTROL INTERNO'!$Y$54="Media",'CONTROL INTERNO'!$AA$54="Moderado"),CONCATENATE("R8C",'CONTROL INTERNO'!$O$54),"")</f>
        <v/>
      </c>
      <c r="Y33" s="69" t="str">
        <f>IF(AND('CONTROL INTERNO'!$Y$55="Media",'CONTROL INTERNO'!$AA$55="Moderado"),CONCATENATE("R8C",'CONTROL INTERNO'!$O$55),"")</f>
        <v/>
      </c>
      <c r="Z33" s="69" t="str">
        <f>IF(AND('CONTROL INTERNO'!$Y$56="Media",'CONTROL INTERNO'!$AA$56="Moderado"),CONCATENATE("R8C",'CONTROL INTERNO'!$O$56),"")</f>
        <v/>
      </c>
      <c r="AA33" s="70" t="str">
        <f>IF(AND('CONTROL INTERNO'!$Y$57="Media",'CONTROL INTERNO'!$AA$57="Moderado"),CONCATENATE("R8C",'CONTROL INTERNO'!$O$57),"")</f>
        <v/>
      </c>
      <c r="AB33" s="52" t="str">
        <f>IF(AND('CONTROL INTERNO'!$Y$52="Media",'CONTROL INTERNO'!$AA$52="Mayor"),CONCATENATE("R8C",'CONTROL INTERNO'!$O$52),"")</f>
        <v/>
      </c>
      <c r="AC33" s="53" t="str">
        <f>IF(AND('CONTROL INTERNO'!$Y$53="Media",'CONTROL INTERNO'!$AA$53="Mayor"),CONCATENATE("R8C",'CONTROL INTERNO'!$O$53),"")</f>
        <v/>
      </c>
      <c r="AD33" s="58" t="str">
        <f>IF(AND('CONTROL INTERNO'!$Y$54="Media",'CONTROL INTERNO'!$AA$54="Mayor"),CONCATENATE("R8C",'CONTROL INTERNO'!$O$54),"")</f>
        <v/>
      </c>
      <c r="AE33" s="58" t="str">
        <f>IF(AND('CONTROL INTERNO'!$Y$55="Media",'CONTROL INTERNO'!$AA$55="Mayor"),CONCATENATE("R8C",'CONTROL INTERNO'!$O$55),"")</f>
        <v/>
      </c>
      <c r="AF33" s="58" t="str">
        <f>IF(AND('CONTROL INTERNO'!$Y$56="Media",'CONTROL INTERNO'!$AA$56="Mayor"),CONCATENATE("R8C",'CONTROL INTERNO'!$O$56),"")</f>
        <v/>
      </c>
      <c r="AG33" s="54" t="str">
        <f>IF(AND('CONTROL INTERNO'!$Y$57="Media",'CONTROL INTERNO'!$AA$57="Mayor"),CONCATENATE("R8C",'CONTROL INTERNO'!$O$57),"")</f>
        <v/>
      </c>
      <c r="AH33" s="55" t="str">
        <f>IF(AND('CONTROL INTERNO'!$Y$52="Media",'CONTROL INTERNO'!$AA$52="Catastrófico"),CONCATENATE("R8C",'CONTROL INTERNO'!$O$52),"")</f>
        <v/>
      </c>
      <c r="AI33" s="56" t="str">
        <f>IF(AND('CONTROL INTERNO'!$Y$53="Media",'CONTROL INTERNO'!$AA$53="Catastrófico"),CONCATENATE("R8C",'CONTROL INTERNO'!$O$53),"")</f>
        <v/>
      </c>
      <c r="AJ33" s="56" t="str">
        <f>IF(AND('CONTROL INTERNO'!$Y$54="Media",'CONTROL INTERNO'!$AA$54="Catastrófico"),CONCATENATE("R8C",'CONTROL INTERNO'!$O$54),"")</f>
        <v/>
      </c>
      <c r="AK33" s="56" t="str">
        <f>IF(AND('CONTROL INTERNO'!$Y$55="Media",'CONTROL INTERNO'!$AA$55="Catastrófico"),CONCATENATE("R8C",'CONTROL INTERNO'!$O$55),"")</f>
        <v/>
      </c>
      <c r="AL33" s="56" t="str">
        <f>IF(AND('CONTROL INTERNO'!$Y$56="Media",'CONTROL INTERNO'!$AA$56="Catastrófico"),CONCATENATE("R8C",'CONTROL INTERNO'!$O$56),"")</f>
        <v/>
      </c>
      <c r="AM33" s="57" t="str">
        <f>IF(AND('CONTROL INTERNO'!$Y$57="Media",'CONTROL INTERNO'!$AA$57="Catastrófico"),CONCATENATE("R8C",'CONTROL INTERNO'!$O$57),"")</f>
        <v/>
      </c>
      <c r="AN33" s="84"/>
      <c r="AO33" s="374"/>
      <c r="AP33" s="375"/>
      <c r="AQ33" s="375"/>
      <c r="AR33" s="375"/>
      <c r="AS33" s="375"/>
      <c r="AT33" s="376"/>
      <c r="AU33" s="84"/>
      <c r="AV33" s="84"/>
      <c r="AW33" s="84"/>
      <c r="AX33" s="84"/>
      <c r="AY33" s="84"/>
      <c r="AZ33" s="84"/>
      <c r="BA33" s="84"/>
      <c r="BB33" s="84"/>
      <c r="BC33" s="84"/>
      <c r="BD33" s="84"/>
      <c r="BE33" s="84"/>
      <c r="BF33" s="84"/>
      <c r="BG33" s="84"/>
      <c r="BH33" s="84"/>
      <c r="BI33" s="84"/>
      <c r="BJ33" s="84"/>
      <c r="BK33" s="84"/>
      <c r="BL33" s="84"/>
      <c r="BM33" s="84"/>
      <c r="BN33" s="84"/>
      <c r="BO33" s="84"/>
      <c r="BP33" s="84"/>
      <c r="BQ33" s="84"/>
      <c r="BR33" s="84"/>
      <c r="BS33" s="84"/>
      <c r="BT33" s="84"/>
      <c r="BU33" s="84"/>
      <c r="BV33" s="84"/>
      <c r="BW33" s="84"/>
      <c r="BX33" s="84"/>
    </row>
    <row r="34" spans="1:80" ht="15" customHeight="1" x14ac:dyDescent="0.25">
      <c r="A34" s="84"/>
      <c r="B34" s="292"/>
      <c r="C34" s="292"/>
      <c r="D34" s="293"/>
      <c r="E34" s="333"/>
      <c r="F34" s="334"/>
      <c r="G34" s="334"/>
      <c r="H34" s="334"/>
      <c r="I34" s="335"/>
      <c r="J34" s="68" t="str">
        <f>IF(AND('CONTROL INTERNO'!$Y$58="Media",'CONTROL INTERNO'!$AA$58="Leve"),CONCATENATE("R9C",'CONTROL INTERNO'!$O$58),"")</f>
        <v/>
      </c>
      <c r="K34" s="69" t="str">
        <f>IF(AND('CONTROL INTERNO'!$Y$59="Media",'CONTROL INTERNO'!$AA$59="Leve"),CONCATENATE("R9C",'CONTROL INTERNO'!$O$59),"")</f>
        <v/>
      </c>
      <c r="L34" s="69" t="str">
        <f>IF(AND('CONTROL INTERNO'!$Y$60="Media",'CONTROL INTERNO'!$AA$60="Leve"),CONCATENATE("R9C",'CONTROL INTERNO'!$O$60),"")</f>
        <v/>
      </c>
      <c r="M34" s="69" t="str">
        <f>IF(AND('CONTROL INTERNO'!$Y$61="Media",'CONTROL INTERNO'!$AA$61="Leve"),CONCATENATE("R9C",'CONTROL INTERNO'!$O$61),"")</f>
        <v/>
      </c>
      <c r="N34" s="69" t="str">
        <f>IF(AND('CONTROL INTERNO'!$Y$62="Media",'CONTROL INTERNO'!$AA$62="Leve"),CONCATENATE("R9C",'CONTROL INTERNO'!$O$62),"")</f>
        <v/>
      </c>
      <c r="O34" s="70" t="str">
        <f>IF(AND('CONTROL INTERNO'!$Y$63="Media",'CONTROL INTERNO'!$AA$63="Leve"),CONCATENATE("R9C",'CONTROL INTERNO'!$O$63),"")</f>
        <v/>
      </c>
      <c r="P34" s="68" t="str">
        <f>IF(AND('CONTROL INTERNO'!$Y$58="Media",'CONTROL INTERNO'!$AA$58="Menor"),CONCATENATE("R9C",'CONTROL INTERNO'!$O$58),"")</f>
        <v/>
      </c>
      <c r="Q34" s="69" t="str">
        <f>IF(AND('CONTROL INTERNO'!$Y$59="Media",'CONTROL INTERNO'!$AA$59="Menor"),CONCATENATE("R9C",'CONTROL INTERNO'!$O$59),"")</f>
        <v/>
      </c>
      <c r="R34" s="69" t="str">
        <f>IF(AND('CONTROL INTERNO'!$Y$60="Media",'CONTROL INTERNO'!$AA$60="Menor"),CONCATENATE("R9C",'CONTROL INTERNO'!$O$60),"")</f>
        <v/>
      </c>
      <c r="S34" s="69" t="str">
        <f>IF(AND('CONTROL INTERNO'!$Y$61="Media",'CONTROL INTERNO'!$AA$61="Menor"),CONCATENATE("R9C",'CONTROL INTERNO'!$O$61),"")</f>
        <v/>
      </c>
      <c r="T34" s="69" t="str">
        <f>IF(AND('CONTROL INTERNO'!$Y$62="Media",'CONTROL INTERNO'!$AA$62="Menor"),CONCATENATE("R9C",'CONTROL INTERNO'!$O$62),"")</f>
        <v/>
      </c>
      <c r="U34" s="70" t="str">
        <f>IF(AND('CONTROL INTERNO'!$Y$63="Media",'CONTROL INTERNO'!$AA$63="Menor"),CONCATENATE("R9C",'CONTROL INTERNO'!$O$63),"")</f>
        <v/>
      </c>
      <c r="V34" s="68" t="str">
        <f>IF(AND('CONTROL INTERNO'!$Y$58="Media",'CONTROL INTERNO'!$AA$58="Moderado"),CONCATENATE("R9C",'CONTROL INTERNO'!$O$58),"")</f>
        <v/>
      </c>
      <c r="W34" s="69" t="str">
        <f>IF(AND('CONTROL INTERNO'!$Y$59="Media",'CONTROL INTERNO'!$AA$59="Moderado"),CONCATENATE("R9C",'CONTROL INTERNO'!$O$59),"")</f>
        <v/>
      </c>
      <c r="X34" s="69" t="str">
        <f>IF(AND('CONTROL INTERNO'!$Y$60="Media",'CONTROL INTERNO'!$AA$60="Moderado"),CONCATENATE("R9C",'CONTROL INTERNO'!$O$60),"")</f>
        <v/>
      </c>
      <c r="Y34" s="69" t="str">
        <f>IF(AND('CONTROL INTERNO'!$Y$61="Media",'CONTROL INTERNO'!$AA$61="Moderado"),CONCATENATE("R9C",'CONTROL INTERNO'!$O$61),"")</f>
        <v/>
      </c>
      <c r="Z34" s="69" t="str">
        <f>IF(AND('CONTROL INTERNO'!$Y$62="Media",'CONTROL INTERNO'!$AA$62="Moderado"),CONCATENATE("R9C",'CONTROL INTERNO'!$O$62),"")</f>
        <v/>
      </c>
      <c r="AA34" s="70" t="str">
        <f>IF(AND('CONTROL INTERNO'!$Y$63="Media",'CONTROL INTERNO'!$AA$63="Moderado"),CONCATENATE("R9C",'CONTROL INTERNO'!$O$63),"")</f>
        <v/>
      </c>
      <c r="AB34" s="52" t="str">
        <f>IF(AND('CONTROL INTERNO'!$Y$58="Media",'CONTROL INTERNO'!$AA$58="Mayor"),CONCATENATE("R9C",'CONTROL INTERNO'!$O$58),"")</f>
        <v/>
      </c>
      <c r="AC34" s="53" t="str">
        <f>IF(AND('CONTROL INTERNO'!$Y$59="Media",'CONTROL INTERNO'!$AA$59="Mayor"),CONCATENATE("R9C",'CONTROL INTERNO'!$O$59),"")</f>
        <v/>
      </c>
      <c r="AD34" s="58" t="str">
        <f>IF(AND('CONTROL INTERNO'!$Y$60="Media",'CONTROL INTERNO'!$AA$60="Mayor"),CONCATENATE("R9C",'CONTROL INTERNO'!$O$60),"")</f>
        <v/>
      </c>
      <c r="AE34" s="58" t="str">
        <f>IF(AND('CONTROL INTERNO'!$Y$61="Media",'CONTROL INTERNO'!$AA$61="Mayor"),CONCATENATE("R9C",'CONTROL INTERNO'!$O$61),"")</f>
        <v/>
      </c>
      <c r="AF34" s="58" t="str">
        <f>IF(AND('CONTROL INTERNO'!$Y$62="Media",'CONTROL INTERNO'!$AA$62="Mayor"),CONCATENATE("R9C",'CONTROL INTERNO'!$O$62),"")</f>
        <v/>
      </c>
      <c r="AG34" s="54" t="str">
        <f>IF(AND('CONTROL INTERNO'!$Y$63="Media",'CONTROL INTERNO'!$AA$63="Mayor"),CONCATENATE("R9C",'CONTROL INTERNO'!$O$63),"")</f>
        <v/>
      </c>
      <c r="AH34" s="55" t="str">
        <f>IF(AND('CONTROL INTERNO'!$Y$58="Media",'CONTROL INTERNO'!$AA$58="Catastrófico"),CONCATENATE("R9C",'CONTROL INTERNO'!$O$58),"")</f>
        <v/>
      </c>
      <c r="AI34" s="56" t="str">
        <f>IF(AND('CONTROL INTERNO'!$Y$59="Media",'CONTROL INTERNO'!$AA$59="Catastrófico"),CONCATENATE("R9C",'CONTROL INTERNO'!$O$59),"")</f>
        <v/>
      </c>
      <c r="AJ34" s="56" t="str">
        <f>IF(AND('CONTROL INTERNO'!$Y$60="Media",'CONTROL INTERNO'!$AA$60="Catastrófico"),CONCATENATE("R9C",'CONTROL INTERNO'!$O$60),"")</f>
        <v/>
      </c>
      <c r="AK34" s="56" t="str">
        <f>IF(AND('CONTROL INTERNO'!$Y$61="Media",'CONTROL INTERNO'!$AA$61="Catastrófico"),CONCATENATE("R9C",'CONTROL INTERNO'!$O$61),"")</f>
        <v/>
      </c>
      <c r="AL34" s="56" t="str">
        <f>IF(AND('CONTROL INTERNO'!$Y$62="Media",'CONTROL INTERNO'!$AA$62="Catastrófico"),CONCATENATE("R9C",'CONTROL INTERNO'!$O$62),"")</f>
        <v/>
      </c>
      <c r="AM34" s="57" t="str">
        <f>IF(AND('CONTROL INTERNO'!$Y$63="Media",'CONTROL INTERNO'!$AA$63="Catastrófico"),CONCATENATE("R9C",'CONTROL INTERNO'!$O$63),"")</f>
        <v/>
      </c>
      <c r="AN34" s="84"/>
      <c r="AO34" s="374"/>
      <c r="AP34" s="375"/>
      <c r="AQ34" s="375"/>
      <c r="AR34" s="375"/>
      <c r="AS34" s="375"/>
      <c r="AT34" s="376"/>
      <c r="AU34" s="84"/>
      <c r="AV34" s="84"/>
      <c r="AW34" s="84"/>
      <c r="AX34" s="84"/>
      <c r="AY34" s="84"/>
      <c r="AZ34" s="84"/>
      <c r="BA34" s="84"/>
      <c r="BB34" s="84"/>
      <c r="BC34" s="84"/>
      <c r="BD34" s="84"/>
      <c r="BE34" s="84"/>
      <c r="BF34" s="84"/>
      <c r="BG34" s="84"/>
      <c r="BH34" s="84"/>
      <c r="BI34" s="84"/>
      <c r="BJ34" s="84"/>
      <c r="BK34" s="84"/>
      <c r="BL34" s="84"/>
      <c r="BM34" s="84"/>
      <c r="BN34" s="84"/>
      <c r="BO34" s="84"/>
      <c r="BP34" s="84"/>
      <c r="BQ34" s="84"/>
      <c r="BR34" s="84"/>
      <c r="BS34" s="84"/>
      <c r="BT34" s="84"/>
      <c r="BU34" s="84"/>
      <c r="BV34" s="84"/>
      <c r="BW34" s="84"/>
      <c r="BX34" s="84"/>
    </row>
    <row r="35" spans="1:80" ht="15.75" customHeight="1" thickBot="1" x14ac:dyDescent="0.3">
      <c r="A35" s="84"/>
      <c r="B35" s="292"/>
      <c r="C35" s="292"/>
      <c r="D35" s="293"/>
      <c r="E35" s="336"/>
      <c r="F35" s="337"/>
      <c r="G35" s="337"/>
      <c r="H35" s="337"/>
      <c r="I35" s="338"/>
      <c r="J35" s="68" t="str">
        <f>IF(AND('CONTROL INTERNO'!$Y$64="Media",'CONTROL INTERNO'!$AA$64="Leve"),CONCATENATE("R10C",'CONTROL INTERNO'!$O$64),"")</f>
        <v/>
      </c>
      <c r="K35" s="69" t="str">
        <f>IF(AND('CONTROL INTERNO'!$Y$65="Media",'CONTROL INTERNO'!$AA$65="Leve"),CONCATENATE("R10C",'CONTROL INTERNO'!$O$65),"")</f>
        <v/>
      </c>
      <c r="L35" s="69" t="str">
        <f>IF(AND('CONTROL INTERNO'!$Y$66="Media",'CONTROL INTERNO'!$AA$66="Leve"),CONCATENATE("R10C",'CONTROL INTERNO'!$O$66),"")</f>
        <v/>
      </c>
      <c r="M35" s="69" t="str">
        <f>IF(AND('CONTROL INTERNO'!$Y$67="Media",'CONTROL INTERNO'!$AA$67="Leve"),CONCATENATE("R10C",'CONTROL INTERNO'!$O$67),"")</f>
        <v/>
      </c>
      <c r="N35" s="69" t="str">
        <f>IF(AND('CONTROL INTERNO'!$Y$68="Media",'CONTROL INTERNO'!$AA$68="Leve"),CONCATENATE("R10C",'CONTROL INTERNO'!$O$68),"")</f>
        <v/>
      </c>
      <c r="O35" s="70" t="str">
        <f>IF(AND('CONTROL INTERNO'!$Y$69="Media",'CONTROL INTERNO'!$AA$69="Leve"),CONCATENATE("R10C",'CONTROL INTERNO'!$O$69),"")</f>
        <v/>
      </c>
      <c r="P35" s="68" t="str">
        <f>IF(AND('CONTROL INTERNO'!$Y$64="Media",'CONTROL INTERNO'!$AA$64="Menor"),CONCATENATE("R10C",'CONTROL INTERNO'!$O$64),"")</f>
        <v/>
      </c>
      <c r="Q35" s="69" t="str">
        <f>IF(AND('CONTROL INTERNO'!$Y$65="Media",'CONTROL INTERNO'!$AA$65="Menor"),CONCATENATE("R10C",'CONTROL INTERNO'!$O$65),"")</f>
        <v/>
      </c>
      <c r="R35" s="69" t="str">
        <f>IF(AND('CONTROL INTERNO'!$Y$66="Media",'CONTROL INTERNO'!$AA$66="Menor"),CONCATENATE("R10C",'CONTROL INTERNO'!$O$66),"")</f>
        <v/>
      </c>
      <c r="S35" s="69" t="str">
        <f>IF(AND('CONTROL INTERNO'!$Y$67="Media",'CONTROL INTERNO'!$AA$67="Menor"),CONCATENATE("R10C",'CONTROL INTERNO'!$O$67),"")</f>
        <v/>
      </c>
      <c r="T35" s="69" t="str">
        <f>IF(AND('CONTROL INTERNO'!$Y$68="Media",'CONTROL INTERNO'!$AA$68="Menor"),CONCATENATE("R10C",'CONTROL INTERNO'!$O$68),"")</f>
        <v/>
      </c>
      <c r="U35" s="70" t="str">
        <f>IF(AND('CONTROL INTERNO'!$Y$69="Media",'CONTROL INTERNO'!$AA$69="Menor"),CONCATENATE("R10C",'CONTROL INTERNO'!$O$69),"")</f>
        <v/>
      </c>
      <c r="V35" s="68" t="str">
        <f>IF(AND('CONTROL INTERNO'!$Y$64="Media",'CONTROL INTERNO'!$AA$64="Moderado"),CONCATENATE("R10C",'CONTROL INTERNO'!$O$64),"")</f>
        <v/>
      </c>
      <c r="W35" s="69" t="str">
        <f>IF(AND('CONTROL INTERNO'!$Y$65="Media",'CONTROL INTERNO'!$AA$65="Moderado"),CONCATENATE("R10C",'CONTROL INTERNO'!$O$65),"")</f>
        <v/>
      </c>
      <c r="X35" s="69" t="str">
        <f>IF(AND('CONTROL INTERNO'!$Y$66="Media",'CONTROL INTERNO'!$AA$66="Moderado"),CONCATENATE("R10C",'CONTROL INTERNO'!$O$66),"")</f>
        <v/>
      </c>
      <c r="Y35" s="69" t="str">
        <f>IF(AND('CONTROL INTERNO'!$Y$67="Media",'CONTROL INTERNO'!$AA$67="Moderado"),CONCATENATE("R10C",'CONTROL INTERNO'!$O$67),"")</f>
        <v/>
      </c>
      <c r="Z35" s="69" t="str">
        <f>IF(AND('CONTROL INTERNO'!$Y$68="Media",'CONTROL INTERNO'!$AA$68="Moderado"),CONCATENATE("R10C",'CONTROL INTERNO'!$O$68),"")</f>
        <v/>
      </c>
      <c r="AA35" s="70" t="str">
        <f>IF(AND('CONTROL INTERNO'!$Y$69="Media",'CONTROL INTERNO'!$AA$69="Moderado"),CONCATENATE("R10C",'CONTROL INTERNO'!$O$69),"")</f>
        <v/>
      </c>
      <c r="AB35" s="59" t="str">
        <f>IF(AND('CONTROL INTERNO'!$Y$64="Media",'CONTROL INTERNO'!$AA$64="Mayor"),CONCATENATE("R10C",'CONTROL INTERNO'!$O$64),"")</f>
        <v/>
      </c>
      <c r="AC35" s="60" t="str">
        <f>IF(AND('CONTROL INTERNO'!$Y$65="Media",'CONTROL INTERNO'!$AA$65="Mayor"),CONCATENATE("R10C",'CONTROL INTERNO'!$O$65),"")</f>
        <v/>
      </c>
      <c r="AD35" s="60" t="str">
        <f>IF(AND('CONTROL INTERNO'!$Y$66="Media",'CONTROL INTERNO'!$AA$66="Mayor"),CONCATENATE("R10C",'CONTROL INTERNO'!$O$66),"")</f>
        <v/>
      </c>
      <c r="AE35" s="60" t="str">
        <f>IF(AND('CONTROL INTERNO'!$Y$67="Media",'CONTROL INTERNO'!$AA$67="Mayor"),CONCATENATE("R10C",'CONTROL INTERNO'!$O$67),"")</f>
        <v/>
      </c>
      <c r="AF35" s="60" t="str">
        <f>IF(AND('CONTROL INTERNO'!$Y$68="Media",'CONTROL INTERNO'!$AA$68="Mayor"),CONCATENATE("R10C",'CONTROL INTERNO'!$O$68),"")</f>
        <v/>
      </c>
      <c r="AG35" s="61" t="str">
        <f>IF(AND('CONTROL INTERNO'!$Y$69="Media",'CONTROL INTERNO'!$AA$69="Mayor"),CONCATENATE("R10C",'CONTROL INTERNO'!$O$69),"")</f>
        <v/>
      </c>
      <c r="AH35" s="62" t="str">
        <f>IF(AND('CONTROL INTERNO'!$Y$64="Media",'CONTROL INTERNO'!$AA$64="Catastrófico"),CONCATENATE("R10C",'CONTROL INTERNO'!$O$64),"")</f>
        <v/>
      </c>
      <c r="AI35" s="63" t="str">
        <f>IF(AND('CONTROL INTERNO'!$Y$65="Media",'CONTROL INTERNO'!$AA$65="Catastrófico"),CONCATENATE("R10C",'CONTROL INTERNO'!$O$65),"")</f>
        <v/>
      </c>
      <c r="AJ35" s="63" t="str">
        <f>IF(AND('CONTROL INTERNO'!$Y$66="Media",'CONTROL INTERNO'!$AA$66="Catastrófico"),CONCATENATE("R10C",'CONTROL INTERNO'!$O$66),"")</f>
        <v/>
      </c>
      <c r="AK35" s="63" t="str">
        <f>IF(AND('CONTROL INTERNO'!$Y$67="Media",'CONTROL INTERNO'!$AA$67="Catastrófico"),CONCATENATE("R10C",'CONTROL INTERNO'!$O$67),"")</f>
        <v/>
      </c>
      <c r="AL35" s="63" t="str">
        <f>IF(AND('CONTROL INTERNO'!$Y$68="Media",'CONTROL INTERNO'!$AA$68="Catastrófico"),CONCATENATE("R10C",'CONTROL INTERNO'!$O$68),"")</f>
        <v/>
      </c>
      <c r="AM35" s="64" t="str">
        <f>IF(AND('CONTROL INTERNO'!$Y$69="Media",'CONTROL INTERNO'!$AA$69="Catastrófico"),CONCATENATE("R10C",'CONTROL INTERNO'!$O$69),"")</f>
        <v/>
      </c>
      <c r="AN35" s="84"/>
      <c r="AO35" s="377"/>
      <c r="AP35" s="378"/>
      <c r="AQ35" s="378"/>
      <c r="AR35" s="378"/>
      <c r="AS35" s="378"/>
      <c r="AT35" s="379"/>
      <c r="AU35" s="84"/>
      <c r="AV35" s="84"/>
      <c r="AW35" s="84"/>
      <c r="AX35" s="84"/>
      <c r="AY35" s="84"/>
      <c r="AZ35" s="84"/>
      <c r="BA35" s="84"/>
      <c r="BB35" s="84"/>
      <c r="BC35" s="84"/>
      <c r="BD35" s="84"/>
      <c r="BE35" s="84"/>
      <c r="BF35" s="84"/>
      <c r="BG35" s="84"/>
      <c r="BH35" s="84"/>
      <c r="BI35" s="84"/>
      <c r="BJ35" s="84"/>
      <c r="BK35" s="84"/>
      <c r="BL35" s="84"/>
      <c r="BM35" s="84"/>
      <c r="BN35" s="84"/>
      <c r="BO35" s="84"/>
      <c r="BP35" s="84"/>
      <c r="BQ35" s="84"/>
      <c r="BR35" s="84"/>
      <c r="BS35" s="84"/>
      <c r="BT35" s="84"/>
      <c r="BU35" s="84"/>
      <c r="BV35" s="84"/>
      <c r="BW35" s="84"/>
      <c r="BX35" s="84"/>
    </row>
    <row r="36" spans="1:80" ht="15" customHeight="1" x14ac:dyDescent="0.25">
      <c r="A36" s="84"/>
      <c r="B36" s="292"/>
      <c r="C36" s="292"/>
      <c r="D36" s="293"/>
      <c r="E36" s="330" t="s">
        <v>114</v>
      </c>
      <c r="F36" s="331"/>
      <c r="G36" s="331"/>
      <c r="H36" s="331"/>
      <c r="I36" s="331"/>
      <c r="J36" s="74" t="str">
        <f ca="1">IF(AND('CONTROL INTERNO'!$Y$10="Baja",'CONTROL INTERNO'!$AA$10="Leve"),CONCATENATE("R1C",'CONTROL INTERNO'!$O$10),"")</f>
        <v/>
      </c>
      <c r="K36" s="75" t="str">
        <f>IF(AND('CONTROL INTERNO'!$Y$11="Baja",'CONTROL INTERNO'!$AA$11="Leve"),CONCATENATE("R1C",'CONTROL INTERNO'!$O$11),"")</f>
        <v/>
      </c>
      <c r="L36" s="75" t="str">
        <f>IF(AND('CONTROL INTERNO'!$Y$12="Baja",'CONTROL INTERNO'!$AA$12="Leve"),CONCATENATE("R1C",'CONTROL INTERNO'!$O$12),"")</f>
        <v/>
      </c>
      <c r="M36" s="75" t="str">
        <f>IF(AND('CONTROL INTERNO'!$Y$13="Baja",'CONTROL INTERNO'!$AA$13="Leve"),CONCATENATE("R1C",'CONTROL INTERNO'!$O$13),"")</f>
        <v/>
      </c>
      <c r="N36" s="75" t="str">
        <f>IF(AND('CONTROL INTERNO'!$Y$14="Baja",'CONTROL INTERNO'!$AA$14="Leve"),CONCATENATE("R1C",'CONTROL INTERNO'!$O$14),"")</f>
        <v/>
      </c>
      <c r="O36" s="76" t="str">
        <f>IF(AND('CONTROL INTERNO'!$Y$15="Baja",'CONTROL INTERNO'!$AA$15="Leve"),CONCATENATE("R1C",'CONTROL INTERNO'!$O$15),"")</f>
        <v/>
      </c>
      <c r="P36" s="65" t="str">
        <f ca="1">IF(AND('CONTROL INTERNO'!$Y$10="Baja",'CONTROL INTERNO'!$AA$10="Menor"),CONCATENATE("R1C",'CONTROL INTERNO'!$O$10),"")</f>
        <v/>
      </c>
      <c r="Q36" s="66" t="str">
        <f>IF(AND('CONTROL INTERNO'!$Y$11="Baja",'CONTROL INTERNO'!$AA$11="Menor"),CONCATENATE("R1C",'CONTROL INTERNO'!$O$11),"")</f>
        <v/>
      </c>
      <c r="R36" s="66" t="str">
        <f>IF(AND('CONTROL INTERNO'!$Y$12="Baja",'CONTROL INTERNO'!$AA$12="Menor"),CONCATENATE("R1C",'CONTROL INTERNO'!$O$12),"")</f>
        <v/>
      </c>
      <c r="S36" s="66" t="str">
        <f>IF(AND('CONTROL INTERNO'!$Y$13="Baja",'CONTROL INTERNO'!$AA$13="Menor"),CONCATENATE("R1C",'CONTROL INTERNO'!$O$13),"")</f>
        <v/>
      </c>
      <c r="T36" s="66" t="str">
        <f>IF(AND('CONTROL INTERNO'!$Y$14="Baja",'CONTROL INTERNO'!$AA$14="Menor"),CONCATENATE("R1C",'CONTROL INTERNO'!$O$14),"")</f>
        <v/>
      </c>
      <c r="U36" s="67" t="str">
        <f>IF(AND('CONTROL INTERNO'!$Y$15="Baja",'CONTROL INTERNO'!$AA$15="Menor"),CONCATENATE("R1C",'CONTROL INTERNO'!$O$15),"")</f>
        <v/>
      </c>
      <c r="V36" s="65" t="str">
        <f ca="1">IF(AND('CONTROL INTERNO'!$Y$10="Baja",'CONTROL INTERNO'!$AA$10="Moderado"),CONCATENATE("R1C",'CONTROL INTERNO'!$O$10),"")</f>
        <v>R1C1</v>
      </c>
      <c r="W36" s="66" t="str">
        <f>IF(AND('CONTROL INTERNO'!$Y$11="Baja",'CONTROL INTERNO'!$AA$11="Moderado"),CONCATENATE("R1C",'CONTROL INTERNO'!$O$11),"")</f>
        <v/>
      </c>
      <c r="X36" s="66" t="str">
        <f>IF(AND('CONTROL INTERNO'!$Y$12="Baja",'CONTROL INTERNO'!$AA$12="Moderado"),CONCATENATE("R1C",'CONTROL INTERNO'!$O$12),"")</f>
        <v/>
      </c>
      <c r="Y36" s="66" t="str">
        <f>IF(AND('CONTROL INTERNO'!$Y$13="Baja",'CONTROL INTERNO'!$AA$13="Moderado"),CONCATENATE("R1C",'CONTROL INTERNO'!$O$13),"")</f>
        <v/>
      </c>
      <c r="Z36" s="66" t="str">
        <f>IF(AND('CONTROL INTERNO'!$Y$14="Baja",'CONTROL INTERNO'!$AA$14="Moderado"),CONCATENATE("R1C",'CONTROL INTERNO'!$O$14),"")</f>
        <v/>
      </c>
      <c r="AA36" s="67" t="str">
        <f>IF(AND('CONTROL INTERNO'!$Y$15="Baja",'CONTROL INTERNO'!$AA$15="Moderado"),CONCATENATE("R1C",'CONTROL INTERNO'!$O$15),"")</f>
        <v/>
      </c>
      <c r="AB36" s="46" t="str">
        <f ca="1">IF(AND('CONTROL INTERNO'!$Y$10="Baja",'CONTROL INTERNO'!$AA$10="Mayor"),CONCATENATE("R1C",'CONTROL INTERNO'!$O$10),"")</f>
        <v/>
      </c>
      <c r="AC36" s="47" t="str">
        <f>IF(AND('CONTROL INTERNO'!$Y$11="Baja",'CONTROL INTERNO'!$AA$11="Mayor"),CONCATENATE("R1C",'CONTROL INTERNO'!$O$11),"")</f>
        <v/>
      </c>
      <c r="AD36" s="47" t="str">
        <f>IF(AND('CONTROL INTERNO'!$Y$12="Baja",'CONTROL INTERNO'!$AA$12="Mayor"),CONCATENATE("R1C",'CONTROL INTERNO'!$O$12),"")</f>
        <v/>
      </c>
      <c r="AE36" s="47" t="str">
        <f>IF(AND('CONTROL INTERNO'!$Y$13="Baja",'CONTROL INTERNO'!$AA$13="Mayor"),CONCATENATE("R1C",'CONTROL INTERNO'!$O$13),"")</f>
        <v/>
      </c>
      <c r="AF36" s="47" t="str">
        <f>IF(AND('CONTROL INTERNO'!$Y$14="Baja",'CONTROL INTERNO'!$AA$14="Mayor"),CONCATENATE("R1C",'CONTROL INTERNO'!$O$14),"")</f>
        <v/>
      </c>
      <c r="AG36" s="48" t="str">
        <f>IF(AND('CONTROL INTERNO'!$Y$15="Baja",'CONTROL INTERNO'!$AA$15="Mayor"),CONCATENATE("R1C",'CONTROL INTERNO'!$O$15),"")</f>
        <v/>
      </c>
      <c r="AH36" s="49" t="str">
        <f ca="1">IF(AND('CONTROL INTERNO'!$Y$10="Baja",'CONTROL INTERNO'!$AA$10="Catastrófico"),CONCATENATE("R1C",'CONTROL INTERNO'!$O$10),"")</f>
        <v/>
      </c>
      <c r="AI36" s="50" t="str">
        <f>IF(AND('CONTROL INTERNO'!$Y$11="Baja",'CONTROL INTERNO'!$AA$11="Catastrófico"),CONCATENATE("R1C",'CONTROL INTERNO'!$O$11),"")</f>
        <v/>
      </c>
      <c r="AJ36" s="50" t="str">
        <f>IF(AND('CONTROL INTERNO'!$Y$12="Baja",'CONTROL INTERNO'!$AA$12="Catastrófico"),CONCATENATE("R1C",'CONTROL INTERNO'!$O$12),"")</f>
        <v/>
      </c>
      <c r="AK36" s="50" t="str">
        <f>IF(AND('CONTROL INTERNO'!$Y$13="Baja",'CONTROL INTERNO'!$AA$13="Catastrófico"),CONCATENATE("R1C",'CONTROL INTERNO'!$O$13),"")</f>
        <v/>
      </c>
      <c r="AL36" s="50" t="str">
        <f>IF(AND('CONTROL INTERNO'!$Y$14="Baja",'CONTROL INTERNO'!$AA$14="Catastrófico"),CONCATENATE("R1C",'CONTROL INTERNO'!$O$14),"")</f>
        <v/>
      </c>
      <c r="AM36" s="51" t="str">
        <f>IF(AND('CONTROL INTERNO'!$Y$15="Baja",'CONTROL INTERNO'!$AA$15="Catastrófico"),CONCATENATE("R1C",'CONTROL INTERNO'!$O$15),"")</f>
        <v/>
      </c>
      <c r="AN36" s="84"/>
      <c r="AO36" s="362" t="s">
        <v>82</v>
      </c>
      <c r="AP36" s="363"/>
      <c r="AQ36" s="363"/>
      <c r="AR36" s="363"/>
      <c r="AS36" s="363"/>
      <c r="AT36" s="364"/>
      <c r="AU36" s="84"/>
      <c r="AV36" s="84"/>
      <c r="AW36" s="84"/>
      <c r="AX36" s="84"/>
      <c r="AY36" s="84"/>
      <c r="AZ36" s="84"/>
      <c r="BA36" s="84"/>
      <c r="BB36" s="84"/>
      <c r="BC36" s="84"/>
      <c r="BD36" s="84"/>
      <c r="BE36" s="84"/>
      <c r="BF36" s="84"/>
      <c r="BG36" s="84"/>
      <c r="BH36" s="84"/>
      <c r="BI36" s="84"/>
      <c r="BJ36" s="84"/>
      <c r="BK36" s="84"/>
      <c r="BL36" s="84"/>
      <c r="BM36" s="84"/>
      <c r="BN36" s="84"/>
      <c r="BO36" s="84"/>
      <c r="BP36" s="84"/>
      <c r="BQ36" s="84"/>
      <c r="BR36" s="84"/>
      <c r="BS36" s="84"/>
      <c r="BT36" s="84"/>
      <c r="BU36" s="84"/>
      <c r="BV36" s="84"/>
      <c r="BW36" s="84"/>
      <c r="BX36" s="84"/>
    </row>
    <row r="37" spans="1:80" ht="15" customHeight="1" x14ac:dyDescent="0.25">
      <c r="A37" s="84"/>
      <c r="B37" s="292"/>
      <c r="C37" s="292"/>
      <c r="D37" s="293"/>
      <c r="E37" s="349"/>
      <c r="F37" s="350"/>
      <c r="G37" s="350"/>
      <c r="H37" s="350"/>
      <c r="I37" s="350"/>
      <c r="J37" s="77" t="str">
        <f ca="1">IF(AND('CONTROL INTERNO'!$Y$16="Baja",'CONTROL INTERNO'!$AA$16="Leve"),CONCATENATE("R2C",'CONTROL INTERNO'!$O$16),"")</f>
        <v/>
      </c>
      <c r="K37" s="78" t="str">
        <f>IF(AND('CONTROL INTERNO'!$Y$17="Baja",'CONTROL INTERNO'!$AA$17="Leve"),CONCATENATE("R2C",'CONTROL INTERNO'!$O$17),"")</f>
        <v/>
      </c>
      <c r="L37" s="78" t="str">
        <f>IF(AND('CONTROL INTERNO'!$Y$18="Baja",'CONTROL INTERNO'!$AA$18="Leve"),CONCATENATE("R2C",'CONTROL INTERNO'!$O$18),"")</f>
        <v/>
      </c>
      <c r="M37" s="78" t="str">
        <f>IF(AND('CONTROL INTERNO'!$Y$19="Baja",'CONTROL INTERNO'!$AA$19="Leve"),CONCATENATE("R2C",'CONTROL INTERNO'!$O$19),"")</f>
        <v/>
      </c>
      <c r="N37" s="78" t="str">
        <f>IF(AND('CONTROL INTERNO'!$Y$20="Baja",'CONTROL INTERNO'!$AA$20="Leve"),CONCATENATE("R2C",'CONTROL INTERNO'!$O$20),"")</f>
        <v/>
      </c>
      <c r="O37" s="79" t="str">
        <f>IF(AND('CONTROL INTERNO'!$Y$21="Baja",'CONTROL INTERNO'!$AA$21="Leve"),CONCATENATE("R2C",'CONTROL INTERNO'!$O$21),"")</f>
        <v/>
      </c>
      <c r="P37" s="68" t="str">
        <f ca="1">IF(AND('CONTROL INTERNO'!$Y$16="Baja",'CONTROL INTERNO'!$AA$16="Menor"),CONCATENATE("R2C",'CONTROL INTERNO'!$O$16),"")</f>
        <v/>
      </c>
      <c r="Q37" s="69" t="str">
        <f>IF(AND('CONTROL INTERNO'!$Y$17="Baja",'CONTROL INTERNO'!$AA$17="Menor"),CONCATENATE("R2C",'CONTROL INTERNO'!$O$17),"")</f>
        <v/>
      </c>
      <c r="R37" s="69" t="str">
        <f>IF(AND('CONTROL INTERNO'!$Y$18="Baja",'CONTROL INTERNO'!$AA$18="Menor"),CONCATENATE("R2C",'CONTROL INTERNO'!$O$18),"")</f>
        <v/>
      </c>
      <c r="S37" s="69" t="str">
        <f>IF(AND('CONTROL INTERNO'!$Y$19="Baja",'CONTROL INTERNO'!$AA$19="Menor"),CONCATENATE("R2C",'CONTROL INTERNO'!$O$19),"")</f>
        <v/>
      </c>
      <c r="T37" s="69" t="str">
        <f>IF(AND('CONTROL INTERNO'!$Y$20="Baja",'CONTROL INTERNO'!$AA$20="Menor"),CONCATENATE("R2C",'CONTROL INTERNO'!$O$20),"")</f>
        <v/>
      </c>
      <c r="U37" s="70" t="str">
        <f>IF(AND('CONTROL INTERNO'!$Y$21="Baja",'CONTROL INTERNO'!$AA$21="Menor"),CONCATENATE("R2C",'CONTROL INTERNO'!$O$21),"")</f>
        <v/>
      </c>
      <c r="V37" s="68" t="str">
        <f ca="1">IF(AND('CONTROL INTERNO'!$Y$16="Baja",'CONTROL INTERNO'!$AA$16="Moderado"),CONCATENATE("R2C",'CONTROL INTERNO'!$O$16),"")</f>
        <v>R2C1</v>
      </c>
      <c r="W37" s="69" t="str">
        <f>IF(AND('CONTROL INTERNO'!$Y$17="Baja",'CONTROL INTERNO'!$AA$17="Moderado"),CONCATENATE("R2C",'CONTROL INTERNO'!$O$17),"")</f>
        <v/>
      </c>
      <c r="X37" s="69" t="str">
        <f>IF(AND('CONTROL INTERNO'!$Y$18="Baja",'CONTROL INTERNO'!$AA$18="Moderado"),CONCATENATE("R2C",'CONTROL INTERNO'!$O$18),"")</f>
        <v/>
      </c>
      <c r="Y37" s="69" t="str">
        <f>IF(AND('CONTROL INTERNO'!$Y$19="Baja",'CONTROL INTERNO'!$AA$19="Moderado"),CONCATENATE("R2C",'CONTROL INTERNO'!$O$19),"")</f>
        <v/>
      </c>
      <c r="Z37" s="69" t="str">
        <f>IF(AND('CONTROL INTERNO'!$Y$20="Baja",'CONTROL INTERNO'!$AA$20="Moderado"),CONCATENATE("R2C",'CONTROL INTERNO'!$O$20),"")</f>
        <v/>
      </c>
      <c r="AA37" s="70" t="str">
        <f>IF(AND('CONTROL INTERNO'!$Y$21="Baja",'CONTROL INTERNO'!$AA$21="Moderado"),CONCATENATE("R2C",'CONTROL INTERNO'!$O$21),"")</f>
        <v/>
      </c>
      <c r="AB37" s="52" t="str">
        <f ca="1">IF(AND('CONTROL INTERNO'!$Y$16="Baja",'CONTROL INTERNO'!$AA$16="Mayor"),CONCATENATE("R2C",'CONTROL INTERNO'!$O$16),"")</f>
        <v/>
      </c>
      <c r="AC37" s="53" t="str">
        <f>IF(AND('CONTROL INTERNO'!$Y$17="Baja",'CONTROL INTERNO'!$AA$17="Mayor"),CONCATENATE("R2C",'CONTROL INTERNO'!$O$17),"")</f>
        <v/>
      </c>
      <c r="AD37" s="53" t="str">
        <f>IF(AND('CONTROL INTERNO'!$Y$18="Baja",'CONTROL INTERNO'!$AA$18="Mayor"),CONCATENATE("R2C",'CONTROL INTERNO'!$O$18),"")</f>
        <v/>
      </c>
      <c r="AE37" s="53" t="str">
        <f>IF(AND('CONTROL INTERNO'!$Y$19="Baja",'CONTROL INTERNO'!$AA$19="Mayor"),CONCATENATE("R2C",'CONTROL INTERNO'!$O$19),"")</f>
        <v/>
      </c>
      <c r="AF37" s="53" t="str">
        <f>IF(AND('CONTROL INTERNO'!$Y$20="Baja",'CONTROL INTERNO'!$AA$20="Mayor"),CONCATENATE("R2C",'CONTROL INTERNO'!$O$20),"")</f>
        <v/>
      </c>
      <c r="AG37" s="54" t="str">
        <f>IF(AND('CONTROL INTERNO'!$Y$21="Baja",'CONTROL INTERNO'!$AA$21="Mayor"),CONCATENATE("R2C",'CONTROL INTERNO'!$O$21),"")</f>
        <v/>
      </c>
      <c r="AH37" s="55" t="str">
        <f ca="1">IF(AND('CONTROL INTERNO'!$Y$16="Baja",'CONTROL INTERNO'!$AA$16="Catastrófico"),CONCATENATE("R2C",'CONTROL INTERNO'!$O$16),"")</f>
        <v/>
      </c>
      <c r="AI37" s="56" t="str">
        <f>IF(AND('CONTROL INTERNO'!$Y$17="Baja",'CONTROL INTERNO'!$AA$17="Catastrófico"),CONCATENATE("R2C",'CONTROL INTERNO'!$O$17),"")</f>
        <v/>
      </c>
      <c r="AJ37" s="56" t="str">
        <f>IF(AND('CONTROL INTERNO'!$Y$18="Baja",'CONTROL INTERNO'!$AA$18="Catastrófico"),CONCATENATE("R2C",'CONTROL INTERNO'!$O$18),"")</f>
        <v/>
      </c>
      <c r="AK37" s="56" t="str">
        <f>IF(AND('CONTROL INTERNO'!$Y$19="Baja",'CONTROL INTERNO'!$AA$19="Catastrófico"),CONCATENATE("R2C",'CONTROL INTERNO'!$O$19),"")</f>
        <v/>
      </c>
      <c r="AL37" s="56" t="str">
        <f>IF(AND('CONTROL INTERNO'!$Y$20="Baja",'CONTROL INTERNO'!$AA$20="Catastrófico"),CONCATENATE("R2C",'CONTROL INTERNO'!$O$20),"")</f>
        <v/>
      </c>
      <c r="AM37" s="57" t="str">
        <f>IF(AND('CONTROL INTERNO'!$Y$21="Baja",'CONTROL INTERNO'!$AA$21="Catastrófico"),CONCATENATE("R2C",'CONTROL INTERNO'!$O$21),"")</f>
        <v/>
      </c>
      <c r="AN37" s="84"/>
      <c r="AO37" s="365"/>
      <c r="AP37" s="366"/>
      <c r="AQ37" s="366"/>
      <c r="AR37" s="366"/>
      <c r="AS37" s="366"/>
      <c r="AT37" s="367"/>
      <c r="AU37" s="84"/>
      <c r="AV37" s="84"/>
      <c r="AW37" s="84"/>
      <c r="AX37" s="84"/>
      <c r="AY37" s="84"/>
      <c r="AZ37" s="84"/>
      <c r="BA37" s="84"/>
      <c r="BB37" s="84"/>
      <c r="BC37" s="84"/>
      <c r="BD37" s="84"/>
      <c r="BE37" s="84"/>
      <c r="BF37" s="84"/>
      <c r="BG37" s="84"/>
      <c r="BH37" s="84"/>
      <c r="BI37" s="84"/>
      <c r="BJ37" s="84"/>
      <c r="BK37" s="84"/>
      <c r="BL37" s="84"/>
      <c r="BM37" s="84"/>
      <c r="BN37" s="84"/>
      <c r="BO37" s="84"/>
      <c r="BP37" s="84"/>
      <c r="BQ37" s="84"/>
      <c r="BR37" s="84"/>
      <c r="BS37" s="84"/>
      <c r="BT37" s="84"/>
      <c r="BU37" s="84"/>
      <c r="BV37" s="84"/>
      <c r="BW37" s="84"/>
      <c r="BX37" s="84"/>
    </row>
    <row r="38" spans="1:80" ht="15" customHeight="1" x14ac:dyDescent="0.25">
      <c r="A38" s="84"/>
      <c r="B38" s="292"/>
      <c r="C38" s="292"/>
      <c r="D38" s="293"/>
      <c r="E38" s="333"/>
      <c r="F38" s="334"/>
      <c r="G38" s="334"/>
      <c r="H38" s="334"/>
      <c r="I38" s="350"/>
      <c r="J38" s="77" t="str">
        <f>IF(AND('CONTROL INTERNO'!$Y$22="Baja",'CONTROL INTERNO'!$AA$22="Leve"),CONCATENATE("R3C",'CONTROL INTERNO'!$O$22),"")</f>
        <v/>
      </c>
      <c r="K38" s="78" t="str">
        <f>IF(AND('CONTROL INTERNO'!$Y$23="Baja",'CONTROL INTERNO'!$AA$23="Leve"),CONCATENATE("R3C",'CONTROL INTERNO'!$O$23),"")</f>
        <v/>
      </c>
      <c r="L38" s="78" t="str">
        <f>IF(AND('CONTROL INTERNO'!$Y$24="Baja",'CONTROL INTERNO'!$AA$24="Leve"),CONCATENATE("R3C",'CONTROL INTERNO'!$O$24),"")</f>
        <v/>
      </c>
      <c r="M38" s="78" t="str">
        <f>IF(AND('CONTROL INTERNO'!$Y$25="Baja",'CONTROL INTERNO'!$AA$25="Leve"),CONCATENATE("R3C",'CONTROL INTERNO'!$O$25),"")</f>
        <v/>
      </c>
      <c r="N38" s="78" t="str">
        <f>IF(AND('CONTROL INTERNO'!$Y$26="Baja",'CONTROL INTERNO'!$AA$26="Leve"),CONCATENATE("R3C",'CONTROL INTERNO'!$O$26),"")</f>
        <v/>
      </c>
      <c r="O38" s="79" t="str">
        <f>IF(AND('CONTROL INTERNO'!$Y$27="Baja",'CONTROL INTERNO'!$AA$27="Leve"),CONCATENATE("R3C",'CONTROL INTERNO'!$O$27),"")</f>
        <v/>
      </c>
      <c r="P38" s="68" t="str">
        <f>IF(AND('CONTROL INTERNO'!$Y$22="Baja",'CONTROL INTERNO'!$AA$22="Menor"),CONCATENATE("R3C",'CONTROL INTERNO'!$O$22),"")</f>
        <v/>
      </c>
      <c r="Q38" s="69" t="str">
        <f>IF(AND('CONTROL INTERNO'!$Y$23="Baja",'CONTROL INTERNO'!$AA$23="Menor"),CONCATENATE("R3C",'CONTROL INTERNO'!$O$23),"")</f>
        <v/>
      </c>
      <c r="R38" s="69" t="str">
        <f>IF(AND('CONTROL INTERNO'!$Y$24="Baja",'CONTROL INTERNO'!$AA$24="Menor"),CONCATENATE("R3C",'CONTROL INTERNO'!$O$24),"")</f>
        <v/>
      </c>
      <c r="S38" s="69" t="str">
        <f>IF(AND('CONTROL INTERNO'!$Y$25="Baja",'CONTROL INTERNO'!$AA$25="Menor"),CONCATENATE("R3C",'CONTROL INTERNO'!$O$25),"")</f>
        <v/>
      </c>
      <c r="T38" s="69" t="str">
        <f>IF(AND('CONTROL INTERNO'!$Y$26="Baja",'CONTROL INTERNO'!$AA$26="Menor"),CONCATENATE("R3C",'CONTROL INTERNO'!$O$26),"")</f>
        <v/>
      </c>
      <c r="U38" s="70" t="str">
        <f>IF(AND('CONTROL INTERNO'!$Y$27="Baja",'CONTROL INTERNO'!$AA$27="Menor"),CONCATENATE("R3C",'CONTROL INTERNO'!$O$27),"")</f>
        <v/>
      </c>
      <c r="V38" s="68" t="str">
        <f>IF(AND('CONTROL INTERNO'!$Y$22="Baja",'CONTROL INTERNO'!$AA$22="Moderado"),CONCATENATE("R3C",'CONTROL INTERNO'!$O$22),"")</f>
        <v/>
      </c>
      <c r="W38" s="69" t="str">
        <f>IF(AND('CONTROL INTERNO'!$Y$23="Baja",'CONTROL INTERNO'!$AA$23="Moderado"),CONCATENATE("R3C",'CONTROL INTERNO'!$O$23),"")</f>
        <v/>
      </c>
      <c r="X38" s="69" t="str">
        <f>IF(AND('CONTROL INTERNO'!$Y$24="Baja",'CONTROL INTERNO'!$AA$24="Moderado"),CONCATENATE("R3C",'CONTROL INTERNO'!$O$24),"")</f>
        <v/>
      </c>
      <c r="Y38" s="69" t="str">
        <f>IF(AND('CONTROL INTERNO'!$Y$25="Baja",'CONTROL INTERNO'!$AA$25="Moderado"),CONCATENATE("R3C",'CONTROL INTERNO'!$O$25),"")</f>
        <v/>
      </c>
      <c r="Z38" s="69" t="str">
        <f>IF(AND('CONTROL INTERNO'!$Y$26="Baja",'CONTROL INTERNO'!$AA$26="Moderado"),CONCATENATE("R3C",'CONTROL INTERNO'!$O$26),"")</f>
        <v/>
      </c>
      <c r="AA38" s="70" t="str">
        <f>IF(AND('CONTROL INTERNO'!$Y$27="Baja",'CONTROL INTERNO'!$AA$27="Moderado"),CONCATENATE("R3C",'CONTROL INTERNO'!$O$27),"")</f>
        <v/>
      </c>
      <c r="AB38" s="52" t="str">
        <f>IF(AND('CONTROL INTERNO'!$Y$22="Baja",'CONTROL INTERNO'!$AA$22="Mayor"),CONCATENATE("R3C",'CONTROL INTERNO'!$O$22),"")</f>
        <v/>
      </c>
      <c r="AC38" s="53" t="str">
        <f>IF(AND('CONTROL INTERNO'!$Y$23="Baja",'CONTROL INTERNO'!$AA$23="Mayor"),CONCATENATE("R3C",'CONTROL INTERNO'!$O$23),"")</f>
        <v/>
      </c>
      <c r="AD38" s="53" t="str">
        <f>IF(AND('CONTROL INTERNO'!$Y$24="Baja",'CONTROL INTERNO'!$AA$24="Mayor"),CONCATENATE("R3C",'CONTROL INTERNO'!$O$24),"")</f>
        <v/>
      </c>
      <c r="AE38" s="53" t="str">
        <f>IF(AND('CONTROL INTERNO'!$Y$25="Baja",'CONTROL INTERNO'!$AA$25="Mayor"),CONCATENATE("R3C",'CONTROL INTERNO'!$O$25),"")</f>
        <v/>
      </c>
      <c r="AF38" s="53" t="str">
        <f>IF(AND('CONTROL INTERNO'!$Y$26="Baja",'CONTROL INTERNO'!$AA$26="Mayor"),CONCATENATE("R3C",'CONTROL INTERNO'!$O$26),"")</f>
        <v/>
      </c>
      <c r="AG38" s="54" t="str">
        <f>IF(AND('CONTROL INTERNO'!$Y$27="Baja",'CONTROL INTERNO'!$AA$27="Mayor"),CONCATENATE("R3C",'CONTROL INTERNO'!$O$27),"")</f>
        <v/>
      </c>
      <c r="AH38" s="55" t="str">
        <f>IF(AND('CONTROL INTERNO'!$Y$22="Baja",'CONTROL INTERNO'!$AA$22="Catastrófico"),CONCATENATE("R3C",'CONTROL INTERNO'!$O$22),"")</f>
        <v/>
      </c>
      <c r="AI38" s="56" t="str">
        <f>IF(AND('CONTROL INTERNO'!$Y$23="Baja",'CONTROL INTERNO'!$AA$23="Catastrófico"),CONCATENATE("R3C",'CONTROL INTERNO'!$O$23),"")</f>
        <v/>
      </c>
      <c r="AJ38" s="56" t="str">
        <f>IF(AND('CONTROL INTERNO'!$Y$24="Baja",'CONTROL INTERNO'!$AA$24="Catastrófico"),CONCATENATE("R3C",'CONTROL INTERNO'!$O$24),"")</f>
        <v/>
      </c>
      <c r="AK38" s="56" t="str">
        <f>IF(AND('CONTROL INTERNO'!$Y$25="Baja",'CONTROL INTERNO'!$AA$25="Catastrófico"),CONCATENATE("R3C",'CONTROL INTERNO'!$O$25),"")</f>
        <v/>
      </c>
      <c r="AL38" s="56" t="str">
        <f>IF(AND('CONTROL INTERNO'!$Y$26="Baja",'CONTROL INTERNO'!$AA$26="Catastrófico"),CONCATENATE("R3C",'CONTROL INTERNO'!$O$26),"")</f>
        <v/>
      </c>
      <c r="AM38" s="57" t="str">
        <f>IF(AND('CONTROL INTERNO'!$Y$27="Baja",'CONTROL INTERNO'!$AA$27="Catastrófico"),CONCATENATE("R3C",'CONTROL INTERNO'!$O$27),"")</f>
        <v/>
      </c>
      <c r="AN38" s="84"/>
      <c r="AO38" s="365"/>
      <c r="AP38" s="366"/>
      <c r="AQ38" s="366"/>
      <c r="AR38" s="366"/>
      <c r="AS38" s="366"/>
      <c r="AT38" s="367"/>
      <c r="AU38" s="84"/>
      <c r="AV38" s="84"/>
      <c r="AW38" s="84"/>
      <c r="AX38" s="84"/>
      <c r="AY38" s="84"/>
      <c r="AZ38" s="84"/>
      <c r="BA38" s="84"/>
      <c r="BB38" s="84"/>
      <c r="BC38" s="84"/>
      <c r="BD38" s="84"/>
      <c r="BE38" s="84"/>
      <c r="BF38" s="84"/>
      <c r="BG38" s="84"/>
      <c r="BH38" s="84"/>
      <c r="BI38" s="84"/>
      <c r="BJ38" s="84"/>
      <c r="BK38" s="84"/>
      <c r="BL38" s="84"/>
      <c r="BM38" s="84"/>
      <c r="BN38" s="84"/>
      <c r="BO38" s="84"/>
      <c r="BP38" s="84"/>
      <c r="BQ38" s="84"/>
      <c r="BR38" s="84"/>
      <c r="BS38" s="84"/>
      <c r="BT38" s="84"/>
      <c r="BU38" s="84"/>
      <c r="BV38" s="84"/>
      <c r="BW38" s="84"/>
      <c r="BX38" s="84"/>
    </row>
    <row r="39" spans="1:80" ht="15" customHeight="1" x14ac:dyDescent="0.25">
      <c r="A39" s="84"/>
      <c r="B39" s="292"/>
      <c r="C39" s="292"/>
      <c r="D39" s="293"/>
      <c r="E39" s="333"/>
      <c r="F39" s="334"/>
      <c r="G39" s="334"/>
      <c r="H39" s="334"/>
      <c r="I39" s="350"/>
      <c r="J39" s="77" t="str">
        <f>IF(AND('CONTROL INTERNO'!$Y$28="Baja",'CONTROL INTERNO'!$AA$28="Leve"),CONCATENATE("R4C",'CONTROL INTERNO'!$O$28),"")</f>
        <v/>
      </c>
      <c r="K39" s="78" t="str">
        <f>IF(AND('CONTROL INTERNO'!$Y$29="Baja",'CONTROL INTERNO'!$AA$29="Leve"),CONCATENATE("R4C",'CONTROL INTERNO'!$O$29),"")</f>
        <v/>
      </c>
      <c r="L39" s="78" t="str">
        <f>IF(AND('CONTROL INTERNO'!$Y$30="Baja",'CONTROL INTERNO'!$AA$30="Leve"),CONCATENATE("R4C",'CONTROL INTERNO'!$O$30),"")</f>
        <v/>
      </c>
      <c r="M39" s="78" t="str">
        <f>IF(AND('CONTROL INTERNO'!$Y$31="Baja",'CONTROL INTERNO'!$AA$31="Leve"),CONCATENATE("R4C",'CONTROL INTERNO'!$O$31),"")</f>
        <v/>
      </c>
      <c r="N39" s="78" t="str">
        <f>IF(AND('CONTROL INTERNO'!$Y$32="Baja",'CONTROL INTERNO'!$AA$32="Leve"),CONCATENATE("R4C",'CONTROL INTERNO'!$O$32),"")</f>
        <v/>
      </c>
      <c r="O39" s="79" t="str">
        <f>IF(AND('CONTROL INTERNO'!$Y$33="Baja",'CONTROL INTERNO'!$AA$33="Leve"),CONCATENATE("R4C",'CONTROL INTERNO'!$O$33),"")</f>
        <v/>
      </c>
      <c r="P39" s="68" t="str">
        <f>IF(AND('CONTROL INTERNO'!$Y$28="Baja",'CONTROL INTERNO'!$AA$28="Menor"),CONCATENATE("R4C",'CONTROL INTERNO'!$O$28),"")</f>
        <v/>
      </c>
      <c r="Q39" s="69" t="str">
        <f>IF(AND('CONTROL INTERNO'!$Y$29="Baja",'CONTROL INTERNO'!$AA$29="Menor"),CONCATENATE("R4C",'CONTROL INTERNO'!$O$29),"")</f>
        <v/>
      </c>
      <c r="R39" s="69" t="str">
        <f>IF(AND('CONTROL INTERNO'!$Y$30="Baja",'CONTROL INTERNO'!$AA$30="Menor"),CONCATENATE("R4C",'CONTROL INTERNO'!$O$30),"")</f>
        <v/>
      </c>
      <c r="S39" s="69" t="str">
        <f>IF(AND('CONTROL INTERNO'!$Y$31="Baja",'CONTROL INTERNO'!$AA$31="Menor"),CONCATENATE("R4C",'CONTROL INTERNO'!$O$31),"")</f>
        <v/>
      </c>
      <c r="T39" s="69" t="str">
        <f>IF(AND('CONTROL INTERNO'!$Y$32="Baja",'CONTROL INTERNO'!$AA$32="Menor"),CONCATENATE("R4C",'CONTROL INTERNO'!$O$32),"")</f>
        <v/>
      </c>
      <c r="U39" s="70" t="str">
        <f>IF(AND('CONTROL INTERNO'!$Y$33="Baja",'CONTROL INTERNO'!$AA$33="Menor"),CONCATENATE("R4C",'CONTROL INTERNO'!$O$33),"")</f>
        <v/>
      </c>
      <c r="V39" s="68" t="str">
        <f>IF(AND('CONTROL INTERNO'!$Y$28="Baja",'CONTROL INTERNO'!$AA$28="Moderado"),CONCATENATE("R4C",'CONTROL INTERNO'!$O$28),"")</f>
        <v/>
      </c>
      <c r="W39" s="69" t="str">
        <f>IF(AND('CONTROL INTERNO'!$Y$29="Baja",'CONTROL INTERNO'!$AA$29="Moderado"),CONCATENATE("R4C",'CONTROL INTERNO'!$O$29),"")</f>
        <v/>
      </c>
      <c r="X39" s="69" t="str">
        <f>IF(AND('CONTROL INTERNO'!$Y$30="Baja",'CONTROL INTERNO'!$AA$30="Moderado"),CONCATENATE("R4C",'CONTROL INTERNO'!$O$30),"")</f>
        <v/>
      </c>
      <c r="Y39" s="69" t="str">
        <f>IF(AND('CONTROL INTERNO'!$Y$31="Baja",'CONTROL INTERNO'!$AA$31="Moderado"),CONCATENATE("R4C",'CONTROL INTERNO'!$O$31),"")</f>
        <v/>
      </c>
      <c r="Z39" s="69" t="str">
        <f>IF(AND('CONTROL INTERNO'!$Y$32="Baja",'CONTROL INTERNO'!$AA$32="Moderado"),CONCATENATE("R4C",'CONTROL INTERNO'!$O$32),"")</f>
        <v/>
      </c>
      <c r="AA39" s="70" t="str">
        <f>IF(AND('CONTROL INTERNO'!$Y$33="Baja",'CONTROL INTERNO'!$AA$33="Moderado"),CONCATENATE("R4C",'CONTROL INTERNO'!$O$33),"")</f>
        <v/>
      </c>
      <c r="AB39" s="52" t="str">
        <f>IF(AND('CONTROL INTERNO'!$Y$28="Baja",'CONTROL INTERNO'!$AA$28="Mayor"),CONCATENATE("R4C",'CONTROL INTERNO'!$O$28),"")</f>
        <v/>
      </c>
      <c r="AC39" s="53" t="str">
        <f>IF(AND('CONTROL INTERNO'!$Y$29="Baja",'CONTROL INTERNO'!$AA$29="Mayor"),CONCATENATE("R4C",'CONTROL INTERNO'!$O$29),"")</f>
        <v/>
      </c>
      <c r="AD39" s="53" t="str">
        <f>IF(AND('CONTROL INTERNO'!$Y$30="Baja",'CONTROL INTERNO'!$AA$30="Mayor"),CONCATENATE("R4C",'CONTROL INTERNO'!$O$30),"")</f>
        <v/>
      </c>
      <c r="AE39" s="53" t="str">
        <f>IF(AND('CONTROL INTERNO'!$Y$31="Baja",'CONTROL INTERNO'!$AA$31="Mayor"),CONCATENATE("R4C",'CONTROL INTERNO'!$O$31),"")</f>
        <v/>
      </c>
      <c r="AF39" s="53" t="str">
        <f>IF(AND('CONTROL INTERNO'!$Y$32="Baja",'CONTROL INTERNO'!$AA$32="Mayor"),CONCATENATE("R4C",'CONTROL INTERNO'!$O$32),"")</f>
        <v/>
      </c>
      <c r="AG39" s="54" t="str">
        <f>IF(AND('CONTROL INTERNO'!$Y$33="Baja",'CONTROL INTERNO'!$AA$33="Mayor"),CONCATENATE("R4C",'CONTROL INTERNO'!$O$33),"")</f>
        <v/>
      </c>
      <c r="AH39" s="55" t="str">
        <f>IF(AND('CONTROL INTERNO'!$Y$28="Baja",'CONTROL INTERNO'!$AA$28="Catastrófico"),CONCATENATE("R4C",'CONTROL INTERNO'!$O$28),"")</f>
        <v/>
      </c>
      <c r="AI39" s="56" t="str">
        <f>IF(AND('CONTROL INTERNO'!$Y$29="Baja",'CONTROL INTERNO'!$AA$29="Catastrófico"),CONCATENATE("R4C",'CONTROL INTERNO'!$O$29),"")</f>
        <v/>
      </c>
      <c r="AJ39" s="56" t="str">
        <f>IF(AND('CONTROL INTERNO'!$Y$30="Baja",'CONTROL INTERNO'!$AA$30="Catastrófico"),CONCATENATE("R4C",'CONTROL INTERNO'!$O$30),"")</f>
        <v/>
      </c>
      <c r="AK39" s="56" t="str">
        <f>IF(AND('CONTROL INTERNO'!$Y$31="Baja",'CONTROL INTERNO'!$AA$31="Catastrófico"),CONCATENATE("R4C",'CONTROL INTERNO'!$O$31),"")</f>
        <v/>
      </c>
      <c r="AL39" s="56" t="str">
        <f>IF(AND('CONTROL INTERNO'!$Y$32="Baja",'CONTROL INTERNO'!$AA$32="Catastrófico"),CONCATENATE("R4C",'CONTROL INTERNO'!$O$32),"")</f>
        <v/>
      </c>
      <c r="AM39" s="57" t="str">
        <f>IF(AND('CONTROL INTERNO'!$Y$33="Baja",'CONTROL INTERNO'!$AA$33="Catastrófico"),CONCATENATE("R4C",'CONTROL INTERNO'!$O$33),"")</f>
        <v/>
      </c>
      <c r="AN39" s="84"/>
      <c r="AO39" s="365"/>
      <c r="AP39" s="366"/>
      <c r="AQ39" s="366"/>
      <c r="AR39" s="366"/>
      <c r="AS39" s="366"/>
      <c r="AT39" s="367"/>
      <c r="AU39" s="84"/>
      <c r="AV39" s="84"/>
      <c r="AW39" s="84"/>
      <c r="AX39" s="84"/>
      <c r="AY39" s="84"/>
      <c r="AZ39" s="84"/>
      <c r="BA39" s="84"/>
      <c r="BB39" s="84"/>
      <c r="BC39" s="84"/>
      <c r="BD39" s="84"/>
      <c r="BE39" s="84"/>
      <c r="BF39" s="84"/>
      <c r="BG39" s="84"/>
      <c r="BH39" s="84"/>
      <c r="BI39" s="84"/>
      <c r="BJ39" s="84"/>
      <c r="BK39" s="84"/>
      <c r="BL39" s="84"/>
      <c r="BM39" s="84"/>
      <c r="BN39" s="84"/>
      <c r="BO39" s="84"/>
      <c r="BP39" s="84"/>
      <c r="BQ39" s="84"/>
      <c r="BR39" s="84"/>
      <c r="BS39" s="84"/>
      <c r="BT39" s="84"/>
      <c r="BU39" s="84"/>
      <c r="BV39" s="84"/>
      <c r="BW39" s="84"/>
      <c r="BX39" s="84"/>
    </row>
    <row r="40" spans="1:80" ht="15" customHeight="1" x14ac:dyDescent="0.25">
      <c r="A40" s="84"/>
      <c r="B40" s="292"/>
      <c r="C40" s="292"/>
      <c r="D40" s="293"/>
      <c r="E40" s="333"/>
      <c r="F40" s="334"/>
      <c r="G40" s="334"/>
      <c r="H40" s="334"/>
      <c r="I40" s="350"/>
      <c r="J40" s="77" t="str">
        <f>IF(AND('CONTROL INTERNO'!$Y$34="Baja",'CONTROL INTERNO'!$AA$34="Leve"),CONCATENATE("R5C",'CONTROL INTERNO'!$O$34),"")</f>
        <v/>
      </c>
      <c r="K40" s="78" t="str">
        <f>IF(AND('CONTROL INTERNO'!$Y$35="Baja",'CONTROL INTERNO'!$AA$35="Leve"),CONCATENATE("R5C",'CONTROL INTERNO'!$O$35),"")</f>
        <v/>
      </c>
      <c r="L40" s="78" t="str">
        <f>IF(AND('CONTROL INTERNO'!$Y$36="Baja",'CONTROL INTERNO'!$AA$36="Leve"),CONCATENATE("R5C",'CONTROL INTERNO'!$O$36),"")</f>
        <v/>
      </c>
      <c r="M40" s="78" t="str">
        <f>IF(AND('CONTROL INTERNO'!$Y$37="Baja",'CONTROL INTERNO'!$AA$37="Leve"),CONCATENATE("R5C",'CONTROL INTERNO'!$O$37),"")</f>
        <v/>
      </c>
      <c r="N40" s="78" t="str">
        <f>IF(AND('CONTROL INTERNO'!$Y$38="Baja",'CONTROL INTERNO'!$AA$38="Leve"),CONCATENATE("R5C",'CONTROL INTERNO'!$O$38),"")</f>
        <v/>
      </c>
      <c r="O40" s="79" t="str">
        <f>IF(AND('CONTROL INTERNO'!$Y$39="Baja",'CONTROL INTERNO'!$AA$39="Leve"),CONCATENATE("R5C",'CONTROL INTERNO'!$O$39),"")</f>
        <v/>
      </c>
      <c r="P40" s="68" t="str">
        <f>IF(AND('CONTROL INTERNO'!$Y$34="Baja",'CONTROL INTERNO'!$AA$34="Menor"),CONCATENATE("R5C",'CONTROL INTERNO'!$O$34),"")</f>
        <v/>
      </c>
      <c r="Q40" s="69" t="str">
        <f>IF(AND('CONTROL INTERNO'!$Y$35="Baja",'CONTROL INTERNO'!$AA$35="Menor"),CONCATENATE("R5C",'CONTROL INTERNO'!$O$35),"")</f>
        <v/>
      </c>
      <c r="R40" s="69" t="str">
        <f>IF(AND('CONTROL INTERNO'!$Y$36="Baja",'CONTROL INTERNO'!$AA$36="Menor"),CONCATENATE("R5C",'CONTROL INTERNO'!$O$36),"")</f>
        <v/>
      </c>
      <c r="S40" s="69" t="str">
        <f>IF(AND('CONTROL INTERNO'!$Y$37="Baja",'CONTROL INTERNO'!$AA$37="Menor"),CONCATENATE("R5C",'CONTROL INTERNO'!$O$37),"")</f>
        <v/>
      </c>
      <c r="T40" s="69" t="str">
        <f>IF(AND('CONTROL INTERNO'!$Y$38="Baja",'CONTROL INTERNO'!$AA$38="Menor"),CONCATENATE("R5C",'CONTROL INTERNO'!$O$38),"")</f>
        <v/>
      </c>
      <c r="U40" s="70" t="str">
        <f>IF(AND('CONTROL INTERNO'!$Y$39="Baja",'CONTROL INTERNO'!$AA$39="Menor"),CONCATENATE("R5C",'CONTROL INTERNO'!$O$39),"")</f>
        <v/>
      </c>
      <c r="V40" s="68" t="str">
        <f>IF(AND('CONTROL INTERNO'!$Y$34="Baja",'CONTROL INTERNO'!$AA$34="Moderado"),CONCATENATE("R5C",'CONTROL INTERNO'!$O$34),"")</f>
        <v/>
      </c>
      <c r="W40" s="69" t="str">
        <f>IF(AND('CONTROL INTERNO'!$Y$35="Baja",'CONTROL INTERNO'!$AA$35="Moderado"),CONCATENATE("R5C",'CONTROL INTERNO'!$O$35),"")</f>
        <v/>
      </c>
      <c r="X40" s="69" t="str">
        <f>IF(AND('CONTROL INTERNO'!$Y$36="Baja",'CONTROL INTERNO'!$AA$36="Moderado"),CONCATENATE("R5C",'CONTROL INTERNO'!$O$36),"")</f>
        <v/>
      </c>
      <c r="Y40" s="69" t="str">
        <f>IF(AND('CONTROL INTERNO'!$Y$37="Baja",'CONTROL INTERNO'!$AA$37="Moderado"),CONCATENATE("R5C",'CONTROL INTERNO'!$O$37),"")</f>
        <v/>
      </c>
      <c r="Z40" s="69" t="str">
        <f>IF(AND('CONTROL INTERNO'!$Y$38="Baja",'CONTROL INTERNO'!$AA$38="Moderado"),CONCATENATE("R5C",'CONTROL INTERNO'!$O$38),"")</f>
        <v/>
      </c>
      <c r="AA40" s="70" t="str">
        <f>IF(AND('CONTROL INTERNO'!$Y$39="Baja",'CONTROL INTERNO'!$AA$39="Moderado"),CONCATENATE("R5C",'CONTROL INTERNO'!$O$39),"")</f>
        <v/>
      </c>
      <c r="AB40" s="52" t="str">
        <f>IF(AND('CONTROL INTERNO'!$Y$34="Baja",'CONTROL INTERNO'!$AA$34="Mayor"),CONCATENATE("R5C",'CONTROL INTERNO'!$O$34),"")</f>
        <v/>
      </c>
      <c r="AC40" s="53" t="str">
        <f>IF(AND('CONTROL INTERNO'!$Y$35="Baja",'CONTROL INTERNO'!$AA$35="Mayor"),CONCATENATE("R5C",'CONTROL INTERNO'!$O$35),"")</f>
        <v/>
      </c>
      <c r="AD40" s="58" t="str">
        <f>IF(AND('CONTROL INTERNO'!$Y$36="Baja",'CONTROL INTERNO'!$AA$36="Mayor"),CONCATENATE("R5C",'CONTROL INTERNO'!$O$36),"")</f>
        <v/>
      </c>
      <c r="AE40" s="58" t="str">
        <f>IF(AND('CONTROL INTERNO'!$Y$37="Baja",'CONTROL INTERNO'!$AA$37="Mayor"),CONCATENATE("R5C",'CONTROL INTERNO'!$O$37),"")</f>
        <v/>
      </c>
      <c r="AF40" s="58" t="str">
        <f>IF(AND('CONTROL INTERNO'!$Y$38="Baja",'CONTROL INTERNO'!$AA$38="Mayor"),CONCATENATE("R5C",'CONTROL INTERNO'!$O$38),"")</f>
        <v/>
      </c>
      <c r="AG40" s="54" t="str">
        <f>IF(AND('CONTROL INTERNO'!$Y$39="Baja",'CONTROL INTERNO'!$AA$39="Mayor"),CONCATENATE("R5C",'CONTROL INTERNO'!$O$39),"")</f>
        <v/>
      </c>
      <c r="AH40" s="55" t="str">
        <f>IF(AND('CONTROL INTERNO'!$Y$34="Baja",'CONTROL INTERNO'!$AA$34="Catastrófico"),CONCATENATE("R5C",'CONTROL INTERNO'!$O$34),"")</f>
        <v/>
      </c>
      <c r="AI40" s="56" t="str">
        <f>IF(AND('CONTROL INTERNO'!$Y$35="Baja",'CONTROL INTERNO'!$AA$35="Catastrófico"),CONCATENATE("R5C",'CONTROL INTERNO'!$O$35),"")</f>
        <v/>
      </c>
      <c r="AJ40" s="56" t="str">
        <f>IF(AND('CONTROL INTERNO'!$Y$36="Baja",'CONTROL INTERNO'!$AA$36="Catastrófico"),CONCATENATE("R5C",'CONTROL INTERNO'!$O$36),"")</f>
        <v/>
      </c>
      <c r="AK40" s="56" t="str">
        <f>IF(AND('CONTROL INTERNO'!$Y$37="Baja",'CONTROL INTERNO'!$AA$37="Catastrófico"),CONCATENATE("R5C",'CONTROL INTERNO'!$O$37),"")</f>
        <v/>
      </c>
      <c r="AL40" s="56" t="str">
        <f>IF(AND('CONTROL INTERNO'!$Y$38="Baja",'CONTROL INTERNO'!$AA$38="Catastrófico"),CONCATENATE("R5C",'CONTROL INTERNO'!$O$38),"")</f>
        <v/>
      </c>
      <c r="AM40" s="57" t="str">
        <f>IF(AND('CONTROL INTERNO'!$Y$39="Baja",'CONTROL INTERNO'!$AA$39="Catastrófico"),CONCATENATE("R5C",'CONTROL INTERNO'!$O$39),"")</f>
        <v/>
      </c>
      <c r="AN40" s="84"/>
      <c r="AO40" s="365"/>
      <c r="AP40" s="366"/>
      <c r="AQ40" s="366"/>
      <c r="AR40" s="366"/>
      <c r="AS40" s="366"/>
      <c r="AT40" s="367"/>
      <c r="AU40" s="84"/>
      <c r="AV40" s="84"/>
      <c r="AW40" s="84"/>
      <c r="AX40" s="84"/>
      <c r="AY40" s="84"/>
      <c r="AZ40" s="84"/>
      <c r="BA40" s="84"/>
      <c r="BB40" s="84"/>
      <c r="BC40" s="84"/>
      <c r="BD40" s="84"/>
      <c r="BE40" s="84"/>
      <c r="BF40" s="84"/>
      <c r="BG40" s="84"/>
      <c r="BH40" s="84"/>
      <c r="BI40" s="84"/>
      <c r="BJ40" s="84"/>
      <c r="BK40" s="84"/>
      <c r="BL40" s="84"/>
      <c r="BM40" s="84"/>
      <c r="BN40" s="84"/>
      <c r="BO40" s="84"/>
      <c r="BP40" s="84"/>
      <c r="BQ40" s="84"/>
      <c r="BR40" s="84"/>
      <c r="BS40" s="84"/>
      <c r="BT40" s="84"/>
      <c r="BU40" s="84"/>
      <c r="BV40" s="84"/>
      <c r="BW40" s="84"/>
      <c r="BX40" s="84"/>
    </row>
    <row r="41" spans="1:80" ht="15" customHeight="1" x14ac:dyDescent="0.25">
      <c r="A41" s="84"/>
      <c r="B41" s="292"/>
      <c r="C41" s="292"/>
      <c r="D41" s="293"/>
      <c r="E41" s="333"/>
      <c r="F41" s="334"/>
      <c r="G41" s="334"/>
      <c r="H41" s="334"/>
      <c r="I41" s="350"/>
      <c r="J41" s="77" t="str">
        <f>IF(AND('CONTROL INTERNO'!$Y$40="Baja",'CONTROL INTERNO'!$AA$40="Leve"),CONCATENATE("R6C",'CONTROL INTERNO'!$O$40),"")</f>
        <v/>
      </c>
      <c r="K41" s="78" t="str">
        <f>IF(AND('CONTROL INTERNO'!$Y$41="Baja",'CONTROL INTERNO'!$AA$41="Leve"),CONCATENATE("R6C",'CONTROL INTERNO'!$O$41),"")</f>
        <v/>
      </c>
      <c r="L41" s="78" t="str">
        <f>IF(AND('CONTROL INTERNO'!$Y$42="Baja",'CONTROL INTERNO'!$AA$42="Leve"),CONCATENATE("R6C",'CONTROL INTERNO'!$O$42),"")</f>
        <v/>
      </c>
      <c r="M41" s="78" t="str">
        <f>IF(AND('CONTROL INTERNO'!$Y$43="Baja",'CONTROL INTERNO'!$AA$43="Leve"),CONCATENATE("R6C",'CONTROL INTERNO'!$O$43),"")</f>
        <v/>
      </c>
      <c r="N41" s="78" t="str">
        <f>IF(AND('CONTROL INTERNO'!$Y$44="Baja",'CONTROL INTERNO'!$AA$44="Leve"),CONCATENATE("R6C",'CONTROL INTERNO'!$O$44),"")</f>
        <v/>
      </c>
      <c r="O41" s="79" t="str">
        <f>IF(AND('CONTROL INTERNO'!$Y$45="Baja",'CONTROL INTERNO'!$AA$45="Leve"),CONCATENATE("R6C",'CONTROL INTERNO'!$O$45),"")</f>
        <v/>
      </c>
      <c r="P41" s="68" t="str">
        <f>IF(AND('CONTROL INTERNO'!$Y$40="Baja",'CONTROL INTERNO'!$AA$40="Menor"),CONCATENATE("R6C",'CONTROL INTERNO'!$O$40),"")</f>
        <v/>
      </c>
      <c r="Q41" s="69" t="str">
        <f>IF(AND('CONTROL INTERNO'!$Y$41="Baja",'CONTROL INTERNO'!$AA$41="Menor"),CONCATENATE("R6C",'CONTROL INTERNO'!$O$41),"")</f>
        <v/>
      </c>
      <c r="R41" s="69" t="str">
        <f>IF(AND('CONTROL INTERNO'!$Y$42="Baja",'CONTROL INTERNO'!$AA$42="Menor"),CONCATENATE("R6C",'CONTROL INTERNO'!$O$42),"")</f>
        <v/>
      </c>
      <c r="S41" s="69" t="str">
        <f>IF(AND('CONTROL INTERNO'!$Y$43="Baja",'CONTROL INTERNO'!$AA$43="Menor"),CONCATENATE("R6C",'CONTROL INTERNO'!$O$43),"")</f>
        <v/>
      </c>
      <c r="T41" s="69" t="str">
        <f>IF(AND('CONTROL INTERNO'!$Y$44="Baja",'CONTROL INTERNO'!$AA$44="Menor"),CONCATENATE("R6C",'CONTROL INTERNO'!$O$44),"")</f>
        <v/>
      </c>
      <c r="U41" s="70" t="str">
        <f>IF(AND('CONTROL INTERNO'!$Y$45="Baja",'CONTROL INTERNO'!$AA$45="Menor"),CONCATENATE("R6C",'CONTROL INTERNO'!$O$45),"")</f>
        <v/>
      </c>
      <c r="V41" s="68" t="str">
        <f>IF(AND('CONTROL INTERNO'!$Y$40="Baja",'CONTROL INTERNO'!$AA$40="Moderado"),CONCATENATE("R6C",'CONTROL INTERNO'!$O$40),"")</f>
        <v/>
      </c>
      <c r="W41" s="69" t="str">
        <f>IF(AND('CONTROL INTERNO'!$Y$41="Baja",'CONTROL INTERNO'!$AA$41="Moderado"),CONCATENATE("R6C",'CONTROL INTERNO'!$O$41),"")</f>
        <v/>
      </c>
      <c r="X41" s="69" t="str">
        <f>IF(AND('CONTROL INTERNO'!$Y$42="Baja",'CONTROL INTERNO'!$AA$42="Moderado"),CONCATENATE("R6C",'CONTROL INTERNO'!$O$42),"")</f>
        <v/>
      </c>
      <c r="Y41" s="69" t="str">
        <f>IF(AND('CONTROL INTERNO'!$Y$43="Baja",'CONTROL INTERNO'!$AA$43="Moderado"),CONCATENATE("R6C",'CONTROL INTERNO'!$O$43),"")</f>
        <v/>
      </c>
      <c r="Z41" s="69" t="str">
        <f>IF(AND('CONTROL INTERNO'!$Y$44="Baja",'CONTROL INTERNO'!$AA$44="Moderado"),CONCATENATE("R6C",'CONTROL INTERNO'!$O$44),"")</f>
        <v/>
      </c>
      <c r="AA41" s="70" t="str">
        <f>IF(AND('CONTROL INTERNO'!$Y$45="Baja",'CONTROL INTERNO'!$AA$45="Moderado"),CONCATENATE("R6C",'CONTROL INTERNO'!$O$45),"")</f>
        <v/>
      </c>
      <c r="AB41" s="52" t="str">
        <f>IF(AND('CONTROL INTERNO'!$Y$40="Baja",'CONTROL INTERNO'!$AA$40="Mayor"),CONCATENATE("R6C",'CONTROL INTERNO'!$O$40),"")</f>
        <v/>
      </c>
      <c r="AC41" s="53" t="str">
        <f>IF(AND('CONTROL INTERNO'!$Y$41="Baja",'CONTROL INTERNO'!$AA$41="Mayor"),CONCATENATE("R6C",'CONTROL INTERNO'!$O$41),"")</f>
        <v/>
      </c>
      <c r="AD41" s="58" t="str">
        <f>IF(AND('CONTROL INTERNO'!$Y$42="Baja",'CONTROL INTERNO'!$AA$42="Mayor"),CONCATENATE("R6C",'CONTROL INTERNO'!$O$42),"")</f>
        <v/>
      </c>
      <c r="AE41" s="58" t="str">
        <f>IF(AND('CONTROL INTERNO'!$Y$43="Baja",'CONTROL INTERNO'!$AA$43="Mayor"),CONCATENATE("R6C",'CONTROL INTERNO'!$O$43),"")</f>
        <v/>
      </c>
      <c r="AF41" s="58" t="str">
        <f>IF(AND('CONTROL INTERNO'!$Y$44="Baja",'CONTROL INTERNO'!$AA$44="Mayor"),CONCATENATE("R6C",'CONTROL INTERNO'!$O$44),"")</f>
        <v/>
      </c>
      <c r="AG41" s="54" t="str">
        <f>IF(AND('CONTROL INTERNO'!$Y$45="Baja",'CONTROL INTERNO'!$AA$45="Mayor"),CONCATENATE("R6C",'CONTROL INTERNO'!$O$45),"")</f>
        <v/>
      </c>
      <c r="AH41" s="55" t="str">
        <f>IF(AND('CONTROL INTERNO'!$Y$40="Baja",'CONTROL INTERNO'!$AA$40="Catastrófico"),CONCATENATE("R6C",'CONTROL INTERNO'!$O$40),"")</f>
        <v/>
      </c>
      <c r="AI41" s="56" t="str">
        <f>IF(AND('CONTROL INTERNO'!$Y$41="Baja",'CONTROL INTERNO'!$AA$41="Catastrófico"),CONCATENATE("R6C",'CONTROL INTERNO'!$O$41),"")</f>
        <v/>
      </c>
      <c r="AJ41" s="56" t="str">
        <f>IF(AND('CONTROL INTERNO'!$Y$42="Baja",'CONTROL INTERNO'!$AA$42="Catastrófico"),CONCATENATE("R6C",'CONTROL INTERNO'!$O$42),"")</f>
        <v/>
      </c>
      <c r="AK41" s="56" t="str">
        <f>IF(AND('CONTROL INTERNO'!$Y$43="Baja",'CONTROL INTERNO'!$AA$43="Catastrófico"),CONCATENATE("R6C",'CONTROL INTERNO'!$O$43),"")</f>
        <v/>
      </c>
      <c r="AL41" s="56" t="str">
        <f>IF(AND('CONTROL INTERNO'!$Y$44="Baja",'CONTROL INTERNO'!$AA$44="Catastrófico"),CONCATENATE("R6C",'CONTROL INTERNO'!$O$44),"")</f>
        <v/>
      </c>
      <c r="AM41" s="57" t="str">
        <f>IF(AND('CONTROL INTERNO'!$Y$45="Baja",'CONTROL INTERNO'!$AA$45="Catastrófico"),CONCATENATE("R6C",'CONTROL INTERNO'!$O$45),"")</f>
        <v/>
      </c>
      <c r="AN41" s="84"/>
      <c r="AO41" s="365"/>
      <c r="AP41" s="366"/>
      <c r="AQ41" s="366"/>
      <c r="AR41" s="366"/>
      <c r="AS41" s="366"/>
      <c r="AT41" s="367"/>
      <c r="AU41" s="84"/>
      <c r="AV41" s="84"/>
      <c r="AW41" s="84"/>
      <c r="AX41" s="84"/>
      <c r="AY41" s="84"/>
      <c r="AZ41" s="84"/>
      <c r="BA41" s="84"/>
      <c r="BB41" s="84"/>
      <c r="BC41" s="84"/>
      <c r="BD41" s="84"/>
      <c r="BE41" s="84"/>
      <c r="BF41" s="84"/>
      <c r="BG41" s="84"/>
      <c r="BH41" s="84"/>
      <c r="BI41" s="84"/>
      <c r="BJ41" s="84"/>
      <c r="BK41" s="84"/>
      <c r="BL41" s="84"/>
      <c r="BM41" s="84"/>
      <c r="BN41" s="84"/>
      <c r="BO41" s="84"/>
      <c r="BP41" s="84"/>
      <c r="BQ41" s="84"/>
      <c r="BR41" s="84"/>
      <c r="BS41" s="84"/>
      <c r="BT41" s="84"/>
      <c r="BU41" s="84"/>
      <c r="BV41" s="84"/>
      <c r="BW41" s="84"/>
      <c r="BX41" s="84"/>
    </row>
    <row r="42" spans="1:80" ht="15" customHeight="1" x14ac:dyDescent="0.25">
      <c r="A42" s="84"/>
      <c r="B42" s="292"/>
      <c r="C42" s="292"/>
      <c r="D42" s="293"/>
      <c r="E42" s="333"/>
      <c r="F42" s="334"/>
      <c r="G42" s="334"/>
      <c r="H42" s="334"/>
      <c r="I42" s="350"/>
      <c r="J42" s="77" t="str">
        <f>IF(AND('CONTROL INTERNO'!$Y$46="Baja",'CONTROL INTERNO'!$AA$46="Leve"),CONCATENATE("R7C",'CONTROL INTERNO'!$O$46),"")</f>
        <v/>
      </c>
      <c r="K42" s="78" t="str">
        <f>IF(AND('CONTROL INTERNO'!$Y$47="Baja",'CONTROL INTERNO'!$AA$47="Leve"),CONCATENATE("R7C",'CONTROL INTERNO'!$O$47),"")</f>
        <v/>
      </c>
      <c r="L42" s="78" t="str">
        <f>IF(AND('CONTROL INTERNO'!$Y$48="Baja",'CONTROL INTERNO'!$AA$48="Leve"),CONCATENATE("R7C",'CONTROL INTERNO'!$O$48),"")</f>
        <v/>
      </c>
      <c r="M42" s="78" t="str">
        <f>IF(AND('CONTROL INTERNO'!$Y$49="Baja",'CONTROL INTERNO'!$AA$49="Leve"),CONCATENATE("R7C",'CONTROL INTERNO'!$O$49),"")</f>
        <v/>
      </c>
      <c r="N42" s="78" t="str">
        <f>IF(AND('CONTROL INTERNO'!$Y$50="Baja",'CONTROL INTERNO'!$AA$50="Leve"),CONCATENATE("R7C",'CONTROL INTERNO'!$O$50),"")</f>
        <v/>
      </c>
      <c r="O42" s="79" t="str">
        <f>IF(AND('CONTROL INTERNO'!$Y$51="Baja",'CONTROL INTERNO'!$AA$51="Leve"),CONCATENATE("R7C",'CONTROL INTERNO'!$O$51),"")</f>
        <v/>
      </c>
      <c r="P42" s="68" t="str">
        <f>IF(AND('CONTROL INTERNO'!$Y$46="Baja",'CONTROL INTERNO'!$AA$46="Menor"),CONCATENATE("R7C",'CONTROL INTERNO'!$O$46),"")</f>
        <v/>
      </c>
      <c r="Q42" s="69" t="str">
        <f>IF(AND('CONTROL INTERNO'!$Y$47="Baja",'CONTROL INTERNO'!$AA$47="Menor"),CONCATENATE("R7C",'CONTROL INTERNO'!$O$47),"")</f>
        <v/>
      </c>
      <c r="R42" s="69" t="str">
        <f>IF(AND('CONTROL INTERNO'!$Y$48="Baja",'CONTROL INTERNO'!$AA$48="Menor"),CONCATENATE("R7C",'CONTROL INTERNO'!$O$48),"")</f>
        <v/>
      </c>
      <c r="S42" s="69" t="str">
        <f>IF(AND('CONTROL INTERNO'!$Y$49="Baja",'CONTROL INTERNO'!$AA$49="Menor"),CONCATENATE("R7C",'CONTROL INTERNO'!$O$49),"")</f>
        <v/>
      </c>
      <c r="T42" s="69" t="str">
        <f>IF(AND('CONTROL INTERNO'!$Y$50="Baja",'CONTROL INTERNO'!$AA$50="Menor"),CONCATENATE("R7C",'CONTROL INTERNO'!$O$50),"")</f>
        <v/>
      </c>
      <c r="U42" s="70" t="str">
        <f>IF(AND('CONTROL INTERNO'!$Y$51="Baja",'CONTROL INTERNO'!$AA$51="Menor"),CONCATENATE("R7C",'CONTROL INTERNO'!$O$51),"")</f>
        <v/>
      </c>
      <c r="V42" s="68" t="str">
        <f>IF(AND('CONTROL INTERNO'!$Y$46="Baja",'CONTROL INTERNO'!$AA$46="Moderado"),CONCATENATE("R7C",'CONTROL INTERNO'!$O$46),"")</f>
        <v/>
      </c>
      <c r="W42" s="69" t="str">
        <f>IF(AND('CONTROL INTERNO'!$Y$47="Baja",'CONTROL INTERNO'!$AA$47="Moderado"),CONCATENATE("R7C",'CONTROL INTERNO'!$O$47),"")</f>
        <v/>
      </c>
      <c r="X42" s="69" t="str">
        <f>IF(AND('CONTROL INTERNO'!$Y$48="Baja",'CONTROL INTERNO'!$AA$48="Moderado"),CONCATENATE("R7C",'CONTROL INTERNO'!$O$48),"")</f>
        <v/>
      </c>
      <c r="Y42" s="69" t="str">
        <f>IF(AND('CONTROL INTERNO'!$Y$49="Baja",'CONTROL INTERNO'!$AA$49="Moderado"),CONCATENATE("R7C",'CONTROL INTERNO'!$O$49),"")</f>
        <v/>
      </c>
      <c r="Z42" s="69" t="str">
        <f>IF(AND('CONTROL INTERNO'!$Y$50="Baja",'CONTROL INTERNO'!$AA$50="Moderado"),CONCATENATE("R7C",'CONTROL INTERNO'!$O$50),"")</f>
        <v/>
      </c>
      <c r="AA42" s="70" t="str">
        <f>IF(AND('CONTROL INTERNO'!$Y$51="Baja",'CONTROL INTERNO'!$AA$51="Moderado"),CONCATENATE("R7C",'CONTROL INTERNO'!$O$51),"")</f>
        <v/>
      </c>
      <c r="AB42" s="52" t="str">
        <f>IF(AND('CONTROL INTERNO'!$Y$46="Baja",'CONTROL INTERNO'!$AA$46="Mayor"),CONCATENATE("R7C",'CONTROL INTERNO'!$O$46),"")</f>
        <v/>
      </c>
      <c r="AC42" s="53" t="str">
        <f>IF(AND('CONTROL INTERNO'!$Y$47="Baja",'CONTROL INTERNO'!$AA$47="Mayor"),CONCATENATE("R7C",'CONTROL INTERNO'!$O$47),"")</f>
        <v/>
      </c>
      <c r="AD42" s="58" t="str">
        <f>IF(AND('CONTROL INTERNO'!$Y$48="Baja",'CONTROL INTERNO'!$AA$48="Mayor"),CONCATENATE("R7C",'CONTROL INTERNO'!$O$48),"")</f>
        <v/>
      </c>
      <c r="AE42" s="58" t="str">
        <f>IF(AND('CONTROL INTERNO'!$Y$49="Baja",'CONTROL INTERNO'!$AA$49="Mayor"),CONCATENATE("R7C",'CONTROL INTERNO'!$O$49),"")</f>
        <v/>
      </c>
      <c r="AF42" s="58" t="str">
        <f>IF(AND('CONTROL INTERNO'!$Y$50="Baja",'CONTROL INTERNO'!$AA$50="Mayor"),CONCATENATE("R7C",'CONTROL INTERNO'!$O$50),"")</f>
        <v/>
      </c>
      <c r="AG42" s="54" t="str">
        <f>IF(AND('CONTROL INTERNO'!$Y$51="Baja",'CONTROL INTERNO'!$AA$51="Mayor"),CONCATENATE("R7C",'CONTROL INTERNO'!$O$51),"")</f>
        <v/>
      </c>
      <c r="AH42" s="55" t="str">
        <f>IF(AND('CONTROL INTERNO'!$Y$46="Baja",'CONTROL INTERNO'!$AA$46="Catastrófico"),CONCATENATE("R7C",'CONTROL INTERNO'!$O$46),"")</f>
        <v/>
      </c>
      <c r="AI42" s="56" t="str">
        <f>IF(AND('CONTROL INTERNO'!$Y$47="Baja",'CONTROL INTERNO'!$AA$47="Catastrófico"),CONCATENATE("R7C",'CONTROL INTERNO'!$O$47),"")</f>
        <v/>
      </c>
      <c r="AJ42" s="56" t="str">
        <f>IF(AND('CONTROL INTERNO'!$Y$48="Baja",'CONTROL INTERNO'!$AA$48="Catastrófico"),CONCATENATE("R7C",'CONTROL INTERNO'!$O$48),"")</f>
        <v/>
      </c>
      <c r="AK42" s="56" t="str">
        <f>IF(AND('CONTROL INTERNO'!$Y$49="Baja",'CONTROL INTERNO'!$AA$49="Catastrófico"),CONCATENATE("R7C",'CONTROL INTERNO'!$O$49),"")</f>
        <v/>
      </c>
      <c r="AL42" s="56" t="str">
        <f>IF(AND('CONTROL INTERNO'!$Y$50="Baja",'CONTROL INTERNO'!$AA$50="Catastrófico"),CONCATENATE("R7C",'CONTROL INTERNO'!$O$50),"")</f>
        <v/>
      </c>
      <c r="AM42" s="57" t="str">
        <f>IF(AND('CONTROL INTERNO'!$Y$51="Baja",'CONTROL INTERNO'!$AA$51="Catastrófico"),CONCATENATE("R7C",'CONTROL INTERNO'!$O$51),"")</f>
        <v/>
      </c>
      <c r="AN42" s="84"/>
      <c r="AO42" s="365"/>
      <c r="AP42" s="366"/>
      <c r="AQ42" s="366"/>
      <c r="AR42" s="366"/>
      <c r="AS42" s="366"/>
      <c r="AT42" s="367"/>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row>
    <row r="43" spans="1:80" ht="15" customHeight="1" x14ac:dyDescent="0.25">
      <c r="A43" s="84"/>
      <c r="B43" s="292"/>
      <c r="C43" s="292"/>
      <c r="D43" s="293"/>
      <c r="E43" s="333"/>
      <c r="F43" s="334"/>
      <c r="G43" s="334"/>
      <c r="H43" s="334"/>
      <c r="I43" s="350"/>
      <c r="J43" s="77" t="str">
        <f>IF(AND('CONTROL INTERNO'!$Y$52="Baja",'CONTROL INTERNO'!$AA$52="Leve"),CONCATENATE("R8C",'CONTROL INTERNO'!$O$52),"")</f>
        <v/>
      </c>
      <c r="K43" s="78" t="str">
        <f>IF(AND('CONTROL INTERNO'!$Y$53="Baja",'CONTROL INTERNO'!$AA$53="Leve"),CONCATENATE("R8C",'CONTROL INTERNO'!$O$53),"")</f>
        <v/>
      </c>
      <c r="L43" s="78" t="str">
        <f>IF(AND('CONTROL INTERNO'!$Y$54="Baja",'CONTROL INTERNO'!$AA$54="Leve"),CONCATENATE("R8C",'CONTROL INTERNO'!$O$54),"")</f>
        <v/>
      </c>
      <c r="M43" s="78" t="str">
        <f>IF(AND('CONTROL INTERNO'!$Y$55="Baja",'CONTROL INTERNO'!$AA$55="Leve"),CONCATENATE("R8C",'CONTROL INTERNO'!$O$55),"")</f>
        <v/>
      </c>
      <c r="N43" s="78" t="str">
        <f>IF(AND('CONTROL INTERNO'!$Y$56="Baja",'CONTROL INTERNO'!$AA$56="Leve"),CONCATENATE("R8C",'CONTROL INTERNO'!$O$56),"")</f>
        <v/>
      </c>
      <c r="O43" s="79" t="str">
        <f>IF(AND('CONTROL INTERNO'!$Y$57="Baja",'CONTROL INTERNO'!$AA$57="Leve"),CONCATENATE("R8C",'CONTROL INTERNO'!$O$57),"")</f>
        <v/>
      </c>
      <c r="P43" s="68" t="str">
        <f>IF(AND('CONTROL INTERNO'!$Y$52="Baja",'CONTROL INTERNO'!$AA$52="Menor"),CONCATENATE("R8C",'CONTROL INTERNO'!$O$52),"")</f>
        <v/>
      </c>
      <c r="Q43" s="69" t="str">
        <f>IF(AND('CONTROL INTERNO'!$Y$53="Baja",'CONTROL INTERNO'!$AA$53="Menor"),CONCATENATE("R8C",'CONTROL INTERNO'!$O$53),"")</f>
        <v/>
      </c>
      <c r="R43" s="69" t="str">
        <f>IF(AND('CONTROL INTERNO'!$Y$54="Baja",'CONTROL INTERNO'!$AA$54="Menor"),CONCATENATE("R8C",'CONTROL INTERNO'!$O$54),"")</f>
        <v/>
      </c>
      <c r="S43" s="69" t="str">
        <f>IF(AND('CONTROL INTERNO'!$Y$55="Baja",'CONTROL INTERNO'!$AA$55="Menor"),CONCATENATE("R8C",'CONTROL INTERNO'!$O$55),"")</f>
        <v/>
      </c>
      <c r="T43" s="69" t="str">
        <f>IF(AND('CONTROL INTERNO'!$Y$56="Baja",'CONTROL INTERNO'!$AA$56="Menor"),CONCATENATE("R8C",'CONTROL INTERNO'!$O$56),"")</f>
        <v/>
      </c>
      <c r="U43" s="70" t="str">
        <f>IF(AND('CONTROL INTERNO'!$Y$57="Baja",'CONTROL INTERNO'!$AA$57="Menor"),CONCATENATE("R8C",'CONTROL INTERNO'!$O$57),"")</f>
        <v/>
      </c>
      <c r="V43" s="68" t="str">
        <f>IF(AND('CONTROL INTERNO'!$Y$52="Baja",'CONTROL INTERNO'!$AA$52="Moderado"),CONCATENATE("R8C",'CONTROL INTERNO'!$O$52),"")</f>
        <v/>
      </c>
      <c r="W43" s="69" t="str">
        <f>IF(AND('CONTROL INTERNO'!$Y$53="Baja",'CONTROL INTERNO'!$AA$53="Moderado"),CONCATENATE("R8C",'CONTROL INTERNO'!$O$53),"")</f>
        <v/>
      </c>
      <c r="X43" s="69" t="str">
        <f>IF(AND('CONTROL INTERNO'!$Y$54="Baja",'CONTROL INTERNO'!$AA$54="Moderado"),CONCATENATE("R8C",'CONTROL INTERNO'!$O$54),"")</f>
        <v/>
      </c>
      <c r="Y43" s="69" t="str">
        <f>IF(AND('CONTROL INTERNO'!$Y$55="Baja",'CONTROL INTERNO'!$AA$55="Moderado"),CONCATENATE("R8C",'CONTROL INTERNO'!$O$55),"")</f>
        <v/>
      </c>
      <c r="Z43" s="69" t="str">
        <f>IF(AND('CONTROL INTERNO'!$Y$56="Baja",'CONTROL INTERNO'!$AA$56="Moderado"),CONCATENATE("R8C",'CONTROL INTERNO'!$O$56),"")</f>
        <v/>
      </c>
      <c r="AA43" s="70" t="str">
        <f>IF(AND('CONTROL INTERNO'!$Y$57="Baja",'CONTROL INTERNO'!$AA$57="Moderado"),CONCATENATE("R8C",'CONTROL INTERNO'!$O$57),"")</f>
        <v/>
      </c>
      <c r="AB43" s="52" t="str">
        <f>IF(AND('CONTROL INTERNO'!$Y$52="Baja",'CONTROL INTERNO'!$AA$52="Mayor"),CONCATENATE("R8C",'CONTROL INTERNO'!$O$52),"")</f>
        <v/>
      </c>
      <c r="AC43" s="53" t="str">
        <f>IF(AND('CONTROL INTERNO'!$Y$53="Baja",'CONTROL INTERNO'!$AA$53="Mayor"),CONCATENATE("R8C",'CONTROL INTERNO'!$O$53),"")</f>
        <v/>
      </c>
      <c r="AD43" s="58" t="str">
        <f>IF(AND('CONTROL INTERNO'!$Y$54="Baja",'CONTROL INTERNO'!$AA$54="Mayor"),CONCATENATE("R8C",'CONTROL INTERNO'!$O$54),"")</f>
        <v/>
      </c>
      <c r="AE43" s="58" t="str">
        <f>IF(AND('CONTROL INTERNO'!$Y$55="Baja",'CONTROL INTERNO'!$AA$55="Mayor"),CONCATENATE("R8C",'CONTROL INTERNO'!$O$55),"")</f>
        <v/>
      </c>
      <c r="AF43" s="58" t="str">
        <f>IF(AND('CONTROL INTERNO'!$Y$56="Baja",'CONTROL INTERNO'!$AA$56="Mayor"),CONCATENATE("R8C",'CONTROL INTERNO'!$O$56),"")</f>
        <v/>
      </c>
      <c r="AG43" s="54" t="str">
        <f>IF(AND('CONTROL INTERNO'!$Y$57="Baja",'CONTROL INTERNO'!$AA$57="Mayor"),CONCATENATE("R8C",'CONTROL INTERNO'!$O$57),"")</f>
        <v/>
      </c>
      <c r="AH43" s="55" t="str">
        <f>IF(AND('CONTROL INTERNO'!$Y$52="Baja",'CONTROL INTERNO'!$AA$52="Catastrófico"),CONCATENATE("R8C",'CONTROL INTERNO'!$O$52),"")</f>
        <v/>
      </c>
      <c r="AI43" s="56" t="str">
        <f>IF(AND('CONTROL INTERNO'!$Y$53="Baja",'CONTROL INTERNO'!$AA$53="Catastrófico"),CONCATENATE("R8C",'CONTROL INTERNO'!$O$53),"")</f>
        <v/>
      </c>
      <c r="AJ43" s="56" t="str">
        <f>IF(AND('CONTROL INTERNO'!$Y$54="Baja",'CONTROL INTERNO'!$AA$54="Catastrófico"),CONCATENATE("R8C",'CONTROL INTERNO'!$O$54),"")</f>
        <v/>
      </c>
      <c r="AK43" s="56" t="str">
        <f>IF(AND('CONTROL INTERNO'!$Y$55="Baja",'CONTROL INTERNO'!$AA$55="Catastrófico"),CONCATENATE("R8C",'CONTROL INTERNO'!$O$55),"")</f>
        <v/>
      </c>
      <c r="AL43" s="56" t="str">
        <f>IF(AND('CONTROL INTERNO'!$Y$56="Baja",'CONTROL INTERNO'!$AA$56="Catastrófico"),CONCATENATE("R8C",'CONTROL INTERNO'!$O$56),"")</f>
        <v/>
      </c>
      <c r="AM43" s="57" t="str">
        <f>IF(AND('CONTROL INTERNO'!$Y$57="Baja",'CONTROL INTERNO'!$AA$57="Catastrófico"),CONCATENATE("R8C",'CONTROL INTERNO'!$O$57),"")</f>
        <v/>
      </c>
      <c r="AN43" s="84"/>
      <c r="AO43" s="365"/>
      <c r="AP43" s="366"/>
      <c r="AQ43" s="366"/>
      <c r="AR43" s="366"/>
      <c r="AS43" s="366"/>
      <c r="AT43" s="367"/>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row>
    <row r="44" spans="1:80" ht="15" customHeight="1" x14ac:dyDescent="0.25">
      <c r="A44" s="84"/>
      <c r="B44" s="292"/>
      <c r="C44" s="292"/>
      <c r="D44" s="293"/>
      <c r="E44" s="333"/>
      <c r="F44" s="334"/>
      <c r="G44" s="334"/>
      <c r="H44" s="334"/>
      <c r="I44" s="350"/>
      <c r="J44" s="77" t="str">
        <f>IF(AND('CONTROL INTERNO'!$Y$58="Baja",'CONTROL INTERNO'!$AA$58="Leve"),CONCATENATE("R9C",'CONTROL INTERNO'!$O$58),"")</f>
        <v/>
      </c>
      <c r="K44" s="78" t="str">
        <f>IF(AND('CONTROL INTERNO'!$Y$59="Baja",'CONTROL INTERNO'!$AA$59="Leve"),CONCATENATE("R9C",'CONTROL INTERNO'!$O$59),"")</f>
        <v/>
      </c>
      <c r="L44" s="78" t="str">
        <f>IF(AND('CONTROL INTERNO'!$Y$60="Baja",'CONTROL INTERNO'!$AA$60="Leve"),CONCATENATE("R9C",'CONTROL INTERNO'!$O$60),"")</f>
        <v/>
      </c>
      <c r="M44" s="78" t="str">
        <f>IF(AND('CONTROL INTERNO'!$Y$61="Baja",'CONTROL INTERNO'!$AA$61="Leve"),CONCATENATE("R9C",'CONTROL INTERNO'!$O$61),"")</f>
        <v/>
      </c>
      <c r="N44" s="78" t="str">
        <f>IF(AND('CONTROL INTERNO'!$Y$62="Baja",'CONTROL INTERNO'!$AA$62="Leve"),CONCATENATE("R9C",'CONTROL INTERNO'!$O$62),"")</f>
        <v/>
      </c>
      <c r="O44" s="79" t="str">
        <f>IF(AND('CONTROL INTERNO'!$Y$63="Baja",'CONTROL INTERNO'!$AA$63="Leve"),CONCATENATE("R9C",'CONTROL INTERNO'!$O$63),"")</f>
        <v/>
      </c>
      <c r="P44" s="68" t="str">
        <f>IF(AND('CONTROL INTERNO'!$Y$58="Baja",'CONTROL INTERNO'!$AA$58="Menor"),CONCATENATE("R9C",'CONTROL INTERNO'!$O$58),"")</f>
        <v/>
      </c>
      <c r="Q44" s="69" t="str">
        <f>IF(AND('CONTROL INTERNO'!$Y$59="Baja",'CONTROL INTERNO'!$AA$59="Menor"),CONCATENATE("R9C",'CONTROL INTERNO'!$O$59),"")</f>
        <v/>
      </c>
      <c r="R44" s="69" t="str">
        <f>IF(AND('CONTROL INTERNO'!$Y$60="Baja",'CONTROL INTERNO'!$AA$60="Menor"),CONCATENATE("R9C",'CONTROL INTERNO'!$O$60),"")</f>
        <v/>
      </c>
      <c r="S44" s="69" t="str">
        <f>IF(AND('CONTROL INTERNO'!$Y$61="Baja",'CONTROL INTERNO'!$AA$61="Menor"),CONCATENATE("R9C",'CONTROL INTERNO'!$O$61),"")</f>
        <v/>
      </c>
      <c r="T44" s="69" t="str">
        <f>IF(AND('CONTROL INTERNO'!$Y$62="Baja",'CONTROL INTERNO'!$AA$62="Menor"),CONCATENATE("R9C",'CONTROL INTERNO'!$O$62),"")</f>
        <v/>
      </c>
      <c r="U44" s="70" t="str">
        <f>IF(AND('CONTROL INTERNO'!$Y$63="Baja",'CONTROL INTERNO'!$AA$63="Menor"),CONCATENATE("R9C",'CONTROL INTERNO'!$O$63),"")</f>
        <v/>
      </c>
      <c r="V44" s="68" t="str">
        <f>IF(AND('CONTROL INTERNO'!$Y$58="Baja",'CONTROL INTERNO'!$AA$58="Moderado"),CONCATENATE("R9C",'CONTROL INTERNO'!$O$58),"")</f>
        <v/>
      </c>
      <c r="W44" s="69" t="str">
        <f>IF(AND('CONTROL INTERNO'!$Y$59="Baja",'CONTROL INTERNO'!$AA$59="Moderado"),CONCATENATE("R9C",'CONTROL INTERNO'!$O$59),"")</f>
        <v/>
      </c>
      <c r="X44" s="69" t="str">
        <f>IF(AND('CONTROL INTERNO'!$Y$60="Baja",'CONTROL INTERNO'!$AA$60="Moderado"),CONCATENATE("R9C",'CONTROL INTERNO'!$O$60),"")</f>
        <v/>
      </c>
      <c r="Y44" s="69" t="str">
        <f>IF(AND('CONTROL INTERNO'!$Y$61="Baja",'CONTROL INTERNO'!$AA$61="Moderado"),CONCATENATE("R9C",'CONTROL INTERNO'!$O$61),"")</f>
        <v/>
      </c>
      <c r="Z44" s="69" t="str">
        <f>IF(AND('CONTROL INTERNO'!$Y$62="Baja",'CONTROL INTERNO'!$AA$62="Moderado"),CONCATENATE("R9C",'CONTROL INTERNO'!$O$62),"")</f>
        <v/>
      </c>
      <c r="AA44" s="70" t="str">
        <f>IF(AND('CONTROL INTERNO'!$Y$63="Baja",'CONTROL INTERNO'!$AA$63="Moderado"),CONCATENATE("R9C",'CONTROL INTERNO'!$O$63),"")</f>
        <v/>
      </c>
      <c r="AB44" s="52" t="str">
        <f>IF(AND('CONTROL INTERNO'!$Y$58="Baja",'CONTROL INTERNO'!$AA$58="Mayor"),CONCATENATE("R9C",'CONTROL INTERNO'!$O$58),"")</f>
        <v/>
      </c>
      <c r="AC44" s="53" t="str">
        <f>IF(AND('CONTROL INTERNO'!$Y$59="Baja",'CONTROL INTERNO'!$AA$59="Mayor"),CONCATENATE("R9C",'CONTROL INTERNO'!$O$59),"")</f>
        <v/>
      </c>
      <c r="AD44" s="58" t="str">
        <f>IF(AND('CONTROL INTERNO'!$Y$60="Baja",'CONTROL INTERNO'!$AA$60="Mayor"),CONCATENATE("R9C",'CONTROL INTERNO'!$O$60),"")</f>
        <v/>
      </c>
      <c r="AE44" s="58" t="str">
        <f>IF(AND('CONTROL INTERNO'!$Y$61="Baja",'CONTROL INTERNO'!$AA$61="Mayor"),CONCATENATE("R9C",'CONTROL INTERNO'!$O$61),"")</f>
        <v/>
      </c>
      <c r="AF44" s="58" t="str">
        <f>IF(AND('CONTROL INTERNO'!$Y$62="Baja",'CONTROL INTERNO'!$AA$62="Mayor"),CONCATENATE("R9C",'CONTROL INTERNO'!$O$62),"")</f>
        <v/>
      </c>
      <c r="AG44" s="54" t="str">
        <f>IF(AND('CONTROL INTERNO'!$Y$63="Baja",'CONTROL INTERNO'!$AA$63="Mayor"),CONCATENATE("R9C",'CONTROL INTERNO'!$O$63),"")</f>
        <v/>
      </c>
      <c r="AH44" s="55" t="str">
        <f>IF(AND('CONTROL INTERNO'!$Y$58="Baja",'CONTROL INTERNO'!$AA$58="Catastrófico"),CONCATENATE("R9C",'CONTROL INTERNO'!$O$58),"")</f>
        <v/>
      </c>
      <c r="AI44" s="56" t="str">
        <f>IF(AND('CONTROL INTERNO'!$Y$59="Baja",'CONTROL INTERNO'!$AA$59="Catastrófico"),CONCATENATE("R9C",'CONTROL INTERNO'!$O$59),"")</f>
        <v/>
      </c>
      <c r="AJ44" s="56" t="str">
        <f>IF(AND('CONTROL INTERNO'!$Y$60="Baja",'CONTROL INTERNO'!$AA$60="Catastrófico"),CONCATENATE("R9C",'CONTROL INTERNO'!$O$60),"")</f>
        <v/>
      </c>
      <c r="AK44" s="56" t="str">
        <f>IF(AND('CONTROL INTERNO'!$Y$61="Baja",'CONTROL INTERNO'!$AA$61="Catastrófico"),CONCATENATE("R9C",'CONTROL INTERNO'!$O$61),"")</f>
        <v/>
      </c>
      <c r="AL44" s="56" t="str">
        <f>IF(AND('CONTROL INTERNO'!$Y$62="Baja",'CONTROL INTERNO'!$AA$62="Catastrófico"),CONCATENATE("R9C",'CONTROL INTERNO'!$O$62),"")</f>
        <v/>
      </c>
      <c r="AM44" s="57" t="str">
        <f>IF(AND('CONTROL INTERNO'!$Y$63="Baja",'CONTROL INTERNO'!$AA$63="Catastrófico"),CONCATENATE("R9C",'CONTROL INTERNO'!$O$63),"")</f>
        <v/>
      </c>
      <c r="AN44" s="84"/>
      <c r="AO44" s="365"/>
      <c r="AP44" s="366"/>
      <c r="AQ44" s="366"/>
      <c r="AR44" s="366"/>
      <c r="AS44" s="366"/>
      <c r="AT44" s="367"/>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4"/>
    </row>
    <row r="45" spans="1:80" ht="15.75" customHeight="1" thickBot="1" x14ac:dyDescent="0.3">
      <c r="A45" s="84"/>
      <c r="B45" s="292"/>
      <c r="C45" s="292"/>
      <c r="D45" s="293"/>
      <c r="E45" s="336"/>
      <c r="F45" s="337"/>
      <c r="G45" s="337"/>
      <c r="H45" s="337"/>
      <c r="I45" s="337"/>
      <c r="J45" s="80" t="str">
        <f>IF(AND('CONTROL INTERNO'!$Y$64="Baja",'CONTROL INTERNO'!$AA$64="Leve"),CONCATENATE("R10C",'CONTROL INTERNO'!$O$64),"")</f>
        <v/>
      </c>
      <c r="K45" s="81" t="str">
        <f>IF(AND('CONTROL INTERNO'!$Y$65="Baja",'CONTROL INTERNO'!$AA$65="Leve"),CONCATENATE("R10C",'CONTROL INTERNO'!$O$65),"")</f>
        <v/>
      </c>
      <c r="L45" s="81" t="str">
        <f>IF(AND('CONTROL INTERNO'!$Y$66="Baja",'CONTROL INTERNO'!$AA$66="Leve"),CONCATENATE("R10C",'CONTROL INTERNO'!$O$66),"")</f>
        <v/>
      </c>
      <c r="M45" s="81" t="str">
        <f>IF(AND('CONTROL INTERNO'!$Y$67="Baja",'CONTROL INTERNO'!$AA$67="Leve"),CONCATENATE("R10C",'CONTROL INTERNO'!$O$67),"")</f>
        <v/>
      </c>
      <c r="N45" s="81" t="str">
        <f>IF(AND('CONTROL INTERNO'!$Y$68="Baja",'CONTROL INTERNO'!$AA$68="Leve"),CONCATENATE("R10C",'CONTROL INTERNO'!$O$68),"")</f>
        <v/>
      </c>
      <c r="O45" s="82" t="str">
        <f>IF(AND('CONTROL INTERNO'!$Y$69="Baja",'CONTROL INTERNO'!$AA$69="Leve"),CONCATENATE("R10C",'CONTROL INTERNO'!$O$69),"")</f>
        <v/>
      </c>
      <c r="P45" s="68" t="str">
        <f>IF(AND('CONTROL INTERNO'!$Y$64="Baja",'CONTROL INTERNO'!$AA$64="Menor"),CONCATENATE("R10C",'CONTROL INTERNO'!$O$64),"")</f>
        <v/>
      </c>
      <c r="Q45" s="69" t="str">
        <f>IF(AND('CONTROL INTERNO'!$Y$65="Baja",'CONTROL INTERNO'!$AA$65="Menor"),CONCATENATE("R10C",'CONTROL INTERNO'!$O$65),"")</f>
        <v/>
      </c>
      <c r="R45" s="69" t="str">
        <f>IF(AND('CONTROL INTERNO'!$Y$66="Baja",'CONTROL INTERNO'!$AA$66="Menor"),CONCATENATE("R10C",'CONTROL INTERNO'!$O$66),"")</f>
        <v/>
      </c>
      <c r="S45" s="69" t="str">
        <f>IF(AND('CONTROL INTERNO'!$Y$67="Baja",'CONTROL INTERNO'!$AA$67="Menor"),CONCATENATE("R10C",'CONTROL INTERNO'!$O$67),"")</f>
        <v/>
      </c>
      <c r="T45" s="69" t="str">
        <f>IF(AND('CONTROL INTERNO'!$Y$68="Baja",'CONTROL INTERNO'!$AA$68="Menor"),CONCATENATE("R10C",'CONTROL INTERNO'!$O$68),"")</f>
        <v/>
      </c>
      <c r="U45" s="70" t="str">
        <f>IF(AND('CONTROL INTERNO'!$Y$69="Baja",'CONTROL INTERNO'!$AA$69="Menor"),CONCATENATE("R10C",'CONTROL INTERNO'!$O$69),"")</f>
        <v/>
      </c>
      <c r="V45" s="71" t="str">
        <f>IF(AND('CONTROL INTERNO'!$Y$64="Baja",'CONTROL INTERNO'!$AA$64="Moderado"),CONCATENATE("R10C",'CONTROL INTERNO'!$O$64),"")</f>
        <v/>
      </c>
      <c r="W45" s="72" t="str">
        <f>IF(AND('CONTROL INTERNO'!$Y$65="Baja",'CONTROL INTERNO'!$AA$65="Moderado"),CONCATENATE("R10C",'CONTROL INTERNO'!$O$65),"")</f>
        <v/>
      </c>
      <c r="X45" s="72" t="str">
        <f>IF(AND('CONTROL INTERNO'!$Y$66="Baja",'CONTROL INTERNO'!$AA$66="Moderado"),CONCATENATE("R10C",'CONTROL INTERNO'!$O$66),"")</f>
        <v/>
      </c>
      <c r="Y45" s="72" t="str">
        <f>IF(AND('CONTROL INTERNO'!$Y$67="Baja",'CONTROL INTERNO'!$AA$67="Moderado"),CONCATENATE("R10C",'CONTROL INTERNO'!$O$67),"")</f>
        <v/>
      </c>
      <c r="Z45" s="72" t="str">
        <f>IF(AND('CONTROL INTERNO'!$Y$68="Baja",'CONTROL INTERNO'!$AA$68="Moderado"),CONCATENATE("R10C",'CONTROL INTERNO'!$O$68),"")</f>
        <v/>
      </c>
      <c r="AA45" s="73" t="str">
        <f>IF(AND('CONTROL INTERNO'!$Y$69="Baja",'CONTROL INTERNO'!$AA$69="Moderado"),CONCATENATE("R10C",'CONTROL INTERNO'!$O$69),"")</f>
        <v/>
      </c>
      <c r="AB45" s="59" t="str">
        <f>IF(AND('CONTROL INTERNO'!$Y$64="Baja",'CONTROL INTERNO'!$AA$64="Mayor"),CONCATENATE("R10C",'CONTROL INTERNO'!$O$64),"")</f>
        <v/>
      </c>
      <c r="AC45" s="60" t="str">
        <f>IF(AND('CONTROL INTERNO'!$Y$65="Baja",'CONTROL INTERNO'!$AA$65="Mayor"),CONCATENATE("R10C",'CONTROL INTERNO'!$O$65),"")</f>
        <v/>
      </c>
      <c r="AD45" s="60" t="str">
        <f>IF(AND('CONTROL INTERNO'!$Y$66="Baja",'CONTROL INTERNO'!$AA$66="Mayor"),CONCATENATE("R10C",'CONTROL INTERNO'!$O$66),"")</f>
        <v/>
      </c>
      <c r="AE45" s="60" t="str">
        <f>IF(AND('CONTROL INTERNO'!$Y$67="Baja",'CONTROL INTERNO'!$AA$67="Mayor"),CONCATENATE("R10C",'CONTROL INTERNO'!$O$67),"")</f>
        <v/>
      </c>
      <c r="AF45" s="60" t="str">
        <f>IF(AND('CONTROL INTERNO'!$Y$68="Baja",'CONTROL INTERNO'!$AA$68="Mayor"),CONCATENATE("R10C",'CONTROL INTERNO'!$O$68),"")</f>
        <v/>
      </c>
      <c r="AG45" s="61" t="str">
        <f>IF(AND('CONTROL INTERNO'!$Y$69="Baja",'CONTROL INTERNO'!$AA$69="Mayor"),CONCATENATE("R10C",'CONTROL INTERNO'!$O$69),"")</f>
        <v/>
      </c>
      <c r="AH45" s="62" t="str">
        <f>IF(AND('CONTROL INTERNO'!$Y$64="Baja",'CONTROL INTERNO'!$AA$64="Catastrófico"),CONCATENATE("R10C",'CONTROL INTERNO'!$O$64),"")</f>
        <v/>
      </c>
      <c r="AI45" s="63" t="str">
        <f>IF(AND('CONTROL INTERNO'!$Y$65="Baja",'CONTROL INTERNO'!$AA$65="Catastrófico"),CONCATENATE("R10C",'CONTROL INTERNO'!$O$65),"")</f>
        <v/>
      </c>
      <c r="AJ45" s="63" t="str">
        <f>IF(AND('CONTROL INTERNO'!$Y$66="Baja",'CONTROL INTERNO'!$AA$66="Catastrófico"),CONCATENATE("R10C",'CONTROL INTERNO'!$O$66),"")</f>
        <v/>
      </c>
      <c r="AK45" s="63" t="str">
        <f>IF(AND('CONTROL INTERNO'!$Y$67="Baja",'CONTROL INTERNO'!$AA$67="Catastrófico"),CONCATENATE("R10C",'CONTROL INTERNO'!$O$67),"")</f>
        <v/>
      </c>
      <c r="AL45" s="63" t="str">
        <f>IF(AND('CONTROL INTERNO'!$Y$68="Baja",'CONTROL INTERNO'!$AA$68="Catastrófico"),CONCATENATE("R10C",'CONTROL INTERNO'!$O$68),"")</f>
        <v/>
      </c>
      <c r="AM45" s="64" t="str">
        <f>IF(AND('CONTROL INTERNO'!$Y$69="Baja",'CONTROL INTERNO'!$AA$69="Catastrófico"),CONCATENATE("R10C",'CONTROL INTERNO'!$O$69),"")</f>
        <v/>
      </c>
      <c r="AN45" s="84"/>
      <c r="AO45" s="368"/>
      <c r="AP45" s="369"/>
      <c r="AQ45" s="369"/>
      <c r="AR45" s="369"/>
      <c r="AS45" s="369"/>
      <c r="AT45" s="370"/>
    </row>
    <row r="46" spans="1:80" ht="46.5" customHeight="1" x14ac:dyDescent="0.35">
      <c r="A46" s="84"/>
      <c r="B46" s="292"/>
      <c r="C46" s="292"/>
      <c r="D46" s="293"/>
      <c r="E46" s="330" t="s">
        <v>113</v>
      </c>
      <c r="F46" s="331"/>
      <c r="G46" s="331"/>
      <c r="H46" s="331"/>
      <c r="I46" s="332"/>
      <c r="J46" s="74" t="str">
        <f ca="1">IF(AND('CONTROL INTERNO'!$Y$10="Muy Baja",'CONTROL INTERNO'!$AA$10="Leve"),CONCATENATE("R1C",'CONTROL INTERNO'!$O$10),"")</f>
        <v/>
      </c>
      <c r="K46" s="75" t="str">
        <f>IF(AND('CONTROL INTERNO'!$Y$11="Muy Baja",'CONTROL INTERNO'!$AA$11="Leve"),CONCATENATE("R1C",'CONTROL INTERNO'!$O$11),"")</f>
        <v/>
      </c>
      <c r="L46" s="75" t="str">
        <f>IF(AND('CONTROL INTERNO'!$Y$12="Muy Baja",'CONTROL INTERNO'!$AA$12="Leve"),CONCATENATE("R1C",'CONTROL INTERNO'!$O$12),"")</f>
        <v/>
      </c>
      <c r="M46" s="75" t="str">
        <f>IF(AND('CONTROL INTERNO'!$Y$13="Muy Baja",'CONTROL INTERNO'!$AA$13="Leve"),CONCATENATE("R1C",'CONTROL INTERNO'!$O$13),"")</f>
        <v/>
      </c>
      <c r="N46" s="75" t="str">
        <f>IF(AND('CONTROL INTERNO'!$Y$14="Muy Baja",'CONTROL INTERNO'!$AA$14="Leve"),CONCATENATE("R1C",'CONTROL INTERNO'!$O$14),"")</f>
        <v/>
      </c>
      <c r="O46" s="76" t="str">
        <f>IF(AND('CONTROL INTERNO'!$Y$15="Muy Baja",'CONTROL INTERNO'!$AA$15="Leve"),CONCATENATE("R1C",'CONTROL INTERNO'!$O$15),"")</f>
        <v/>
      </c>
      <c r="P46" s="74" t="str">
        <f ca="1">IF(AND('CONTROL INTERNO'!$Y$10="Muy Baja",'CONTROL INTERNO'!$AA$10="Menor"),CONCATENATE("R1C",'CONTROL INTERNO'!$O$10),"")</f>
        <v/>
      </c>
      <c r="Q46" s="75" t="str">
        <f>IF(AND('CONTROL INTERNO'!$Y$11="Muy Baja",'CONTROL INTERNO'!$AA$11="Menor"),CONCATENATE("R1C",'CONTROL INTERNO'!$O$11),"")</f>
        <v/>
      </c>
      <c r="R46" s="75" t="str">
        <f>IF(AND('CONTROL INTERNO'!$Y$12="Muy Baja",'CONTROL INTERNO'!$AA$12="Menor"),CONCATENATE("R1C",'CONTROL INTERNO'!$O$12),"")</f>
        <v/>
      </c>
      <c r="S46" s="75" t="str">
        <f>IF(AND('CONTROL INTERNO'!$Y$13="Muy Baja",'CONTROL INTERNO'!$AA$13="Menor"),CONCATENATE("R1C",'CONTROL INTERNO'!$O$13),"")</f>
        <v/>
      </c>
      <c r="T46" s="75" t="str">
        <f>IF(AND('CONTROL INTERNO'!$Y$14="Muy Baja",'CONTROL INTERNO'!$AA$14="Menor"),CONCATENATE("R1C",'CONTROL INTERNO'!$O$14),"")</f>
        <v/>
      </c>
      <c r="U46" s="76" t="str">
        <f>IF(AND('CONTROL INTERNO'!$Y$15="Muy Baja",'CONTROL INTERNO'!$AA$15="Menor"),CONCATENATE("R1C",'CONTROL INTERNO'!$O$15),"")</f>
        <v/>
      </c>
      <c r="V46" s="65" t="str">
        <f ca="1">IF(AND('CONTROL INTERNO'!$Y$10="Muy Baja",'CONTROL INTERNO'!$AA$10="Moderado"),CONCATENATE("R1C",'CONTROL INTERNO'!$O$10),"")</f>
        <v/>
      </c>
      <c r="W46" s="83" t="str">
        <f>IF(AND('CONTROL INTERNO'!$Y$11="Muy Baja",'CONTROL INTERNO'!$AA$11="Moderado"),CONCATENATE("R1C",'CONTROL INTERNO'!$O$11),"")</f>
        <v/>
      </c>
      <c r="X46" s="66" t="str">
        <f>IF(AND('CONTROL INTERNO'!$Y$12="Muy Baja",'CONTROL INTERNO'!$AA$12="Moderado"),CONCATENATE("R1C",'CONTROL INTERNO'!$O$12),"")</f>
        <v/>
      </c>
      <c r="Y46" s="66" t="str">
        <f>IF(AND('CONTROL INTERNO'!$Y$13="Muy Baja",'CONTROL INTERNO'!$AA$13="Moderado"),CONCATENATE("R1C",'CONTROL INTERNO'!$O$13),"")</f>
        <v/>
      </c>
      <c r="Z46" s="66" t="str">
        <f>IF(AND('CONTROL INTERNO'!$Y$14="Muy Baja",'CONTROL INTERNO'!$AA$14="Moderado"),CONCATENATE("R1C",'CONTROL INTERNO'!$O$14),"")</f>
        <v/>
      </c>
      <c r="AA46" s="67" t="str">
        <f>IF(AND('CONTROL INTERNO'!$Y$15="Muy Baja",'CONTROL INTERNO'!$AA$15="Moderado"),CONCATENATE("R1C",'CONTROL INTERNO'!$O$15),"")</f>
        <v/>
      </c>
      <c r="AB46" s="46" t="str">
        <f ca="1">IF(AND('CONTROL INTERNO'!$Y$10="Muy Baja",'CONTROL INTERNO'!$AA$10="Mayor"),CONCATENATE("R1C",'CONTROL INTERNO'!$O$10),"")</f>
        <v/>
      </c>
      <c r="AC46" s="47" t="str">
        <f>IF(AND('CONTROL INTERNO'!$Y$11="Muy Baja",'CONTROL INTERNO'!$AA$11="Mayor"),CONCATENATE("R1C",'CONTROL INTERNO'!$O$11),"")</f>
        <v/>
      </c>
      <c r="AD46" s="47" t="str">
        <f>IF(AND('CONTROL INTERNO'!$Y$12="Muy Baja",'CONTROL INTERNO'!$AA$12="Mayor"),CONCATENATE("R1C",'CONTROL INTERNO'!$O$12),"")</f>
        <v/>
      </c>
      <c r="AE46" s="47" t="str">
        <f>IF(AND('CONTROL INTERNO'!$Y$13="Muy Baja",'CONTROL INTERNO'!$AA$13="Mayor"),CONCATENATE("R1C",'CONTROL INTERNO'!$O$13),"")</f>
        <v/>
      </c>
      <c r="AF46" s="47" t="str">
        <f>IF(AND('CONTROL INTERNO'!$Y$14="Muy Baja",'CONTROL INTERNO'!$AA$14="Mayor"),CONCATENATE("R1C",'CONTROL INTERNO'!$O$14),"")</f>
        <v/>
      </c>
      <c r="AG46" s="48" t="str">
        <f>IF(AND('CONTROL INTERNO'!$Y$15="Muy Baja",'CONTROL INTERNO'!$AA$15="Mayor"),CONCATENATE("R1C",'CONTROL INTERNO'!$O$15),"")</f>
        <v/>
      </c>
      <c r="AH46" s="49" t="str">
        <f ca="1">IF(AND('CONTROL INTERNO'!$Y$10="Muy Baja",'CONTROL INTERNO'!$AA$10="Catastrófico"),CONCATENATE("R1C",'CONTROL INTERNO'!$O$10),"")</f>
        <v/>
      </c>
      <c r="AI46" s="50" t="str">
        <f>IF(AND('CONTROL INTERNO'!$Y$11="Muy Baja",'CONTROL INTERNO'!$AA$11="Catastrófico"),CONCATENATE("R1C",'CONTROL INTERNO'!$O$11),"")</f>
        <v/>
      </c>
      <c r="AJ46" s="50" t="str">
        <f>IF(AND('CONTROL INTERNO'!$Y$12="Muy Baja",'CONTROL INTERNO'!$AA$12="Catastrófico"),CONCATENATE("R1C",'CONTROL INTERNO'!$O$12),"")</f>
        <v/>
      </c>
      <c r="AK46" s="50" t="str">
        <f>IF(AND('CONTROL INTERNO'!$Y$13="Muy Baja",'CONTROL INTERNO'!$AA$13="Catastrófico"),CONCATENATE("R1C",'CONTROL INTERNO'!$O$13),"")</f>
        <v/>
      </c>
      <c r="AL46" s="50" t="str">
        <f>IF(AND('CONTROL INTERNO'!$Y$14="Muy Baja",'CONTROL INTERNO'!$AA$14="Catastrófico"),CONCATENATE("R1C",'CONTROL INTERNO'!$O$14),"")</f>
        <v/>
      </c>
      <c r="AM46" s="51" t="str">
        <f>IF(AND('CONTROL INTERNO'!$Y$15="Muy Baja",'CONTROL INTERNO'!$AA$15="Catastrófico"),CONCATENATE("R1C",'CONTROL INTERNO'!$O$15),"")</f>
        <v/>
      </c>
      <c r="AN46" s="84"/>
      <c r="AO46" s="84"/>
      <c r="AP46" s="84"/>
      <c r="AQ46" s="84"/>
      <c r="AR46" s="84"/>
      <c r="AS46" s="84"/>
      <c r="AT46" s="84"/>
      <c r="AU46" s="84"/>
      <c r="AV46" s="84"/>
      <c r="AW46" s="84"/>
      <c r="AX46" s="84"/>
      <c r="AY46" s="84"/>
      <c r="AZ46" s="84"/>
      <c r="BA46" s="84"/>
      <c r="BB46" s="84"/>
      <c r="BC46" s="84"/>
      <c r="BD46" s="84"/>
      <c r="BE46" s="84"/>
      <c r="BF46" s="84"/>
      <c r="BG46" s="84"/>
      <c r="BH46" s="84"/>
      <c r="BI46" s="84"/>
      <c r="BJ46" s="84"/>
      <c r="BK46" s="84"/>
      <c r="BL46" s="84"/>
      <c r="BM46" s="84"/>
      <c r="BN46" s="84"/>
      <c r="BO46" s="84"/>
      <c r="BP46" s="84"/>
      <c r="BQ46" s="84"/>
      <c r="BR46" s="84"/>
      <c r="BS46" s="84"/>
      <c r="BT46" s="84"/>
      <c r="BU46" s="84"/>
      <c r="BV46" s="84"/>
      <c r="BW46" s="84"/>
      <c r="BX46" s="84"/>
      <c r="BY46" s="84"/>
      <c r="BZ46" s="84"/>
      <c r="CA46" s="84"/>
      <c r="CB46" s="84"/>
    </row>
    <row r="47" spans="1:80" ht="46.5" customHeight="1" x14ac:dyDescent="0.25">
      <c r="A47" s="84"/>
      <c r="B47" s="292"/>
      <c r="C47" s="292"/>
      <c r="D47" s="293"/>
      <c r="E47" s="349"/>
      <c r="F47" s="350"/>
      <c r="G47" s="350"/>
      <c r="H47" s="350"/>
      <c r="I47" s="335"/>
      <c r="J47" s="77" t="str">
        <f ca="1">IF(AND('CONTROL INTERNO'!$Y$16="Muy Baja",'CONTROL INTERNO'!$AA$16="Leve"),CONCATENATE("R2C",'CONTROL INTERNO'!$O$16),"")</f>
        <v/>
      </c>
      <c r="K47" s="78" t="str">
        <f>IF(AND('CONTROL INTERNO'!$Y$17="Muy Baja",'CONTROL INTERNO'!$AA$17="Leve"),CONCATENATE("R2C",'CONTROL INTERNO'!$O$17),"")</f>
        <v/>
      </c>
      <c r="L47" s="78" t="str">
        <f>IF(AND('CONTROL INTERNO'!$Y$18="Muy Baja",'CONTROL INTERNO'!$AA$18="Leve"),CONCATENATE("R2C",'CONTROL INTERNO'!$O$18),"")</f>
        <v/>
      </c>
      <c r="M47" s="78" t="str">
        <f>IF(AND('CONTROL INTERNO'!$Y$19="Muy Baja",'CONTROL INTERNO'!$AA$19="Leve"),CONCATENATE("R2C",'CONTROL INTERNO'!$O$19),"")</f>
        <v/>
      </c>
      <c r="N47" s="78" t="str">
        <f>IF(AND('CONTROL INTERNO'!$Y$20="Muy Baja",'CONTROL INTERNO'!$AA$20="Leve"),CONCATENATE("R2C",'CONTROL INTERNO'!$O$20),"")</f>
        <v/>
      </c>
      <c r="O47" s="79" t="str">
        <f>IF(AND('CONTROL INTERNO'!$Y$21="Muy Baja",'CONTROL INTERNO'!$AA$21="Leve"),CONCATENATE("R2C",'CONTROL INTERNO'!$O$21),"")</f>
        <v/>
      </c>
      <c r="P47" s="77" t="str">
        <f ca="1">IF(AND('CONTROL INTERNO'!$Y$16="Muy Baja",'CONTROL INTERNO'!$AA$16="Menor"),CONCATENATE("R2C",'CONTROL INTERNO'!$O$16),"")</f>
        <v/>
      </c>
      <c r="Q47" s="78" t="str">
        <f>IF(AND('CONTROL INTERNO'!$Y$17="Muy Baja",'CONTROL INTERNO'!$AA$17="Menor"),CONCATENATE("R2C",'CONTROL INTERNO'!$O$17),"")</f>
        <v/>
      </c>
      <c r="R47" s="78" t="str">
        <f>IF(AND('CONTROL INTERNO'!$Y$18="Muy Baja",'CONTROL INTERNO'!$AA$18="Menor"),CONCATENATE("R2C",'CONTROL INTERNO'!$O$18),"")</f>
        <v/>
      </c>
      <c r="S47" s="78" t="str">
        <f>IF(AND('CONTROL INTERNO'!$Y$19="Muy Baja",'CONTROL INTERNO'!$AA$19="Menor"),CONCATENATE("R2C",'CONTROL INTERNO'!$O$19),"")</f>
        <v/>
      </c>
      <c r="T47" s="78" t="str">
        <f>IF(AND('CONTROL INTERNO'!$Y$20="Muy Baja",'CONTROL INTERNO'!$AA$20="Menor"),CONCATENATE("R2C",'CONTROL INTERNO'!$O$20),"")</f>
        <v/>
      </c>
      <c r="U47" s="79" t="str">
        <f>IF(AND('CONTROL INTERNO'!$Y$21="Muy Baja",'CONTROL INTERNO'!$AA$21="Menor"),CONCATENATE("R2C",'CONTROL INTERNO'!$O$21),"")</f>
        <v/>
      </c>
      <c r="V47" s="68" t="str">
        <f ca="1">IF(AND('CONTROL INTERNO'!$Y$16="Muy Baja",'CONTROL INTERNO'!$AA$16="Moderado"),CONCATENATE("R2C",'CONTROL INTERNO'!$O$16),"")</f>
        <v/>
      </c>
      <c r="W47" s="69" t="str">
        <f>IF(AND('CONTROL INTERNO'!$Y$17="Muy Baja",'CONTROL INTERNO'!$AA$17="Moderado"),CONCATENATE("R2C",'CONTROL INTERNO'!$O$17),"")</f>
        <v/>
      </c>
      <c r="X47" s="69" t="str">
        <f>IF(AND('CONTROL INTERNO'!$Y$18="Muy Baja",'CONTROL INTERNO'!$AA$18="Moderado"),CONCATENATE("R2C",'CONTROL INTERNO'!$O$18),"")</f>
        <v/>
      </c>
      <c r="Y47" s="69" t="str">
        <f>IF(AND('CONTROL INTERNO'!$Y$19="Muy Baja",'CONTROL INTERNO'!$AA$19="Moderado"),CONCATENATE("R2C",'CONTROL INTERNO'!$O$19),"")</f>
        <v/>
      </c>
      <c r="Z47" s="69" t="str">
        <f>IF(AND('CONTROL INTERNO'!$Y$20="Muy Baja",'CONTROL INTERNO'!$AA$20="Moderado"),CONCATENATE("R2C",'CONTROL INTERNO'!$O$20),"")</f>
        <v/>
      </c>
      <c r="AA47" s="70" t="str">
        <f>IF(AND('CONTROL INTERNO'!$Y$21="Muy Baja",'CONTROL INTERNO'!$AA$21="Moderado"),CONCATENATE("R2C",'CONTROL INTERNO'!$O$21),"")</f>
        <v/>
      </c>
      <c r="AB47" s="52" t="str">
        <f ca="1">IF(AND('CONTROL INTERNO'!$Y$16="Muy Baja",'CONTROL INTERNO'!$AA$16="Mayor"),CONCATENATE("R2C",'CONTROL INTERNO'!$O$16),"")</f>
        <v/>
      </c>
      <c r="AC47" s="53" t="str">
        <f>IF(AND('CONTROL INTERNO'!$Y$17="Muy Baja",'CONTROL INTERNO'!$AA$17="Mayor"),CONCATENATE("R2C",'CONTROL INTERNO'!$O$17),"")</f>
        <v/>
      </c>
      <c r="AD47" s="53" t="str">
        <f>IF(AND('CONTROL INTERNO'!$Y$18="Muy Baja",'CONTROL INTERNO'!$AA$18="Mayor"),CONCATENATE("R2C",'CONTROL INTERNO'!$O$18),"")</f>
        <v/>
      </c>
      <c r="AE47" s="53" t="str">
        <f>IF(AND('CONTROL INTERNO'!$Y$19="Muy Baja",'CONTROL INTERNO'!$AA$19="Mayor"),CONCATENATE("R2C",'CONTROL INTERNO'!$O$19),"")</f>
        <v/>
      </c>
      <c r="AF47" s="53" t="str">
        <f>IF(AND('CONTROL INTERNO'!$Y$20="Muy Baja",'CONTROL INTERNO'!$AA$20="Mayor"),CONCATENATE("R2C",'CONTROL INTERNO'!$O$20),"")</f>
        <v/>
      </c>
      <c r="AG47" s="54" t="str">
        <f>IF(AND('CONTROL INTERNO'!$Y$21="Muy Baja",'CONTROL INTERNO'!$AA$21="Mayor"),CONCATENATE("R2C",'CONTROL INTERNO'!$O$21),"")</f>
        <v/>
      </c>
      <c r="AH47" s="55" t="str">
        <f ca="1">IF(AND('CONTROL INTERNO'!$Y$16="Muy Baja",'CONTROL INTERNO'!$AA$16="Catastrófico"),CONCATENATE("R2C",'CONTROL INTERNO'!$O$16),"")</f>
        <v/>
      </c>
      <c r="AI47" s="56" t="str">
        <f>IF(AND('CONTROL INTERNO'!$Y$17="Muy Baja",'CONTROL INTERNO'!$AA$17="Catastrófico"),CONCATENATE("R2C",'CONTROL INTERNO'!$O$17),"")</f>
        <v/>
      </c>
      <c r="AJ47" s="56" t="str">
        <f>IF(AND('CONTROL INTERNO'!$Y$18="Muy Baja",'CONTROL INTERNO'!$AA$18="Catastrófico"),CONCATENATE("R2C",'CONTROL INTERNO'!$O$18),"")</f>
        <v/>
      </c>
      <c r="AK47" s="56" t="str">
        <f>IF(AND('CONTROL INTERNO'!$Y$19="Muy Baja",'CONTROL INTERNO'!$AA$19="Catastrófico"),CONCATENATE("R2C",'CONTROL INTERNO'!$O$19),"")</f>
        <v/>
      </c>
      <c r="AL47" s="56" t="str">
        <f>IF(AND('CONTROL INTERNO'!$Y$20="Muy Baja",'CONTROL INTERNO'!$AA$20="Catastrófico"),CONCATENATE("R2C",'CONTROL INTERNO'!$O$20),"")</f>
        <v/>
      </c>
      <c r="AM47" s="57" t="str">
        <f>IF(AND('CONTROL INTERNO'!$Y$21="Muy Baja",'CONTROL INTERNO'!$AA$21="Catastrófico"),CONCATENATE("R2C",'CONTROL INTERNO'!$O$21),"")</f>
        <v/>
      </c>
      <c r="AN47" s="84"/>
      <c r="AO47" s="84"/>
      <c r="AP47" s="84"/>
      <c r="AQ47" s="84"/>
      <c r="AR47" s="84"/>
      <c r="AS47" s="84"/>
      <c r="AT47" s="84"/>
      <c r="AU47" s="84"/>
      <c r="AV47" s="84"/>
      <c r="AW47" s="84"/>
      <c r="AX47" s="84"/>
      <c r="AY47" s="84"/>
      <c r="AZ47" s="84"/>
      <c r="BA47" s="84"/>
      <c r="BB47" s="84"/>
      <c r="BC47" s="84"/>
      <c r="BD47" s="84"/>
      <c r="BE47" s="84"/>
      <c r="BF47" s="84"/>
      <c r="BG47" s="84"/>
      <c r="BH47" s="84"/>
      <c r="BI47" s="84"/>
      <c r="BJ47" s="84"/>
      <c r="BK47" s="84"/>
      <c r="BL47" s="84"/>
      <c r="BM47" s="84"/>
      <c r="BN47" s="84"/>
      <c r="BO47" s="84"/>
      <c r="BP47" s="84"/>
      <c r="BQ47" s="84"/>
      <c r="BR47" s="84"/>
      <c r="BS47" s="84"/>
      <c r="BT47" s="84"/>
      <c r="BU47" s="84"/>
      <c r="BV47" s="84"/>
      <c r="BW47" s="84"/>
      <c r="BX47" s="84"/>
      <c r="BY47" s="84"/>
      <c r="BZ47" s="84"/>
      <c r="CA47" s="84"/>
      <c r="CB47" s="84"/>
    </row>
    <row r="48" spans="1:80" ht="15" customHeight="1" x14ac:dyDescent="0.25">
      <c r="A48" s="84"/>
      <c r="B48" s="292"/>
      <c r="C48" s="292"/>
      <c r="D48" s="293"/>
      <c r="E48" s="349"/>
      <c r="F48" s="350"/>
      <c r="G48" s="350"/>
      <c r="H48" s="350"/>
      <c r="I48" s="335"/>
      <c r="J48" s="77" t="str">
        <f>IF(AND('CONTROL INTERNO'!$Y$22="Muy Baja",'CONTROL INTERNO'!$AA$22="Leve"),CONCATENATE("R3C",'CONTROL INTERNO'!$O$22),"")</f>
        <v/>
      </c>
      <c r="K48" s="78" t="str">
        <f>IF(AND('CONTROL INTERNO'!$Y$23="Muy Baja",'CONTROL INTERNO'!$AA$23="Leve"),CONCATENATE("R3C",'CONTROL INTERNO'!$O$23),"")</f>
        <v/>
      </c>
      <c r="L48" s="78" t="str">
        <f>IF(AND('CONTROL INTERNO'!$Y$24="Muy Baja",'CONTROL INTERNO'!$AA$24="Leve"),CONCATENATE("R3C",'CONTROL INTERNO'!$O$24),"")</f>
        <v/>
      </c>
      <c r="M48" s="78" t="str">
        <f>IF(AND('CONTROL INTERNO'!$Y$25="Muy Baja",'CONTROL INTERNO'!$AA$25="Leve"),CONCATENATE("R3C",'CONTROL INTERNO'!$O$25),"")</f>
        <v/>
      </c>
      <c r="N48" s="78" t="str">
        <f>IF(AND('CONTROL INTERNO'!$Y$26="Muy Baja",'CONTROL INTERNO'!$AA$26="Leve"),CONCATENATE("R3C",'CONTROL INTERNO'!$O$26),"")</f>
        <v/>
      </c>
      <c r="O48" s="79" t="str">
        <f>IF(AND('CONTROL INTERNO'!$Y$27="Muy Baja",'CONTROL INTERNO'!$AA$27="Leve"),CONCATENATE("R3C",'CONTROL INTERNO'!$O$27),"")</f>
        <v/>
      </c>
      <c r="P48" s="77" t="str">
        <f>IF(AND('CONTROL INTERNO'!$Y$22="Muy Baja",'CONTROL INTERNO'!$AA$22="Menor"),CONCATENATE("R3C",'CONTROL INTERNO'!$O$22),"")</f>
        <v/>
      </c>
      <c r="Q48" s="78" t="str">
        <f>IF(AND('CONTROL INTERNO'!$Y$23="Muy Baja",'CONTROL INTERNO'!$AA$23="Menor"),CONCATENATE("R3C",'CONTROL INTERNO'!$O$23),"")</f>
        <v/>
      </c>
      <c r="R48" s="78" t="str">
        <f>IF(AND('CONTROL INTERNO'!$Y$24="Muy Baja",'CONTROL INTERNO'!$AA$24="Menor"),CONCATENATE("R3C",'CONTROL INTERNO'!$O$24),"")</f>
        <v/>
      </c>
      <c r="S48" s="78" t="str">
        <f>IF(AND('CONTROL INTERNO'!$Y$25="Muy Baja",'CONTROL INTERNO'!$AA$25="Menor"),CONCATENATE("R3C",'CONTROL INTERNO'!$O$25),"")</f>
        <v/>
      </c>
      <c r="T48" s="78" t="str">
        <f>IF(AND('CONTROL INTERNO'!$Y$26="Muy Baja",'CONTROL INTERNO'!$AA$26="Menor"),CONCATENATE("R3C",'CONTROL INTERNO'!$O$26),"")</f>
        <v/>
      </c>
      <c r="U48" s="79" t="str">
        <f>IF(AND('CONTROL INTERNO'!$Y$27="Muy Baja",'CONTROL INTERNO'!$AA$27="Menor"),CONCATENATE("R3C",'CONTROL INTERNO'!$O$27),"")</f>
        <v/>
      </c>
      <c r="V48" s="68" t="str">
        <f>IF(AND('CONTROL INTERNO'!$Y$22="Muy Baja",'CONTROL INTERNO'!$AA$22="Moderado"),CONCATENATE("R3C",'CONTROL INTERNO'!$O$22),"")</f>
        <v/>
      </c>
      <c r="W48" s="69" t="str">
        <f>IF(AND('CONTROL INTERNO'!$Y$23="Muy Baja",'CONTROL INTERNO'!$AA$23="Moderado"),CONCATENATE("R3C",'CONTROL INTERNO'!$O$23),"")</f>
        <v/>
      </c>
      <c r="X48" s="69" t="str">
        <f>IF(AND('CONTROL INTERNO'!$Y$24="Muy Baja",'CONTROL INTERNO'!$AA$24="Moderado"),CONCATENATE("R3C",'CONTROL INTERNO'!$O$24),"")</f>
        <v/>
      </c>
      <c r="Y48" s="69" t="str">
        <f>IF(AND('CONTROL INTERNO'!$Y$25="Muy Baja",'CONTROL INTERNO'!$AA$25="Moderado"),CONCATENATE("R3C",'CONTROL INTERNO'!$O$25),"")</f>
        <v/>
      </c>
      <c r="Z48" s="69" t="str">
        <f>IF(AND('CONTROL INTERNO'!$Y$26="Muy Baja",'CONTROL INTERNO'!$AA$26="Moderado"),CONCATENATE("R3C",'CONTROL INTERNO'!$O$26),"")</f>
        <v/>
      </c>
      <c r="AA48" s="70" t="str">
        <f>IF(AND('CONTROL INTERNO'!$Y$27="Muy Baja",'CONTROL INTERNO'!$AA$27="Moderado"),CONCATENATE("R3C",'CONTROL INTERNO'!$O$27),"")</f>
        <v/>
      </c>
      <c r="AB48" s="52" t="str">
        <f>IF(AND('CONTROL INTERNO'!$Y$22="Muy Baja",'CONTROL INTERNO'!$AA$22="Mayor"),CONCATENATE("R3C",'CONTROL INTERNO'!$O$22),"")</f>
        <v/>
      </c>
      <c r="AC48" s="53" t="str">
        <f>IF(AND('CONTROL INTERNO'!$Y$23="Muy Baja",'CONTROL INTERNO'!$AA$23="Mayor"),CONCATENATE("R3C",'CONTROL INTERNO'!$O$23),"")</f>
        <v/>
      </c>
      <c r="AD48" s="53" t="str">
        <f>IF(AND('CONTROL INTERNO'!$Y$24="Muy Baja",'CONTROL INTERNO'!$AA$24="Mayor"),CONCATENATE("R3C",'CONTROL INTERNO'!$O$24),"")</f>
        <v/>
      </c>
      <c r="AE48" s="53" t="str">
        <f>IF(AND('CONTROL INTERNO'!$Y$25="Muy Baja",'CONTROL INTERNO'!$AA$25="Mayor"),CONCATENATE("R3C",'CONTROL INTERNO'!$O$25),"")</f>
        <v/>
      </c>
      <c r="AF48" s="53" t="str">
        <f>IF(AND('CONTROL INTERNO'!$Y$26="Muy Baja",'CONTROL INTERNO'!$AA$26="Mayor"),CONCATENATE("R3C",'CONTROL INTERNO'!$O$26),"")</f>
        <v/>
      </c>
      <c r="AG48" s="54" t="str">
        <f>IF(AND('CONTROL INTERNO'!$Y$27="Muy Baja",'CONTROL INTERNO'!$AA$27="Mayor"),CONCATENATE("R3C",'CONTROL INTERNO'!$O$27),"")</f>
        <v/>
      </c>
      <c r="AH48" s="55" t="str">
        <f>IF(AND('CONTROL INTERNO'!$Y$22="Muy Baja",'CONTROL INTERNO'!$AA$22="Catastrófico"),CONCATENATE("R3C",'CONTROL INTERNO'!$O$22),"")</f>
        <v/>
      </c>
      <c r="AI48" s="56" t="str">
        <f>IF(AND('CONTROL INTERNO'!$Y$23="Muy Baja",'CONTROL INTERNO'!$AA$23="Catastrófico"),CONCATENATE("R3C",'CONTROL INTERNO'!$O$23),"")</f>
        <v/>
      </c>
      <c r="AJ48" s="56" t="str">
        <f>IF(AND('CONTROL INTERNO'!$Y$24="Muy Baja",'CONTROL INTERNO'!$AA$24="Catastrófico"),CONCATENATE("R3C",'CONTROL INTERNO'!$O$24),"")</f>
        <v/>
      </c>
      <c r="AK48" s="56" t="str">
        <f>IF(AND('CONTROL INTERNO'!$Y$25="Muy Baja",'CONTROL INTERNO'!$AA$25="Catastrófico"),CONCATENATE("R3C",'CONTROL INTERNO'!$O$25),"")</f>
        <v/>
      </c>
      <c r="AL48" s="56" t="str">
        <f>IF(AND('CONTROL INTERNO'!$Y$26="Muy Baja",'CONTROL INTERNO'!$AA$26="Catastrófico"),CONCATENATE("R3C",'CONTROL INTERNO'!$O$26),"")</f>
        <v/>
      </c>
      <c r="AM48" s="57" t="str">
        <f>IF(AND('CONTROL INTERNO'!$Y$27="Muy Baja",'CONTROL INTERNO'!$AA$27="Catastrófico"),CONCATENATE("R3C",'CONTROL INTERNO'!$O$27),"")</f>
        <v/>
      </c>
      <c r="AN48" s="84"/>
      <c r="AO48" s="84"/>
      <c r="AP48" s="84"/>
      <c r="AQ48" s="84"/>
      <c r="AR48" s="84"/>
      <c r="AS48" s="84"/>
      <c r="AT48" s="84"/>
      <c r="AU48" s="84"/>
      <c r="AV48" s="84"/>
      <c r="AW48" s="84"/>
      <c r="AX48" s="84"/>
      <c r="AY48" s="84"/>
      <c r="AZ48" s="84"/>
      <c r="BA48" s="84"/>
      <c r="BB48" s="84"/>
      <c r="BC48" s="84"/>
      <c r="BD48" s="84"/>
      <c r="BE48" s="84"/>
      <c r="BF48" s="84"/>
      <c r="BG48" s="84"/>
      <c r="BH48" s="84"/>
      <c r="BI48" s="84"/>
      <c r="BJ48" s="84"/>
      <c r="BK48" s="84"/>
      <c r="BL48" s="84"/>
      <c r="BM48" s="84"/>
      <c r="BN48" s="84"/>
      <c r="BO48" s="84"/>
      <c r="BP48" s="84"/>
      <c r="BQ48" s="84"/>
      <c r="BR48" s="84"/>
      <c r="BS48" s="84"/>
      <c r="BT48" s="84"/>
      <c r="BU48" s="84"/>
      <c r="BV48" s="84"/>
      <c r="BW48" s="84"/>
      <c r="BX48" s="84"/>
      <c r="BY48" s="84"/>
      <c r="BZ48" s="84"/>
      <c r="CA48" s="84"/>
      <c r="CB48" s="84"/>
    </row>
    <row r="49" spans="1:80" ht="15" customHeight="1" x14ac:dyDescent="0.25">
      <c r="A49" s="84"/>
      <c r="B49" s="292"/>
      <c r="C49" s="292"/>
      <c r="D49" s="293"/>
      <c r="E49" s="333"/>
      <c r="F49" s="334"/>
      <c r="G49" s="334"/>
      <c r="H49" s="334"/>
      <c r="I49" s="335"/>
      <c r="J49" s="77" t="str">
        <f>IF(AND('CONTROL INTERNO'!$Y$28="Muy Baja",'CONTROL INTERNO'!$AA$28="Leve"),CONCATENATE("R4C",'CONTROL INTERNO'!$O$28),"")</f>
        <v/>
      </c>
      <c r="K49" s="78" t="str">
        <f>IF(AND('CONTROL INTERNO'!$Y$29="Muy Baja",'CONTROL INTERNO'!$AA$29="Leve"),CONCATENATE("R4C",'CONTROL INTERNO'!$O$29),"")</f>
        <v/>
      </c>
      <c r="L49" s="78" t="str">
        <f>IF(AND('CONTROL INTERNO'!$Y$30="Muy Baja",'CONTROL INTERNO'!$AA$30="Leve"),CONCATENATE("R4C",'CONTROL INTERNO'!$O$30),"")</f>
        <v/>
      </c>
      <c r="M49" s="78" t="str">
        <f>IF(AND('CONTROL INTERNO'!$Y$31="Muy Baja",'CONTROL INTERNO'!$AA$31="Leve"),CONCATENATE("R4C",'CONTROL INTERNO'!$O$31),"")</f>
        <v/>
      </c>
      <c r="N49" s="78" t="str">
        <f>IF(AND('CONTROL INTERNO'!$Y$32="Muy Baja",'CONTROL INTERNO'!$AA$32="Leve"),CONCATENATE("R4C",'CONTROL INTERNO'!$O$32),"")</f>
        <v/>
      </c>
      <c r="O49" s="79" t="str">
        <f>IF(AND('CONTROL INTERNO'!$Y$33="Muy Baja",'CONTROL INTERNO'!$AA$33="Leve"),CONCATENATE("R4C",'CONTROL INTERNO'!$O$33),"")</f>
        <v/>
      </c>
      <c r="P49" s="77" t="str">
        <f>IF(AND('CONTROL INTERNO'!$Y$28="Muy Baja",'CONTROL INTERNO'!$AA$28="Menor"),CONCATENATE("R4C",'CONTROL INTERNO'!$O$28),"")</f>
        <v/>
      </c>
      <c r="Q49" s="78" t="str">
        <f>IF(AND('CONTROL INTERNO'!$Y$29="Muy Baja",'CONTROL INTERNO'!$AA$29="Menor"),CONCATENATE("R4C",'CONTROL INTERNO'!$O$29),"")</f>
        <v/>
      </c>
      <c r="R49" s="78" t="str">
        <f>IF(AND('CONTROL INTERNO'!$Y$30="Muy Baja",'CONTROL INTERNO'!$AA$30="Menor"),CONCATENATE("R4C",'CONTROL INTERNO'!$O$30),"")</f>
        <v/>
      </c>
      <c r="S49" s="78" t="str">
        <f>IF(AND('CONTROL INTERNO'!$Y$31="Muy Baja",'CONTROL INTERNO'!$AA$31="Menor"),CONCATENATE("R4C",'CONTROL INTERNO'!$O$31),"")</f>
        <v/>
      </c>
      <c r="T49" s="78" t="str">
        <f>IF(AND('CONTROL INTERNO'!$Y$32="Muy Baja",'CONTROL INTERNO'!$AA$32="Menor"),CONCATENATE("R4C",'CONTROL INTERNO'!$O$32),"")</f>
        <v/>
      </c>
      <c r="U49" s="79" t="str">
        <f>IF(AND('CONTROL INTERNO'!$Y$33="Muy Baja",'CONTROL INTERNO'!$AA$33="Menor"),CONCATENATE("R4C",'CONTROL INTERNO'!$O$33),"")</f>
        <v/>
      </c>
      <c r="V49" s="68" t="str">
        <f>IF(AND('CONTROL INTERNO'!$Y$28="Muy Baja",'CONTROL INTERNO'!$AA$28="Moderado"),CONCATENATE("R4C",'CONTROL INTERNO'!$O$28),"")</f>
        <v/>
      </c>
      <c r="W49" s="69" t="str">
        <f>IF(AND('CONTROL INTERNO'!$Y$29="Muy Baja",'CONTROL INTERNO'!$AA$29="Moderado"),CONCATENATE("R4C",'CONTROL INTERNO'!$O$29),"")</f>
        <v/>
      </c>
      <c r="X49" s="69" t="str">
        <f>IF(AND('CONTROL INTERNO'!$Y$30="Muy Baja",'CONTROL INTERNO'!$AA$30="Moderado"),CONCATENATE("R4C",'CONTROL INTERNO'!$O$30),"")</f>
        <v/>
      </c>
      <c r="Y49" s="69" t="str">
        <f>IF(AND('CONTROL INTERNO'!$Y$31="Muy Baja",'CONTROL INTERNO'!$AA$31="Moderado"),CONCATENATE("R4C",'CONTROL INTERNO'!$O$31),"")</f>
        <v/>
      </c>
      <c r="Z49" s="69" t="str">
        <f>IF(AND('CONTROL INTERNO'!$Y$32="Muy Baja",'CONTROL INTERNO'!$AA$32="Moderado"),CONCATENATE("R4C",'CONTROL INTERNO'!$O$32),"")</f>
        <v/>
      </c>
      <c r="AA49" s="70" t="str">
        <f>IF(AND('CONTROL INTERNO'!$Y$33="Muy Baja",'CONTROL INTERNO'!$AA$33="Moderado"),CONCATENATE("R4C",'CONTROL INTERNO'!$O$33),"")</f>
        <v/>
      </c>
      <c r="AB49" s="52" t="str">
        <f>IF(AND('CONTROL INTERNO'!$Y$28="Muy Baja",'CONTROL INTERNO'!$AA$28="Mayor"),CONCATENATE("R4C",'CONTROL INTERNO'!$O$28),"")</f>
        <v/>
      </c>
      <c r="AC49" s="53" t="str">
        <f>IF(AND('CONTROL INTERNO'!$Y$29="Muy Baja",'CONTROL INTERNO'!$AA$29="Mayor"),CONCATENATE("R4C",'CONTROL INTERNO'!$O$29),"")</f>
        <v/>
      </c>
      <c r="AD49" s="53" t="str">
        <f>IF(AND('CONTROL INTERNO'!$Y$30="Muy Baja",'CONTROL INTERNO'!$AA$30="Mayor"),CONCATENATE("R4C",'CONTROL INTERNO'!$O$30),"")</f>
        <v/>
      </c>
      <c r="AE49" s="53" t="str">
        <f>IF(AND('CONTROL INTERNO'!$Y$31="Muy Baja",'CONTROL INTERNO'!$AA$31="Mayor"),CONCATENATE("R4C",'CONTROL INTERNO'!$O$31),"")</f>
        <v/>
      </c>
      <c r="AF49" s="53" t="str">
        <f>IF(AND('CONTROL INTERNO'!$Y$32="Muy Baja",'CONTROL INTERNO'!$AA$32="Mayor"),CONCATENATE("R4C",'CONTROL INTERNO'!$O$32),"")</f>
        <v/>
      </c>
      <c r="AG49" s="54" t="str">
        <f>IF(AND('CONTROL INTERNO'!$Y$33="Muy Baja",'CONTROL INTERNO'!$AA$33="Mayor"),CONCATENATE("R4C",'CONTROL INTERNO'!$O$33),"")</f>
        <v/>
      </c>
      <c r="AH49" s="55" t="str">
        <f>IF(AND('CONTROL INTERNO'!$Y$28="Muy Baja",'CONTROL INTERNO'!$AA$28="Catastrófico"),CONCATENATE("R4C",'CONTROL INTERNO'!$O$28),"")</f>
        <v/>
      </c>
      <c r="AI49" s="56" t="str">
        <f>IF(AND('CONTROL INTERNO'!$Y$29="Muy Baja",'CONTROL INTERNO'!$AA$29="Catastrófico"),CONCATENATE("R4C",'CONTROL INTERNO'!$O$29),"")</f>
        <v/>
      </c>
      <c r="AJ49" s="56" t="str">
        <f>IF(AND('CONTROL INTERNO'!$Y$30="Muy Baja",'CONTROL INTERNO'!$AA$30="Catastrófico"),CONCATENATE("R4C",'CONTROL INTERNO'!$O$30),"")</f>
        <v/>
      </c>
      <c r="AK49" s="56" t="str">
        <f>IF(AND('CONTROL INTERNO'!$Y$31="Muy Baja",'CONTROL INTERNO'!$AA$31="Catastrófico"),CONCATENATE("R4C",'CONTROL INTERNO'!$O$31),"")</f>
        <v/>
      </c>
      <c r="AL49" s="56" t="str">
        <f>IF(AND('CONTROL INTERNO'!$Y$32="Muy Baja",'CONTROL INTERNO'!$AA$32="Catastrófico"),CONCATENATE("R4C",'CONTROL INTERNO'!$O$32),"")</f>
        <v/>
      </c>
      <c r="AM49" s="57" t="str">
        <f>IF(AND('CONTROL INTERNO'!$Y$33="Muy Baja",'CONTROL INTERNO'!$AA$33="Catastrófico"),CONCATENATE("R4C",'CONTROL INTERNO'!$O$33),"")</f>
        <v/>
      </c>
      <c r="AN49" s="84"/>
      <c r="AO49" s="84"/>
      <c r="AP49" s="84"/>
      <c r="AQ49" s="84"/>
      <c r="AR49" s="84"/>
      <c r="AS49" s="84"/>
      <c r="AT49" s="84"/>
      <c r="AU49" s="84"/>
      <c r="AV49" s="84"/>
      <c r="AW49" s="84"/>
      <c r="AX49" s="84"/>
      <c r="AY49" s="84"/>
      <c r="AZ49" s="84"/>
      <c r="BA49" s="84"/>
      <c r="BB49" s="84"/>
      <c r="BC49" s="84"/>
      <c r="BD49" s="84"/>
      <c r="BE49" s="84"/>
      <c r="BF49" s="84"/>
      <c r="BG49" s="84"/>
      <c r="BH49" s="84"/>
      <c r="BI49" s="84"/>
      <c r="BJ49" s="84"/>
      <c r="BK49" s="84"/>
      <c r="BL49" s="84"/>
      <c r="BM49" s="84"/>
      <c r="BN49" s="84"/>
      <c r="BO49" s="84"/>
      <c r="BP49" s="84"/>
      <c r="BQ49" s="84"/>
      <c r="BR49" s="84"/>
      <c r="BS49" s="84"/>
      <c r="BT49" s="84"/>
      <c r="BU49" s="84"/>
      <c r="BV49" s="84"/>
      <c r="BW49" s="84"/>
      <c r="BX49" s="84"/>
      <c r="BY49" s="84"/>
      <c r="BZ49" s="84"/>
      <c r="CA49" s="84"/>
      <c r="CB49" s="84"/>
    </row>
    <row r="50" spans="1:80" ht="15" customHeight="1" x14ac:dyDescent="0.25">
      <c r="A50" s="84"/>
      <c r="B50" s="292"/>
      <c r="C50" s="292"/>
      <c r="D50" s="293"/>
      <c r="E50" s="333"/>
      <c r="F50" s="334"/>
      <c r="G50" s="334"/>
      <c r="H50" s="334"/>
      <c r="I50" s="335"/>
      <c r="J50" s="77" t="str">
        <f>IF(AND('CONTROL INTERNO'!$Y$34="Muy Baja",'CONTROL INTERNO'!$AA$34="Leve"),CONCATENATE("R5C",'CONTROL INTERNO'!$O$34),"")</f>
        <v/>
      </c>
      <c r="K50" s="78" t="str">
        <f>IF(AND('CONTROL INTERNO'!$Y$35="Muy Baja",'CONTROL INTERNO'!$AA$35="Leve"),CONCATENATE("R5C",'CONTROL INTERNO'!$O$35),"")</f>
        <v/>
      </c>
      <c r="L50" s="78" t="str">
        <f>IF(AND('CONTROL INTERNO'!$Y$36="Muy Baja",'CONTROL INTERNO'!$AA$36="Leve"),CONCATENATE("R5C",'CONTROL INTERNO'!$O$36),"")</f>
        <v/>
      </c>
      <c r="M50" s="78" t="str">
        <f>IF(AND('CONTROL INTERNO'!$Y$37="Muy Baja",'CONTROL INTERNO'!$AA$37="Leve"),CONCATENATE("R5C",'CONTROL INTERNO'!$O$37),"")</f>
        <v/>
      </c>
      <c r="N50" s="78" t="str">
        <f>IF(AND('CONTROL INTERNO'!$Y$38="Muy Baja",'CONTROL INTERNO'!$AA$38="Leve"),CONCATENATE("R5C",'CONTROL INTERNO'!$O$38),"")</f>
        <v/>
      </c>
      <c r="O50" s="79" t="str">
        <f>IF(AND('CONTROL INTERNO'!$Y$39="Muy Baja",'CONTROL INTERNO'!$AA$39="Leve"),CONCATENATE("R5C",'CONTROL INTERNO'!$O$39),"")</f>
        <v/>
      </c>
      <c r="P50" s="77" t="str">
        <f>IF(AND('CONTROL INTERNO'!$Y$34="Muy Baja",'CONTROL INTERNO'!$AA$34="Menor"),CONCATENATE("R5C",'CONTROL INTERNO'!$O$34),"")</f>
        <v/>
      </c>
      <c r="Q50" s="78" t="str">
        <f>IF(AND('CONTROL INTERNO'!$Y$35="Muy Baja",'CONTROL INTERNO'!$AA$35="Menor"),CONCATENATE("R5C",'CONTROL INTERNO'!$O$35),"")</f>
        <v/>
      </c>
      <c r="R50" s="78" t="str">
        <f>IF(AND('CONTROL INTERNO'!$Y$36="Muy Baja",'CONTROL INTERNO'!$AA$36="Menor"),CONCATENATE("R5C",'CONTROL INTERNO'!$O$36),"")</f>
        <v/>
      </c>
      <c r="S50" s="78" t="str">
        <f>IF(AND('CONTROL INTERNO'!$Y$37="Muy Baja",'CONTROL INTERNO'!$AA$37="Menor"),CONCATENATE("R5C",'CONTROL INTERNO'!$O$37),"")</f>
        <v/>
      </c>
      <c r="T50" s="78" t="str">
        <f>IF(AND('CONTROL INTERNO'!$Y$38="Muy Baja",'CONTROL INTERNO'!$AA$38="Menor"),CONCATENATE("R5C",'CONTROL INTERNO'!$O$38),"")</f>
        <v/>
      </c>
      <c r="U50" s="79" t="str">
        <f>IF(AND('CONTROL INTERNO'!$Y$39="Muy Baja",'CONTROL INTERNO'!$AA$39="Menor"),CONCATENATE("R5C",'CONTROL INTERNO'!$O$39),"")</f>
        <v/>
      </c>
      <c r="V50" s="68" t="str">
        <f>IF(AND('CONTROL INTERNO'!$Y$34="Muy Baja",'CONTROL INTERNO'!$AA$34="Moderado"),CONCATENATE("R5C",'CONTROL INTERNO'!$O$34),"")</f>
        <v/>
      </c>
      <c r="W50" s="69" t="str">
        <f>IF(AND('CONTROL INTERNO'!$Y$35="Muy Baja",'CONTROL INTERNO'!$AA$35="Moderado"),CONCATENATE("R5C",'CONTROL INTERNO'!$O$35),"")</f>
        <v/>
      </c>
      <c r="X50" s="69" t="str">
        <f>IF(AND('CONTROL INTERNO'!$Y$36="Muy Baja",'CONTROL INTERNO'!$AA$36="Moderado"),CONCATENATE("R5C",'CONTROL INTERNO'!$O$36),"")</f>
        <v/>
      </c>
      <c r="Y50" s="69" t="str">
        <f>IF(AND('CONTROL INTERNO'!$Y$37="Muy Baja",'CONTROL INTERNO'!$AA$37="Moderado"),CONCATENATE("R5C",'CONTROL INTERNO'!$O$37),"")</f>
        <v/>
      </c>
      <c r="Z50" s="69" t="str">
        <f>IF(AND('CONTROL INTERNO'!$Y$38="Muy Baja",'CONTROL INTERNO'!$AA$38="Moderado"),CONCATENATE("R5C",'CONTROL INTERNO'!$O$38),"")</f>
        <v/>
      </c>
      <c r="AA50" s="70" t="str">
        <f>IF(AND('CONTROL INTERNO'!$Y$39="Muy Baja",'CONTROL INTERNO'!$AA$39="Moderado"),CONCATENATE("R5C",'CONTROL INTERNO'!$O$39),"")</f>
        <v/>
      </c>
      <c r="AB50" s="52" t="str">
        <f>IF(AND('CONTROL INTERNO'!$Y$34="Muy Baja",'CONTROL INTERNO'!$AA$34="Mayor"),CONCATENATE("R5C",'CONTROL INTERNO'!$O$34),"")</f>
        <v/>
      </c>
      <c r="AC50" s="53" t="str">
        <f>IF(AND('CONTROL INTERNO'!$Y$35="Muy Baja",'CONTROL INTERNO'!$AA$35="Mayor"),CONCATENATE("R5C",'CONTROL INTERNO'!$O$35),"")</f>
        <v/>
      </c>
      <c r="AD50" s="58" t="str">
        <f>IF(AND('CONTROL INTERNO'!$Y$36="Muy Baja",'CONTROL INTERNO'!$AA$36="Mayor"),CONCATENATE("R5C",'CONTROL INTERNO'!$O$36),"")</f>
        <v/>
      </c>
      <c r="AE50" s="58" t="str">
        <f>IF(AND('CONTROL INTERNO'!$Y$37="Muy Baja",'CONTROL INTERNO'!$AA$37="Mayor"),CONCATENATE("R5C",'CONTROL INTERNO'!$O$37),"")</f>
        <v/>
      </c>
      <c r="AF50" s="58" t="str">
        <f>IF(AND('CONTROL INTERNO'!$Y$38="Muy Baja",'CONTROL INTERNO'!$AA$38="Mayor"),CONCATENATE("R5C",'CONTROL INTERNO'!$O$38),"")</f>
        <v/>
      </c>
      <c r="AG50" s="54" t="str">
        <f>IF(AND('CONTROL INTERNO'!$Y$39="Muy Baja",'CONTROL INTERNO'!$AA$39="Mayor"),CONCATENATE("R5C",'CONTROL INTERNO'!$O$39),"")</f>
        <v/>
      </c>
      <c r="AH50" s="55" t="str">
        <f>IF(AND('CONTROL INTERNO'!$Y$34="Muy Baja",'CONTROL INTERNO'!$AA$34="Catastrófico"),CONCATENATE("R5C",'CONTROL INTERNO'!$O$34),"")</f>
        <v/>
      </c>
      <c r="AI50" s="56" t="str">
        <f>IF(AND('CONTROL INTERNO'!$Y$35="Muy Baja",'CONTROL INTERNO'!$AA$35="Catastrófico"),CONCATENATE("R5C",'CONTROL INTERNO'!$O$35),"")</f>
        <v/>
      </c>
      <c r="AJ50" s="56" t="str">
        <f>IF(AND('CONTROL INTERNO'!$Y$36="Muy Baja",'CONTROL INTERNO'!$AA$36="Catastrófico"),CONCATENATE("R5C",'CONTROL INTERNO'!$O$36),"")</f>
        <v/>
      </c>
      <c r="AK50" s="56" t="str">
        <f>IF(AND('CONTROL INTERNO'!$Y$37="Muy Baja",'CONTROL INTERNO'!$AA$37="Catastrófico"),CONCATENATE("R5C",'CONTROL INTERNO'!$O$37),"")</f>
        <v/>
      </c>
      <c r="AL50" s="56" t="str">
        <f>IF(AND('CONTROL INTERNO'!$Y$38="Muy Baja",'CONTROL INTERNO'!$AA$38="Catastrófico"),CONCATENATE("R5C",'CONTROL INTERNO'!$O$38),"")</f>
        <v/>
      </c>
      <c r="AM50" s="57" t="str">
        <f>IF(AND('CONTROL INTERNO'!$Y$39="Muy Baja",'CONTROL INTERNO'!$AA$39="Catastrófico"),CONCATENATE("R5C",'CONTROL INTERNO'!$O$39),"")</f>
        <v/>
      </c>
      <c r="AN50" s="84"/>
      <c r="AO50" s="84"/>
      <c r="AP50" s="84"/>
      <c r="AQ50" s="84"/>
      <c r="AR50" s="84"/>
      <c r="AS50" s="84"/>
      <c r="AT50" s="84"/>
      <c r="AU50" s="84"/>
      <c r="AV50" s="84"/>
      <c r="AW50" s="84"/>
      <c r="AX50" s="84"/>
      <c r="AY50" s="84"/>
      <c r="AZ50" s="84"/>
      <c r="BA50" s="84"/>
      <c r="BB50" s="84"/>
      <c r="BC50" s="84"/>
      <c r="BD50" s="84"/>
      <c r="BE50" s="84"/>
      <c r="BF50" s="84"/>
      <c r="BG50" s="84"/>
      <c r="BH50" s="84"/>
      <c r="BI50" s="84"/>
      <c r="BJ50" s="84"/>
      <c r="BK50" s="84"/>
      <c r="BL50" s="84"/>
      <c r="BM50" s="84"/>
      <c r="BN50" s="84"/>
      <c r="BO50" s="84"/>
      <c r="BP50" s="84"/>
      <c r="BQ50" s="84"/>
      <c r="BR50" s="84"/>
      <c r="BS50" s="84"/>
      <c r="BT50" s="84"/>
      <c r="BU50" s="84"/>
      <c r="BV50" s="84"/>
      <c r="BW50" s="84"/>
      <c r="BX50" s="84"/>
      <c r="BY50" s="84"/>
      <c r="BZ50" s="84"/>
      <c r="CA50" s="84"/>
      <c r="CB50" s="84"/>
    </row>
    <row r="51" spans="1:80" ht="15" customHeight="1" x14ac:dyDescent="0.25">
      <c r="A51" s="84"/>
      <c r="B51" s="292"/>
      <c r="C51" s="292"/>
      <c r="D51" s="293"/>
      <c r="E51" s="333"/>
      <c r="F51" s="334"/>
      <c r="G51" s="334"/>
      <c r="H51" s="334"/>
      <c r="I51" s="335"/>
      <c r="J51" s="77" t="str">
        <f>IF(AND('CONTROL INTERNO'!$Y$40="Muy Baja",'CONTROL INTERNO'!$AA$40="Leve"),CONCATENATE("R6C",'CONTROL INTERNO'!$O$40),"")</f>
        <v/>
      </c>
      <c r="K51" s="78" t="str">
        <f>IF(AND('CONTROL INTERNO'!$Y$41="Muy Baja",'CONTROL INTERNO'!$AA$41="Leve"),CONCATENATE("R6C",'CONTROL INTERNO'!$O$41),"")</f>
        <v/>
      </c>
      <c r="L51" s="78" t="str">
        <f>IF(AND('CONTROL INTERNO'!$Y$42="Muy Baja",'CONTROL INTERNO'!$AA$42="Leve"),CONCATENATE("R6C",'CONTROL INTERNO'!$O$42),"")</f>
        <v/>
      </c>
      <c r="M51" s="78" t="str">
        <f>IF(AND('CONTROL INTERNO'!$Y$43="Muy Baja",'CONTROL INTERNO'!$AA$43="Leve"),CONCATENATE("R6C",'CONTROL INTERNO'!$O$43),"")</f>
        <v/>
      </c>
      <c r="N51" s="78" t="str">
        <f>IF(AND('CONTROL INTERNO'!$Y$44="Muy Baja",'CONTROL INTERNO'!$AA$44="Leve"),CONCATENATE("R6C",'CONTROL INTERNO'!$O$44),"")</f>
        <v/>
      </c>
      <c r="O51" s="79" t="str">
        <f>IF(AND('CONTROL INTERNO'!$Y$45="Muy Baja",'CONTROL INTERNO'!$AA$45="Leve"),CONCATENATE("R6C",'CONTROL INTERNO'!$O$45),"")</f>
        <v/>
      </c>
      <c r="P51" s="77" t="str">
        <f>IF(AND('CONTROL INTERNO'!$Y$40="Muy Baja",'CONTROL INTERNO'!$AA$40="Menor"),CONCATENATE("R6C",'CONTROL INTERNO'!$O$40),"")</f>
        <v/>
      </c>
      <c r="Q51" s="78" t="str">
        <f>IF(AND('CONTROL INTERNO'!$Y$41="Muy Baja",'CONTROL INTERNO'!$AA$41="Menor"),CONCATENATE("R6C",'CONTROL INTERNO'!$O$41),"")</f>
        <v/>
      </c>
      <c r="R51" s="78" t="str">
        <f>IF(AND('CONTROL INTERNO'!$Y$42="Muy Baja",'CONTROL INTERNO'!$AA$42="Menor"),CONCATENATE("R6C",'CONTROL INTERNO'!$O$42),"")</f>
        <v/>
      </c>
      <c r="S51" s="78" t="str">
        <f>IF(AND('CONTROL INTERNO'!$Y$43="Muy Baja",'CONTROL INTERNO'!$AA$43="Menor"),CONCATENATE("R6C",'CONTROL INTERNO'!$O$43),"")</f>
        <v/>
      </c>
      <c r="T51" s="78" t="str">
        <f>IF(AND('CONTROL INTERNO'!$Y$44="Muy Baja",'CONTROL INTERNO'!$AA$44="Menor"),CONCATENATE("R6C",'CONTROL INTERNO'!$O$44),"")</f>
        <v/>
      </c>
      <c r="U51" s="79" t="str">
        <f>IF(AND('CONTROL INTERNO'!$Y$45="Muy Baja",'CONTROL INTERNO'!$AA$45="Menor"),CONCATENATE("R6C",'CONTROL INTERNO'!$O$45),"")</f>
        <v/>
      </c>
      <c r="V51" s="68" t="str">
        <f>IF(AND('CONTROL INTERNO'!$Y$40="Muy Baja",'CONTROL INTERNO'!$AA$40="Moderado"),CONCATENATE("R6C",'CONTROL INTERNO'!$O$40),"")</f>
        <v/>
      </c>
      <c r="W51" s="69" t="str">
        <f>IF(AND('CONTROL INTERNO'!$Y$41="Muy Baja",'CONTROL INTERNO'!$AA$41="Moderado"),CONCATENATE("R6C",'CONTROL INTERNO'!$O$41),"")</f>
        <v/>
      </c>
      <c r="X51" s="69" t="str">
        <f>IF(AND('CONTROL INTERNO'!$Y$42="Muy Baja",'CONTROL INTERNO'!$AA$42="Moderado"),CONCATENATE("R6C",'CONTROL INTERNO'!$O$42),"")</f>
        <v/>
      </c>
      <c r="Y51" s="69" t="str">
        <f>IF(AND('CONTROL INTERNO'!$Y$43="Muy Baja",'CONTROL INTERNO'!$AA$43="Moderado"),CONCATENATE("R6C",'CONTROL INTERNO'!$O$43),"")</f>
        <v/>
      </c>
      <c r="Z51" s="69" t="str">
        <f>IF(AND('CONTROL INTERNO'!$Y$44="Muy Baja",'CONTROL INTERNO'!$AA$44="Moderado"),CONCATENATE("R6C",'CONTROL INTERNO'!$O$44),"")</f>
        <v/>
      </c>
      <c r="AA51" s="70" t="str">
        <f>IF(AND('CONTROL INTERNO'!$Y$45="Muy Baja",'CONTROL INTERNO'!$AA$45="Moderado"),CONCATENATE("R6C",'CONTROL INTERNO'!$O$45),"")</f>
        <v/>
      </c>
      <c r="AB51" s="52" t="str">
        <f>IF(AND('CONTROL INTERNO'!$Y$40="Muy Baja",'CONTROL INTERNO'!$AA$40="Mayor"),CONCATENATE("R6C",'CONTROL INTERNO'!$O$40),"")</f>
        <v/>
      </c>
      <c r="AC51" s="53" t="str">
        <f>IF(AND('CONTROL INTERNO'!$Y$41="Muy Baja",'CONTROL INTERNO'!$AA$41="Mayor"),CONCATENATE("R6C",'CONTROL INTERNO'!$O$41),"")</f>
        <v/>
      </c>
      <c r="AD51" s="58" t="str">
        <f>IF(AND('CONTROL INTERNO'!$Y$42="Muy Baja",'CONTROL INTERNO'!$AA$42="Mayor"),CONCATENATE("R6C",'CONTROL INTERNO'!$O$42),"")</f>
        <v/>
      </c>
      <c r="AE51" s="58" t="str">
        <f>IF(AND('CONTROL INTERNO'!$Y$43="Muy Baja",'CONTROL INTERNO'!$AA$43="Mayor"),CONCATENATE("R6C",'CONTROL INTERNO'!$O$43),"")</f>
        <v/>
      </c>
      <c r="AF51" s="58" t="str">
        <f>IF(AND('CONTROL INTERNO'!$Y$44="Muy Baja",'CONTROL INTERNO'!$AA$44="Mayor"),CONCATENATE("R6C",'CONTROL INTERNO'!$O$44),"")</f>
        <v/>
      </c>
      <c r="AG51" s="54" t="str">
        <f>IF(AND('CONTROL INTERNO'!$Y$45="Muy Baja",'CONTROL INTERNO'!$AA$45="Mayor"),CONCATENATE("R6C",'CONTROL INTERNO'!$O$45),"")</f>
        <v/>
      </c>
      <c r="AH51" s="55" t="str">
        <f>IF(AND('CONTROL INTERNO'!$Y$40="Muy Baja",'CONTROL INTERNO'!$AA$40="Catastrófico"),CONCATENATE("R6C",'CONTROL INTERNO'!$O$40),"")</f>
        <v/>
      </c>
      <c r="AI51" s="56" t="str">
        <f>IF(AND('CONTROL INTERNO'!$Y$41="Muy Baja",'CONTROL INTERNO'!$AA$41="Catastrófico"),CONCATENATE("R6C",'CONTROL INTERNO'!$O$41),"")</f>
        <v/>
      </c>
      <c r="AJ51" s="56" t="str">
        <f>IF(AND('CONTROL INTERNO'!$Y$42="Muy Baja",'CONTROL INTERNO'!$AA$42="Catastrófico"),CONCATENATE("R6C",'CONTROL INTERNO'!$O$42),"")</f>
        <v/>
      </c>
      <c r="AK51" s="56" t="str">
        <f>IF(AND('CONTROL INTERNO'!$Y$43="Muy Baja",'CONTROL INTERNO'!$AA$43="Catastrófico"),CONCATENATE("R6C",'CONTROL INTERNO'!$O$43),"")</f>
        <v/>
      </c>
      <c r="AL51" s="56" t="str">
        <f>IF(AND('CONTROL INTERNO'!$Y$44="Muy Baja",'CONTROL INTERNO'!$AA$44="Catastrófico"),CONCATENATE("R6C",'CONTROL INTERNO'!$O$44),"")</f>
        <v/>
      </c>
      <c r="AM51" s="57" t="str">
        <f>IF(AND('CONTROL INTERNO'!$Y$45="Muy Baja",'CONTROL INTERNO'!$AA$45="Catastrófico"),CONCATENATE("R6C",'CONTROL INTERNO'!$O$45),"")</f>
        <v/>
      </c>
      <c r="AN51" s="84"/>
      <c r="AO51" s="84"/>
      <c r="AP51" s="84"/>
      <c r="AQ51" s="84"/>
      <c r="AR51" s="84"/>
      <c r="AS51" s="84"/>
      <c r="AT51" s="84"/>
      <c r="AU51" s="84"/>
      <c r="AV51" s="84"/>
      <c r="AW51" s="84"/>
      <c r="AX51" s="84"/>
      <c r="AY51" s="84"/>
      <c r="AZ51" s="84"/>
      <c r="BA51" s="84"/>
      <c r="BB51" s="84"/>
      <c r="BC51" s="84"/>
      <c r="BD51" s="84"/>
      <c r="BE51" s="84"/>
      <c r="BF51" s="84"/>
      <c r="BG51" s="84"/>
      <c r="BH51" s="84"/>
      <c r="BI51" s="84"/>
      <c r="BJ51" s="84"/>
      <c r="BK51" s="84"/>
      <c r="BL51" s="84"/>
      <c r="BM51" s="84"/>
      <c r="BN51" s="84"/>
      <c r="BO51" s="84"/>
      <c r="BP51" s="84"/>
      <c r="BQ51" s="84"/>
      <c r="BR51" s="84"/>
      <c r="BS51" s="84"/>
      <c r="BT51" s="84"/>
      <c r="BU51" s="84"/>
      <c r="BV51" s="84"/>
      <c r="BW51" s="84"/>
      <c r="BX51" s="84"/>
      <c r="BY51" s="84"/>
      <c r="BZ51" s="84"/>
      <c r="CA51" s="84"/>
      <c r="CB51" s="84"/>
    </row>
    <row r="52" spans="1:80" ht="15" customHeight="1" x14ac:dyDescent="0.25">
      <c r="A52" s="84"/>
      <c r="B52" s="292"/>
      <c r="C52" s="292"/>
      <c r="D52" s="293"/>
      <c r="E52" s="333"/>
      <c r="F52" s="334"/>
      <c r="G52" s="334"/>
      <c r="H52" s="334"/>
      <c r="I52" s="335"/>
      <c r="J52" s="77" t="str">
        <f>IF(AND('CONTROL INTERNO'!$Y$46="Muy Baja",'CONTROL INTERNO'!$AA$46="Leve"),CONCATENATE("R7C",'CONTROL INTERNO'!$O$46),"")</f>
        <v/>
      </c>
      <c r="K52" s="78" t="str">
        <f>IF(AND('CONTROL INTERNO'!$Y$47="Muy Baja",'CONTROL INTERNO'!$AA$47="Leve"),CONCATENATE("R7C",'CONTROL INTERNO'!$O$47),"")</f>
        <v/>
      </c>
      <c r="L52" s="78" t="str">
        <f>IF(AND('CONTROL INTERNO'!$Y$48="Muy Baja",'CONTROL INTERNO'!$AA$48="Leve"),CONCATENATE("R7C",'CONTROL INTERNO'!$O$48),"")</f>
        <v/>
      </c>
      <c r="M52" s="78" t="str">
        <f>IF(AND('CONTROL INTERNO'!$Y$49="Muy Baja",'CONTROL INTERNO'!$AA$49="Leve"),CONCATENATE("R7C",'CONTROL INTERNO'!$O$49),"")</f>
        <v/>
      </c>
      <c r="N52" s="78" t="str">
        <f>IF(AND('CONTROL INTERNO'!$Y$50="Muy Baja",'CONTROL INTERNO'!$AA$50="Leve"),CONCATENATE("R7C",'CONTROL INTERNO'!$O$50),"")</f>
        <v/>
      </c>
      <c r="O52" s="79" t="str">
        <f>IF(AND('CONTROL INTERNO'!$Y$51="Muy Baja",'CONTROL INTERNO'!$AA$51="Leve"),CONCATENATE("R7C",'CONTROL INTERNO'!$O$51),"")</f>
        <v/>
      </c>
      <c r="P52" s="77" t="str">
        <f>IF(AND('CONTROL INTERNO'!$Y$46="Muy Baja",'CONTROL INTERNO'!$AA$46="Menor"),CONCATENATE("R7C",'CONTROL INTERNO'!$O$46),"")</f>
        <v/>
      </c>
      <c r="Q52" s="78" t="str">
        <f>IF(AND('CONTROL INTERNO'!$Y$47="Muy Baja",'CONTROL INTERNO'!$AA$47="Menor"),CONCATENATE("R7C",'CONTROL INTERNO'!$O$47),"")</f>
        <v/>
      </c>
      <c r="R52" s="78" t="str">
        <f>IF(AND('CONTROL INTERNO'!$Y$48="Muy Baja",'CONTROL INTERNO'!$AA$48="Menor"),CONCATENATE("R7C",'CONTROL INTERNO'!$O$48),"")</f>
        <v/>
      </c>
      <c r="S52" s="78" t="str">
        <f>IF(AND('CONTROL INTERNO'!$Y$49="Muy Baja",'CONTROL INTERNO'!$AA$49="Menor"),CONCATENATE("R7C",'CONTROL INTERNO'!$O$49),"")</f>
        <v/>
      </c>
      <c r="T52" s="78" t="str">
        <f>IF(AND('CONTROL INTERNO'!$Y$50="Muy Baja",'CONTROL INTERNO'!$AA$50="Menor"),CONCATENATE("R7C",'CONTROL INTERNO'!$O$50),"")</f>
        <v/>
      </c>
      <c r="U52" s="79" t="str">
        <f>IF(AND('CONTROL INTERNO'!$Y$51="Muy Baja",'CONTROL INTERNO'!$AA$51="Menor"),CONCATENATE("R7C",'CONTROL INTERNO'!$O$51),"")</f>
        <v/>
      </c>
      <c r="V52" s="68" t="str">
        <f>IF(AND('CONTROL INTERNO'!$Y$46="Muy Baja",'CONTROL INTERNO'!$AA$46="Moderado"),CONCATENATE("R7C",'CONTROL INTERNO'!$O$46),"")</f>
        <v/>
      </c>
      <c r="W52" s="69" t="str">
        <f>IF(AND('CONTROL INTERNO'!$Y$47="Muy Baja",'CONTROL INTERNO'!$AA$47="Moderado"),CONCATENATE("R7C",'CONTROL INTERNO'!$O$47),"")</f>
        <v/>
      </c>
      <c r="X52" s="69" t="str">
        <f>IF(AND('CONTROL INTERNO'!$Y$48="Muy Baja",'CONTROL INTERNO'!$AA$48="Moderado"),CONCATENATE("R7C",'CONTROL INTERNO'!$O$48),"")</f>
        <v/>
      </c>
      <c r="Y52" s="69" t="str">
        <f>IF(AND('CONTROL INTERNO'!$Y$49="Muy Baja",'CONTROL INTERNO'!$AA$49="Moderado"),CONCATENATE("R7C",'CONTROL INTERNO'!$O$49),"")</f>
        <v/>
      </c>
      <c r="Z52" s="69" t="str">
        <f>IF(AND('CONTROL INTERNO'!$Y$50="Muy Baja",'CONTROL INTERNO'!$AA$50="Moderado"),CONCATENATE("R7C",'CONTROL INTERNO'!$O$50),"")</f>
        <v/>
      </c>
      <c r="AA52" s="70" t="str">
        <f>IF(AND('CONTROL INTERNO'!$Y$51="Muy Baja",'CONTROL INTERNO'!$AA$51="Moderado"),CONCATENATE("R7C",'CONTROL INTERNO'!$O$51),"")</f>
        <v/>
      </c>
      <c r="AB52" s="52" t="str">
        <f>IF(AND('CONTROL INTERNO'!$Y$46="Muy Baja",'CONTROL INTERNO'!$AA$46="Mayor"),CONCATENATE("R7C",'CONTROL INTERNO'!$O$46),"")</f>
        <v/>
      </c>
      <c r="AC52" s="53" t="str">
        <f>IF(AND('CONTROL INTERNO'!$Y$47="Muy Baja",'CONTROL INTERNO'!$AA$47="Mayor"),CONCATENATE("R7C",'CONTROL INTERNO'!$O$47),"")</f>
        <v/>
      </c>
      <c r="AD52" s="58" t="str">
        <f>IF(AND('CONTROL INTERNO'!$Y$48="Muy Baja",'CONTROL INTERNO'!$AA$48="Mayor"),CONCATENATE("R7C",'CONTROL INTERNO'!$O$48),"")</f>
        <v/>
      </c>
      <c r="AE52" s="58" t="str">
        <f>IF(AND('CONTROL INTERNO'!$Y$49="Muy Baja",'CONTROL INTERNO'!$AA$49="Mayor"),CONCATENATE("R7C",'CONTROL INTERNO'!$O$49),"")</f>
        <v/>
      </c>
      <c r="AF52" s="58" t="str">
        <f>IF(AND('CONTROL INTERNO'!$Y$50="Muy Baja",'CONTROL INTERNO'!$AA$50="Mayor"),CONCATENATE("R7C",'CONTROL INTERNO'!$O$50),"")</f>
        <v/>
      </c>
      <c r="AG52" s="54" t="str">
        <f>IF(AND('CONTROL INTERNO'!$Y$51="Muy Baja",'CONTROL INTERNO'!$AA$51="Mayor"),CONCATENATE("R7C",'CONTROL INTERNO'!$O$51),"")</f>
        <v/>
      </c>
      <c r="AH52" s="55" t="str">
        <f>IF(AND('CONTROL INTERNO'!$Y$46="Muy Baja",'CONTROL INTERNO'!$AA$46="Catastrófico"),CONCATENATE("R7C",'CONTROL INTERNO'!$O$46),"")</f>
        <v/>
      </c>
      <c r="AI52" s="56" t="str">
        <f>IF(AND('CONTROL INTERNO'!$Y$47="Muy Baja",'CONTROL INTERNO'!$AA$47="Catastrófico"),CONCATENATE("R7C",'CONTROL INTERNO'!$O$47),"")</f>
        <v/>
      </c>
      <c r="AJ52" s="56" t="str">
        <f>IF(AND('CONTROL INTERNO'!$Y$48="Muy Baja",'CONTROL INTERNO'!$AA$48="Catastrófico"),CONCATENATE("R7C",'CONTROL INTERNO'!$O$48),"")</f>
        <v/>
      </c>
      <c r="AK52" s="56" t="str">
        <f>IF(AND('CONTROL INTERNO'!$Y$49="Muy Baja",'CONTROL INTERNO'!$AA$49="Catastrófico"),CONCATENATE("R7C",'CONTROL INTERNO'!$O$49),"")</f>
        <v/>
      </c>
      <c r="AL52" s="56" t="str">
        <f>IF(AND('CONTROL INTERNO'!$Y$50="Muy Baja",'CONTROL INTERNO'!$AA$50="Catastrófico"),CONCATENATE("R7C",'CONTROL INTERNO'!$O$50),"")</f>
        <v/>
      </c>
      <c r="AM52" s="57" t="str">
        <f>IF(AND('CONTROL INTERNO'!$Y$51="Muy Baja",'CONTROL INTERNO'!$AA$51="Catastrófico"),CONCATENATE("R7C",'CONTROL INTERNO'!$O$51),"")</f>
        <v/>
      </c>
      <c r="AN52" s="84"/>
      <c r="AO52" s="84"/>
      <c r="AP52" s="84"/>
      <c r="AQ52" s="84"/>
      <c r="AR52" s="84"/>
      <c r="AS52" s="84"/>
      <c r="AT52" s="84"/>
      <c r="AU52" s="84"/>
      <c r="AV52" s="84"/>
      <c r="AW52" s="84"/>
      <c r="AX52" s="84"/>
      <c r="AY52" s="84"/>
      <c r="AZ52" s="84"/>
      <c r="BA52" s="84"/>
      <c r="BB52" s="84"/>
      <c r="BC52" s="84"/>
      <c r="BD52" s="84"/>
      <c r="BE52" s="84"/>
      <c r="BF52" s="84"/>
      <c r="BG52" s="84"/>
      <c r="BH52" s="84"/>
      <c r="BI52" s="84"/>
      <c r="BJ52" s="84"/>
      <c r="BK52" s="84"/>
      <c r="BL52" s="84"/>
      <c r="BM52" s="84"/>
      <c r="BN52" s="84"/>
      <c r="BO52" s="84"/>
      <c r="BP52" s="84"/>
      <c r="BQ52" s="84"/>
      <c r="BR52" s="84"/>
      <c r="BS52" s="84"/>
      <c r="BT52" s="84"/>
      <c r="BU52" s="84"/>
      <c r="BV52" s="84"/>
      <c r="BW52" s="84"/>
      <c r="BX52" s="84"/>
      <c r="BY52" s="84"/>
      <c r="BZ52" s="84"/>
      <c r="CA52" s="84"/>
      <c r="CB52" s="84"/>
    </row>
    <row r="53" spans="1:80" ht="15" customHeight="1" x14ac:dyDescent="0.25">
      <c r="A53" s="84"/>
      <c r="B53" s="292"/>
      <c r="C53" s="292"/>
      <c r="D53" s="293"/>
      <c r="E53" s="333"/>
      <c r="F53" s="334"/>
      <c r="G53" s="334"/>
      <c r="H53" s="334"/>
      <c r="I53" s="335"/>
      <c r="J53" s="77" t="str">
        <f>IF(AND('CONTROL INTERNO'!$Y$52="Muy Baja",'CONTROL INTERNO'!$AA$52="Leve"),CONCATENATE("R8C",'CONTROL INTERNO'!$O$52),"")</f>
        <v/>
      </c>
      <c r="K53" s="78" t="str">
        <f>IF(AND('CONTROL INTERNO'!$Y$53="Muy Baja",'CONTROL INTERNO'!$AA$53="Leve"),CONCATENATE("R8C",'CONTROL INTERNO'!$O$53),"")</f>
        <v/>
      </c>
      <c r="L53" s="78" t="str">
        <f>IF(AND('CONTROL INTERNO'!$Y$54="Muy Baja",'CONTROL INTERNO'!$AA$54="Leve"),CONCATENATE("R8C",'CONTROL INTERNO'!$O$54),"")</f>
        <v/>
      </c>
      <c r="M53" s="78" t="str">
        <f>IF(AND('CONTROL INTERNO'!$Y$55="Muy Baja",'CONTROL INTERNO'!$AA$55="Leve"),CONCATENATE("R8C",'CONTROL INTERNO'!$O$55),"")</f>
        <v/>
      </c>
      <c r="N53" s="78" t="str">
        <f>IF(AND('CONTROL INTERNO'!$Y$56="Muy Baja",'CONTROL INTERNO'!$AA$56="Leve"),CONCATENATE("R8C",'CONTROL INTERNO'!$O$56),"")</f>
        <v/>
      </c>
      <c r="O53" s="79" t="str">
        <f>IF(AND('CONTROL INTERNO'!$Y$57="Muy Baja",'CONTROL INTERNO'!$AA$57="Leve"),CONCATENATE("R8C",'CONTROL INTERNO'!$O$57),"")</f>
        <v/>
      </c>
      <c r="P53" s="77" t="str">
        <f>IF(AND('CONTROL INTERNO'!$Y$52="Muy Baja",'CONTROL INTERNO'!$AA$52="Menor"),CONCATENATE("R8C",'CONTROL INTERNO'!$O$52),"")</f>
        <v/>
      </c>
      <c r="Q53" s="78" t="str">
        <f>IF(AND('CONTROL INTERNO'!$Y$53="Muy Baja",'CONTROL INTERNO'!$AA$53="Menor"),CONCATENATE("R8C",'CONTROL INTERNO'!$O$53),"")</f>
        <v/>
      </c>
      <c r="R53" s="78" t="str">
        <f>IF(AND('CONTROL INTERNO'!$Y$54="Muy Baja",'CONTROL INTERNO'!$AA$54="Menor"),CONCATENATE("R8C",'CONTROL INTERNO'!$O$54),"")</f>
        <v/>
      </c>
      <c r="S53" s="78" t="str">
        <f>IF(AND('CONTROL INTERNO'!$Y$55="Muy Baja",'CONTROL INTERNO'!$AA$55="Menor"),CONCATENATE("R8C",'CONTROL INTERNO'!$O$55),"")</f>
        <v/>
      </c>
      <c r="T53" s="78" t="str">
        <f>IF(AND('CONTROL INTERNO'!$Y$56="Muy Baja",'CONTROL INTERNO'!$AA$56="Menor"),CONCATENATE("R8C",'CONTROL INTERNO'!$O$56),"")</f>
        <v/>
      </c>
      <c r="U53" s="79" t="str">
        <f>IF(AND('CONTROL INTERNO'!$Y$57="Muy Baja",'CONTROL INTERNO'!$AA$57="Menor"),CONCATENATE("R8C",'CONTROL INTERNO'!$O$57),"")</f>
        <v/>
      </c>
      <c r="V53" s="68" t="str">
        <f>IF(AND('CONTROL INTERNO'!$Y$52="Muy Baja",'CONTROL INTERNO'!$AA$52="Moderado"),CONCATENATE("R8C",'CONTROL INTERNO'!$O$52),"")</f>
        <v/>
      </c>
      <c r="W53" s="69" t="str">
        <f>IF(AND('CONTROL INTERNO'!$Y$53="Muy Baja",'CONTROL INTERNO'!$AA$53="Moderado"),CONCATENATE("R8C",'CONTROL INTERNO'!$O$53),"")</f>
        <v/>
      </c>
      <c r="X53" s="69" t="str">
        <f>IF(AND('CONTROL INTERNO'!$Y$54="Muy Baja",'CONTROL INTERNO'!$AA$54="Moderado"),CONCATENATE("R8C",'CONTROL INTERNO'!$O$54),"")</f>
        <v/>
      </c>
      <c r="Y53" s="69" t="str">
        <f>IF(AND('CONTROL INTERNO'!$Y$55="Muy Baja",'CONTROL INTERNO'!$AA$55="Moderado"),CONCATENATE("R8C",'CONTROL INTERNO'!$O$55),"")</f>
        <v/>
      </c>
      <c r="Z53" s="69" t="str">
        <f>IF(AND('CONTROL INTERNO'!$Y$56="Muy Baja",'CONTROL INTERNO'!$AA$56="Moderado"),CONCATENATE("R8C",'CONTROL INTERNO'!$O$56),"")</f>
        <v/>
      </c>
      <c r="AA53" s="70" t="str">
        <f>IF(AND('CONTROL INTERNO'!$Y$57="Muy Baja",'CONTROL INTERNO'!$AA$57="Moderado"),CONCATENATE("R8C",'CONTROL INTERNO'!$O$57),"")</f>
        <v/>
      </c>
      <c r="AB53" s="52" t="str">
        <f>IF(AND('CONTROL INTERNO'!$Y$52="Muy Baja",'CONTROL INTERNO'!$AA$52="Mayor"),CONCATENATE("R8C",'CONTROL INTERNO'!$O$52),"")</f>
        <v/>
      </c>
      <c r="AC53" s="53" t="str">
        <f>IF(AND('CONTROL INTERNO'!$Y$53="Muy Baja",'CONTROL INTERNO'!$AA$53="Mayor"),CONCATENATE("R8C",'CONTROL INTERNO'!$O$53),"")</f>
        <v/>
      </c>
      <c r="AD53" s="58" t="str">
        <f>IF(AND('CONTROL INTERNO'!$Y$54="Muy Baja",'CONTROL INTERNO'!$AA$54="Mayor"),CONCATENATE("R8C",'CONTROL INTERNO'!$O$54),"")</f>
        <v/>
      </c>
      <c r="AE53" s="58" t="str">
        <f>IF(AND('CONTROL INTERNO'!$Y$55="Muy Baja",'CONTROL INTERNO'!$AA$55="Mayor"),CONCATENATE("R8C",'CONTROL INTERNO'!$O$55),"")</f>
        <v/>
      </c>
      <c r="AF53" s="58" t="str">
        <f>IF(AND('CONTROL INTERNO'!$Y$56="Muy Baja",'CONTROL INTERNO'!$AA$56="Mayor"),CONCATENATE("R8C",'CONTROL INTERNO'!$O$56),"")</f>
        <v/>
      </c>
      <c r="AG53" s="54" t="str">
        <f>IF(AND('CONTROL INTERNO'!$Y$57="Muy Baja",'CONTROL INTERNO'!$AA$57="Mayor"),CONCATENATE("R8C",'CONTROL INTERNO'!$O$57),"")</f>
        <v/>
      </c>
      <c r="AH53" s="55" t="str">
        <f>IF(AND('CONTROL INTERNO'!$Y$52="Muy Baja",'CONTROL INTERNO'!$AA$52="Catastrófico"),CONCATENATE("R8C",'CONTROL INTERNO'!$O$52),"")</f>
        <v/>
      </c>
      <c r="AI53" s="56" t="str">
        <f>IF(AND('CONTROL INTERNO'!$Y$53="Muy Baja",'CONTROL INTERNO'!$AA$53="Catastrófico"),CONCATENATE("R8C",'CONTROL INTERNO'!$O$53),"")</f>
        <v/>
      </c>
      <c r="AJ53" s="56" t="str">
        <f>IF(AND('CONTROL INTERNO'!$Y$54="Muy Baja",'CONTROL INTERNO'!$AA$54="Catastrófico"),CONCATENATE("R8C",'CONTROL INTERNO'!$O$54),"")</f>
        <v/>
      </c>
      <c r="AK53" s="56" t="str">
        <f>IF(AND('CONTROL INTERNO'!$Y$55="Muy Baja",'CONTROL INTERNO'!$AA$55="Catastrófico"),CONCATENATE("R8C",'CONTROL INTERNO'!$O$55),"")</f>
        <v/>
      </c>
      <c r="AL53" s="56" t="str">
        <f>IF(AND('CONTROL INTERNO'!$Y$56="Muy Baja",'CONTROL INTERNO'!$AA$56="Catastrófico"),CONCATENATE("R8C",'CONTROL INTERNO'!$O$56),"")</f>
        <v/>
      </c>
      <c r="AM53" s="57" t="str">
        <f>IF(AND('CONTROL INTERNO'!$Y$57="Muy Baja",'CONTROL INTERNO'!$AA$57="Catastrófico"),CONCATENATE("R8C",'CONTROL INTERNO'!$O$57),"")</f>
        <v/>
      </c>
      <c r="AN53" s="84"/>
      <c r="AO53" s="84"/>
      <c r="AP53" s="84"/>
      <c r="AQ53" s="84"/>
      <c r="AR53" s="84"/>
      <c r="AS53" s="84"/>
      <c r="AT53" s="84"/>
      <c r="AU53" s="84"/>
      <c r="AV53" s="84"/>
      <c r="AW53" s="84"/>
      <c r="AX53" s="84"/>
      <c r="AY53" s="84"/>
      <c r="AZ53" s="84"/>
      <c r="BA53" s="84"/>
      <c r="BB53" s="84"/>
      <c r="BC53" s="84"/>
      <c r="BD53" s="84"/>
      <c r="BE53" s="84"/>
      <c r="BF53" s="84"/>
      <c r="BG53" s="84"/>
      <c r="BH53" s="84"/>
      <c r="BI53" s="84"/>
      <c r="BJ53" s="84"/>
      <c r="BK53" s="84"/>
      <c r="BL53" s="84"/>
      <c r="BM53" s="84"/>
      <c r="BN53" s="84"/>
      <c r="BO53" s="84"/>
      <c r="BP53" s="84"/>
      <c r="BQ53" s="84"/>
      <c r="BR53" s="84"/>
      <c r="BS53" s="84"/>
      <c r="BT53" s="84"/>
      <c r="BU53" s="84"/>
      <c r="BV53" s="84"/>
      <c r="BW53" s="84"/>
      <c r="BX53" s="84"/>
      <c r="BY53" s="84"/>
      <c r="BZ53" s="84"/>
      <c r="CA53" s="84"/>
      <c r="CB53" s="84"/>
    </row>
    <row r="54" spans="1:80" ht="15" customHeight="1" x14ac:dyDescent="0.25">
      <c r="A54" s="84"/>
      <c r="B54" s="292"/>
      <c r="C54" s="292"/>
      <c r="D54" s="293"/>
      <c r="E54" s="333"/>
      <c r="F54" s="334"/>
      <c r="G54" s="334"/>
      <c r="H54" s="334"/>
      <c r="I54" s="335"/>
      <c r="J54" s="77" t="str">
        <f>IF(AND('CONTROL INTERNO'!$Y$58="Muy Baja",'CONTROL INTERNO'!$AA$58="Leve"),CONCATENATE("R9C",'CONTROL INTERNO'!$O$58),"")</f>
        <v/>
      </c>
      <c r="K54" s="78" t="str">
        <f>IF(AND('CONTROL INTERNO'!$Y$59="Muy Baja",'CONTROL INTERNO'!$AA$59="Leve"),CONCATENATE("R9C",'CONTROL INTERNO'!$O$59),"")</f>
        <v/>
      </c>
      <c r="L54" s="78" t="str">
        <f>IF(AND('CONTROL INTERNO'!$Y$60="Muy Baja",'CONTROL INTERNO'!$AA$60="Leve"),CONCATENATE("R9C",'CONTROL INTERNO'!$O$60),"")</f>
        <v/>
      </c>
      <c r="M54" s="78" t="str">
        <f>IF(AND('CONTROL INTERNO'!$Y$61="Muy Baja",'CONTROL INTERNO'!$AA$61="Leve"),CONCATENATE("R9C",'CONTROL INTERNO'!$O$61),"")</f>
        <v/>
      </c>
      <c r="N54" s="78" t="str">
        <f>IF(AND('CONTROL INTERNO'!$Y$62="Muy Baja",'CONTROL INTERNO'!$AA$62="Leve"),CONCATENATE("R9C",'CONTROL INTERNO'!$O$62),"")</f>
        <v/>
      </c>
      <c r="O54" s="79" t="str">
        <f>IF(AND('CONTROL INTERNO'!$Y$63="Muy Baja",'CONTROL INTERNO'!$AA$63="Leve"),CONCATENATE("R9C",'CONTROL INTERNO'!$O$63),"")</f>
        <v/>
      </c>
      <c r="P54" s="77" t="str">
        <f>IF(AND('CONTROL INTERNO'!$Y$58="Muy Baja",'CONTROL INTERNO'!$AA$58="Menor"),CONCATENATE("R9C",'CONTROL INTERNO'!$O$58),"")</f>
        <v/>
      </c>
      <c r="Q54" s="78" t="str">
        <f>IF(AND('CONTROL INTERNO'!$Y$59="Muy Baja",'CONTROL INTERNO'!$AA$59="Menor"),CONCATENATE("R9C",'CONTROL INTERNO'!$O$59),"")</f>
        <v/>
      </c>
      <c r="R54" s="78" t="str">
        <f>IF(AND('CONTROL INTERNO'!$Y$60="Muy Baja",'CONTROL INTERNO'!$AA$60="Menor"),CONCATENATE("R9C",'CONTROL INTERNO'!$O$60),"")</f>
        <v/>
      </c>
      <c r="S54" s="78" t="str">
        <f>IF(AND('CONTROL INTERNO'!$Y$61="Muy Baja",'CONTROL INTERNO'!$AA$61="Menor"),CONCATENATE("R9C",'CONTROL INTERNO'!$O$61),"")</f>
        <v/>
      </c>
      <c r="T54" s="78" t="str">
        <f>IF(AND('CONTROL INTERNO'!$Y$62="Muy Baja",'CONTROL INTERNO'!$AA$62="Menor"),CONCATENATE("R9C",'CONTROL INTERNO'!$O$62),"")</f>
        <v/>
      </c>
      <c r="U54" s="79" t="str">
        <f>IF(AND('CONTROL INTERNO'!$Y$63="Muy Baja",'CONTROL INTERNO'!$AA$63="Menor"),CONCATENATE("R9C",'CONTROL INTERNO'!$O$63),"")</f>
        <v/>
      </c>
      <c r="V54" s="68" t="str">
        <f>IF(AND('CONTROL INTERNO'!$Y$58="Muy Baja",'CONTROL INTERNO'!$AA$58="Moderado"),CONCATENATE("R9C",'CONTROL INTERNO'!$O$58),"")</f>
        <v/>
      </c>
      <c r="W54" s="69" t="str">
        <f>IF(AND('CONTROL INTERNO'!$Y$59="Muy Baja",'CONTROL INTERNO'!$AA$59="Moderado"),CONCATENATE("R9C",'CONTROL INTERNO'!$O$59),"")</f>
        <v/>
      </c>
      <c r="X54" s="69" t="str">
        <f>IF(AND('CONTROL INTERNO'!$Y$60="Muy Baja",'CONTROL INTERNO'!$AA$60="Moderado"),CONCATENATE("R9C",'CONTROL INTERNO'!$O$60),"")</f>
        <v/>
      </c>
      <c r="Y54" s="69" t="str">
        <f>IF(AND('CONTROL INTERNO'!$Y$61="Muy Baja",'CONTROL INTERNO'!$AA$61="Moderado"),CONCATENATE("R9C",'CONTROL INTERNO'!$O$61),"")</f>
        <v/>
      </c>
      <c r="Z54" s="69" t="str">
        <f>IF(AND('CONTROL INTERNO'!$Y$62="Muy Baja",'CONTROL INTERNO'!$AA$62="Moderado"),CONCATENATE("R9C",'CONTROL INTERNO'!$O$62),"")</f>
        <v/>
      </c>
      <c r="AA54" s="70" t="str">
        <f>IF(AND('CONTROL INTERNO'!$Y$63="Muy Baja",'CONTROL INTERNO'!$AA$63="Moderado"),CONCATENATE("R9C",'CONTROL INTERNO'!$O$63),"")</f>
        <v/>
      </c>
      <c r="AB54" s="52" t="str">
        <f>IF(AND('CONTROL INTERNO'!$Y$58="Muy Baja",'CONTROL INTERNO'!$AA$58="Mayor"),CONCATENATE("R9C",'CONTROL INTERNO'!$O$58),"")</f>
        <v/>
      </c>
      <c r="AC54" s="53" t="str">
        <f>IF(AND('CONTROL INTERNO'!$Y$59="Muy Baja",'CONTROL INTERNO'!$AA$59="Mayor"),CONCATENATE("R9C",'CONTROL INTERNO'!$O$59),"")</f>
        <v/>
      </c>
      <c r="AD54" s="58" t="str">
        <f>IF(AND('CONTROL INTERNO'!$Y$60="Muy Baja",'CONTROL INTERNO'!$AA$60="Mayor"),CONCATENATE("R9C",'CONTROL INTERNO'!$O$60),"")</f>
        <v/>
      </c>
      <c r="AE54" s="58" t="str">
        <f>IF(AND('CONTROL INTERNO'!$Y$61="Muy Baja",'CONTROL INTERNO'!$AA$61="Mayor"),CONCATENATE("R9C",'CONTROL INTERNO'!$O$61),"")</f>
        <v/>
      </c>
      <c r="AF54" s="58" t="str">
        <f>IF(AND('CONTROL INTERNO'!$Y$62="Muy Baja",'CONTROL INTERNO'!$AA$62="Mayor"),CONCATENATE("R9C",'CONTROL INTERNO'!$O$62),"")</f>
        <v/>
      </c>
      <c r="AG54" s="54" t="str">
        <f>IF(AND('CONTROL INTERNO'!$Y$63="Muy Baja",'CONTROL INTERNO'!$AA$63="Mayor"),CONCATENATE("R9C",'CONTROL INTERNO'!$O$63),"")</f>
        <v/>
      </c>
      <c r="AH54" s="55" t="str">
        <f>IF(AND('CONTROL INTERNO'!$Y$58="Muy Baja",'CONTROL INTERNO'!$AA$58="Catastrófico"),CONCATENATE("R9C",'CONTROL INTERNO'!$O$58),"")</f>
        <v/>
      </c>
      <c r="AI54" s="56" t="str">
        <f>IF(AND('CONTROL INTERNO'!$Y$59="Muy Baja",'CONTROL INTERNO'!$AA$59="Catastrófico"),CONCATENATE("R9C",'CONTROL INTERNO'!$O$59),"")</f>
        <v/>
      </c>
      <c r="AJ54" s="56" t="str">
        <f>IF(AND('CONTROL INTERNO'!$Y$60="Muy Baja",'CONTROL INTERNO'!$AA$60="Catastrófico"),CONCATENATE("R9C",'CONTROL INTERNO'!$O$60),"")</f>
        <v/>
      </c>
      <c r="AK54" s="56" t="str">
        <f>IF(AND('CONTROL INTERNO'!$Y$61="Muy Baja",'CONTROL INTERNO'!$AA$61="Catastrófico"),CONCATENATE("R9C",'CONTROL INTERNO'!$O$61),"")</f>
        <v/>
      </c>
      <c r="AL54" s="56" t="str">
        <f>IF(AND('CONTROL INTERNO'!$Y$62="Muy Baja",'CONTROL INTERNO'!$AA$62="Catastrófico"),CONCATENATE("R9C",'CONTROL INTERNO'!$O$62),"")</f>
        <v/>
      </c>
      <c r="AM54" s="57" t="str">
        <f>IF(AND('CONTROL INTERNO'!$Y$63="Muy Baja",'CONTROL INTERNO'!$AA$63="Catastrófico"),CONCATENATE("R9C",'CONTROL INTERNO'!$O$63),"")</f>
        <v/>
      </c>
      <c r="AN54" s="84"/>
      <c r="AO54" s="84"/>
      <c r="AP54" s="84"/>
      <c r="AQ54" s="84"/>
      <c r="AR54" s="84"/>
      <c r="AS54" s="84"/>
      <c r="AT54" s="84"/>
      <c r="AU54" s="84"/>
      <c r="AV54" s="84"/>
      <c r="AW54" s="84"/>
      <c r="AX54" s="84"/>
      <c r="AY54" s="84"/>
      <c r="AZ54" s="84"/>
      <c r="BA54" s="84"/>
      <c r="BB54" s="84"/>
      <c r="BC54" s="84"/>
      <c r="BD54" s="84"/>
      <c r="BE54" s="84"/>
      <c r="BF54" s="84"/>
      <c r="BG54" s="84"/>
      <c r="BH54" s="84"/>
      <c r="BI54" s="84"/>
      <c r="BJ54" s="84"/>
      <c r="BK54" s="84"/>
      <c r="BL54" s="84"/>
      <c r="BM54" s="84"/>
      <c r="BN54" s="84"/>
      <c r="BO54" s="84"/>
      <c r="BP54" s="84"/>
      <c r="BQ54" s="84"/>
      <c r="BR54" s="84"/>
      <c r="BS54" s="84"/>
      <c r="BT54" s="84"/>
      <c r="BU54" s="84"/>
      <c r="BV54" s="84"/>
      <c r="BW54" s="84"/>
      <c r="BX54" s="84"/>
      <c r="BY54" s="84"/>
      <c r="BZ54" s="84"/>
      <c r="CA54" s="84"/>
      <c r="CB54" s="84"/>
    </row>
    <row r="55" spans="1:80" ht="15.75" customHeight="1" thickBot="1" x14ac:dyDescent="0.3">
      <c r="A55" s="84"/>
      <c r="B55" s="292"/>
      <c r="C55" s="292"/>
      <c r="D55" s="293"/>
      <c r="E55" s="336"/>
      <c r="F55" s="337"/>
      <c r="G55" s="337"/>
      <c r="H55" s="337"/>
      <c r="I55" s="338"/>
      <c r="J55" s="80" t="str">
        <f>IF(AND('CONTROL INTERNO'!$Y$64="Muy Baja",'CONTROL INTERNO'!$AA$64="Leve"),CONCATENATE("R10C",'CONTROL INTERNO'!$O$64),"")</f>
        <v/>
      </c>
      <c r="K55" s="81" t="str">
        <f>IF(AND('CONTROL INTERNO'!$Y$65="Muy Baja",'CONTROL INTERNO'!$AA$65="Leve"),CONCATENATE("R10C",'CONTROL INTERNO'!$O$65),"")</f>
        <v/>
      </c>
      <c r="L55" s="81" t="str">
        <f>IF(AND('CONTROL INTERNO'!$Y$66="Muy Baja",'CONTROL INTERNO'!$AA$66="Leve"),CONCATENATE("R10C",'CONTROL INTERNO'!$O$66),"")</f>
        <v/>
      </c>
      <c r="M55" s="81" t="str">
        <f>IF(AND('CONTROL INTERNO'!$Y$67="Muy Baja",'CONTROL INTERNO'!$AA$67="Leve"),CONCATENATE("R10C",'CONTROL INTERNO'!$O$67),"")</f>
        <v/>
      </c>
      <c r="N55" s="81" t="str">
        <f>IF(AND('CONTROL INTERNO'!$Y$68="Muy Baja",'CONTROL INTERNO'!$AA$68="Leve"),CONCATENATE("R10C",'CONTROL INTERNO'!$O$68),"")</f>
        <v/>
      </c>
      <c r="O55" s="82" t="str">
        <f>IF(AND('CONTROL INTERNO'!$Y$69="Muy Baja",'CONTROL INTERNO'!$AA$69="Leve"),CONCATENATE("R10C",'CONTROL INTERNO'!$O$69),"")</f>
        <v/>
      </c>
      <c r="P55" s="80" t="str">
        <f>IF(AND('CONTROL INTERNO'!$Y$64="Muy Baja",'CONTROL INTERNO'!$AA$64="Menor"),CONCATENATE("R10C",'CONTROL INTERNO'!$O$64),"")</f>
        <v/>
      </c>
      <c r="Q55" s="81" t="str">
        <f>IF(AND('CONTROL INTERNO'!$Y$65="Muy Baja",'CONTROL INTERNO'!$AA$65="Menor"),CONCATENATE("R10C",'CONTROL INTERNO'!$O$65),"")</f>
        <v/>
      </c>
      <c r="R55" s="81" t="str">
        <f>IF(AND('CONTROL INTERNO'!$Y$66="Muy Baja",'CONTROL INTERNO'!$AA$66="Menor"),CONCATENATE("R10C",'CONTROL INTERNO'!$O$66),"")</f>
        <v/>
      </c>
      <c r="S55" s="81" t="str">
        <f>IF(AND('CONTROL INTERNO'!$Y$67="Muy Baja",'CONTROL INTERNO'!$AA$67="Menor"),CONCATENATE("R10C",'CONTROL INTERNO'!$O$67),"")</f>
        <v/>
      </c>
      <c r="T55" s="81" t="str">
        <f>IF(AND('CONTROL INTERNO'!$Y$68="Muy Baja",'CONTROL INTERNO'!$AA$68="Menor"),CONCATENATE("R10C",'CONTROL INTERNO'!$O$68),"")</f>
        <v/>
      </c>
      <c r="U55" s="82" t="str">
        <f>IF(AND('CONTROL INTERNO'!$Y$69="Muy Baja",'CONTROL INTERNO'!$AA$69="Menor"),CONCATENATE("R10C",'CONTROL INTERNO'!$O$69),"")</f>
        <v/>
      </c>
      <c r="V55" s="71" t="str">
        <f>IF(AND('CONTROL INTERNO'!$Y$64="Muy Baja",'CONTROL INTERNO'!$AA$64="Moderado"),CONCATENATE("R10C",'CONTROL INTERNO'!$O$64),"")</f>
        <v/>
      </c>
      <c r="W55" s="72" t="str">
        <f>IF(AND('CONTROL INTERNO'!$Y$65="Muy Baja",'CONTROL INTERNO'!$AA$65="Moderado"),CONCATENATE("R10C",'CONTROL INTERNO'!$O$65),"")</f>
        <v/>
      </c>
      <c r="X55" s="72" t="str">
        <f>IF(AND('CONTROL INTERNO'!$Y$66="Muy Baja",'CONTROL INTERNO'!$AA$66="Moderado"),CONCATENATE("R10C",'CONTROL INTERNO'!$O$66),"")</f>
        <v/>
      </c>
      <c r="Y55" s="72" t="str">
        <f>IF(AND('CONTROL INTERNO'!$Y$67="Muy Baja",'CONTROL INTERNO'!$AA$67="Moderado"),CONCATENATE("R10C",'CONTROL INTERNO'!$O$67),"")</f>
        <v/>
      </c>
      <c r="Z55" s="72" t="str">
        <f>IF(AND('CONTROL INTERNO'!$Y$68="Muy Baja",'CONTROL INTERNO'!$AA$68="Moderado"),CONCATENATE("R10C",'CONTROL INTERNO'!$O$68),"")</f>
        <v/>
      </c>
      <c r="AA55" s="73" t="str">
        <f>IF(AND('CONTROL INTERNO'!$Y$69="Muy Baja",'CONTROL INTERNO'!$AA$69="Moderado"),CONCATENATE("R10C",'CONTROL INTERNO'!$O$69),"")</f>
        <v/>
      </c>
      <c r="AB55" s="59" t="str">
        <f>IF(AND('CONTROL INTERNO'!$Y$64="Muy Baja",'CONTROL INTERNO'!$AA$64="Mayor"),CONCATENATE("R10C",'CONTROL INTERNO'!$O$64),"")</f>
        <v/>
      </c>
      <c r="AC55" s="60" t="str">
        <f>IF(AND('CONTROL INTERNO'!$Y$65="Muy Baja",'CONTROL INTERNO'!$AA$65="Mayor"),CONCATENATE("R10C",'CONTROL INTERNO'!$O$65),"")</f>
        <v/>
      </c>
      <c r="AD55" s="60" t="str">
        <f>IF(AND('CONTROL INTERNO'!$Y$66="Muy Baja",'CONTROL INTERNO'!$AA$66="Mayor"),CONCATENATE("R10C",'CONTROL INTERNO'!$O$66),"")</f>
        <v/>
      </c>
      <c r="AE55" s="60" t="str">
        <f>IF(AND('CONTROL INTERNO'!$Y$67="Muy Baja",'CONTROL INTERNO'!$AA$67="Mayor"),CONCATENATE("R10C",'CONTROL INTERNO'!$O$67),"")</f>
        <v/>
      </c>
      <c r="AF55" s="60" t="str">
        <f>IF(AND('CONTROL INTERNO'!$Y$68="Muy Baja",'CONTROL INTERNO'!$AA$68="Mayor"),CONCATENATE("R10C",'CONTROL INTERNO'!$O$68),"")</f>
        <v/>
      </c>
      <c r="AG55" s="61" t="str">
        <f>IF(AND('CONTROL INTERNO'!$Y$69="Muy Baja",'CONTROL INTERNO'!$AA$69="Mayor"),CONCATENATE("R10C",'CONTROL INTERNO'!$O$69),"")</f>
        <v/>
      </c>
      <c r="AH55" s="62" t="str">
        <f>IF(AND('CONTROL INTERNO'!$Y$64="Muy Baja",'CONTROL INTERNO'!$AA$64="Catastrófico"),CONCATENATE("R10C",'CONTROL INTERNO'!$O$64),"")</f>
        <v/>
      </c>
      <c r="AI55" s="63" t="str">
        <f>IF(AND('CONTROL INTERNO'!$Y$65="Muy Baja",'CONTROL INTERNO'!$AA$65="Catastrófico"),CONCATENATE("R10C",'CONTROL INTERNO'!$O$65),"")</f>
        <v/>
      </c>
      <c r="AJ55" s="63" t="str">
        <f>IF(AND('CONTROL INTERNO'!$Y$66="Muy Baja",'CONTROL INTERNO'!$AA$66="Catastrófico"),CONCATENATE("R10C",'CONTROL INTERNO'!$O$66),"")</f>
        <v/>
      </c>
      <c r="AK55" s="63" t="str">
        <f>IF(AND('CONTROL INTERNO'!$Y$67="Muy Baja",'CONTROL INTERNO'!$AA$67="Catastrófico"),CONCATENATE("R10C",'CONTROL INTERNO'!$O$67),"")</f>
        <v/>
      </c>
      <c r="AL55" s="63" t="str">
        <f>IF(AND('CONTROL INTERNO'!$Y$68="Muy Baja",'CONTROL INTERNO'!$AA$68="Catastrófico"),CONCATENATE("R10C",'CONTROL INTERNO'!$O$68),"")</f>
        <v/>
      </c>
      <c r="AM55" s="64" t="str">
        <f>IF(AND('CONTROL INTERNO'!$Y$69="Muy Baja",'CONTROL INTERNO'!$AA$69="Catastrófico"),CONCATENATE("R10C",'CONTROL INTERNO'!$O$69),"")</f>
        <v/>
      </c>
      <c r="AN55" s="84"/>
      <c r="AO55" s="84"/>
      <c r="AP55" s="84"/>
      <c r="AQ55" s="84"/>
      <c r="AR55" s="84"/>
      <c r="AS55" s="84"/>
      <c r="AT55" s="84"/>
      <c r="AU55" s="84"/>
      <c r="AV55" s="84"/>
      <c r="AW55" s="84"/>
      <c r="AX55" s="84"/>
      <c r="AY55" s="84"/>
      <c r="AZ55" s="84"/>
      <c r="BA55" s="84"/>
      <c r="BB55" s="84"/>
      <c r="BC55" s="84"/>
      <c r="BD55" s="84"/>
      <c r="BE55" s="84"/>
      <c r="BF55" s="84"/>
      <c r="BG55" s="84"/>
      <c r="BH55" s="84"/>
      <c r="BI55" s="84"/>
      <c r="BJ55" s="84"/>
      <c r="BK55" s="84"/>
      <c r="BL55" s="84"/>
      <c r="BM55" s="84"/>
      <c r="BN55" s="84"/>
      <c r="BO55" s="84"/>
      <c r="BP55" s="84"/>
      <c r="BQ55" s="84"/>
      <c r="BR55" s="84"/>
      <c r="BS55" s="84"/>
      <c r="BT55" s="84"/>
      <c r="BU55" s="84"/>
      <c r="BV55" s="84"/>
      <c r="BW55" s="84"/>
      <c r="BX55" s="84"/>
      <c r="BY55" s="84"/>
      <c r="BZ55" s="84"/>
      <c r="CA55" s="84"/>
      <c r="CB55" s="84"/>
    </row>
    <row r="56" spans="1:80" x14ac:dyDescent="0.25">
      <c r="A56" s="84"/>
      <c r="B56" s="84"/>
      <c r="C56" s="84"/>
      <c r="D56" s="84"/>
      <c r="E56" s="84"/>
      <c r="F56" s="84"/>
      <c r="G56" s="84"/>
      <c r="H56" s="84"/>
      <c r="I56" s="84"/>
      <c r="J56" s="330" t="s">
        <v>112</v>
      </c>
      <c r="K56" s="331"/>
      <c r="L56" s="331"/>
      <c r="M56" s="331"/>
      <c r="N56" s="331"/>
      <c r="O56" s="332"/>
      <c r="P56" s="330" t="s">
        <v>111</v>
      </c>
      <c r="Q56" s="331"/>
      <c r="R56" s="331"/>
      <c r="S56" s="331"/>
      <c r="T56" s="331"/>
      <c r="U56" s="332"/>
      <c r="V56" s="330" t="s">
        <v>110</v>
      </c>
      <c r="W56" s="331"/>
      <c r="X56" s="331"/>
      <c r="Y56" s="331"/>
      <c r="Z56" s="331"/>
      <c r="AA56" s="332"/>
      <c r="AB56" s="330" t="s">
        <v>109</v>
      </c>
      <c r="AC56" s="339"/>
      <c r="AD56" s="331"/>
      <c r="AE56" s="331"/>
      <c r="AF56" s="331"/>
      <c r="AG56" s="332"/>
      <c r="AH56" s="330" t="s">
        <v>108</v>
      </c>
      <c r="AI56" s="331"/>
      <c r="AJ56" s="331"/>
      <c r="AK56" s="331"/>
      <c r="AL56" s="331"/>
      <c r="AM56" s="332"/>
      <c r="AN56" s="84"/>
      <c r="AO56" s="84"/>
      <c r="AP56" s="84"/>
      <c r="AQ56" s="84"/>
      <c r="AR56" s="84"/>
      <c r="AS56" s="84"/>
      <c r="AT56" s="84"/>
      <c r="AU56" s="84"/>
      <c r="AV56" s="84"/>
      <c r="AW56" s="84"/>
      <c r="AX56" s="84"/>
      <c r="AY56" s="84"/>
      <c r="AZ56" s="84"/>
      <c r="BA56" s="84"/>
      <c r="BB56" s="84"/>
      <c r="BC56" s="84"/>
      <c r="BD56" s="84"/>
      <c r="BE56" s="84"/>
      <c r="BF56" s="84"/>
      <c r="BG56" s="84"/>
      <c r="BH56" s="84"/>
      <c r="BI56" s="84"/>
      <c r="BJ56" s="84"/>
      <c r="BK56" s="84"/>
      <c r="BL56" s="84"/>
      <c r="BM56" s="84"/>
      <c r="BN56" s="84"/>
      <c r="BO56" s="84"/>
      <c r="BP56" s="84"/>
      <c r="BQ56" s="84"/>
      <c r="BR56" s="84"/>
      <c r="BS56" s="84"/>
      <c r="BT56" s="84"/>
      <c r="BU56" s="84"/>
      <c r="BV56" s="84"/>
      <c r="BW56" s="84"/>
      <c r="BX56" s="84"/>
      <c r="BY56" s="84"/>
      <c r="BZ56" s="84"/>
      <c r="CA56" s="84"/>
      <c r="CB56" s="84"/>
    </row>
    <row r="57" spans="1:80" x14ac:dyDescent="0.25">
      <c r="A57" s="84"/>
      <c r="B57" s="84"/>
      <c r="C57" s="84"/>
      <c r="D57" s="84"/>
      <c r="E57" s="84"/>
      <c r="F57" s="84"/>
      <c r="G57" s="84"/>
      <c r="H57" s="84"/>
      <c r="I57" s="84"/>
      <c r="J57" s="333"/>
      <c r="K57" s="334"/>
      <c r="L57" s="334"/>
      <c r="M57" s="334"/>
      <c r="N57" s="334"/>
      <c r="O57" s="335"/>
      <c r="P57" s="333"/>
      <c r="Q57" s="334"/>
      <c r="R57" s="334"/>
      <c r="S57" s="334"/>
      <c r="T57" s="334"/>
      <c r="U57" s="335"/>
      <c r="V57" s="333"/>
      <c r="W57" s="334"/>
      <c r="X57" s="334"/>
      <c r="Y57" s="334"/>
      <c r="Z57" s="334"/>
      <c r="AA57" s="335"/>
      <c r="AB57" s="333"/>
      <c r="AC57" s="334"/>
      <c r="AD57" s="334"/>
      <c r="AE57" s="334"/>
      <c r="AF57" s="334"/>
      <c r="AG57" s="335"/>
      <c r="AH57" s="333"/>
      <c r="AI57" s="334"/>
      <c r="AJ57" s="334"/>
      <c r="AK57" s="334"/>
      <c r="AL57" s="334"/>
      <c r="AM57" s="335"/>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4"/>
      <c r="BY57" s="84"/>
      <c r="BZ57" s="84"/>
      <c r="CA57" s="84"/>
      <c r="CB57" s="84"/>
    </row>
    <row r="58" spans="1:80" x14ac:dyDescent="0.25">
      <c r="A58" s="84"/>
      <c r="B58" s="84"/>
      <c r="C58" s="84"/>
      <c r="D58" s="84"/>
      <c r="E58" s="84"/>
      <c r="F58" s="84"/>
      <c r="G58" s="84"/>
      <c r="H58" s="84"/>
      <c r="I58" s="84"/>
      <c r="J58" s="333"/>
      <c r="K58" s="334"/>
      <c r="L58" s="334"/>
      <c r="M58" s="334"/>
      <c r="N58" s="334"/>
      <c r="O58" s="335"/>
      <c r="P58" s="333"/>
      <c r="Q58" s="334"/>
      <c r="R58" s="334"/>
      <c r="S58" s="334"/>
      <c r="T58" s="334"/>
      <c r="U58" s="335"/>
      <c r="V58" s="333"/>
      <c r="W58" s="334"/>
      <c r="X58" s="334"/>
      <c r="Y58" s="334"/>
      <c r="Z58" s="334"/>
      <c r="AA58" s="335"/>
      <c r="AB58" s="333"/>
      <c r="AC58" s="334"/>
      <c r="AD58" s="334"/>
      <c r="AE58" s="334"/>
      <c r="AF58" s="334"/>
      <c r="AG58" s="335"/>
      <c r="AH58" s="333"/>
      <c r="AI58" s="334"/>
      <c r="AJ58" s="334"/>
      <c r="AK58" s="334"/>
      <c r="AL58" s="334"/>
      <c r="AM58" s="335"/>
      <c r="AN58" s="84"/>
      <c r="AO58" s="84"/>
      <c r="AP58" s="84"/>
      <c r="AQ58" s="84"/>
      <c r="AR58" s="84"/>
      <c r="AS58" s="84"/>
      <c r="AT58" s="84"/>
      <c r="AU58" s="84"/>
      <c r="AV58" s="84"/>
      <c r="AW58" s="84"/>
      <c r="AX58" s="84"/>
      <c r="AY58" s="84"/>
      <c r="AZ58" s="84"/>
      <c r="BA58" s="84"/>
      <c r="BB58" s="84"/>
      <c r="BC58" s="84"/>
      <c r="BD58" s="84"/>
      <c r="BE58" s="84"/>
      <c r="BF58" s="84"/>
      <c r="BG58" s="84"/>
      <c r="BH58" s="84"/>
      <c r="BI58" s="84"/>
      <c r="BJ58" s="84"/>
      <c r="BK58" s="84"/>
      <c r="BL58" s="84"/>
      <c r="BM58" s="84"/>
      <c r="BN58" s="84"/>
      <c r="BO58" s="84"/>
      <c r="BP58" s="84"/>
      <c r="BQ58" s="84"/>
      <c r="BR58" s="84"/>
      <c r="BS58" s="84"/>
      <c r="BT58" s="84"/>
      <c r="BU58" s="84"/>
      <c r="BV58" s="84"/>
      <c r="BW58" s="84"/>
      <c r="BX58" s="84"/>
      <c r="BY58" s="84"/>
      <c r="BZ58" s="84"/>
      <c r="CA58" s="84"/>
      <c r="CB58" s="84"/>
    </row>
    <row r="59" spans="1:80" x14ac:dyDescent="0.25">
      <c r="A59" s="84"/>
      <c r="B59" s="84"/>
      <c r="C59" s="84"/>
      <c r="D59" s="84"/>
      <c r="E59" s="84"/>
      <c r="F59" s="84"/>
      <c r="G59" s="84"/>
      <c r="H59" s="84"/>
      <c r="I59" s="84"/>
      <c r="J59" s="333"/>
      <c r="K59" s="334"/>
      <c r="L59" s="334"/>
      <c r="M59" s="334"/>
      <c r="N59" s="334"/>
      <c r="O59" s="335"/>
      <c r="P59" s="333"/>
      <c r="Q59" s="334"/>
      <c r="R59" s="334"/>
      <c r="S59" s="334"/>
      <c r="T59" s="334"/>
      <c r="U59" s="335"/>
      <c r="V59" s="333"/>
      <c r="W59" s="334"/>
      <c r="X59" s="334"/>
      <c r="Y59" s="334"/>
      <c r="Z59" s="334"/>
      <c r="AA59" s="335"/>
      <c r="AB59" s="333"/>
      <c r="AC59" s="334"/>
      <c r="AD59" s="334"/>
      <c r="AE59" s="334"/>
      <c r="AF59" s="334"/>
      <c r="AG59" s="335"/>
      <c r="AH59" s="333"/>
      <c r="AI59" s="334"/>
      <c r="AJ59" s="334"/>
      <c r="AK59" s="334"/>
      <c r="AL59" s="334"/>
      <c r="AM59" s="335"/>
      <c r="AN59" s="84"/>
      <c r="AO59" s="84"/>
      <c r="AP59" s="84"/>
      <c r="AQ59" s="84"/>
      <c r="AR59" s="84"/>
      <c r="AS59" s="84"/>
      <c r="AT59" s="84"/>
      <c r="AU59" s="84"/>
      <c r="AV59" s="84"/>
      <c r="AW59" s="84"/>
      <c r="AX59" s="84"/>
      <c r="AY59" s="84"/>
      <c r="AZ59" s="84"/>
      <c r="BA59" s="84"/>
      <c r="BB59" s="84"/>
      <c r="BC59" s="84"/>
      <c r="BD59" s="84"/>
      <c r="BE59" s="84"/>
      <c r="BF59" s="84"/>
      <c r="BG59" s="84"/>
      <c r="BH59" s="84"/>
      <c r="BI59" s="84"/>
      <c r="BJ59" s="84"/>
      <c r="BK59" s="84"/>
      <c r="BL59" s="84"/>
      <c r="BM59" s="84"/>
      <c r="BN59" s="84"/>
      <c r="BO59" s="84"/>
      <c r="BP59" s="84"/>
      <c r="BQ59" s="84"/>
      <c r="BR59" s="84"/>
      <c r="BS59" s="84"/>
      <c r="BT59" s="84"/>
      <c r="BU59" s="84"/>
      <c r="BV59" s="84"/>
      <c r="BW59" s="84"/>
      <c r="BX59" s="84"/>
      <c r="BY59" s="84"/>
      <c r="BZ59" s="84"/>
      <c r="CA59" s="84"/>
      <c r="CB59" s="84"/>
    </row>
    <row r="60" spans="1:80" x14ac:dyDescent="0.25">
      <c r="A60" s="84"/>
      <c r="B60" s="84"/>
      <c r="C60" s="84"/>
      <c r="D60" s="84"/>
      <c r="E60" s="84"/>
      <c r="F60" s="84"/>
      <c r="G60" s="84"/>
      <c r="H60" s="84"/>
      <c r="I60" s="84"/>
      <c r="J60" s="333"/>
      <c r="K60" s="334"/>
      <c r="L60" s="334"/>
      <c r="M60" s="334"/>
      <c r="N60" s="334"/>
      <c r="O60" s="335"/>
      <c r="P60" s="333"/>
      <c r="Q60" s="334"/>
      <c r="R60" s="334"/>
      <c r="S60" s="334"/>
      <c r="T60" s="334"/>
      <c r="U60" s="335"/>
      <c r="V60" s="333"/>
      <c r="W60" s="334"/>
      <c r="X60" s="334"/>
      <c r="Y60" s="334"/>
      <c r="Z60" s="334"/>
      <c r="AA60" s="335"/>
      <c r="AB60" s="333"/>
      <c r="AC60" s="334"/>
      <c r="AD60" s="334"/>
      <c r="AE60" s="334"/>
      <c r="AF60" s="334"/>
      <c r="AG60" s="335"/>
      <c r="AH60" s="333"/>
      <c r="AI60" s="334"/>
      <c r="AJ60" s="334"/>
      <c r="AK60" s="334"/>
      <c r="AL60" s="334"/>
      <c r="AM60" s="335"/>
      <c r="AN60" s="84"/>
      <c r="AO60" s="84"/>
      <c r="AP60" s="84"/>
      <c r="AQ60" s="84"/>
      <c r="AR60" s="84"/>
      <c r="AS60" s="84"/>
      <c r="AT60" s="84"/>
      <c r="AU60" s="84"/>
      <c r="AV60" s="84"/>
      <c r="AW60" s="84"/>
      <c r="AX60" s="84"/>
      <c r="AY60" s="84"/>
      <c r="AZ60" s="84"/>
      <c r="BA60" s="84"/>
      <c r="BB60" s="84"/>
      <c r="BC60" s="84"/>
      <c r="BD60" s="84"/>
      <c r="BE60" s="84"/>
      <c r="BF60" s="84"/>
      <c r="BG60" s="84"/>
      <c r="BH60" s="84"/>
      <c r="BI60" s="84"/>
      <c r="BJ60" s="84"/>
      <c r="BK60" s="84"/>
      <c r="BL60" s="84"/>
      <c r="BM60" s="84"/>
      <c r="BN60" s="84"/>
      <c r="BO60" s="84"/>
      <c r="BP60" s="84"/>
      <c r="BQ60" s="84"/>
      <c r="BR60" s="84"/>
      <c r="BS60" s="84"/>
      <c r="BT60" s="84"/>
      <c r="BU60" s="84"/>
      <c r="BV60" s="84"/>
      <c r="BW60" s="84"/>
      <c r="BX60" s="84"/>
      <c r="BY60" s="84"/>
      <c r="BZ60" s="84"/>
      <c r="CA60" s="84"/>
      <c r="CB60" s="84"/>
    </row>
    <row r="61" spans="1:80" ht="15.75" thickBot="1" x14ac:dyDescent="0.3">
      <c r="A61" s="84"/>
      <c r="B61" s="84"/>
      <c r="C61" s="84"/>
      <c r="D61" s="84"/>
      <c r="E61" s="84"/>
      <c r="F61" s="84"/>
      <c r="G61" s="84"/>
      <c r="H61" s="84"/>
      <c r="I61" s="84"/>
      <c r="J61" s="336"/>
      <c r="K61" s="337"/>
      <c r="L61" s="337"/>
      <c r="M61" s="337"/>
      <c r="N61" s="337"/>
      <c r="O61" s="338"/>
      <c r="P61" s="336"/>
      <c r="Q61" s="337"/>
      <c r="R61" s="337"/>
      <c r="S61" s="337"/>
      <c r="T61" s="337"/>
      <c r="U61" s="338"/>
      <c r="V61" s="336"/>
      <c r="W61" s="337"/>
      <c r="X61" s="337"/>
      <c r="Y61" s="337"/>
      <c r="Z61" s="337"/>
      <c r="AA61" s="338"/>
      <c r="AB61" s="336"/>
      <c r="AC61" s="337"/>
      <c r="AD61" s="337"/>
      <c r="AE61" s="337"/>
      <c r="AF61" s="337"/>
      <c r="AG61" s="338"/>
      <c r="AH61" s="336"/>
      <c r="AI61" s="337"/>
      <c r="AJ61" s="337"/>
      <c r="AK61" s="337"/>
      <c r="AL61" s="337"/>
      <c r="AM61" s="338"/>
      <c r="AN61" s="84"/>
      <c r="AO61" s="84"/>
      <c r="AP61" s="84"/>
      <c r="AQ61" s="84"/>
      <c r="AR61" s="84"/>
      <c r="AS61" s="84"/>
      <c r="AT61" s="84"/>
      <c r="AU61" s="84"/>
      <c r="AV61" s="84"/>
      <c r="AW61" s="84"/>
      <c r="AX61" s="84"/>
      <c r="AY61" s="84"/>
      <c r="AZ61" s="84"/>
      <c r="BA61" s="84"/>
      <c r="BB61" s="84"/>
      <c r="BC61" s="84"/>
      <c r="BD61" s="84"/>
      <c r="BE61" s="84"/>
      <c r="BF61" s="84"/>
      <c r="BG61" s="84"/>
      <c r="BH61" s="84"/>
      <c r="BI61" s="84"/>
      <c r="BJ61" s="84"/>
      <c r="BK61" s="84"/>
      <c r="BL61" s="84"/>
      <c r="BM61" s="84"/>
      <c r="BN61" s="84"/>
      <c r="BO61" s="84"/>
      <c r="BP61" s="84"/>
      <c r="BQ61" s="84"/>
      <c r="BR61" s="84"/>
      <c r="BS61" s="84"/>
      <c r="BT61" s="84"/>
      <c r="BU61" s="84"/>
      <c r="BV61" s="84"/>
      <c r="BW61" s="84"/>
      <c r="BX61" s="84"/>
      <c r="BY61" s="84"/>
      <c r="BZ61" s="84"/>
      <c r="CA61" s="84"/>
      <c r="CB61" s="84"/>
    </row>
    <row r="62" spans="1:80" x14ac:dyDescent="0.25">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s="84"/>
      <c r="AY62" s="84"/>
      <c r="AZ62" s="84"/>
      <c r="BA62" s="84"/>
      <c r="BB62" s="84"/>
      <c r="BC62" s="84"/>
      <c r="BD62" s="84"/>
      <c r="BE62" s="84"/>
      <c r="BF62" s="84"/>
      <c r="BG62" s="84"/>
      <c r="BH62" s="84"/>
    </row>
    <row r="63" spans="1:80" ht="15" customHeight="1" x14ac:dyDescent="0.25">
      <c r="A63" s="84"/>
      <c r="B63" s="88"/>
      <c r="C63" s="88"/>
      <c r="D63" s="88"/>
      <c r="E63" s="88"/>
      <c r="F63" s="88"/>
      <c r="G63" s="88"/>
      <c r="H63" s="88"/>
      <c r="I63" s="88"/>
      <c r="J63" s="88"/>
      <c r="K63" s="88"/>
      <c r="L63" s="88"/>
      <c r="M63" s="88"/>
      <c r="N63" s="88"/>
      <c r="O63" s="88"/>
      <c r="P63" s="88"/>
      <c r="Q63" s="88"/>
      <c r="R63" s="88"/>
      <c r="S63" s="88"/>
      <c r="T63" s="88"/>
      <c r="U63" s="88"/>
      <c r="V63" s="88"/>
      <c r="W63" s="88"/>
      <c r="X63" s="88"/>
      <c r="Y63" s="88"/>
      <c r="Z63" s="88"/>
      <c r="AA63" s="88"/>
      <c r="AB63" s="88"/>
      <c r="AC63" s="88"/>
      <c r="AD63" s="88"/>
      <c r="AE63" s="88"/>
      <c r="AF63" s="88"/>
      <c r="AG63" s="88"/>
      <c r="AH63" s="88"/>
      <c r="AI63" s="88"/>
      <c r="AJ63" s="88"/>
      <c r="AK63" s="88"/>
      <c r="AL63" s="88"/>
      <c r="AM63" s="88"/>
      <c r="AN63" s="88"/>
      <c r="AO63" s="88"/>
      <c r="AP63" s="88"/>
      <c r="AQ63" s="88"/>
      <c r="AR63" s="88"/>
      <c r="AS63" s="88"/>
      <c r="AT63" s="88"/>
      <c r="AU63" s="84"/>
      <c r="AV63" s="84"/>
      <c r="AW63" s="84"/>
      <c r="AX63" s="84"/>
      <c r="AY63" s="84"/>
      <c r="AZ63" s="84"/>
      <c r="BA63" s="84"/>
      <c r="BB63" s="84"/>
      <c r="BC63" s="84"/>
      <c r="BD63" s="84"/>
      <c r="BE63" s="84"/>
      <c r="BF63" s="84"/>
      <c r="BG63" s="84"/>
      <c r="BH63" s="84"/>
    </row>
    <row r="64" spans="1:80" ht="15" customHeight="1" x14ac:dyDescent="0.25">
      <c r="A64" s="84"/>
      <c r="B64" s="88"/>
      <c r="C64" s="88"/>
      <c r="D64" s="88"/>
      <c r="E64" s="88"/>
      <c r="F64" s="88"/>
      <c r="G64" s="88"/>
      <c r="H64" s="88"/>
      <c r="I64" s="88"/>
      <c r="J64" s="88"/>
      <c r="K64" s="88"/>
      <c r="L64" s="88"/>
      <c r="M64" s="88"/>
      <c r="N64" s="88"/>
      <c r="O64" s="88"/>
      <c r="P64" s="88"/>
      <c r="Q64" s="88"/>
      <c r="R64" s="88"/>
      <c r="S64" s="88"/>
      <c r="T64" s="88"/>
      <c r="U64" s="88"/>
      <c r="V64" s="88"/>
      <c r="W64" s="88"/>
      <c r="X64" s="88"/>
      <c r="Y64" s="88"/>
      <c r="Z64" s="88"/>
      <c r="AA64" s="88"/>
      <c r="AB64" s="88"/>
      <c r="AC64" s="88"/>
      <c r="AD64" s="88"/>
      <c r="AE64" s="88"/>
      <c r="AF64" s="88"/>
      <c r="AG64" s="88"/>
      <c r="AH64" s="88"/>
      <c r="AI64" s="88"/>
      <c r="AJ64" s="88"/>
      <c r="AK64" s="88"/>
      <c r="AL64" s="88"/>
      <c r="AM64" s="88"/>
      <c r="AN64" s="88"/>
      <c r="AO64" s="88"/>
      <c r="AP64" s="88"/>
      <c r="AQ64" s="88"/>
      <c r="AR64" s="88"/>
      <c r="AS64" s="88"/>
      <c r="AT64" s="88"/>
      <c r="AU64" s="84"/>
      <c r="AV64" s="84"/>
      <c r="AW64" s="84"/>
      <c r="AX64" s="84"/>
      <c r="AY64" s="84"/>
      <c r="AZ64" s="84"/>
      <c r="BA64" s="84"/>
      <c r="BB64" s="84"/>
      <c r="BC64" s="84"/>
      <c r="BD64" s="84"/>
      <c r="BE64" s="84"/>
      <c r="BF64" s="84"/>
      <c r="BG64" s="84"/>
      <c r="BH64" s="84"/>
    </row>
    <row r="65" spans="1:60" x14ac:dyDescent="0.25">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84"/>
      <c r="AY65" s="84"/>
      <c r="AZ65" s="84"/>
      <c r="BA65" s="84"/>
      <c r="BB65" s="84"/>
      <c r="BC65" s="84"/>
      <c r="BD65" s="84"/>
      <c r="BE65" s="84"/>
      <c r="BF65" s="84"/>
      <c r="BG65" s="84"/>
      <c r="BH65" s="84"/>
    </row>
    <row r="66" spans="1:60" x14ac:dyDescent="0.25">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s="84"/>
      <c r="AY66" s="84"/>
      <c r="AZ66" s="84"/>
      <c r="BA66" s="84"/>
      <c r="BB66" s="84"/>
      <c r="BC66" s="84"/>
      <c r="BD66" s="84"/>
      <c r="BE66" s="84"/>
      <c r="BF66" s="84"/>
      <c r="BG66" s="84"/>
      <c r="BH66" s="84"/>
    </row>
    <row r="67" spans="1:60" x14ac:dyDescent="0.25">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84"/>
      <c r="AY67" s="84"/>
      <c r="AZ67" s="84"/>
      <c r="BA67" s="84"/>
      <c r="BB67" s="84"/>
      <c r="BC67" s="84"/>
      <c r="BD67" s="84"/>
      <c r="BE67" s="84"/>
      <c r="BF67" s="84"/>
      <c r="BG67" s="84"/>
      <c r="BH67" s="84"/>
    </row>
    <row r="68" spans="1:60" x14ac:dyDescent="0.25">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4"/>
      <c r="AV68" s="84"/>
      <c r="AW68" s="84"/>
      <c r="AX68" s="84"/>
      <c r="AY68" s="84"/>
      <c r="AZ68" s="84"/>
      <c r="BA68" s="84"/>
      <c r="BB68" s="84"/>
      <c r="BC68" s="84"/>
      <c r="BD68" s="84"/>
      <c r="BE68" s="84"/>
      <c r="BF68" s="84"/>
      <c r="BG68" s="84"/>
      <c r="BH68" s="84"/>
    </row>
    <row r="69" spans="1:60" x14ac:dyDescent="0.25">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84"/>
      <c r="AY69" s="84"/>
      <c r="AZ69" s="84"/>
      <c r="BA69" s="84"/>
      <c r="BB69" s="84"/>
      <c r="BC69" s="84"/>
      <c r="BD69" s="84"/>
      <c r="BE69" s="84"/>
      <c r="BF69" s="84"/>
      <c r="BG69" s="84"/>
      <c r="BH69" s="84"/>
    </row>
    <row r="70" spans="1:60" x14ac:dyDescent="0.25">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4"/>
      <c r="AV70" s="84"/>
      <c r="AW70" s="84"/>
      <c r="AX70" s="84"/>
      <c r="AY70" s="84"/>
      <c r="AZ70" s="84"/>
      <c r="BA70" s="84"/>
      <c r="BB70" s="84"/>
      <c r="BC70" s="84"/>
      <c r="BD70" s="84"/>
      <c r="BE70" s="84"/>
      <c r="BF70" s="84"/>
      <c r="BG70" s="84"/>
      <c r="BH70" s="84"/>
    </row>
    <row r="71" spans="1:60" x14ac:dyDescent="0.25">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4"/>
      <c r="AV71" s="84"/>
      <c r="AW71" s="84"/>
      <c r="AX71" s="84"/>
      <c r="AY71" s="84"/>
      <c r="AZ71" s="84"/>
      <c r="BA71" s="84"/>
      <c r="BB71" s="84"/>
      <c r="BC71" s="84"/>
      <c r="BD71" s="84"/>
      <c r="BE71" s="84"/>
      <c r="BF71" s="84"/>
      <c r="BG71" s="84"/>
      <c r="BH71" s="84"/>
    </row>
    <row r="72" spans="1:60" x14ac:dyDescent="0.25">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c r="AA72" s="84"/>
      <c r="AB72" s="84"/>
      <c r="AC72" s="84"/>
      <c r="AD72" s="84"/>
      <c r="AE72" s="84"/>
      <c r="AF72" s="84"/>
      <c r="AG72" s="84"/>
      <c r="AH72" s="84"/>
      <c r="AI72" s="84"/>
      <c r="AJ72" s="84"/>
      <c r="AK72" s="84"/>
      <c r="AL72" s="84"/>
      <c r="AM72" s="84"/>
      <c r="AN72" s="84"/>
      <c r="AO72" s="84"/>
      <c r="AP72" s="84"/>
      <c r="AQ72" s="84"/>
      <c r="AR72" s="84"/>
      <c r="AS72" s="84"/>
      <c r="AT72" s="84"/>
      <c r="AU72" s="84"/>
      <c r="AV72" s="84"/>
      <c r="AW72" s="84"/>
      <c r="AX72" s="84"/>
      <c r="AY72" s="84"/>
      <c r="AZ72" s="84"/>
      <c r="BA72" s="84"/>
      <c r="BB72" s="84"/>
      <c r="BC72" s="84"/>
      <c r="BD72" s="84"/>
      <c r="BE72" s="84"/>
      <c r="BF72" s="84"/>
      <c r="BG72" s="84"/>
      <c r="BH72" s="84"/>
    </row>
    <row r="73" spans="1:60" x14ac:dyDescent="0.25">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c r="AA73" s="84"/>
      <c r="AB73" s="84"/>
      <c r="AC73" s="84"/>
      <c r="AD73" s="84"/>
      <c r="AE73" s="84"/>
      <c r="AF73" s="84"/>
      <c r="AG73" s="84"/>
      <c r="AH73" s="84"/>
      <c r="AI73" s="84"/>
      <c r="AJ73" s="84"/>
      <c r="AK73" s="84"/>
      <c r="AL73" s="84"/>
      <c r="AM73" s="84"/>
      <c r="AN73" s="84"/>
      <c r="AO73" s="84"/>
      <c r="AP73" s="84"/>
      <c r="AQ73" s="84"/>
      <c r="AR73" s="84"/>
      <c r="AS73" s="84"/>
      <c r="AT73" s="84"/>
      <c r="AU73" s="84"/>
      <c r="AV73" s="84"/>
      <c r="AW73" s="84"/>
      <c r="AX73" s="84"/>
      <c r="AY73" s="84"/>
      <c r="AZ73" s="84"/>
      <c r="BA73" s="84"/>
      <c r="BB73" s="84"/>
      <c r="BC73" s="84"/>
      <c r="BD73" s="84"/>
      <c r="BE73" s="84"/>
      <c r="BF73" s="84"/>
      <c r="BG73" s="84"/>
      <c r="BH73" s="84"/>
    </row>
    <row r="74" spans="1:60" x14ac:dyDescent="0.25">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c r="AA74" s="84"/>
      <c r="AB74" s="84"/>
      <c r="AC74" s="84"/>
      <c r="AD74" s="84"/>
      <c r="AE74" s="84"/>
      <c r="AF74" s="84"/>
      <c r="AG74" s="84"/>
      <c r="AH74" s="84"/>
      <c r="AI74" s="84"/>
      <c r="AJ74" s="84"/>
      <c r="AK74" s="84"/>
      <c r="AL74" s="84"/>
      <c r="AM74" s="84"/>
      <c r="AN74" s="84"/>
      <c r="AO74" s="84"/>
      <c r="AP74" s="84"/>
      <c r="AQ74" s="84"/>
      <c r="AR74" s="84"/>
      <c r="AS74" s="84"/>
      <c r="AT74" s="84"/>
      <c r="AU74" s="84"/>
      <c r="AV74" s="84"/>
      <c r="AW74" s="84"/>
      <c r="AX74" s="84"/>
      <c r="AY74" s="84"/>
      <c r="AZ74" s="84"/>
      <c r="BA74" s="84"/>
      <c r="BB74" s="84"/>
      <c r="BC74" s="84"/>
      <c r="BD74" s="84"/>
      <c r="BE74" s="84"/>
      <c r="BF74" s="84"/>
      <c r="BG74" s="84"/>
      <c r="BH74" s="84"/>
    </row>
    <row r="75" spans="1:60" x14ac:dyDescent="0.25">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c r="AI75" s="84"/>
      <c r="AJ75" s="84"/>
      <c r="AK75" s="84"/>
      <c r="AL75" s="84"/>
      <c r="AM75" s="84"/>
      <c r="AN75" s="84"/>
      <c r="AO75" s="84"/>
      <c r="AP75" s="84"/>
      <c r="AQ75" s="84"/>
      <c r="AR75" s="84"/>
      <c r="AS75" s="84"/>
      <c r="AT75" s="84"/>
      <c r="AU75" s="84"/>
      <c r="AV75" s="84"/>
      <c r="AW75" s="84"/>
      <c r="AX75" s="84"/>
      <c r="AY75" s="84"/>
      <c r="AZ75" s="84"/>
      <c r="BA75" s="84"/>
      <c r="BB75" s="84"/>
      <c r="BC75" s="84"/>
      <c r="BD75" s="84"/>
      <c r="BE75" s="84"/>
      <c r="BF75" s="84"/>
      <c r="BG75" s="84"/>
      <c r="BH75" s="84"/>
    </row>
    <row r="76" spans="1:60" x14ac:dyDescent="0.25">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c r="AA76" s="84"/>
      <c r="AB76" s="84"/>
      <c r="AC76" s="84"/>
      <c r="AD76" s="84"/>
      <c r="AE76" s="84"/>
      <c r="AF76" s="84"/>
      <c r="AG76" s="84"/>
      <c r="AH76" s="84"/>
      <c r="AI76" s="84"/>
      <c r="AJ76" s="84"/>
      <c r="AK76" s="84"/>
      <c r="AL76" s="84"/>
      <c r="AM76" s="84"/>
      <c r="AN76" s="84"/>
      <c r="AO76" s="84"/>
      <c r="AP76" s="84"/>
      <c r="AQ76" s="84"/>
      <c r="AR76" s="84"/>
      <c r="AS76" s="84"/>
      <c r="AT76" s="84"/>
      <c r="AU76" s="84"/>
      <c r="AV76" s="84"/>
      <c r="AW76" s="84"/>
      <c r="AX76" s="84"/>
      <c r="AY76" s="84"/>
      <c r="AZ76" s="84"/>
      <c r="BA76" s="84"/>
      <c r="BB76" s="84"/>
      <c r="BC76" s="84"/>
      <c r="BD76" s="84"/>
      <c r="BE76" s="84"/>
      <c r="BF76" s="84"/>
      <c r="BG76" s="84"/>
      <c r="BH76" s="84"/>
    </row>
    <row r="77" spans="1:60" x14ac:dyDescent="0.25">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c r="AI77" s="84"/>
      <c r="AJ77" s="84"/>
      <c r="AK77" s="84"/>
      <c r="AL77" s="84"/>
      <c r="AM77" s="84"/>
      <c r="AN77" s="84"/>
      <c r="AO77" s="84"/>
      <c r="AP77" s="84"/>
      <c r="AQ77" s="84"/>
      <c r="AR77" s="84"/>
      <c r="AS77" s="84"/>
      <c r="AT77" s="84"/>
      <c r="AU77" s="84"/>
      <c r="AV77" s="84"/>
      <c r="AW77" s="84"/>
      <c r="AX77" s="84"/>
      <c r="AY77" s="84"/>
      <c r="AZ77" s="84"/>
      <c r="BA77" s="84"/>
      <c r="BB77" s="84"/>
      <c r="BC77" s="84"/>
      <c r="BD77" s="84"/>
      <c r="BE77" s="84"/>
      <c r="BF77" s="84"/>
      <c r="BG77" s="84"/>
      <c r="BH77" s="84"/>
    </row>
    <row r="78" spans="1:60" x14ac:dyDescent="0.25">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c r="AA78" s="84"/>
      <c r="AB78" s="84"/>
      <c r="AC78" s="84"/>
      <c r="AD78" s="84"/>
      <c r="AE78" s="84"/>
      <c r="AF78" s="84"/>
      <c r="AG78" s="84"/>
      <c r="AH78" s="84"/>
      <c r="AI78" s="84"/>
      <c r="AJ78" s="84"/>
      <c r="AK78" s="84"/>
      <c r="AL78" s="84"/>
      <c r="AM78" s="84"/>
      <c r="AN78" s="84"/>
      <c r="AO78" s="84"/>
      <c r="AP78" s="84"/>
      <c r="AQ78" s="84"/>
      <c r="AR78" s="84"/>
      <c r="AS78" s="84"/>
      <c r="AT78" s="84"/>
      <c r="AU78" s="84"/>
      <c r="AV78" s="84"/>
      <c r="AW78" s="84"/>
      <c r="AX78" s="84"/>
      <c r="AY78" s="84"/>
      <c r="AZ78" s="84"/>
      <c r="BA78" s="84"/>
      <c r="BB78" s="84"/>
      <c r="BC78" s="84"/>
      <c r="BD78" s="84"/>
      <c r="BE78" s="84"/>
      <c r="BF78" s="84"/>
      <c r="BG78" s="84"/>
      <c r="BH78" s="84"/>
    </row>
    <row r="79" spans="1:60" x14ac:dyDescent="0.25">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84"/>
      <c r="AI79" s="84"/>
      <c r="AJ79" s="84"/>
      <c r="AK79" s="84"/>
      <c r="AL79" s="84"/>
      <c r="AM79" s="84"/>
      <c r="AN79" s="84"/>
      <c r="AO79" s="84"/>
      <c r="AP79" s="84"/>
      <c r="AQ79" s="84"/>
      <c r="AR79" s="84"/>
      <c r="AS79" s="84"/>
      <c r="AT79" s="84"/>
      <c r="AU79" s="84"/>
      <c r="AV79" s="84"/>
      <c r="AW79" s="84"/>
      <c r="AX79" s="84"/>
      <c r="AY79" s="84"/>
      <c r="AZ79" s="84"/>
      <c r="BA79" s="84"/>
      <c r="BB79" s="84"/>
      <c r="BC79" s="84"/>
      <c r="BD79" s="84"/>
      <c r="BE79" s="84"/>
      <c r="BF79" s="84"/>
      <c r="BG79" s="84"/>
      <c r="BH79" s="84"/>
    </row>
    <row r="80" spans="1:60" x14ac:dyDescent="0.25">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c r="AA80" s="84"/>
      <c r="AB80" s="84"/>
      <c r="AC80" s="84"/>
      <c r="AD80" s="84"/>
      <c r="AE80" s="84"/>
      <c r="AF80" s="84"/>
      <c r="AG80" s="84"/>
      <c r="AH80" s="84"/>
      <c r="AI80" s="84"/>
      <c r="AJ80" s="84"/>
      <c r="AK80" s="84"/>
      <c r="AL80" s="84"/>
      <c r="AM80" s="84"/>
      <c r="AN80" s="84"/>
      <c r="AO80" s="84"/>
      <c r="AP80" s="84"/>
      <c r="AQ80" s="84"/>
      <c r="AR80" s="84"/>
      <c r="AS80" s="84"/>
      <c r="AT80" s="84"/>
      <c r="AU80" s="84"/>
      <c r="AV80" s="84"/>
      <c r="AW80" s="84"/>
      <c r="AX80" s="84"/>
      <c r="AY80" s="84"/>
      <c r="AZ80" s="84"/>
      <c r="BA80" s="84"/>
      <c r="BB80" s="84"/>
      <c r="BC80" s="84"/>
      <c r="BD80" s="84"/>
      <c r="BE80" s="84"/>
      <c r="BF80" s="84"/>
      <c r="BG80" s="84"/>
      <c r="BH80" s="84"/>
    </row>
    <row r="81" spans="1:60" x14ac:dyDescent="0.25">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c r="AA81" s="84"/>
      <c r="AB81" s="84"/>
      <c r="AC81" s="84"/>
      <c r="AD81" s="84"/>
      <c r="AE81" s="84"/>
      <c r="AF81" s="84"/>
      <c r="AG81" s="84"/>
      <c r="AH81" s="84"/>
      <c r="AI81" s="84"/>
      <c r="AJ81" s="84"/>
      <c r="AK81" s="84"/>
      <c r="AL81" s="84"/>
      <c r="AM81" s="84"/>
      <c r="AN81" s="84"/>
      <c r="AO81" s="84"/>
      <c r="AP81" s="84"/>
      <c r="AQ81" s="84"/>
      <c r="AR81" s="84"/>
      <c r="AS81" s="84"/>
      <c r="AT81" s="84"/>
      <c r="AU81" s="84"/>
      <c r="AV81" s="84"/>
      <c r="AW81" s="84"/>
      <c r="AX81" s="84"/>
      <c r="AY81" s="84"/>
      <c r="AZ81" s="84"/>
      <c r="BA81" s="84"/>
      <c r="BB81" s="84"/>
      <c r="BC81" s="84"/>
      <c r="BD81" s="84"/>
      <c r="BE81" s="84"/>
      <c r="BF81" s="84"/>
      <c r="BG81" s="84"/>
      <c r="BH81" s="84"/>
    </row>
    <row r="82" spans="1:60" x14ac:dyDescent="0.25">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c r="AA82" s="84"/>
      <c r="AB82" s="84"/>
      <c r="AC82" s="84"/>
      <c r="AD82" s="84"/>
      <c r="AE82" s="84"/>
      <c r="AF82" s="84"/>
      <c r="AG82" s="84"/>
      <c r="AH82" s="84"/>
      <c r="AI82" s="84"/>
      <c r="AJ82" s="84"/>
      <c r="AK82" s="84"/>
      <c r="AL82" s="84"/>
      <c r="AM82" s="84"/>
      <c r="AN82" s="84"/>
      <c r="AO82" s="84"/>
      <c r="AP82" s="84"/>
      <c r="AQ82" s="84"/>
      <c r="AR82" s="84"/>
      <c r="AS82" s="84"/>
      <c r="AT82" s="84"/>
      <c r="AU82" s="84"/>
      <c r="AV82" s="84"/>
      <c r="AW82" s="84"/>
      <c r="AX82" s="84"/>
      <c r="AY82" s="84"/>
      <c r="AZ82" s="84"/>
      <c r="BA82" s="84"/>
      <c r="BB82" s="84"/>
      <c r="BC82" s="84"/>
      <c r="BD82" s="84"/>
      <c r="BE82" s="84"/>
      <c r="BF82" s="84"/>
      <c r="BG82" s="84"/>
      <c r="BH82" s="84"/>
    </row>
    <row r="83" spans="1:60" x14ac:dyDescent="0.25">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c r="AA83" s="84"/>
      <c r="AB83" s="84"/>
      <c r="AC83" s="84"/>
      <c r="AD83" s="84"/>
      <c r="AE83" s="84"/>
      <c r="AF83" s="84"/>
      <c r="AG83" s="84"/>
      <c r="AH83" s="84"/>
      <c r="AI83" s="84"/>
      <c r="AJ83" s="84"/>
      <c r="AK83" s="84"/>
      <c r="AL83" s="84"/>
      <c r="AM83" s="84"/>
      <c r="AN83" s="84"/>
      <c r="AO83" s="84"/>
      <c r="AP83" s="84"/>
      <c r="AQ83" s="84"/>
      <c r="AR83" s="84"/>
      <c r="AS83" s="84"/>
      <c r="AT83" s="84"/>
      <c r="AU83" s="84"/>
      <c r="AV83" s="84"/>
      <c r="AW83" s="84"/>
      <c r="AX83" s="84"/>
      <c r="AY83" s="84"/>
      <c r="AZ83" s="84"/>
      <c r="BA83" s="84"/>
      <c r="BB83" s="84"/>
      <c r="BC83" s="84"/>
      <c r="BD83" s="84"/>
      <c r="BE83" s="84"/>
      <c r="BF83" s="84"/>
      <c r="BG83" s="84"/>
      <c r="BH83" s="84"/>
    </row>
    <row r="84" spans="1:60" x14ac:dyDescent="0.25">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c r="AA84" s="84"/>
      <c r="AB84" s="84"/>
      <c r="AC84" s="84"/>
      <c r="AD84" s="84"/>
      <c r="AE84" s="84"/>
      <c r="AF84" s="84"/>
      <c r="AG84" s="84"/>
      <c r="AH84" s="84"/>
      <c r="AI84" s="84"/>
      <c r="AJ84" s="84"/>
      <c r="AK84" s="84"/>
      <c r="AL84" s="84"/>
      <c r="AM84" s="84"/>
      <c r="AN84" s="84"/>
      <c r="AO84" s="84"/>
      <c r="AP84" s="84"/>
      <c r="AQ84" s="84"/>
      <c r="AR84" s="84"/>
      <c r="AS84" s="84"/>
      <c r="AT84" s="84"/>
      <c r="AU84" s="84"/>
      <c r="AV84" s="84"/>
      <c r="AW84" s="84"/>
      <c r="AX84" s="84"/>
      <c r="AY84" s="84"/>
      <c r="AZ84" s="84"/>
      <c r="BA84" s="84"/>
      <c r="BB84" s="84"/>
      <c r="BC84" s="84"/>
      <c r="BD84" s="84"/>
      <c r="BE84" s="84"/>
      <c r="BF84" s="84"/>
      <c r="BG84" s="84"/>
      <c r="BH84" s="84"/>
    </row>
    <row r="85" spans="1:60" x14ac:dyDescent="0.25">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c r="AA85" s="84"/>
      <c r="AB85" s="84"/>
      <c r="AC85" s="84"/>
      <c r="AD85" s="84"/>
      <c r="AE85" s="84"/>
      <c r="AF85" s="84"/>
      <c r="AG85" s="84"/>
      <c r="AH85" s="84"/>
      <c r="AI85" s="84"/>
      <c r="AJ85" s="84"/>
      <c r="AK85" s="84"/>
      <c r="AL85" s="84"/>
      <c r="AM85" s="84"/>
      <c r="AN85" s="84"/>
      <c r="AO85" s="84"/>
      <c r="AP85" s="84"/>
      <c r="AQ85" s="84"/>
      <c r="AR85" s="84"/>
      <c r="AS85" s="84"/>
      <c r="AT85" s="84"/>
      <c r="AU85" s="84"/>
      <c r="AV85" s="84"/>
      <c r="AW85" s="84"/>
      <c r="AX85" s="84"/>
      <c r="AY85" s="84"/>
      <c r="AZ85" s="84"/>
      <c r="BA85" s="84"/>
      <c r="BB85" s="84"/>
      <c r="BC85" s="84"/>
      <c r="BD85" s="84"/>
      <c r="BE85" s="84"/>
      <c r="BF85" s="84"/>
      <c r="BG85" s="84"/>
      <c r="BH85" s="84"/>
    </row>
    <row r="86" spans="1:60" x14ac:dyDescent="0.25">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c r="AA86" s="84"/>
      <c r="AB86" s="84"/>
      <c r="AC86" s="84"/>
      <c r="AD86" s="84"/>
      <c r="AE86" s="84"/>
      <c r="AF86" s="84"/>
      <c r="AG86" s="84"/>
      <c r="AH86" s="84"/>
      <c r="AI86" s="84"/>
      <c r="AJ86" s="84"/>
      <c r="AK86" s="84"/>
      <c r="AL86" s="84"/>
      <c r="AM86" s="84"/>
      <c r="AN86" s="84"/>
      <c r="AO86" s="84"/>
      <c r="AP86" s="84"/>
      <c r="AQ86" s="84"/>
      <c r="AR86" s="84"/>
      <c r="AS86" s="84"/>
      <c r="AT86" s="84"/>
      <c r="AU86" s="84"/>
      <c r="AV86" s="84"/>
      <c r="AW86" s="84"/>
      <c r="AX86" s="84"/>
      <c r="AY86" s="84"/>
      <c r="AZ86" s="84"/>
      <c r="BA86" s="84"/>
      <c r="BB86" s="84"/>
      <c r="BC86" s="84"/>
      <c r="BD86" s="84"/>
      <c r="BE86" s="84"/>
      <c r="BF86" s="84"/>
      <c r="BG86" s="84"/>
      <c r="BH86" s="84"/>
    </row>
    <row r="87" spans="1:60" x14ac:dyDescent="0.25">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c r="AA87" s="84"/>
      <c r="AB87" s="84"/>
      <c r="AC87" s="84"/>
      <c r="AD87" s="84"/>
      <c r="AE87" s="84"/>
      <c r="AF87" s="84"/>
      <c r="AG87" s="84"/>
      <c r="AH87" s="84"/>
      <c r="AI87" s="84"/>
      <c r="AJ87" s="84"/>
      <c r="AK87" s="84"/>
      <c r="AL87" s="84"/>
      <c r="AM87" s="84"/>
      <c r="AN87" s="84"/>
      <c r="AO87" s="84"/>
      <c r="AP87" s="84"/>
      <c r="AQ87" s="84"/>
      <c r="AR87" s="84"/>
      <c r="AS87" s="84"/>
      <c r="AT87" s="84"/>
      <c r="AU87" s="84"/>
      <c r="AV87" s="84"/>
      <c r="AW87" s="84"/>
      <c r="AX87" s="84"/>
      <c r="AY87" s="84"/>
      <c r="AZ87" s="84"/>
      <c r="BA87" s="84"/>
      <c r="BB87" s="84"/>
      <c r="BC87" s="84"/>
      <c r="BD87" s="84"/>
      <c r="BE87" s="84"/>
      <c r="BF87" s="84"/>
      <c r="BG87" s="84"/>
      <c r="BH87" s="84"/>
    </row>
    <row r="88" spans="1:60" x14ac:dyDescent="0.25">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c r="AA88" s="84"/>
      <c r="AB88" s="84"/>
      <c r="AC88" s="84"/>
      <c r="AD88" s="84"/>
      <c r="AE88" s="84"/>
      <c r="AF88" s="84"/>
      <c r="AG88" s="84"/>
      <c r="AH88" s="84"/>
      <c r="AI88" s="84"/>
      <c r="AJ88" s="84"/>
      <c r="AK88" s="84"/>
      <c r="AL88" s="84"/>
      <c r="AM88" s="84"/>
      <c r="AN88" s="84"/>
      <c r="AO88" s="84"/>
      <c r="AP88" s="84"/>
      <c r="AQ88" s="84"/>
      <c r="AR88" s="84"/>
      <c r="AS88" s="84"/>
      <c r="AT88" s="84"/>
      <c r="AU88" s="84"/>
      <c r="AV88" s="84"/>
      <c r="AW88" s="84"/>
      <c r="AX88" s="84"/>
      <c r="AY88" s="84"/>
      <c r="AZ88" s="84"/>
      <c r="BA88" s="84"/>
      <c r="BB88" s="84"/>
      <c r="BC88" s="84"/>
      <c r="BD88" s="84"/>
      <c r="BE88" s="84"/>
      <c r="BF88" s="84"/>
      <c r="BG88" s="84"/>
      <c r="BH88" s="84"/>
    </row>
    <row r="89" spans="1:60" x14ac:dyDescent="0.25">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c r="AA89" s="84"/>
      <c r="AB89" s="84"/>
      <c r="AC89" s="84"/>
      <c r="AD89" s="84"/>
      <c r="AE89" s="84"/>
      <c r="AF89" s="84"/>
      <c r="AG89" s="84"/>
      <c r="AH89" s="84"/>
      <c r="AI89" s="84"/>
      <c r="AJ89" s="84"/>
      <c r="AK89" s="84"/>
      <c r="AL89" s="84"/>
      <c r="AM89" s="84"/>
      <c r="AN89" s="84"/>
      <c r="AO89" s="84"/>
      <c r="AP89" s="84"/>
      <c r="AQ89" s="84"/>
      <c r="AR89" s="84"/>
      <c r="AS89" s="84"/>
      <c r="AT89" s="84"/>
      <c r="AU89" s="84"/>
      <c r="AV89" s="84"/>
      <c r="AW89" s="84"/>
      <c r="AX89" s="84"/>
      <c r="AY89" s="84"/>
      <c r="AZ89" s="84"/>
      <c r="BA89" s="84"/>
      <c r="BB89" s="84"/>
      <c r="BC89" s="84"/>
      <c r="BD89" s="84"/>
      <c r="BE89" s="84"/>
      <c r="BF89" s="84"/>
      <c r="BG89" s="84"/>
      <c r="BH89" s="84"/>
    </row>
    <row r="90" spans="1:60" x14ac:dyDescent="0.25">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c r="AA90" s="84"/>
      <c r="AB90" s="84"/>
      <c r="AC90" s="84"/>
      <c r="AD90" s="84"/>
      <c r="AE90" s="84"/>
      <c r="AF90" s="84"/>
      <c r="AG90" s="84"/>
      <c r="AH90" s="84"/>
      <c r="AI90" s="84"/>
      <c r="AJ90" s="84"/>
      <c r="AK90" s="84"/>
      <c r="AL90" s="84"/>
      <c r="AM90" s="84"/>
      <c r="AN90" s="84"/>
      <c r="AO90" s="84"/>
      <c r="AP90" s="84"/>
      <c r="AQ90" s="84"/>
      <c r="AR90" s="84"/>
      <c r="AS90" s="84"/>
      <c r="AT90" s="84"/>
      <c r="AU90" s="84"/>
      <c r="AV90" s="84"/>
      <c r="AW90" s="84"/>
      <c r="AX90" s="84"/>
      <c r="AY90" s="84"/>
      <c r="AZ90" s="84"/>
      <c r="BA90" s="84"/>
      <c r="BB90" s="84"/>
      <c r="BC90" s="84"/>
      <c r="BD90" s="84"/>
      <c r="BE90" s="84"/>
      <c r="BF90" s="84"/>
      <c r="BG90" s="84"/>
      <c r="BH90" s="84"/>
    </row>
    <row r="91" spans="1:60" x14ac:dyDescent="0.25">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c r="AA91" s="84"/>
      <c r="AB91" s="84"/>
      <c r="AC91" s="84"/>
      <c r="AD91" s="84"/>
      <c r="AE91" s="84"/>
      <c r="AF91" s="84"/>
      <c r="AG91" s="84"/>
      <c r="AH91" s="84"/>
      <c r="AI91" s="84"/>
      <c r="AJ91" s="84"/>
      <c r="AK91" s="84"/>
      <c r="AL91" s="84"/>
      <c r="AM91" s="84"/>
      <c r="AN91" s="84"/>
      <c r="AO91" s="84"/>
      <c r="AP91" s="84"/>
      <c r="AQ91" s="84"/>
      <c r="AR91" s="84"/>
      <c r="AS91" s="84"/>
      <c r="AT91" s="84"/>
      <c r="AU91" s="84"/>
      <c r="AV91" s="84"/>
      <c r="AW91" s="84"/>
      <c r="AX91" s="84"/>
      <c r="AY91" s="84"/>
      <c r="AZ91" s="84"/>
      <c r="BA91" s="84"/>
      <c r="BB91" s="84"/>
      <c r="BC91" s="84"/>
      <c r="BD91" s="84"/>
      <c r="BE91" s="84"/>
      <c r="BF91" s="84"/>
      <c r="BG91" s="84"/>
      <c r="BH91" s="84"/>
    </row>
    <row r="92" spans="1:60" x14ac:dyDescent="0.25">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c r="AA92" s="84"/>
      <c r="AB92" s="84"/>
      <c r="AC92" s="84"/>
      <c r="AD92" s="84"/>
      <c r="AE92" s="84"/>
      <c r="AF92" s="84"/>
      <c r="AG92" s="84"/>
      <c r="AH92" s="84"/>
      <c r="AI92" s="84"/>
      <c r="AJ92" s="84"/>
      <c r="AK92" s="84"/>
      <c r="AL92" s="84"/>
      <c r="AM92" s="84"/>
      <c r="AN92" s="84"/>
      <c r="AO92" s="84"/>
      <c r="AP92" s="84"/>
      <c r="AQ92" s="84"/>
      <c r="AR92" s="84"/>
      <c r="AS92" s="84"/>
      <c r="AT92" s="84"/>
      <c r="AU92" s="84"/>
      <c r="AV92" s="84"/>
      <c r="AW92" s="84"/>
      <c r="AX92" s="84"/>
      <c r="AY92" s="84"/>
      <c r="AZ92" s="84"/>
      <c r="BA92" s="84"/>
      <c r="BB92" s="84"/>
      <c r="BC92" s="84"/>
      <c r="BD92" s="84"/>
      <c r="BE92" s="84"/>
      <c r="BF92" s="84"/>
      <c r="BG92" s="84"/>
      <c r="BH92" s="84"/>
    </row>
    <row r="93" spans="1:60" x14ac:dyDescent="0.25">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c r="AA93" s="84"/>
      <c r="AB93" s="84"/>
      <c r="AC93" s="84"/>
      <c r="AD93" s="84"/>
      <c r="AE93" s="84"/>
      <c r="AF93" s="84"/>
      <c r="AG93" s="84"/>
      <c r="AH93" s="84"/>
      <c r="AI93" s="84"/>
      <c r="AJ93" s="84"/>
      <c r="AK93" s="84"/>
      <c r="AL93" s="84"/>
      <c r="AM93" s="84"/>
      <c r="AN93" s="84"/>
      <c r="AO93" s="84"/>
      <c r="AP93" s="84"/>
      <c r="AQ93" s="84"/>
      <c r="AR93" s="84"/>
      <c r="AS93" s="84"/>
      <c r="AT93" s="84"/>
      <c r="AU93" s="84"/>
      <c r="AV93" s="84"/>
      <c r="AW93" s="84"/>
      <c r="AX93" s="84"/>
      <c r="AY93" s="84"/>
      <c r="AZ93" s="84"/>
      <c r="BA93" s="84"/>
      <c r="BB93" s="84"/>
      <c r="BC93" s="84"/>
      <c r="BD93" s="84"/>
      <c r="BE93" s="84"/>
      <c r="BF93" s="84"/>
      <c r="BG93" s="84"/>
      <c r="BH93" s="84"/>
    </row>
    <row r="94" spans="1:60" x14ac:dyDescent="0.25">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c r="AA94" s="84"/>
      <c r="AB94" s="84"/>
      <c r="AC94" s="84"/>
      <c r="AD94" s="84"/>
      <c r="AE94" s="84"/>
      <c r="AF94" s="84"/>
      <c r="AG94" s="84"/>
      <c r="AH94" s="84"/>
      <c r="AI94" s="84"/>
      <c r="AJ94" s="84"/>
      <c r="AK94" s="84"/>
      <c r="AL94" s="84"/>
      <c r="AM94" s="84"/>
      <c r="AN94" s="84"/>
      <c r="AO94" s="84"/>
      <c r="AP94" s="84"/>
      <c r="AQ94" s="84"/>
      <c r="AR94" s="84"/>
      <c r="AS94" s="84"/>
      <c r="AT94" s="84"/>
      <c r="AU94" s="84"/>
      <c r="AV94" s="84"/>
      <c r="AW94" s="84"/>
      <c r="AX94" s="84"/>
      <c r="AY94" s="84"/>
      <c r="AZ94" s="84"/>
      <c r="BA94" s="84"/>
      <c r="BB94" s="84"/>
      <c r="BC94" s="84"/>
      <c r="BD94" s="84"/>
      <c r="BE94" s="84"/>
      <c r="BF94" s="84"/>
      <c r="BG94" s="84"/>
      <c r="BH94" s="84"/>
    </row>
    <row r="95" spans="1:60" x14ac:dyDescent="0.25">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c r="AA95" s="84"/>
      <c r="AB95" s="84"/>
      <c r="AC95" s="84"/>
      <c r="AD95" s="84"/>
      <c r="AE95" s="84"/>
      <c r="AF95" s="84"/>
      <c r="AG95" s="84"/>
      <c r="AH95" s="84"/>
      <c r="AI95" s="84"/>
      <c r="AJ95" s="84"/>
      <c r="AK95" s="84"/>
      <c r="AL95" s="84"/>
      <c r="AM95" s="84"/>
      <c r="AN95" s="84"/>
      <c r="AO95" s="84"/>
      <c r="AP95" s="84"/>
      <c r="AQ95" s="84"/>
      <c r="AR95" s="84"/>
      <c r="AS95" s="84"/>
      <c r="AT95" s="84"/>
      <c r="AU95" s="84"/>
      <c r="AV95" s="84"/>
      <c r="AW95" s="84"/>
      <c r="AX95" s="84"/>
      <c r="AY95" s="84"/>
      <c r="AZ95" s="84"/>
      <c r="BA95" s="84"/>
      <c r="BB95" s="84"/>
      <c r="BC95" s="84"/>
      <c r="BD95" s="84"/>
      <c r="BE95" s="84"/>
      <c r="BF95" s="84"/>
      <c r="BG95" s="84"/>
      <c r="BH95" s="84"/>
    </row>
    <row r="96" spans="1:60" x14ac:dyDescent="0.25">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c r="AA96" s="84"/>
      <c r="AB96" s="84"/>
      <c r="AC96" s="84"/>
      <c r="AD96" s="84"/>
      <c r="AE96" s="84"/>
      <c r="AF96" s="84"/>
      <c r="AG96" s="84"/>
      <c r="AH96" s="84"/>
      <c r="AI96" s="84"/>
      <c r="AJ96" s="84"/>
      <c r="AK96" s="84"/>
      <c r="AL96" s="84"/>
      <c r="AM96" s="84"/>
      <c r="AN96" s="84"/>
      <c r="AO96" s="84"/>
      <c r="AP96" s="84"/>
      <c r="AQ96" s="84"/>
      <c r="AR96" s="84"/>
      <c r="AS96" s="84"/>
      <c r="AT96" s="84"/>
      <c r="AU96" s="84"/>
      <c r="AV96" s="84"/>
      <c r="AW96" s="84"/>
      <c r="AX96" s="84"/>
      <c r="AY96" s="84"/>
      <c r="AZ96" s="84"/>
      <c r="BA96" s="84"/>
      <c r="BB96" s="84"/>
      <c r="BC96" s="84"/>
      <c r="BD96" s="84"/>
      <c r="BE96" s="84"/>
      <c r="BF96" s="84"/>
      <c r="BG96" s="84"/>
      <c r="BH96" s="84"/>
    </row>
    <row r="97" spans="1:60" x14ac:dyDescent="0.25">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c r="AA97" s="84"/>
      <c r="AB97" s="84"/>
      <c r="AC97" s="84"/>
      <c r="AD97" s="84"/>
      <c r="AE97" s="84"/>
      <c r="AF97" s="84"/>
      <c r="AG97" s="84"/>
      <c r="AH97" s="84"/>
      <c r="AI97" s="84"/>
      <c r="AJ97" s="84"/>
      <c r="AK97" s="84"/>
      <c r="AL97" s="84"/>
      <c r="AM97" s="84"/>
      <c r="AN97" s="84"/>
      <c r="AO97" s="84"/>
      <c r="AP97" s="84"/>
      <c r="AQ97" s="84"/>
      <c r="AR97" s="84"/>
      <c r="AS97" s="84"/>
      <c r="AT97" s="84"/>
      <c r="AU97" s="84"/>
      <c r="AV97" s="84"/>
      <c r="AW97" s="84"/>
      <c r="AX97" s="84"/>
      <c r="AY97" s="84"/>
      <c r="AZ97" s="84"/>
      <c r="BA97" s="84"/>
      <c r="BB97" s="84"/>
      <c r="BC97" s="84"/>
      <c r="BD97" s="84"/>
      <c r="BE97" s="84"/>
      <c r="BF97" s="84"/>
      <c r="BG97" s="84"/>
      <c r="BH97" s="84"/>
    </row>
    <row r="98" spans="1:60" x14ac:dyDescent="0.25">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c r="AA98" s="84"/>
      <c r="AB98" s="84"/>
      <c r="AC98" s="84"/>
      <c r="AD98" s="84"/>
      <c r="AE98" s="84"/>
      <c r="AF98" s="84"/>
      <c r="AG98" s="84"/>
      <c r="AH98" s="84"/>
      <c r="AI98" s="84"/>
      <c r="AJ98" s="84"/>
      <c r="AK98" s="84"/>
      <c r="AL98" s="84"/>
      <c r="AM98" s="84"/>
      <c r="AN98" s="84"/>
      <c r="AO98" s="84"/>
      <c r="AP98" s="84"/>
      <c r="AQ98" s="84"/>
      <c r="AR98" s="84"/>
      <c r="AS98" s="84"/>
      <c r="AT98" s="84"/>
      <c r="AU98" s="84"/>
      <c r="AV98" s="84"/>
      <c r="AW98" s="84"/>
      <c r="AX98" s="84"/>
      <c r="AY98" s="84"/>
      <c r="AZ98" s="84"/>
      <c r="BA98" s="84"/>
      <c r="BB98" s="84"/>
      <c r="BC98" s="84"/>
      <c r="BD98" s="84"/>
      <c r="BE98" s="84"/>
      <c r="BF98" s="84"/>
      <c r="BG98" s="84"/>
      <c r="BH98" s="84"/>
    </row>
    <row r="99" spans="1:60" x14ac:dyDescent="0.25">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c r="AA99" s="84"/>
      <c r="AB99" s="84"/>
      <c r="AC99" s="84"/>
      <c r="AD99" s="84"/>
      <c r="AE99" s="84"/>
      <c r="AF99" s="84"/>
      <c r="AG99" s="84"/>
      <c r="AH99" s="84"/>
      <c r="AI99" s="84"/>
      <c r="AJ99" s="84"/>
      <c r="AK99" s="84"/>
      <c r="AL99" s="84"/>
      <c r="AM99" s="84"/>
      <c r="AN99" s="84"/>
      <c r="AO99" s="84"/>
      <c r="AP99" s="84"/>
      <c r="AQ99" s="84"/>
      <c r="AR99" s="84"/>
      <c r="AS99" s="84"/>
      <c r="AT99" s="84"/>
      <c r="AU99" s="84"/>
      <c r="AV99" s="84"/>
      <c r="AW99" s="84"/>
      <c r="AX99" s="84"/>
      <c r="AY99" s="84"/>
      <c r="AZ99" s="84"/>
      <c r="BA99" s="84"/>
      <c r="BB99" s="84"/>
      <c r="BC99" s="84"/>
      <c r="BD99" s="84"/>
      <c r="BE99" s="84"/>
      <c r="BF99" s="84"/>
      <c r="BG99" s="84"/>
      <c r="BH99" s="84"/>
    </row>
    <row r="100" spans="1:60" x14ac:dyDescent="0.25">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c r="AA100" s="84"/>
      <c r="AB100" s="84"/>
      <c r="AC100" s="84"/>
      <c r="AD100" s="84"/>
      <c r="AE100" s="84"/>
      <c r="AF100" s="84"/>
      <c r="AG100" s="84"/>
      <c r="AH100" s="84"/>
      <c r="AI100" s="84"/>
      <c r="AJ100" s="84"/>
      <c r="AK100" s="84"/>
      <c r="AL100" s="84"/>
      <c r="AM100" s="84"/>
      <c r="AN100" s="84"/>
      <c r="AO100" s="84"/>
      <c r="AP100" s="84"/>
      <c r="AQ100" s="84"/>
      <c r="AR100" s="84"/>
      <c r="AS100" s="84"/>
      <c r="AT100" s="84"/>
      <c r="AU100" s="84"/>
      <c r="AV100" s="84"/>
      <c r="AW100" s="84"/>
      <c r="AX100" s="84"/>
      <c r="AY100" s="84"/>
      <c r="AZ100" s="84"/>
      <c r="BA100" s="84"/>
      <c r="BB100" s="84"/>
      <c r="BC100" s="84"/>
      <c r="BD100" s="84"/>
      <c r="BE100" s="84"/>
      <c r="BF100" s="84"/>
      <c r="BG100" s="84"/>
      <c r="BH100" s="84"/>
    </row>
    <row r="101" spans="1:60" x14ac:dyDescent="0.25">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c r="AA101" s="84"/>
      <c r="AB101" s="84"/>
      <c r="AC101" s="84"/>
      <c r="AD101" s="84"/>
      <c r="AE101" s="84"/>
      <c r="AF101" s="84"/>
      <c r="AG101" s="84"/>
      <c r="AH101" s="84"/>
      <c r="AI101" s="84"/>
      <c r="AJ101" s="84"/>
      <c r="AK101" s="84"/>
      <c r="AL101" s="84"/>
      <c r="AM101" s="84"/>
      <c r="AN101" s="84"/>
      <c r="AO101" s="84"/>
      <c r="AP101" s="84"/>
      <c r="AQ101" s="84"/>
      <c r="AR101" s="84"/>
      <c r="AS101" s="84"/>
      <c r="AT101" s="84"/>
      <c r="AU101" s="84"/>
      <c r="AV101" s="84"/>
      <c r="AW101" s="84"/>
      <c r="AX101" s="84"/>
      <c r="AY101" s="84"/>
      <c r="AZ101" s="84"/>
      <c r="BA101" s="84"/>
      <c r="BB101" s="84"/>
      <c r="BC101" s="84"/>
      <c r="BD101" s="84"/>
      <c r="BE101" s="84"/>
      <c r="BF101" s="84"/>
      <c r="BG101" s="84"/>
      <c r="BH101" s="84"/>
    </row>
    <row r="102" spans="1:60" x14ac:dyDescent="0.25">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c r="AA102" s="84"/>
      <c r="AB102" s="84"/>
      <c r="AC102" s="84"/>
      <c r="AD102" s="84"/>
      <c r="AE102" s="84"/>
      <c r="AF102" s="84"/>
      <c r="AG102" s="84"/>
      <c r="AH102" s="84"/>
      <c r="AI102" s="84"/>
      <c r="AJ102" s="84"/>
      <c r="AK102" s="84"/>
      <c r="AL102" s="84"/>
      <c r="AM102" s="84"/>
      <c r="AN102" s="84"/>
      <c r="AO102" s="84"/>
      <c r="AP102" s="84"/>
      <c r="AQ102" s="84"/>
      <c r="AR102" s="84"/>
      <c r="AS102" s="84"/>
      <c r="AT102" s="84"/>
      <c r="AU102" s="84"/>
      <c r="AV102" s="84"/>
      <c r="AW102" s="84"/>
      <c r="AX102" s="84"/>
      <c r="AY102" s="84"/>
      <c r="AZ102" s="84"/>
      <c r="BA102" s="84"/>
      <c r="BB102" s="84"/>
      <c r="BC102" s="84"/>
      <c r="BD102" s="84"/>
      <c r="BE102" s="84"/>
      <c r="BF102" s="84"/>
      <c r="BG102" s="84"/>
      <c r="BH102" s="84"/>
    </row>
    <row r="103" spans="1:60" x14ac:dyDescent="0.25">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c r="AA103" s="84"/>
      <c r="AB103" s="84"/>
      <c r="AC103" s="84"/>
      <c r="AD103" s="84"/>
      <c r="AE103" s="84"/>
      <c r="AF103" s="84"/>
      <c r="AG103" s="84"/>
      <c r="AH103" s="84"/>
      <c r="AI103" s="84"/>
      <c r="AJ103" s="84"/>
      <c r="AK103" s="84"/>
      <c r="AL103" s="84"/>
      <c r="AM103" s="84"/>
      <c r="AN103" s="84"/>
      <c r="AO103" s="84"/>
      <c r="AP103" s="84"/>
      <c r="AQ103" s="84"/>
      <c r="AR103" s="84"/>
      <c r="AS103" s="84"/>
      <c r="AT103" s="84"/>
      <c r="AU103" s="84"/>
      <c r="AV103" s="84"/>
      <c r="AW103" s="84"/>
      <c r="AX103" s="84"/>
      <c r="AY103" s="84"/>
      <c r="AZ103" s="84"/>
      <c r="BA103" s="84"/>
      <c r="BB103" s="84"/>
      <c r="BC103" s="84"/>
      <c r="BD103" s="84"/>
      <c r="BE103" s="84"/>
      <c r="BF103" s="84"/>
      <c r="BG103" s="84"/>
      <c r="BH103" s="84"/>
    </row>
    <row r="104" spans="1:60" x14ac:dyDescent="0.25">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c r="AA104" s="84"/>
      <c r="AB104" s="84"/>
      <c r="AC104" s="84"/>
      <c r="AD104" s="84"/>
      <c r="AE104" s="84"/>
      <c r="AF104" s="84"/>
      <c r="AG104" s="84"/>
      <c r="AH104" s="84"/>
      <c r="AI104" s="84"/>
      <c r="AJ104" s="84"/>
      <c r="AK104" s="84"/>
      <c r="AL104" s="84"/>
      <c r="AM104" s="84"/>
      <c r="AN104" s="84"/>
      <c r="AO104" s="84"/>
      <c r="AP104" s="84"/>
      <c r="AQ104" s="84"/>
      <c r="AR104" s="84"/>
      <c r="AS104" s="84"/>
      <c r="AT104" s="84"/>
      <c r="AU104" s="84"/>
      <c r="AV104" s="84"/>
      <c r="AW104" s="84"/>
      <c r="AX104" s="84"/>
      <c r="AY104" s="84"/>
      <c r="AZ104" s="84"/>
      <c r="BA104" s="84"/>
      <c r="BB104" s="84"/>
      <c r="BC104" s="84"/>
      <c r="BD104" s="84"/>
      <c r="BE104" s="84"/>
      <c r="BF104" s="84"/>
      <c r="BG104" s="84"/>
      <c r="BH104" s="84"/>
    </row>
    <row r="105" spans="1:60" x14ac:dyDescent="0.25">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c r="AA105" s="84"/>
      <c r="AB105" s="84"/>
      <c r="AC105" s="84"/>
      <c r="AD105" s="84"/>
      <c r="AE105" s="84"/>
      <c r="AF105" s="84"/>
      <c r="AG105" s="84"/>
      <c r="AH105" s="84"/>
      <c r="AI105" s="84"/>
      <c r="AJ105" s="84"/>
      <c r="AK105" s="84"/>
      <c r="AL105" s="84"/>
      <c r="AM105" s="84"/>
      <c r="AN105" s="84"/>
      <c r="AO105" s="84"/>
      <c r="AP105" s="84"/>
      <c r="AQ105" s="84"/>
      <c r="AR105" s="84"/>
      <c r="AS105" s="84"/>
      <c r="AT105" s="84"/>
      <c r="AU105" s="84"/>
      <c r="AV105" s="84"/>
      <c r="AW105" s="84"/>
      <c r="AX105" s="84"/>
      <c r="AY105" s="84"/>
      <c r="AZ105" s="84"/>
      <c r="BA105" s="84"/>
      <c r="BB105" s="84"/>
      <c r="BC105" s="84"/>
      <c r="BD105" s="84"/>
      <c r="BE105" s="84"/>
      <c r="BF105" s="84"/>
      <c r="BG105" s="84"/>
      <c r="BH105" s="84"/>
    </row>
    <row r="106" spans="1:60" x14ac:dyDescent="0.25">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c r="AA106" s="84"/>
      <c r="AB106" s="84"/>
      <c r="AC106" s="84"/>
      <c r="AD106" s="84"/>
      <c r="AE106" s="84"/>
      <c r="AF106" s="84"/>
      <c r="AG106" s="84"/>
      <c r="AH106" s="84"/>
      <c r="AI106" s="84"/>
      <c r="AJ106" s="84"/>
      <c r="AK106" s="84"/>
      <c r="AL106" s="84"/>
      <c r="AM106" s="84"/>
      <c r="AN106" s="84"/>
      <c r="AO106" s="84"/>
      <c r="AP106" s="84"/>
      <c r="AQ106" s="84"/>
      <c r="AR106" s="84"/>
      <c r="AS106" s="84"/>
      <c r="AT106" s="84"/>
      <c r="AU106" s="84"/>
      <c r="AV106" s="84"/>
      <c r="AW106" s="84"/>
      <c r="AX106" s="84"/>
      <c r="AY106" s="84"/>
      <c r="AZ106" s="84"/>
      <c r="BA106" s="84"/>
      <c r="BB106" s="84"/>
      <c r="BC106" s="84"/>
      <c r="BD106" s="84"/>
      <c r="BE106" s="84"/>
      <c r="BF106" s="84"/>
      <c r="BG106" s="84"/>
      <c r="BH106" s="84"/>
    </row>
    <row r="107" spans="1:60" x14ac:dyDescent="0.25">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c r="AA107" s="84"/>
      <c r="AB107" s="84"/>
      <c r="AC107" s="84"/>
      <c r="AD107" s="84"/>
      <c r="AE107" s="84"/>
      <c r="AF107" s="84"/>
      <c r="AG107" s="84"/>
      <c r="AH107" s="84"/>
      <c r="AI107" s="84"/>
      <c r="AJ107" s="84"/>
      <c r="AK107" s="84"/>
      <c r="AL107" s="84"/>
      <c r="AM107" s="84"/>
      <c r="AN107" s="84"/>
      <c r="AO107" s="84"/>
      <c r="AP107" s="84"/>
      <c r="AQ107" s="84"/>
      <c r="AR107" s="84"/>
      <c r="AS107" s="84"/>
      <c r="AT107" s="84"/>
      <c r="AU107" s="84"/>
      <c r="AV107" s="84"/>
      <c r="AW107" s="84"/>
      <c r="AX107" s="84"/>
      <c r="AY107" s="84"/>
      <c r="AZ107" s="84"/>
      <c r="BA107" s="84"/>
      <c r="BB107" s="84"/>
      <c r="BC107" s="84"/>
      <c r="BD107" s="84"/>
      <c r="BE107" s="84"/>
      <c r="BF107" s="84"/>
      <c r="BG107" s="84"/>
      <c r="BH107" s="84"/>
    </row>
    <row r="108" spans="1:60" x14ac:dyDescent="0.25">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c r="AA108" s="84"/>
      <c r="AB108" s="84"/>
      <c r="AC108" s="84"/>
      <c r="AD108" s="84"/>
      <c r="AE108" s="84"/>
      <c r="AF108" s="84"/>
      <c r="AG108" s="84"/>
      <c r="AH108" s="84"/>
      <c r="AI108" s="84"/>
      <c r="AJ108" s="84"/>
      <c r="AK108" s="84"/>
      <c r="AL108" s="84"/>
      <c r="AM108" s="84"/>
      <c r="AN108" s="84"/>
      <c r="AO108" s="84"/>
      <c r="AP108" s="84"/>
      <c r="AQ108" s="84"/>
      <c r="AR108" s="84"/>
      <c r="AS108" s="84"/>
      <c r="AT108" s="84"/>
      <c r="AU108" s="84"/>
      <c r="AV108" s="84"/>
      <c r="AW108" s="84"/>
      <c r="AX108" s="84"/>
      <c r="AY108" s="84"/>
      <c r="AZ108" s="84"/>
      <c r="BA108" s="84"/>
      <c r="BB108" s="84"/>
      <c r="BC108" s="84"/>
      <c r="BD108" s="84"/>
      <c r="BE108" s="84"/>
      <c r="BF108" s="84"/>
      <c r="BG108" s="84"/>
      <c r="BH108" s="84"/>
    </row>
    <row r="109" spans="1:60" x14ac:dyDescent="0.25">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c r="AA109" s="84"/>
      <c r="AB109" s="84"/>
      <c r="AC109" s="84"/>
      <c r="AD109" s="84"/>
      <c r="AE109" s="84"/>
      <c r="AF109" s="84"/>
      <c r="AG109" s="84"/>
      <c r="AH109" s="84"/>
      <c r="AI109" s="84"/>
      <c r="AJ109" s="84"/>
      <c r="AK109" s="84"/>
      <c r="AL109" s="84"/>
      <c r="AM109" s="84"/>
      <c r="AN109" s="84"/>
      <c r="AO109" s="84"/>
      <c r="AP109" s="84"/>
      <c r="AQ109" s="84"/>
      <c r="AR109" s="84"/>
      <c r="AS109" s="84"/>
      <c r="AT109" s="84"/>
      <c r="AU109" s="84"/>
      <c r="AV109" s="84"/>
      <c r="AW109" s="84"/>
      <c r="AX109" s="84"/>
      <c r="AY109" s="84"/>
      <c r="AZ109" s="84"/>
      <c r="BA109" s="84"/>
      <c r="BB109" s="84"/>
      <c r="BC109" s="84"/>
      <c r="BD109" s="84"/>
      <c r="BE109" s="84"/>
      <c r="BF109" s="84"/>
      <c r="BG109" s="84"/>
      <c r="BH109" s="84"/>
    </row>
    <row r="110" spans="1:60" x14ac:dyDescent="0.25">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c r="AA110" s="84"/>
      <c r="AB110" s="84"/>
      <c r="AC110" s="84"/>
      <c r="AD110" s="84"/>
      <c r="AE110" s="84"/>
      <c r="AF110" s="84"/>
      <c r="AG110" s="84"/>
      <c r="AH110" s="84"/>
      <c r="AI110" s="84"/>
      <c r="AJ110" s="84"/>
      <c r="AK110" s="84"/>
      <c r="AL110" s="84"/>
      <c r="AM110" s="84"/>
      <c r="AN110" s="84"/>
      <c r="AO110" s="84"/>
      <c r="AP110" s="84"/>
      <c r="AQ110" s="84"/>
      <c r="AR110" s="84"/>
      <c r="AS110" s="84"/>
      <c r="AT110" s="84"/>
      <c r="AU110" s="84"/>
      <c r="AV110" s="84"/>
      <c r="AW110" s="84"/>
      <c r="AX110" s="84"/>
      <c r="AY110" s="84"/>
      <c r="AZ110" s="84"/>
      <c r="BA110" s="84"/>
      <c r="BB110" s="84"/>
      <c r="BC110" s="84"/>
      <c r="BD110" s="84"/>
      <c r="BE110" s="84"/>
      <c r="BF110" s="84"/>
      <c r="BG110" s="84"/>
      <c r="BH110" s="84"/>
    </row>
    <row r="111" spans="1:60" x14ac:dyDescent="0.25">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c r="AA111" s="84"/>
      <c r="AB111" s="84"/>
      <c r="AC111" s="84"/>
      <c r="AD111" s="84"/>
      <c r="AE111" s="84"/>
      <c r="AF111" s="84"/>
      <c r="AG111" s="84"/>
      <c r="AH111" s="84"/>
      <c r="AI111" s="84"/>
      <c r="AJ111" s="84"/>
      <c r="AK111" s="84"/>
      <c r="AL111" s="84"/>
      <c r="AM111" s="84"/>
      <c r="AN111" s="84"/>
      <c r="AO111" s="84"/>
      <c r="AP111" s="84"/>
      <c r="AQ111" s="84"/>
      <c r="AR111" s="84"/>
      <c r="AS111" s="84"/>
      <c r="AT111" s="84"/>
      <c r="AU111" s="84"/>
      <c r="AV111" s="84"/>
      <c r="AW111" s="84"/>
      <c r="AX111" s="84"/>
      <c r="AY111" s="84"/>
      <c r="AZ111" s="84"/>
      <c r="BA111" s="84"/>
      <c r="BB111" s="84"/>
      <c r="BC111" s="84"/>
      <c r="BD111" s="84"/>
      <c r="BE111" s="84"/>
      <c r="BF111" s="84"/>
      <c r="BG111" s="84"/>
      <c r="BH111" s="84"/>
    </row>
    <row r="112" spans="1:60" x14ac:dyDescent="0.25">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c r="AA112" s="84"/>
      <c r="AB112" s="84"/>
      <c r="AC112" s="84"/>
      <c r="AD112" s="84"/>
      <c r="AE112" s="84"/>
      <c r="AF112" s="84"/>
      <c r="AG112" s="84"/>
      <c r="AH112" s="84"/>
      <c r="AI112" s="84"/>
      <c r="AJ112" s="84"/>
      <c r="AK112" s="84"/>
      <c r="AL112" s="84"/>
      <c r="AM112" s="84"/>
      <c r="AN112" s="84"/>
      <c r="AO112" s="84"/>
      <c r="AP112" s="84"/>
      <c r="AQ112" s="84"/>
      <c r="AR112" s="84"/>
      <c r="AS112" s="84"/>
      <c r="AT112" s="84"/>
      <c r="AU112" s="84"/>
      <c r="AV112" s="84"/>
      <c r="AW112" s="84"/>
      <c r="AX112" s="84"/>
      <c r="AY112" s="84"/>
      <c r="AZ112" s="84"/>
      <c r="BA112" s="84"/>
      <c r="BB112" s="84"/>
      <c r="BC112" s="84"/>
      <c r="BD112" s="84"/>
      <c r="BE112" s="84"/>
      <c r="BF112" s="84"/>
      <c r="BG112" s="84"/>
      <c r="BH112" s="84"/>
    </row>
    <row r="113" spans="1:60" x14ac:dyDescent="0.25">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c r="AA113" s="84"/>
      <c r="AB113" s="84"/>
      <c r="AC113" s="84"/>
      <c r="AD113" s="84"/>
      <c r="AE113" s="84"/>
      <c r="AF113" s="84"/>
      <c r="AG113" s="84"/>
      <c r="AH113" s="84"/>
      <c r="AI113" s="84"/>
      <c r="AJ113" s="84"/>
      <c r="AK113" s="84"/>
      <c r="AL113" s="84"/>
      <c r="AM113" s="84"/>
      <c r="AN113" s="84"/>
      <c r="AO113" s="84"/>
      <c r="AP113" s="84"/>
      <c r="AQ113" s="84"/>
      <c r="AR113" s="84"/>
      <c r="AS113" s="84"/>
      <c r="AT113" s="84"/>
      <c r="AU113" s="84"/>
      <c r="AV113" s="84"/>
      <c r="AW113" s="84"/>
      <c r="AX113" s="84"/>
      <c r="AY113" s="84"/>
      <c r="AZ113" s="84"/>
      <c r="BA113" s="84"/>
      <c r="BB113" s="84"/>
      <c r="BC113" s="84"/>
      <c r="BD113" s="84"/>
      <c r="BE113" s="84"/>
      <c r="BF113" s="84"/>
      <c r="BG113" s="84"/>
      <c r="BH113" s="84"/>
    </row>
    <row r="114" spans="1:60" x14ac:dyDescent="0.25">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c r="AA114" s="84"/>
      <c r="AB114" s="84"/>
      <c r="AC114" s="84"/>
      <c r="AD114" s="84"/>
      <c r="AE114" s="84"/>
      <c r="AF114" s="84"/>
      <c r="AG114" s="84"/>
      <c r="AH114" s="84"/>
      <c r="AI114" s="84"/>
      <c r="AJ114" s="84"/>
      <c r="AK114" s="84"/>
      <c r="AL114" s="84"/>
      <c r="AM114" s="84"/>
      <c r="AN114" s="84"/>
      <c r="AO114" s="84"/>
      <c r="AP114" s="84"/>
      <c r="AQ114" s="84"/>
      <c r="AR114" s="84"/>
      <c r="AS114" s="84"/>
      <c r="AT114" s="84"/>
      <c r="AU114" s="84"/>
      <c r="AV114" s="84"/>
      <c r="AW114" s="84"/>
      <c r="AX114" s="84"/>
      <c r="AY114" s="84"/>
      <c r="AZ114" s="84"/>
      <c r="BA114" s="84"/>
      <c r="BB114" s="84"/>
      <c r="BC114" s="84"/>
      <c r="BD114" s="84"/>
      <c r="BE114" s="84"/>
      <c r="BF114" s="84"/>
      <c r="BG114" s="84"/>
      <c r="BH114" s="84"/>
    </row>
    <row r="115" spans="1:60" x14ac:dyDescent="0.25">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c r="AA115" s="84"/>
      <c r="AB115" s="84"/>
      <c r="AC115" s="84"/>
      <c r="AD115" s="84"/>
      <c r="AE115" s="84"/>
      <c r="AF115" s="84"/>
      <c r="AG115" s="84"/>
      <c r="AH115" s="84"/>
      <c r="AI115" s="84"/>
      <c r="AJ115" s="84"/>
      <c r="AK115" s="84"/>
      <c r="AL115" s="84"/>
      <c r="AM115" s="84"/>
      <c r="AN115" s="84"/>
      <c r="AO115" s="84"/>
      <c r="AP115" s="84"/>
      <c r="AQ115" s="84"/>
      <c r="AR115" s="84"/>
      <c r="AS115" s="84"/>
      <c r="AT115" s="84"/>
      <c r="AU115" s="84"/>
      <c r="AV115" s="84"/>
      <c r="AW115" s="84"/>
      <c r="AX115" s="84"/>
      <c r="AY115" s="84"/>
      <c r="AZ115" s="84"/>
      <c r="BA115" s="84"/>
      <c r="BB115" s="84"/>
      <c r="BC115" s="84"/>
      <c r="BD115" s="84"/>
      <c r="BE115" s="84"/>
      <c r="BF115" s="84"/>
      <c r="BG115" s="84"/>
      <c r="BH115" s="84"/>
    </row>
    <row r="116" spans="1:60" x14ac:dyDescent="0.25">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84"/>
      <c r="AB116" s="84"/>
      <c r="AC116" s="84"/>
      <c r="AD116" s="84"/>
      <c r="AE116" s="84"/>
      <c r="AF116" s="84"/>
      <c r="AG116" s="84"/>
      <c r="AH116" s="84"/>
      <c r="AI116" s="84"/>
      <c r="AJ116" s="84"/>
      <c r="AK116" s="84"/>
      <c r="AL116" s="84"/>
      <c r="AM116" s="84"/>
      <c r="AN116" s="84"/>
      <c r="AO116" s="84"/>
      <c r="AP116" s="84"/>
      <c r="AQ116" s="84"/>
      <c r="AR116" s="84"/>
      <c r="AS116" s="84"/>
      <c r="AT116" s="84"/>
      <c r="AU116" s="84"/>
      <c r="AV116" s="84"/>
      <c r="AW116" s="84"/>
      <c r="AX116" s="84"/>
      <c r="AY116" s="84"/>
      <c r="AZ116" s="84"/>
      <c r="BA116" s="84"/>
      <c r="BB116" s="84"/>
      <c r="BC116" s="84"/>
      <c r="BD116" s="84"/>
      <c r="BE116" s="84"/>
      <c r="BF116" s="84"/>
      <c r="BG116" s="84"/>
      <c r="BH116" s="84"/>
    </row>
    <row r="117" spans="1:60" x14ac:dyDescent="0.25">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4"/>
      <c r="AI117" s="84"/>
      <c r="AJ117" s="84"/>
      <c r="AK117" s="84"/>
      <c r="AL117" s="84"/>
      <c r="AM117" s="84"/>
      <c r="AN117" s="84"/>
      <c r="AO117" s="84"/>
      <c r="AP117" s="84"/>
      <c r="AQ117" s="84"/>
      <c r="AR117" s="84"/>
      <c r="AS117" s="84"/>
      <c r="AT117" s="84"/>
      <c r="AU117" s="84"/>
      <c r="AV117" s="84"/>
      <c r="AW117" s="84"/>
      <c r="AX117" s="84"/>
      <c r="AY117" s="84"/>
      <c r="AZ117" s="84"/>
      <c r="BA117" s="84"/>
      <c r="BB117" s="84"/>
      <c r="BC117" s="84"/>
      <c r="BD117" s="84"/>
      <c r="BE117" s="84"/>
      <c r="BF117" s="84"/>
      <c r="BG117" s="84"/>
      <c r="BH117" s="84"/>
    </row>
    <row r="118" spans="1:60" x14ac:dyDescent="0.25">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c r="AA118" s="84"/>
      <c r="AB118" s="84"/>
      <c r="AC118" s="84"/>
      <c r="AD118" s="84"/>
      <c r="AE118" s="84"/>
      <c r="AF118" s="84"/>
      <c r="AG118" s="84"/>
      <c r="AH118" s="84"/>
      <c r="AI118" s="84"/>
      <c r="AJ118" s="84"/>
      <c r="AK118" s="84"/>
      <c r="AL118" s="84"/>
      <c r="AM118" s="84"/>
      <c r="AN118" s="84"/>
      <c r="AO118" s="84"/>
      <c r="AP118" s="84"/>
      <c r="AQ118" s="84"/>
      <c r="AR118" s="84"/>
      <c r="AS118" s="84"/>
      <c r="AT118" s="84"/>
      <c r="AU118" s="84"/>
      <c r="AV118" s="84"/>
      <c r="AW118" s="84"/>
      <c r="AX118" s="84"/>
      <c r="AY118" s="84"/>
      <c r="AZ118" s="84"/>
      <c r="BA118" s="84"/>
      <c r="BB118" s="84"/>
      <c r="BC118" s="84"/>
      <c r="BD118" s="84"/>
      <c r="BE118" s="84"/>
      <c r="BF118" s="84"/>
      <c r="BG118" s="84"/>
      <c r="BH118" s="84"/>
    </row>
    <row r="119" spans="1:60" x14ac:dyDescent="0.25">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c r="AI119" s="84"/>
      <c r="AJ119" s="84"/>
      <c r="AK119" s="84"/>
      <c r="AL119" s="84"/>
      <c r="AM119" s="84"/>
      <c r="AN119" s="84"/>
      <c r="AO119" s="84"/>
      <c r="AP119" s="84"/>
      <c r="AQ119" s="84"/>
      <c r="AR119" s="84"/>
      <c r="AS119" s="84"/>
      <c r="AT119" s="84"/>
      <c r="AU119" s="84"/>
      <c r="AV119" s="84"/>
      <c r="AW119" s="84"/>
      <c r="AX119" s="84"/>
      <c r="AY119" s="84"/>
      <c r="AZ119" s="84"/>
      <c r="BA119" s="84"/>
      <c r="BB119" s="84"/>
      <c r="BC119" s="84"/>
      <c r="BD119" s="84"/>
      <c r="BE119" s="84"/>
      <c r="BF119" s="84"/>
      <c r="BG119" s="84"/>
      <c r="BH119" s="84"/>
    </row>
    <row r="120" spans="1:60" x14ac:dyDescent="0.25">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c r="AA120" s="84"/>
      <c r="AB120" s="84"/>
      <c r="AC120" s="84"/>
      <c r="AD120" s="84"/>
      <c r="AE120" s="84"/>
      <c r="AF120" s="84"/>
      <c r="AG120" s="84"/>
      <c r="AH120" s="84"/>
      <c r="AI120" s="84"/>
      <c r="AJ120" s="84"/>
      <c r="AK120" s="84"/>
      <c r="AL120" s="84"/>
      <c r="AM120" s="84"/>
      <c r="AN120" s="84"/>
      <c r="AO120" s="84"/>
      <c r="AP120" s="84"/>
      <c r="AQ120" s="84"/>
      <c r="AR120" s="84"/>
      <c r="AS120" s="84"/>
      <c r="AT120" s="84"/>
      <c r="AU120" s="84"/>
      <c r="AV120" s="84"/>
      <c r="AW120" s="84"/>
      <c r="AX120" s="84"/>
      <c r="AY120" s="84"/>
      <c r="AZ120" s="84"/>
      <c r="BA120" s="84"/>
      <c r="BB120" s="84"/>
      <c r="BC120" s="84"/>
      <c r="BD120" s="84"/>
      <c r="BE120" s="84"/>
      <c r="BF120" s="84"/>
      <c r="BG120" s="84"/>
      <c r="BH120" s="84"/>
    </row>
    <row r="121" spans="1:60" x14ac:dyDescent="0.25">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84"/>
      <c r="AJ121" s="84"/>
      <c r="AK121" s="84"/>
      <c r="AL121" s="84"/>
      <c r="AM121" s="84"/>
      <c r="AN121" s="84"/>
      <c r="AO121" s="84"/>
      <c r="AP121" s="84"/>
      <c r="AQ121" s="84"/>
      <c r="AR121" s="84"/>
      <c r="AS121" s="84"/>
      <c r="AT121" s="84"/>
      <c r="AU121" s="84"/>
      <c r="AV121" s="84"/>
      <c r="AW121" s="84"/>
      <c r="AX121" s="84"/>
      <c r="AY121" s="84"/>
      <c r="AZ121" s="84"/>
      <c r="BA121" s="84"/>
      <c r="BB121" s="84"/>
      <c r="BC121" s="84"/>
      <c r="BD121" s="84"/>
      <c r="BE121" s="84"/>
      <c r="BF121" s="84"/>
      <c r="BG121" s="84"/>
      <c r="BH121" s="84"/>
    </row>
    <row r="122" spans="1:60" x14ac:dyDescent="0.25">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c r="AA122" s="84"/>
      <c r="AB122" s="84"/>
      <c r="AC122" s="84"/>
      <c r="AD122" s="84"/>
      <c r="AE122" s="84"/>
      <c r="AF122" s="84"/>
      <c r="AG122" s="84"/>
      <c r="AH122" s="84"/>
      <c r="AI122" s="84"/>
      <c r="AJ122" s="84"/>
      <c r="AK122" s="84"/>
      <c r="AL122" s="84"/>
      <c r="AM122" s="84"/>
      <c r="AN122" s="84"/>
      <c r="AO122" s="84"/>
      <c r="AP122" s="84"/>
      <c r="AQ122" s="84"/>
      <c r="AR122" s="84"/>
      <c r="AS122" s="84"/>
      <c r="AT122" s="84"/>
      <c r="AU122" s="84"/>
      <c r="AV122" s="84"/>
      <c r="AW122" s="84"/>
      <c r="AX122" s="84"/>
      <c r="AY122" s="84"/>
      <c r="AZ122" s="84"/>
      <c r="BA122" s="84"/>
      <c r="BB122" s="84"/>
      <c r="BC122" s="84"/>
      <c r="BD122" s="84"/>
      <c r="BE122" s="84"/>
      <c r="BF122" s="84"/>
      <c r="BG122" s="84"/>
      <c r="BH122" s="84"/>
    </row>
    <row r="123" spans="1:60" x14ac:dyDescent="0.25">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c r="AA123" s="84"/>
      <c r="AB123" s="84"/>
      <c r="AC123" s="84"/>
      <c r="AD123" s="84"/>
      <c r="AE123" s="84"/>
      <c r="AF123" s="84"/>
      <c r="AG123" s="84"/>
      <c r="AH123" s="84"/>
      <c r="AI123" s="84"/>
      <c r="AJ123" s="84"/>
      <c r="AK123" s="84"/>
      <c r="AL123" s="84"/>
      <c r="AM123" s="84"/>
      <c r="AN123" s="84"/>
      <c r="AO123" s="84"/>
      <c r="AP123" s="84"/>
      <c r="AQ123" s="84"/>
      <c r="AR123" s="84"/>
      <c r="AS123" s="84"/>
      <c r="AT123" s="84"/>
      <c r="AU123" s="84"/>
      <c r="AV123" s="84"/>
      <c r="AW123" s="84"/>
      <c r="AX123" s="84"/>
      <c r="AY123" s="84"/>
      <c r="AZ123" s="84"/>
      <c r="BA123" s="84"/>
      <c r="BB123" s="84"/>
      <c r="BC123" s="84"/>
      <c r="BD123" s="84"/>
      <c r="BE123" s="84"/>
      <c r="BF123" s="84"/>
      <c r="BG123" s="84"/>
      <c r="BH123" s="84"/>
    </row>
    <row r="124" spans="1:60" x14ac:dyDescent="0.25">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c r="AA124" s="84"/>
      <c r="AB124" s="84"/>
      <c r="AC124" s="84"/>
      <c r="AD124" s="84"/>
      <c r="AE124" s="84"/>
      <c r="AF124" s="84"/>
      <c r="AG124" s="84"/>
      <c r="AH124" s="84"/>
      <c r="AI124" s="84"/>
      <c r="AJ124" s="84"/>
      <c r="AK124" s="84"/>
      <c r="AL124" s="84"/>
      <c r="AM124" s="84"/>
      <c r="AN124" s="84"/>
      <c r="AO124" s="84"/>
      <c r="AP124" s="84"/>
      <c r="AQ124" s="84"/>
      <c r="AR124" s="84"/>
      <c r="AS124" s="84"/>
      <c r="AT124" s="84"/>
      <c r="AU124" s="84"/>
      <c r="AV124" s="84"/>
      <c r="AW124" s="84"/>
      <c r="AX124" s="84"/>
      <c r="AY124" s="84"/>
      <c r="AZ124" s="84"/>
      <c r="BA124" s="84"/>
      <c r="BB124" s="84"/>
      <c r="BC124" s="84"/>
      <c r="BD124" s="84"/>
      <c r="BE124" s="84"/>
      <c r="BF124" s="84"/>
      <c r="BG124" s="84"/>
      <c r="BH124" s="84"/>
    </row>
    <row r="125" spans="1:60" x14ac:dyDescent="0.25">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c r="AA125" s="84"/>
      <c r="AB125" s="84"/>
      <c r="AC125" s="84"/>
      <c r="AD125" s="84"/>
      <c r="AE125" s="84"/>
      <c r="AF125" s="84"/>
      <c r="AG125" s="84"/>
      <c r="AH125" s="84"/>
      <c r="AI125" s="84"/>
      <c r="AJ125" s="84"/>
      <c r="AK125" s="84"/>
      <c r="AL125" s="84"/>
      <c r="AM125" s="84"/>
      <c r="AN125" s="84"/>
      <c r="AO125" s="84"/>
      <c r="AP125" s="84"/>
      <c r="AQ125" s="84"/>
      <c r="AR125" s="84"/>
      <c r="AS125" s="84"/>
      <c r="AT125" s="84"/>
      <c r="AU125" s="84"/>
      <c r="AV125" s="84"/>
      <c r="AW125" s="84"/>
      <c r="AX125" s="84"/>
      <c r="AY125" s="84"/>
      <c r="AZ125" s="84"/>
      <c r="BA125" s="84"/>
      <c r="BB125" s="84"/>
      <c r="BC125" s="84"/>
      <c r="BD125" s="84"/>
      <c r="BE125" s="84"/>
      <c r="BF125" s="84"/>
      <c r="BG125" s="84"/>
      <c r="BH125" s="84"/>
    </row>
    <row r="126" spans="1:60" x14ac:dyDescent="0.25">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c r="AI126" s="84"/>
      <c r="AJ126" s="84"/>
      <c r="AK126" s="84"/>
      <c r="AL126" s="84"/>
      <c r="AM126" s="84"/>
      <c r="AN126" s="84"/>
      <c r="AO126" s="84"/>
      <c r="AP126" s="84"/>
      <c r="AQ126" s="84"/>
      <c r="AR126" s="84"/>
      <c r="AS126" s="84"/>
      <c r="AT126" s="84"/>
      <c r="AU126" s="84"/>
      <c r="AV126" s="84"/>
      <c r="AW126" s="84"/>
      <c r="AX126" s="84"/>
      <c r="AY126" s="84"/>
      <c r="AZ126" s="84"/>
      <c r="BA126" s="84"/>
      <c r="BB126" s="84"/>
      <c r="BC126" s="84"/>
      <c r="BD126" s="84"/>
      <c r="BE126" s="84"/>
      <c r="BF126" s="84"/>
      <c r="BG126" s="84"/>
      <c r="BH126" s="84"/>
    </row>
    <row r="127" spans="1:60" x14ac:dyDescent="0.25">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c r="AA127" s="84"/>
      <c r="AB127" s="84"/>
      <c r="AC127" s="84"/>
      <c r="AD127" s="84"/>
      <c r="AE127" s="84"/>
      <c r="AF127" s="84"/>
      <c r="AG127" s="84"/>
      <c r="AH127" s="84"/>
      <c r="AI127" s="84"/>
      <c r="AJ127" s="84"/>
      <c r="AK127" s="84"/>
      <c r="AL127" s="84"/>
      <c r="AM127" s="84"/>
      <c r="AN127" s="84"/>
      <c r="AO127" s="84"/>
      <c r="AP127" s="84"/>
      <c r="AQ127" s="84"/>
      <c r="AR127" s="84"/>
      <c r="AS127" s="84"/>
      <c r="AT127" s="84"/>
      <c r="AU127" s="84"/>
      <c r="AV127" s="84"/>
      <c r="AW127" s="84"/>
      <c r="AX127" s="84"/>
      <c r="AY127" s="84"/>
      <c r="AZ127" s="84"/>
      <c r="BA127" s="84"/>
      <c r="BB127" s="84"/>
      <c r="BC127" s="84"/>
      <c r="BD127" s="84"/>
      <c r="BE127" s="84"/>
      <c r="BF127" s="84"/>
      <c r="BG127" s="84"/>
      <c r="BH127" s="84"/>
    </row>
    <row r="128" spans="1:60" x14ac:dyDescent="0.25">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c r="AA128" s="84"/>
      <c r="AB128" s="84"/>
      <c r="AC128" s="84"/>
      <c r="AD128" s="84"/>
      <c r="AE128" s="84"/>
      <c r="AF128" s="84"/>
      <c r="AG128" s="84"/>
      <c r="AH128" s="84"/>
      <c r="AI128" s="84"/>
      <c r="AJ128" s="84"/>
      <c r="AK128" s="84"/>
      <c r="AL128" s="84"/>
      <c r="AM128" s="84"/>
      <c r="AN128" s="84"/>
      <c r="AO128" s="84"/>
      <c r="AP128" s="84"/>
      <c r="AQ128" s="84"/>
      <c r="AR128" s="84"/>
      <c r="AS128" s="84"/>
      <c r="AT128" s="84"/>
      <c r="AU128" s="84"/>
      <c r="AV128" s="84"/>
      <c r="AW128" s="84"/>
      <c r="AX128" s="84"/>
      <c r="AY128" s="84"/>
      <c r="AZ128" s="84"/>
      <c r="BA128" s="84"/>
      <c r="BB128" s="84"/>
      <c r="BC128" s="84"/>
      <c r="BD128" s="84"/>
      <c r="BE128" s="84"/>
      <c r="BF128" s="84"/>
      <c r="BG128" s="84"/>
      <c r="BH128" s="84"/>
    </row>
    <row r="129" spans="1:60" x14ac:dyDescent="0.25">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c r="AA129" s="84"/>
      <c r="AB129" s="84"/>
      <c r="AC129" s="84"/>
      <c r="AD129" s="84"/>
      <c r="AE129" s="84"/>
      <c r="AF129" s="84"/>
      <c r="AG129" s="84"/>
      <c r="AH129" s="84"/>
      <c r="AI129" s="84"/>
      <c r="AJ129" s="84"/>
      <c r="AK129" s="84"/>
      <c r="AL129" s="84"/>
      <c r="AM129" s="84"/>
      <c r="AN129" s="84"/>
      <c r="AO129" s="84"/>
      <c r="AP129" s="84"/>
      <c r="AQ129" s="84"/>
      <c r="AR129" s="84"/>
      <c r="AS129" s="84"/>
      <c r="AT129" s="84"/>
      <c r="AU129" s="84"/>
      <c r="AV129" s="84"/>
      <c r="AW129" s="84"/>
      <c r="AX129" s="84"/>
      <c r="AY129" s="84"/>
      <c r="AZ129" s="84"/>
      <c r="BA129" s="84"/>
      <c r="BB129" s="84"/>
      <c r="BC129" s="84"/>
      <c r="BD129" s="84"/>
      <c r="BE129" s="84"/>
      <c r="BF129" s="84"/>
      <c r="BG129" s="84"/>
      <c r="BH129" s="84"/>
    </row>
    <row r="130" spans="1:60" x14ac:dyDescent="0.25">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c r="AA130" s="84"/>
      <c r="AB130" s="84"/>
      <c r="AC130" s="84"/>
      <c r="AD130" s="84"/>
      <c r="AE130" s="84"/>
      <c r="AF130" s="84"/>
      <c r="AG130" s="84"/>
      <c r="AH130" s="84"/>
      <c r="AI130" s="84"/>
      <c r="AJ130" s="84"/>
      <c r="AK130" s="84"/>
      <c r="AL130" s="84"/>
      <c r="AM130" s="84"/>
      <c r="AN130" s="84"/>
      <c r="AO130" s="84"/>
      <c r="AP130" s="84"/>
      <c r="AQ130" s="84"/>
      <c r="AR130" s="84"/>
      <c r="AS130" s="84"/>
      <c r="AT130" s="84"/>
      <c r="AU130" s="84"/>
      <c r="AV130" s="84"/>
      <c r="AW130" s="84"/>
      <c r="AX130" s="84"/>
      <c r="AY130" s="84"/>
      <c r="AZ130" s="84"/>
      <c r="BA130" s="84"/>
      <c r="BB130" s="84"/>
      <c r="BC130" s="84"/>
      <c r="BD130" s="84"/>
      <c r="BE130" s="84"/>
      <c r="BF130" s="84"/>
      <c r="BG130" s="84"/>
      <c r="BH130" s="84"/>
    </row>
    <row r="131" spans="1:60" x14ac:dyDescent="0.25">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c r="AA131" s="84"/>
      <c r="AB131" s="84"/>
      <c r="AC131" s="84"/>
      <c r="AD131" s="84"/>
      <c r="AE131" s="84"/>
      <c r="AF131" s="84"/>
      <c r="AG131" s="84"/>
      <c r="AH131" s="84"/>
      <c r="AI131" s="84"/>
      <c r="AJ131" s="84"/>
      <c r="AK131" s="84"/>
      <c r="AL131" s="84"/>
      <c r="AM131" s="84"/>
      <c r="AN131" s="84"/>
      <c r="AO131" s="84"/>
      <c r="AP131" s="84"/>
      <c r="AQ131" s="84"/>
      <c r="AR131" s="84"/>
      <c r="AS131" s="84"/>
      <c r="AT131" s="84"/>
      <c r="AU131" s="84"/>
      <c r="AV131" s="84"/>
      <c r="AW131" s="84"/>
      <c r="AX131" s="84"/>
      <c r="AY131" s="84"/>
      <c r="AZ131" s="84"/>
      <c r="BA131" s="84"/>
      <c r="BB131" s="84"/>
      <c r="BC131" s="84"/>
      <c r="BD131" s="84"/>
      <c r="BE131" s="84"/>
      <c r="BF131" s="84"/>
      <c r="BG131" s="84"/>
      <c r="BH131" s="84"/>
    </row>
    <row r="132" spans="1:60" x14ac:dyDescent="0.25">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c r="AA132" s="84"/>
      <c r="AB132" s="84"/>
      <c r="AC132" s="84"/>
      <c r="AD132" s="84"/>
      <c r="AE132" s="84"/>
      <c r="AF132" s="84"/>
      <c r="AG132" s="84"/>
      <c r="AH132" s="84"/>
      <c r="AI132" s="84"/>
      <c r="AJ132" s="84"/>
      <c r="AK132" s="84"/>
      <c r="AL132" s="84"/>
      <c r="AM132" s="84"/>
      <c r="AN132" s="84"/>
      <c r="AO132" s="84"/>
      <c r="AP132" s="84"/>
      <c r="AQ132" s="84"/>
      <c r="AR132" s="84"/>
      <c r="AS132" s="84"/>
      <c r="AT132" s="84"/>
      <c r="AU132" s="84"/>
      <c r="AV132" s="84"/>
      <c r="AW132" s="84"/>
      <c r="AX132" s="84"/>
      <c r="AY132" s="84"/>
      <c r="AZ132" s="84"/>
      <c r="BA132" s="84"/>
      <c r="BB132" s="84"/>
      <c r="BC132" s="84"/>
      <c r="BD132" s="84"/>
      <c r="BE132" s="84"/>
      <c r="BF132" s="84"/>
      <c r="BG132" s="84"/>
      <c r="BH132" s="84"/>
    </row>
    <row r="133" spans="1:60" x14ac:dyDescent="0.25">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c r="AI133" s="84"/>
      <c r="AJ133" s="84"/>
      <c r="AK133" s="84"/>
      <c r="AL133" s="84"/>
      <c r="AM133" s="84"/>
      <c r="AN133" s="84"/>
      <c r="AO133" s="84"/>
      <c r="AP133" s="84"/>
      <c r="AQ133" s="84"/>
      <c r="AR133" s="84"/>
      <c r="AS133" s="84"/>
      <c r="AT133" s="84"/>
      <c r="AU133" s="84"/>
      <c r="AV133" s="84"/>
      <c r="AW133" s="84"/>
      <c r="AX133" s="84"/>
      <c r="AY133" s="84"/>
      <c r="AZ133" s="84"/>
      <c r="BA133" s="84"/>
      <c r="BB133" s="84"/>
      <c r="BC133" s="84"/>
      <c r="BD133" s="84"/>
      <c r="BE133" s="84"/>
      <c r="BF133" s="84"/>
      <c r="BG133" s="84"/>
      <c r="BH133" s="84"/>
    </row>
    <row r="134" spans="1:60" x14ac:dyDescent="0.25">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c r="AH134" s="84"/>
      <c r="AI134" s="84"/>
      <c r="AJ134" s="84"/>
      <c r="AK134" s="84"/>
      <c r="AL134" s="84"/>
      <c r="AM134" s="84"/>
      <c r="AN134" s="84"/>
      <c r="AO134" s="84"/>
      <c r="AP134" s="84"/>
      <c r="AQ134" s="84"/>
      <c r="AR134" s="84"/>
      <c r="AS134" s="84"/>
      <c r="AT134" s="84"/>
      <c r="AU134" s="84"/>
      <c r="AV134" s="84"/>
      <c r="AW134" s="84"/>
      <c r="AX134" s="84"/>
      <c r="AY134" s="84"/>
      <c r="AZ134" s="84"/>
      <c r="BA134" s="84"/>
      <c r="BB134" s="84"/>
      <c r="BC134" s="84"/>
      <c r="BD134" s="84"/>
      <c r="BE134" s="84"/>
      <c r="BF134" s="84"/>
      <c r="BG134" s="84"/>
      <c r="BH134" s="84"/>
    </row>
    <row r="135" spans="1:60" x14ac:dyDescent="0.25">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84"/>
      <c r="AJ135" s="84"/>
      <c r="AK135" s="84"/>
      <c r="AL135" s="84"/>
      <c r="AM135" s="84"/>
      <c r="AN135" s="84"/>
      <c r="AO135" s="84"/>
      <c r="AP135" s="84"/>
      <c r="AQ135" s="84"/>
      <c r="AR135" s="84"/>
      <c r="AS135" s="84"/>
      <c r="AT135" s="84"/>
      <c r="AU135" s="84"/>
      <c r="AV135" s="84"/>
      <c r="AW135" s="84"/>
      <c r="AX135" s="84"/>
      <c r="AY135" s="84"/>
      <c r="AZ135" s="84"/>
      <c r="BA135" s="84"/>
      <c r="BB135" s="84"/>
      <c r="BC135" s="84"/>
      <c r="BD135" s="84"/>
      <c r="BE135" s="84"/>
      <c r="BF135" s="84"/>
      <c r="BG135" s="84"/>
      <c r="BH135" s="84"/>
    </row>
    <row r="136" spans="1:60" x14ac:dyDescent="0.25">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4"/>
      <c r="AT136" s="84"/>
      <c r="AU136" s="84"/>
      <c r="AV136" s="84"/>
      <c r="AW136" s="84"/>
      <c r="AX136" s="84"/>
      <c r="AY136" s="84"/>
      <c r="AZ136" s="84"/>
      <c r="BA136" s="84"/>
      <c r="BB136" s="84"/>
      <c r="BC136" s="84"/>
      <c r="BD136" s="84"/>
      <c r="BE136" s="84"/>
      <c r="BF136" s="84"/>
      <c r="BG136" s="84"/>
      <c r="BH136" s="84"/>
    </row>
    <row r="137" spans="1:60" x14ac:dyDescent="0.25">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c r="AA137" s="84"/>
      <c r="AB137" s="84"/>
      <c r="AC137" s="84"/>
      <c r="AD137" s="84"/>
      <c r="AE137" s="84"/>
      <c r="AF137" s="84"/>
      <c r="AG137" s="84"/>
      <c r="AH137" s="84"/>
      <c r="AI137" s="84"/>
      <c r="AJ137" s="84"/>
      <c r="AK137" s="84"/>
      <c r="AL137" s="84"/>
      <c r="AM137" s="84"/>
      <c r="AN137" s="84"/>
      <c r="AO137" s="84"/>
      <c r="AP137" s="84"/>
      <c r="AQ137" s="84"/>
      <c r="AR137" s="84"/>
      <c r="AS137" s="84"/>
      <c r="AT137" s="84"/>
      <c r="AU137" s="84"/>
      <c r="AV137" s="84"/>
      <c r="AW137" s="84"/>
      <c r="AX137" s="84"/>
      <c r="AY137" s="84"/>
      <c r="AZ137" s="84"/>
      <c r="BA137" s="84"/>
      <c r="BB137" s="84"/>
      <c r="BC137" s="84"/>
      <c r="BD137" s="84"/>
      <c r="BE137" s="84"/>
      <c r="BF137" s="84"/>
      <c r="BG137" s="84"/>
      <c r="BH137" s="84"/>
    </row>
    <row r="138" spans="1:60" x14ac:dyDescent="0.25">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c r="AA138" s="84"/>
      <c r="AB138" s="84"/>
      <c r="AC138" s="84"/>
      <c r="AD138" s="84"/>
      <c r="AE138" s="84"/>
      <c r="AF138" s="84"/>
      <c r="AG138" s="84"/>
      <c r="AH138" s="84"/>
      <c r="AI138" s="84"/>
      <c r="AJ138" s="84"/>
      <c r="AK138" s="84"/>
      <c r="AL138" s="84"/>
      <c r="AM138" s="84"/>
      <c r="AN138" s="84"/>
      <c r="AO138" s="84"/>
      <c r="AP138" s="84"/>
      <c r="AQ138" s="84"/>
      <c r="AR138" s="84"/>
      <c r="AS138" s="84"/>
      <c r="AT138" s="84"/>
      <c r="AU138" s="84"/>
      <c r="AV138" s="84"/>
      <c r="AW138" s="84"/>
      <c r="AX138" s="84"/>
      <c r="AY138" s="84"/>
      <c r="AZ138" s="84"/>
      <c r="BA138" s="84"/>
      <c r="BB138" s="84"/>
      <c r="BC138" s="84"/>
      <c r="BD138" s="84"/>
      <c r="BE138" s="84"/>
      <c r="BF138" s="84"/>
      <c r="BG138" s="84"/>
      <c r="BH138" s="84"/>
    </row>
    <row r="139" spans="1:60" x14ac:dyDescent="0.25">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c r="AA139" s="84"/>
      <c r="AB139" s="84"/>
      <c r="AC139" s="84"/>
      <c r="AD139" s="84"/>
      <c r="AE139" s="84"/>
      <c r="AF139" s="84"/>
      <c r="AG139" s="84"/>
      <c r="AH139" s="84"/>
      <c r="AI139" s="84"/>
      <c r="AJ139" s="84"/>
      <c r="AK139" s="84"/>
      <c r="AL139" s="84"/>
      <c r="AM139" s="84"/>
      <c r="AN139" s="84"/>
      <c r="AO139" s="84"/>
      <c r="AP139" s="84"/>
      <c r="AQ139" s="84"/>
      <c r="AR139" s="84"/>
      <c r="AS139" s="84"/>
      <c r="AT139" s="84"/>
      <c r="AU139" s="84"/>
      <c r="AV139" s="84"/>
      <c r="AW139" s="84"/>
      <c r="AX139" s="84"/>
      <c r="AY139" s="84"/>
      <c r="AZ139" s="84"/>
      <c r="BA139" s="84"/>
      <c r="BB139" s="84"/>
      <c r="BC139" s="84"/>
      <c r="BD139" s="84"/>
      <c r="BE139" s="84"/>
      <c r="BF139" s="84"/>
      <c r="BG139" s="84"/>
      <c r="BH139" s="84"/>
    </row>
    <row r="140" spans="1:60" x14ac:dyDescent="0.25">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c r="AA140" s="84"/>
      <c r="AB140" s="84"/>
      <c r="AC140" s="84"/>
      <c r="AD140" s="84"/>
      <c r="AE140" s="84"/>
      <c r="AF140" s="84"/>
      <c r="AG140" s="84"/>
      <c r="AH140" s="84"/>
      <c r="AI140" s="84"/>
      <c r="AJ140" s="84"/>
      <c r="AK140" s="84"/>
      <c r="AL140" s="84"/>
      <c r="AM140" s="84"/>
      <c r="AN140" s="84"/>
      <c r="AO140" s="84"/>
      <c r="AP140" s="84"/>
      <c r="AQ140" s="84"/>
      <c r="AR140" s="84"/>
      <c r="AS140" s="84"/>
      <c r="AT140" s="84"/>
      <c r="AU140" s="84"/>
      <c r="AV140" s="84"/>
      <c r="AW140" s="84"/>
      <c r="AX140" s="84"/>
      <c r="AY140" s="84"/>
      <c r="AZ140" s="84"/>
      <c r="BA140" s="84"/>
      <c r="BB140" s="84"/>
      <c r="BC140" s="84"/>
      <c r="BD140" s="84"/>
      <c r="BE140" s="84"/>
      <c r="BF140" s="84"/>
      <c r="BG140" s="84"/>
      <c r="BH140" s="84"/>
    </row>
    <row r="141" spans="1:60" x14ac:dyDescent="0.25">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c r="AA141" s="84"/>
      <c r="AB141" s="84"/>
      <c r="AC141" s="84"/>
      <c r="AD141" s="84"/>
      <c r="AE141" s="84"/>
      <c r="AF141" s="84"/>
      <c r="AG141" s="84"/>
      <c r="AH141" s="84"/>
      <c r="AI141" s="84"/>
      <c r="AJ141" s="84"/>
      <c r="AK141" s="84"/>
      <c r="AL141" s="84"/>
      <c r="AM141" s="84"/>
      <c r="AN141" s="84"/>
      <c r="AO141" s="84"/>
      <c r="AP141" s="84"/>
      <c r="AQ141" s="84"/>
      <c r="AR141" s="84"/>
      <c r="AS141" s="84"/>
      <c r="AT141" s="84"/>
      <c r="AU141" s="84"/>
      <c r="AV141" s="84"/>
      <c r="AW141" s="84"/>
      <c r="AX141" s="84"/>
      <c r="AY141" s="84"/>
      <c r="AZ141" s="84"/>
      <c r="BA141" s="84"/>
      <c r="BB141" s="84"/>
      <c r="BC141" s="84"/>
      <c r="BD141" s="84"/>
      <c r="BE141" s="84"/>
      <c r="BF141" s="84"/>
      <c r="BG141" s="84"/>
      <c r="BH141" s="84"/>
    </row>
    <row r="142" spans="1:60" x14ac:dyDescent="0.25">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c r="AA142" s="84"/>
      <c r="AB142" s="84"/>
      <c r="AC142" s="84"/>
      <c r="AD142" s="84"/>
      <c r="AE142" s="84"/>
      <c r="AF142" s="84"/>
      <c r="AG142" s="84"/>
      <c r="AH142" s="84"/>
      <c r="AI142" s="84"/>
      <c r="AJ142" s="84"/>
      <c r="AK142" s="84"/>
      <c r="AL142" s="84"/>
      <c r="AM142" s="84"/>
      <c r="AN142" s="84"/>
      <c r="AO142" s="84"/>
      <c r="AP142" s="84"/>
      <c r="AQ142" s="84"/>
      <c r="AR142" s="84"/>
      <c r="AS142" s="84"/>
      <c r="AT142" s="84"/>
      <c r="AU142" s="84"/>
      <c r="AV142" s="84"/>
      <c r="AW142" s="84"/>
      <c r="AX142" s="84"/>
      <c r="AY142" s="84"/>
      <c r="AZ142" s="84"/>
      <c r="BA142" s="84"/>
      <c r="BB142" s="84"/>
      <c r="BC142" s="84"/>
      <c r="BD142" s="84"/>
      <c r="BE142" s="84"/>
      <c r="BF142" s="84"/>
      <c r="BG142" s="84"/>
      <c r="BH142" s="84"/>
    </row>
    <row r="143" spans="1:60" x14ac:dyDescent="0.25">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c r="AA143" s="84"/>
      <c r="AB143" s="84"/>
      <c r="AC143" s="84"/>
      <c r="AD143" s="84"/>
      <c r="AE143" s="84"/>
      <c r="AF143" s="84"/>
      <c r="AG143" s="84"/>
      <c r="AH143" s="84"/>
      <c r="AI143" s="84"/>
      <c r="AJ143" s="84"/>
      <c r="AK143" s="84"/>
      <c r="AL143" s="84"/>
      <c r="AM143" s="84"/>
      <c r="AN143" s="84"/>
      <c r="AO143" s="84"/>
      <c r="AP143" s="84"/>
      <c r="AQ143" s="84"/>
      <c r="AR143" s="84"/>
      <c r="AS143" s="84"/>
      <c r="AT143" s="84"/>
      <c r="AU143" s="84"/>
      <c r="AV143" s="84"/>
      <c r="AW143" s="84"/>
      <c r="AX143" s="84"/>
      <c r="AY143" s="84"/>
      <c r="AZ143" s="84"/>
      <c r="BA143" s="84"/>
      <c r="BB143" s="84"/>
      <c r="BC143" s="84"/>
      <c r="BD143" s="84"/>
      <c r="BE143" s="84"/>
      <c r="BF143" s="84"/>
      <c r="BG143" s="84"/>
      <c r="BH143" s="84"/>
    </row>
    <row r="144" spans="1:60" x14ac:dyDescent="0.25">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c r="AI144" s="84"/>
      <c r="AJ144" s="84"/>
      <c r="AK144" s="84"/>
      <c r="AL144" s="84"/>
      <c r="AM144" s="84"/>
      <c r="AN144" s="84"/>
      <c r="AO144" s="84"/>
      <c r="AP144" s="84"/>
      <c r="AQ144" s="84"/>
      <c r="AR144" s="84"/>
      <c r="AS144" s="84"/>
      <c r="AT144" s="84"/>
      <c r="AU144" s="84"/>
      <c r="AV144" s="84"/>
      <c r="AW144" s="84"/>
      <c r="AX144" s="84"/>
      <c r="AY144" s="84"/>
      <c r="AZ144" s="84"/>
      <c r="BA144" s="84"/>
      <c r="BB144" s="84"/>
      <c r="BC144" s="84"/>
      <c r="BD144" s="84"/>
      <c r="BE144" s="84"/>
      <c r="BF144" s="84"/>
      <c r="BG144" s="84"/>
      <c r="BH144" s="84"/>
    </row>
    <row r="145" spans="1:60" x14ac:dyDescent="0.25">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84"/>
      <c r="AJ145" s="84"/>
      <c r="AK145" s="84"/>
      <c r="AL145" s="84"/>
      <c r="AM145" s="84"/>
      <c r="AN145" s="84"/>
      <c r="AO145" s="84"/>
      <c r="AP145" s="84"/>
      <c r="AQ145" s="84"/>
      <c r="AR145" s="84"/>
      <c r="AS145" s="84"/>
      <c r="AT145" s="84"/>
      <c r="AU145" s="84"/>
      <c r="AV145" s="84"/>
      <c r="AW145" s="84"/>
      <c r="AX145" s="84"/>
      <c r="AY145" s="84"/>
      <c r="AZ145" s="84"/>
      <c r="BA145" s="84"/>
      <c r="BB145" s="84"/>
      <c r="BC145" s="84"/>
      <c r="BD145" s="84"/>
      <c r="BE145" s="84"/>
      <c r="BF145" s="84"/>
      <c r="BG145" s="84"/>
      <c r="BH145" s="84"/>
    </row>
    <row r="146" spans="1:60" x14ac:dyDescent="0.25">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c r="AA146" s="84"/>
      <c r="AB146" s="84"/>
      <c r="AC146" s="84"/>
      <c r="AD146" s="84"/>
      <c r="AE146" s="84"/>
      <c r="AF146" s="84"/>
      <c r="AG146" s="84"/>
      <c r="AH146" s="84"/>
      <c r="AI146" s="84"/>
      <c r="AJ146" s="84"/>
      <c r="AK146" s="84"/>
      <c r="AL146" s="84"/>
      <c r="AM146" s="84"/>
      <c r="AN146" s="84"/>
      <c r="AO146" s="84"/>
      <c r="AP146" s="84"/>
      <c r="AQ146" s="84"/>
      <c r="AR146" s="84"/>
      <c r="AS146" s="84"/>
      <c r="AT146" s="84"/>
      <c r="AU146" s="84"/>
      <c r="AV146" s="84"/>
      <c r="AW146" s="84"/>
      <c r="AX146" s="84"/>
      <c r="AY146" s="84"/>
      <c r="AZ146" s="84"/>
      <c r="BA146" s="84"/>
      <c r="BB146" s="84"/>
      <c r="BC146" s="84"/>
      <c r="BD146" s="84"/>
      <c r="BE146" s="84"/>
      <c r="BF146" s="84"/>
      <c r="BG146" s="84"/>
      <c r="BH146" s="84"/>
    </row>
    <row r="147" spans="1:60" x14ac:dyDescent="0.25">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c r="AA147" s="84"/>
      <c r="AB147" s="84"/>
      <c r="AC147" s="84"/>
      <c r="AD147" s="84"/>
      <c r="AE147" s="84"/>
      <c r="AF147" s="84"/>
      <c r="AG147" s="84"/>
      <c r="AH147" s="84"/>
      <c r="AI147" s="84"/>
      <c r="AJ147" s="84"/>
      <c r="AK147" s="84"/>
      <c r="AL147" s="84"/>
      <c r="AM147" s="84"/>
      <c r="AN147" s="84"/>
      <c r="AO147" s="84"/>
      <c r="AP147" s="84"/>
      <c r="AQ147" s="84"/>
      <c r="AR147" s="84"/>
      <c r="AS147" s="84"/>
      <c r="AT147" s="84"/>
      <c r="AU147" s="84"/>
      <c r="AV147" s="84"/>
      <c r="AW147" s="84"/>
      <c r="AX147" s="84"/>
      <c r="AY147" s="84"/>
      <c r="AZ147" s="84"/>
      <c r="BA147" s="84"/>
      <c r="BB147" s="84"/>
      <c r="BC147" s="84"/>
      <c r="BD147" s="84"/>
      <c r="BE147" s="84"/>
      <c r="BF147" s="84"/>
      <c r="BG147" s="84"/>
      <c r="BH147" s="84"/>
    </row>
    <row r="148" spans="1:60" x14ac:dyDescent="0.25">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c r="AA148" s="84"/>
      <c r="AB148" s="84"/>
      <c r="AC148" s="84"/>
      <c r="AD148" s="84"/>
      <c r="AE148" s="84"/>
      <c r="AF148" s="84"/>
      <c r="AG148" s="84"/>
      <c r="AH148" s="84"/>
      <c r="AI148" s="84"/>
      <c r="AJ148" s="84"/>
      <c r="AK148" s="84"/>
      <c r="AL148" s="84"/>
      <c r="AM148" s="84"/>
      <c r="AN148" s="84"/>
      <c r="AO148" s="84"/>
      <c r="AP148" s="84"/>
      <c r="AQ148" s="84"/>
      <c r="AR148" s="84"/>
      <c r="AS148" s="84"/>
      <c r="AT148" s="84"/>
      <c r="AU148" s="84"/>
      <c r="AV148" s="84"/>
      <c r="AW148" s="84"/>
      <c r="AX148" s="84"/>
      <c r="AY148" s="84"/>
      <c r="AZ148" s="84"/>
      <c r="BA148" s="84"/>
      <c r="BB148" s="84"/>
      <c r="BC148" s="84"/>
      <c r="BD148" s="84"/>
      <c r="BE148" s="84"/>
      <c r="BF148" s="84"/>
      <c r="BG148" s="84"/>
      <c r="BH148" s="84"/>
    </row>
    <row r="149" spans="1:60" x14ac:dyDescent="0.25">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c r="AA149" s="84"/>
      <c r="AB149" s="84"/>
      <c r="AC149" s="84"/>
      <c r="AD149" s="84"/>
      <c r="AE149" s="84"/>
      <c r="AF149" s="84"/>
      <c r="AG149" s="84"/>
      <c r="AH149" s="84"/>
      <c r="AI149" s="84"/>
      <c r="AJ149" s="84"/>
      <c r="AK149" s="84"/>
      <c r="AL149" s="84"/>
      <c r="AM149" s="84"/>
      <c r="AN149" s="84"/>
      <c r="AO149" s="84"/>
      <c r="AP149" s="84"/>
      <c r="AQ149" s="84"/>
      <c r="AR149" s="84"/>
      <c r="AS149" s="84"/>
      <c r="AT149" s="84"/>
      <c r="AU149" s="84"/>
      <c r="AV149" s="84"/>
      <c r="AW149" s="84"/>
      <c r="AX149" s="84"/>
      <c r="AY149" s="84"/>
      <c r="AZ149" s="84"/>
      <c r="BA149" s="84"/>
      <c r="BB149" s="84"/>
      <c r="BC149" s="84"/>
      <c r="BD149" s="84"/>
      <c r="BE149" s="84"/>
      <c r="BF149" s="84"/>
      <c r="BG149" s="84"/>
      <c r="BH149" s="84"/>
    </row>
    <row r="150" spans="1:60" x14ac:dyDescent="0.25">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c r="AA150" s="84"/>
      <c r="AB150" s="84"/>
      <c r="AC150" s="84"/>
      <c r="AD150" s="84"/>
      <c r="AE150" s="84"/>
      <c r="AF150" s="84"/>
      <c r="AG150" s="84"/>
      <c r="AH150" s="84"/>
      <c r="AI150" s="84"/>
      <c r="AJ150" s="84"/>
      <c r="AK150" s="84"/>
      <c r="AL150" s="84"/>
      <c r="AM150" s="84"/>
      <c r="AN150" s="84"/>
      <c r="AO150" s="84"/>
      <c r="AP150" s="84"/>
      <c r="AQ150" s="84"/>
      <c r="AR150" s="84"/>
      <c r="AS150" s="84"/>
      <c r="AT150" s="84"/>
      <c r="AU150" s="84"/>
      <c r="AV150" s="84"/>
      <c r="AW150" s="84"/>
      <c r="AX150" s="84"/>
      <c r="AY150" s="84"/>
      <c r="AZ150" s="84"/>
      <c r="BA150" s="84"/>
      <c r="BB150" s="84"/>
      <c r="BC150" s="84"/>
      <c r="BD150" s="84"/>
      <c r="BE150" s="84"/>
      <c r="BF150" s="84"/>
      <c r="BG150" s="84"/>
      <c r="BH150" s="84"/>
    </row>
    <row r="151" spans="1:60" x14ac:dyDescent="0.25">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c r="AA151" s="84"/>
      <c r="AB151" s="84"/>
      <c r="AC151" s="84"/>
      <c r="AD151" s="84"/>
      <c r="AE151" s="84"/>
      <c r="AF151" s="84"/>
      <c r="AG151" s="84"/>
      <c r="AH151" s="84"/>
      <c r="AI151" s="84"/>
      <c r="AJ151" s="84"/>
      <c r="AK151" s="84"/>
      <c r="AL151" s="84"/>
      <c r="AM151" s="84"/>
      <c r="AN151" s="84"/>
      <c r="AO151" s="84"/>
      <c r="AP151" s="84"/>
      <c r="AQ151" s="84"/>
      <c r="AR151" s="84"/>
      <c r="AS151" s="84"/>
      <c r="AT151" s="84"/>
      <c r="AU151" s="84"/>
      <c r="AV151" s="84"/>
      <c r="AW151" s="84"/>
      <c r="AX151" s="84"/>
      <c r="AY151" s="84"/>
      <c r="AZ151" s="84"/>
      <c r="BA151" s="84"/>
      <c r="BB151" s="84"/>
      <c r="BC151" s="84"/>
      <c r="BD151" s="84"/>
      <c r="BE151" s="84"/>
      <c r="BF151" s="84"/>
      <c r="BG151" s="84"/>
      <c r="BH151" s="84"/>
    </row>
    <row r="152" spans="1:60" x14ac:dyDescent="0.25">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c r="AA152" s="84"/>
      <c r="AB152" s="84"/>
      <c r="AC152" s="84"/>
      <c r="AD152" s="84"/>
      <c r="AE152" s="84"/>
      <c r="AF152" s="84"/>
      <c r="AG152" s="84"/>
      <c r="AH152" s="84"/>
      <c r="AI152" s="84"/>
      <c r="AJ152" s="84"/>
      <c r="AK152" s="84"/>
      <c r="AL152" s="84"/>
      <c r="AM152" s="84"/>
      <c r="AN152" s="84"/>
      <c r="AO152" s="84"/>
      <c r="AP152" s="84"/>
      <c r="AQ152" s="84"/>
      <c r="AR152" s="84"/>
      <c r="AS152" s="84"/>
      <c r="AT152" s="84"/>
      <c r="AU152" s="84"/>
      <c r="AV152" s="84"/>
      <c r="AW152" s="84"/>
      <c r="AX152" s="84"/>
      <c r="AY152" s="84"/>
      <c r="AZ152" s="84"/>
      <c r="BA152" s="84"/>
      <c r="BB152" s="84"/>
      <c r="BC152" s="84"/>
      <c r="BD152" s="84"/>
      <c r="BE152" s="84"/>
      <c r="BF152" s="84"/>
      <c r="BG152" s="84"/>
      <c r="BH152" s="84"/>
    </row>
    <row r="153" spans="1:60" x14ac:dyDescent="0.25">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c r="AA153" s="84"/>
      <c r="AB153" s="84"/>
      <c r="AC153" s="84"/>
      <c r="AD153" s="84"/>
      <c r="AE153" s="84"/>
      <c r="AF153" s="84"/>
      <c r="AG153" s="84"/>
      <c r="AH153" s="84"/>
      <c r="AI153" s="84"/>
      <c r="AJ153" s="84"/>
      <c r="AK153" s="84"/>
      <c r="AL153" s="84"/>
      <c r="AM153" s="84"/>
      <c r="AN153" s="84"/>
      <c r="AO153" s="84"/>
      <c r="AP153" s="84"/>
      <c r="AQ153" s="84"/>
      <c r="AR153" s="84"/>
      <c r="AS153" s="84"/>
      <c r="AT153" s="84"/>
      <c r="AU153" s="84"/>
      <c r="AV153" s="84"/>
      <c r="AW153" s="84"/>
      <c r="AX153" s="84"/>
      <c r="AY153" s="84"/>
      <c r="AZ153" s="84"/>
      <c r="BA153" s="84"/>
      <c r="BB153" s="84"/>
      <c r="BC153" s="84"/>
      <c r="BD153" s="84"/>
      <c r="BE153" s="84"/>
      <c r="BF153" s="84"/>
      <c r="BG153" s="84"/>
      <c r="BH153" s="84"/>
    </row>
    <row r="154" spans="1:60" x14ac:dyDescent="0.25">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c r="AA154" s="84"/>
      <c r="AB154" s="84"/>
      <c r="AC154" s="84"/>
      <c r="AD154" s="84"/>
      <c r="AE154" s="84"/>
      <c r="AF154" s="84"/>
      <c r="AG154" s="84"/>
      <c r="AH154" s="84"/>
      <c r="AI154" s="84"/>
      <c r="AJ154" s="84"/>
      <c r="AK154" s="84"/>
      <c r="AL154" s="84"/>
      <c r="AM154" s="84"/>
      <c r="AN154" s="84"/>
      <c r="AO154" s="84"/>
      <c r="AP154" s="84"/>
      <c r="AQ154" s="84"/>
      <c r="AR154" s="84"/>
      <c r="AS154" s="84"/>
      <c r="AT154" s="84"/>
      <c r="AU154" s="84"/>
      <c r="AV154" s="84"/>
      <c r="AW154" s="84"/>
      <c r="AX154" s="84"/>
      <c r="AY154" s="84"/>
      <c r="AZ154" s="84"/>
      <c r="BA154" s="84"/>
      <c r="BB154" s="84"/>
      <c r="BC154" s="84"/>
      <c r="BD154" s="84"/>
      <c r="BE154" s="84"/>
      <c r="BF154" s="84"/>
      <c r="BG154" s="84"/>
      <c r="BH154" s="84"/>
    </row>
    <row r="155" spans="1:60" x14ac:dyDescent="0.25">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c r="AA155" s="84"/>
      <c r="AB155" s="84"/>
      <c r="AC155" s="84"/>
      <c r="AD155" s="84"/>
      <c r="AE155" s="84"/>
      <c r="AF155" s="84"/>
      <c r="AG155" s="84"/>
      <c r="AH155" s="84"/>
      <c r="AI155" s="84"/>
      <c r="AJ155" s="84"/>
      <c r="AK155" s="84"/>
      <c r="AL155" s="84"/>
      <c r="AM155" s="84"/>
      <c r="AN155" s="84"/>
      <c r="AO155" s="84"/>
      <c r="AP155" s="84"/>
      <c r="AQ155" s="84"/>
      <c r="AR155" s="84"/>
      <c r="AS155" s="84"/>
      <c r="AT155" s="84"/>
      <c r="AU155" s="84"/>
      <c r="AV155" s="84"/>
      <c r="AW155" s="84"/>
      <c r="AX155" s="84"/>
      <c r="AY155" s="84"/>
      <c r="AZ155" s="84"/>
      <c r="BA155" s="84"/>
      <c r="BB155" s="84"/>
      <c r="BC155" s="84"/>
      <c r="BD155" s="84"/>
      <c r="BE155" s="84"/>
      <c r="BF155" s="84"/>
      <c r="BG155" s="84"/>
      <c r="BH155" s="84"/>
    </row>
    <row r="156" spans="1:60" x14ac:dyDescent="0.25">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c r="AA156" s="84"/>
      <c r="AB156" s="84"/>
      <c r="AC156" s="84"/>
      <c r="AD156" s="84"/>
      <c r="AE156" s="84"/>
      <c r="AF156" s="84"/>
      <c r="AG156" s="84"/>
      <c r="AH156" s="84"/>
      <c r="AI156" s="84"/>
      <c r="AJ156" s="84"/>
      <c r="AK156" s="84"/>
      <c r="AL156" s="84"/>
      <c r="AM156" s="84"/>
      <c r="AN156" s="84"/>
      <c r="AO156" s="84"/>
      <c r="AP156" s="84"/>
      <c r="AQ156" s="84"/>
      <c r="AR156" s="84"/>
      <c r="AS156" s="84"/>
      <c r="AT156" s="84"/>
      <c r="AU156" s="84"/>
      <c r="AV156" s="84"/>
      <c r="AW156" s="84"/>
      <c r="AX156" s="84"/>
      <c r="AY156" s="84"/>
      <c r="AZ156" s="84"/>
      <c r="BA156" s="84"/>
      <c r="BB156" s="84"/>
      <c r="BC156" s="84"/>
      <c r="BD156" s="84"/>
      <c r="BE156" s="84"/>
      <c r="BF156" s="84"/>
      <c r="BG156" s="84"/>
      <c r="BH156" s="84"/>
    </row>
    <row r="157" spans="1:60" x14ac:dyDescent="0.25">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c r="AA157" s="84"/>
      <c r="AB157" s="84"/>
      <c r="AC157" s="84"/>
      <c r="AD157" s="84"/>
      <c r="AE157" s="84"/>
      <c r="AF157" s="84"/>
      <c r="AG157" s="84"/>
      <c r="AH157" s="84"/>
      <c r="AI157" s="84"/>
      <c r="AJ157" s="84"/>
      <c r="AK157" s="84"/>
      <c r="AL157" s="84"/>
      <c r="AM157" s="84"/>
      <c r="AN157" s="84"/>
      <c r="AO157" s="84"/>
      <c r="AP157" s="84"/>
      <c r="AQ157" s="84"/>
      <c r="AR157" s="84"/>
      <c r="AS157" s="84"/>
      <c r="AT157" s="84"/>
      <c r="AU157" s="84"/>
      <c r="AV157" s="84"/>
      <c r="AW157" s="84"/>
      <c r="AX157" s="84"/>
      <c r="AY157" s="84"/>
      <c r="AZ157" s="84"/>
      <c r="BA157" s="84"/>
      <c r="BB157" s="84"/>
      <c r="BC157" s="84"/>
      <c r="BD157" s="84"/>
      <c r="BE157" s="84"/>
      <c r="BF157" s="84"/>
      <c r="BG157" s="84"/>
      <c r="BH157" s="84"/>
    </row>
    <row r="158" spans="1:60" x14ac:dyDescent="0.25">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c r="AA158" s="84"/>
      <c r="AB158" s="84"/>
      <c r="AC158" s="84"/>
      <c r="AD158" s="84"/>
      <c r="AE158" s="84"/>
      <c r="AF158" s="84"/>
      <c r="AG158" s="84"/>
      <c r="AH158" s="84"/>
      <c r="AI158" s="84"/>
      <c r="AJ158" s="84"/>
      <c r="AK158" s="84"/>
      <c r="AL158" s="84"/>
      <c r="AM158" s="84"/>
      <c r="AN158" s="84"/>
      <c r="AO158" s="84"/>
      <c r="AP158" s="84"/>
      <c r="AQ158" s="84"/>
      <c r="AR158" s="84"/>
      <c r="AS158" s="84"/>
      <c r="AT158" s="84"/>
      <c r="AU158" s="84"/>
      <c r="AV158" s="84"/>
      <c r="AW158" s="84"/>
      <c r="AX158" s="84"/>
      <c r="AY158" s="84"/>
      <c r="AZ158" s="84"/>
      <c r="BA158" s="84"/>
      <c r="BB158" s="84"/>
      <c r="BC158" s="84"/>
      <c r="BD158" s="84"/>
      <c r="BE158" s="84"/>
      <c r="BF158" s="84"/>
      <c r="BG158" s="84"/>
      <c r="BH158" s="84"/>
    </row>
    <row r="159" spans="1:60" x14ac:dyDescent="0.25">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c r="AA159" s="84"/>
      <c r="AB159" s="84"/>
      <c r="AC159" s="84"/>
      <c r="AD159" s="84"/>
      <c r="AE159" s="84"/>
      <c r="AF159" s="84"/>
      <c r="AG159" s="84"/>
      <c r="AH159" s="84"/>
      <c r="AI159" s="84"/>
      <c r="AJ159" s="84"/>
      <c r="AK159" s="84"/>
      <c r="AL159" s="84"/>
      <c r="AM159" s="84"/>
      <c r="AN159" s="84"/>
      <c r="AO159" s="84"/>
      <c r="AP159" s="84"/>
      <c r="AQ159" s="84"/>
      <c r="AR159" s="84"/>
      <c r="AS159" s="84"/>
      <c r="AT159" s="84"/>
      <c r="AU159" s="84"/>
      <c r="AV159" s="84"/>
      <c r="AW159" s="84"/>
      <c r="AX159" s="84"/>
      <c r="AY159" s="84"/>
      <c r="AZ159" s="84"/>
      <c r="BA159" s="84"/>
      <c r="BB159" s="84"/>
      <c r="BC159" s="84"/>
      <c r="BD159" s="84"/>
      <c r="BE159" s="84"/>
      <c r="BF159" s="84"/>
      <c r="BG159" s="84"/>
      <c r="BH159" s="84"/>
    </row>
    <row r="160" spans="1:60" x14ac:dyDescent="0.25">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c r="AA160" s="84"/>
      <c r="AB160" s="84"/>
      <c r="AC160" s="84"/>
      <c r="AD160" s="84"/>
      <c r="AE160" s="84"/>
      <c r="AF160" s="84"/>
      <c r="AG160" s="84"/>
      <c r="AH160" s="84"/>
      <c r="AI160" s="84"/>
      <c r="AJ160" s="84"/>
      <c r="AK160" s="84"/>
      <c r="AL160" s="84"/>
      <c r="AM160" s="84"/>
      <c r="AN160" s="84"/>
      <c r="AO160" s="84"/>
      <c r="AP160" s="84"/>
      <c r="AQ160" s="84"/>
      <c r="AR160" s="84"/>
      <c r="AS160" s="84"/>
      <c r="AT160" s="84"/>
      <c r="AU160" s="84"/>
      <c r="AV160" s="84"/>
      <c r="AW160" s="84"/>
      <c r="AX160" s="84"/>
      <c r="AY160" s="84"/>
      <c r="AZ160" s="84"/>
      <c r="BA160" s="84"/>
      <c r="BB160" s="84"/>
      <c r="BC160" s="84"/>
      <c r="BD160" s="84"/>
      <c r="BE160" s="84"/>
      <c r="BF160" s="84"/>
      <c r="BG160" s="84"/>
      <c r="BH160" s="84"/>
    </row>
    <row r="161" spans="1:60" x14ac:dyDescent="0.25">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c r="AA161" s="84"/>
      <c r="AB161" s="84"/>
      <c r="AC161" s="84"/>
      <c r="AD161" s="84"/>
      <c r="AE161" s="84"/>
      <c r="AF161" s="84"/>
      <c r="AG161" s="84"/>
      <c r="AH161" s="84"/>
      <c r="AI161" s="84"/>
      <c r="AJ161" s="84"/>
      <c r="AK161" s="84"/>
      <c r="AL161" s="84"/>
      <c r="AM161" s="84"/>
      <c r="AN161" s="84"/>
      <c r="AO161" s="84"/>
      <c r="AP161" s="84"/>
      <c r="AQ161" s="84"/>
      <c r="AR161" s="84"/>
      <c r="AS161" s="84"/>
      <c r="AT161" s="84"/>
      <c r="AU161" s="84"/>
      <c r="AV161" s="84"/>
      <c r="AW161" s="84"/>
      <c r="AX161" s="84"/>
      <c r="AY161" s="84"/>
      <c r="AZ161" s="84"/>
      <c r="BA161" s="84"/>
      <c r="BB161" s="84"/>
      <c r="BC161" s="84"/>
      <c r="BD161" s="84"/>
      <c r="BE161" s="84"/>
      <c r="BF161" s="84"/>
      <c r="BG161" s="84"/>
      <c r="BH161" s="84"/>
    </row>
    <row r="162" spans="1:60" x14ac:dyDescent="0.25">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c r="AA162" s="84"/>
      <c r="AB162" s="84"/>
      <c r="AC162" s="84"/>
      <c r="AD162" s="84"/>
      <c r="AE162" s="84"/>
      <c r="AF162" s="84"/>
      <c r="AG162" s="84"/>
      <c r="AH162" s="84"/>
      <c r="AI162" s="84"/>
      <c r="AJ162" s="84"/>
      <c r="AK162" s="84"/>
      <c r="AL162" s="84"/>
      <c r="AM162" s="84"/>
      <c r="AN162" s="84"/>
      <c r="AO162" s="84"/>
      <c r="AP162" s="84"/>
      <c r="AQ162" s="84"/>
      <c r="AR162" s="84"/>
      <c r="AS162" s="84"/>
      <c r="AT162" s="84"/>
      <c r="AU162" s="84"/>
      <c r="AV162" s="84"/>
      <c r="AW162" s="84"/>
      <c r="AX162" s="84"/>
      <c r="AY162" s="84"/>
      <c r="AZ162" s="84"/>
      <c r="BA162" s="84"/>
      <c r="BB162" s="84"/>
      <c r="BC162" s="84"/>
      <c r="BD162" s="84"/>
      <c r="BE162" s="84"/>
      <c r="BF162" s="84"/>
      <c r="BG162" s="84"/>
      <c r="BH162" s="84"/>
    </row>
    <row r="163" spans="1:60" x14ac:dyDescent="0.25">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c r="AA163" s="84"/>
      <c r="AB163" s="84"/>
      <c r="AC163" s="84"/>
      <c r="AD163" s="84"/>
      <c r="AE163" s="84"/>
      <c r="AF163" s="84"/>
      <c r="AG163" s="84"/>
      <c r="AH163" s="84"/>
      <c r="AI163" s="84"/>
      <c r="AJ163" s="84"/>
      <c r="AK163" s="84"/>
      <c r="AL163" s="84"/>
      <c r="AM163" s="84"/>
      <c r="AN163" s="84"/>
      <c r="AO163" s="84"/>
      <c r="AP163" s="84"/>
      <c r="AQ163" s="84"/>
      <c r="AR163" s="84"/>
      <c r="AS163" s="84"/>
      <c r="AT163" s="84"/>
      <c r="AU163" s="84"/>
      <c r="AV163" s="84"/>
      <c r="AW163" s="84"/>
      <c r="AX163" s="84"/>
      <c r="AY163" s="84"/>
      <c r="AZ163" s="84"/>
      <c r="BA163" s="84"/>
      <c r="BB163" s="84"/>
      <c r="BC163" s="84"/>
      <c r="BD163" s="84"/>
      <c r="BE163" s="84"/>
      <c r="BF163" s="84"/>
      <c r="BG163" s="84"/>
      <c r="BH163" s="84"/>
    </row>
    <row r="164" spans="1:60" x14ac:dyDescent="0.25">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c r="AA164" s="84"/>
      <c r="AB164" s="84"/>
      <c r="AC164" s="84"/>
      <c r="AD164" s="84"/>
      <c r="AE164" s="84"/>
      <c r="AF164" s="84"/>
      <c r="AG164" s="84"/>
      <c r="AH164" s="84"/>
      <c r="AI164" s="84"/>
      <c r="AJ164" s="84"/>
      <c r="AK164" s="84"/>
      <c r="AL164" s="84"/>
      <c r="AM164" s="84"/>
      <c r="AN164" s="84"/>
      <c r="AO164" s="84"/>
      <c r="AP164" s="84"/>
      <c r="AQ164" s="84"/>
      <c r="AR164" s="84"/>
      <c r="AS164" s="84"/>
      <c r="AT164" s="84"/>
      <c r="AU164" s="84"/>
      <c r="AV164" s="84"/>
      <c r="AW164" s="84"/>
      <c r="AX164" s="84"/>
      <c r="AY164" s="84"/>
      <c r="AZ164" s="84"/>
      <c r="BA164" s="84"/>
      <c r="BB164" s="84"/>
      <c r="BC164" s="84"/>
      <c r="BD164" s="84"/>
      <c r="BE164" s="84"/>
      <c r="BF164" s="84"/>
      <c r="BG164" s="84"/>
      <c r="BH164" s="84"/>
    </row>
    <row r="165" spans="1:60" x14ac:dyDescent="0.25">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c r="AA165" s="84"/>
      <c r="AB165" s="84"/>
      <c r="AC165" s="84"/>
      <c r="AD165" s="84"/>
      <c r="AE165" s="84"/>
      <c r="AF165" s="84"/>
      <c r="AG165" s="84"/>
      <c r="AH165" s="84"/>
      <c r="AI165" s="84"/>
      <c r="AJ165" s="84"/>
      <c r="AK165" s="84"/>
      <c r="AL165" s="84"/>
      <c r="AM165" s="84"/>
      <c r="AN165" s="84"/>
      <c r="AO165" s="84"/>
      <c r="AP165" s="84"/>
      <c r="AQ165" s="84"/>
      <c r="AR165" s="84"/>
      <c r="AS165" s="84"/>
      <c r="AT165" s="84"/>
      <c r="AU165" s="84"/>
      <c r="AV165" s="84"/>
      <c r="AW165" s="84"/>
      <c r="AX165" s="84"/>
      <c r="AY165" s="84"/>
      <c r="AZ165" s="84"/>
      <c r="BA165" s="84"/>
      <c r="BB165" s="84"/>
      <c r="BC165" s="84"/>
      <c r="BD165" s="84"/>
      <c r="BE165" s="84"/>
      <c r="BF165" s="84"/>
      <c r="BG165" s="84"/>
      <c r="BH165" s="84"/>
    </row>
    <row r="166" spans="1:60" x14ac:dyDescent="0.25">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c r="AA166" s="84"/>
      <c r="AB166" s="84"/>
      <c r="AC166" s="84"/>
      <c r="AD166" s="84"/>
      <c r="AE166" s="84"/>
      <c r="AF166" s="84"/>
      <c r="AG166" s="84"/>
      <c r="AH166" s="84"/>
      <c r="AI166" s="84"/>
      <c r="AJ166" s="84"/>
      <c r="AK166" s="84"/>
      <c r="AL166" s="84"/>
      <c r="AM166" s="84"/>
      <c r="AN166" s="84"/>
      <c r="AO166" s="84"/>
      <c r="AP166" s="84"/>
      <c r="AQ166" s="84"/>
      <c r="AR166" s="84"/>
      <c r="AS166" s="84"/>
      <c r="AT166" s="84"/>
      <c r="AU166" s="84"/>
      <c r="AV166" s="84"/>
      <c r="AW166" s="84"/>
      <c r="AX166" s="84"/>
      <c r="AY166" s="84"/>
      <c r="AZ166" s="84"/>
      <c r="BA166" s="84"/>
      <c r="BB166" s="84"/>
      <c r="BC166" s="84"/>
      <c r="BD166" s="84"/>
      <c r="BE166" s="84"/>
      <c r="BF166" s="84"/>
      <c r="BG166" s="84"/>
      <c r="BH166" s="84"/>
    </row>
    <row r="167" spans="1:60" x14ac:dyDescent="0.25">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c r="AA167" s="84"/>
      <c r="AB167" s="84"/>
      <c r="AC167" s="84"/>
      <c r="AD167" s="84"/>
      <c r="AE167" s="84"/>
      <c r="AF167" s="84"/>
      <c r="AG167" s="84"/>
      <c r="AH167" s="84"/>
      <c r="AI167" s="84"/>
      <c r="AJ167" s="84"/>
      <c r="AK167" s="84"/>
      <c r="AL167" s="84"/>
      <c r="AM167" s="84"/>
      <c r="AN167" s="84"/>
      <c r="AO167" s="84"/>
      <c r="AP167" s="84"/>
      <c r="AQ167" s="84"/>
      <c r="AR167" s="84"/>
      <c r="AS167" s="84"/>
      <c r="AT167" s="84"/>
      <c r="AU167" s="84"/>
      <c r="AV167" s="84"/>
      <c r="AW167" s="84"/>
      <c r="AX167" s="84"/>
      <c r="AY167" s="84"/>
      <c r="AZ167" s="84"/>
      <c r="BA167" s="84"/>
      <c r="BB167" s="84"/>
      <c r="BC167" s="84"/>
      <c r="BD167" s="84"/>
      <c r="BE167" s="84"/>
      <c r="BF167" s="84"/>
      <c r="BG167" s="84"/>
      <c r="BH167" s="84"/>
    </row>
    <row r="168" spans="1:60" x14ac:dyDescent="0.25">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c r="AA168" s="84"/>
      <c r="AB168" s="84"/>
      <c r="AC168" s="84"/>
      <c r="AD168" s="84"/>
      <c r="AE168" s="84"/>
      <c r="AF168" s="84"/>
      <c r="AG168" s="84"/>
      <c r="AH168" s="84"/>
      <c r="AI168" s="84"/>
      <c r="AJ168" s="84"/>
      <c r="AK168" s="84"/>
      <c r="AL168" s="84"/>
      <c r="AM168" s="84"/>
      <c r="AN168" s="84"/>
      <c r="AO168" s="84"/>
      <c r="AP168" s="84"/>
      <c r="AQ168" s="84"/>
      <c r="AR168" s="84"/>
      <c r="AS168" s="84"/>
      <c r="AT168" s="84"/>
      <c r="AU168" s="84"/>
      <c r="AV168" s="84"/>
      <c r="AW168" s="84"/>
      <c r="AX168" s="84"/>
      <c r="AY168" s="84"/>
      <c r="AZ168" s="84"/>
      <c r="BA168" s="84"/>
      <c r="BB168" s="84"/>
      <c r="BC168" s="84"/>
      <c r="BD168" s="84"/>
      <c r="BE168" s="84"/>
      <c r="BF168" s="84"/>
      <c r="BG168" s="84"/>
      <c r="BH168" s="84"/>
    </row>
    <row r="169" spans="1:60" x14ac:dyDescent="0.25">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c r="AA169" s="84"/>
      <c r="AB169" s="84"/>
      <c r="AC169" s="84"/>
      <c r="AD169" s="84"/>
      <c r="AE169" s="84"/>
      <c r="AF169" s="84"/>
      <c r="AG169" s="84"/>
      <c r="AH169" s="84"/>
      <c r="AI169" s="84"/>
      <c r="AJ169" s="84"/>
      <c r="AK169" s="84"/>
      <c r="AL169" s="84"/>
      <c r="AM169" s="84"/>
      <c r="AN169" s="84"/>
      <c r="AO169" s="84"/>
      <c r="AP169" s="84"/>
      <c r="AQ169" s="84"/>
      <c r="AR169" s="84"/>
      <c r="AS169" s="84"/>
      <c r="AT169" s="84"/>
      <c r="AU169" s="84"/>
      <c r="AV169" s="84"/>
      <c r="AW169" s="84"/>
      <c r="AX169" s="84"/>
      <c r="AY169" s="84"/>
      <c r="AZ169" s="84"/>
      <c r="BA169" s="84"/>
      <c r="BB169" s="84"/>
      <c r="BC169" s="84"/>
      <c r="BD169" s="84"/>
      <c r="BE169" s="84"/>
      <c r="BF169" s="84"/>
      <c r="BG169" s="84"/>
      <c r="BH169" s="84"/>
    </row>
    <row r="170" spans="1:60" x14ac:dyDescent="0.25">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c r="AA170" s="84"/>
      <c r="AB170" s="84"/>
      <c r="AC170" s="84"/>
      <c r="AD170" s="84"/>
      <c r="AE170" s="84"/>
      <c r="AF170" s="84"/>
      <c r="AG170" s="84"/>
      <c r="AH170" s="84"/>
      <c r="AI170" s="84"/>
      <c r="AJ170" s="84"/>
      <c r="AK170" s="84"/>
      <c r="AL170" s="84"/>
      <c r="AM170" s="84"/>
      <c r="AN170" s="84"/>
      <c r="AO170" s="84"/>
      <c r="AP170" s="84"/>
      <c r="AQ170" s="84"/>
      <c r="AR170" s="84"/>
      <c r="AS170" s="84"/>
      <c r="AT170" s="84"/>
      <c r="AU170" s="84"/>
      <c r="AV170" s="84"/>
      <c r="AW170" s="84"/>
      <c r="AX170" s="84"/>
      <c r="AY170" s="84"/>
      <c r="AZ170" s="84"/>
      <c r="BA170" s="84"/>
      <c r="BB170" s="84"/>
      <c r="BC170" s="84"/>
      <c r="BD170" s="84"/>
      <c r="BE170" s="84"/>
      <c r="BF170" s="84"/>
      <c r="BG170" s="84"/>
      <c r="BH170" s="84"/>
    </row>
    <row r="171" spans="1:60" x14ac:dyDescent="0.25">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c r="AA171" s="84"/>
      <c r="AB171" s="84"/>
      <c r="AC171" s="84"/>
      <c r="AD171" s="84"/>
      <c r="AE171" s="84"/>
      <c r="AF171" s="84"/>
      <c r="AG171" s="84"/>
      <c r="AH171" s="84"/>
      <c r="AI171" s="84"/>
      <c r="AJ171" s="84"/>
      <c r="AK171" s="84"/>
      <c r="AL171" s="84"/>
      <c r="AM171" s="84"/>
      <c r="AN171" s="84"/>
      <c r="AO171" s="84"/>
      <c r="AP171" s="84"/>
      <c r="AQ171" s="84"/>
      <c r="AR171" s="84"/>
      <c r="AS171" s="84"/>
      <c r="AT171" s="84"/>
      <c r="AU171" s="84"/>
      <c r="AV171" s="84"/>
      <c r="AW171" s="84"/>
      <c r="AX171" s="84"/>
      <c r="AY171" s="84"/>
      <c r="AZ171" s="84"/>
      <c r="BA171" s="84"/>
      <c r="BB171" s="84"/>
      <c r="BC171" s="84"/>
      <c r="BD171" s="84"/>
      <c r="BE171" s="84"/>
      <c r="BF171" s="84"/>
      <c r="BG171" s="84"/>
      <c r="BH171" s="84"/>
    </row>
    <row r="172" spans="1:60" x14ac:dyDescent="0.25">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c r="AA172" s="84"/>
      <c r="AB172" s="84"/>
      <c r="AC172" s="84"/>
      <c r="AD172" s="84"/>
      <c r="AE172" s="84"/>
      <c r="AF172" s="84"/>
      <c r="AG172" s="84"/>
      <c r="AH172" s="84"/>
      <c r="AI172" s="84"/>
      <c r="AJ172" s="84"/>
      <c r="AK172" s="84"/>
      <c r="AL172" s="84"/>
      <c r="AM172" s="84"/>
      <c r="AN172" s="84"/>
      <c r="AO172" s="84"/>
      <c r="AP172" s="84"/>
      <c r="AQ172" s="84"/>
      <c r="AR172" s="84"/>
      <c r="AS172" s="84"/>
      <c r="AT172" s="84"/>
      <c r="AU172" s="84"/>
      <c r="AV172" s="84"/>
      <c r="AW172" s="84"/>
      <c r="AX172" s="84"/>
      <c r="AY172" s="84"/>
      <c r="AZ172" s="84"/>
      <c r="BA172" s="84"/>
      <c r="BB172" s="84"/>
      <c r="BC172" s="84"/>
      <c r="BD172" s="84"/>
      <c r="BE172" s="84"/>
      <c r="BF172" s="84"/>
      <c r="BG172" s="84"/>
      <c r="BH172" s="84"/>
    </row>
    <row r="173" spans="1:60" x14ac:dyDescent="0.25">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c r="AA173" s="84"/>
      <c r="AB173" s="84"/>
      <c r="AC173" s="84"/>
      <c r="AD173" s="84"/>
      <c r="AE173" s="84"/>
      <c r="AF173" s="84"/>
      <c r="AG173" s="84"/>
      <c r="AH173" s="84"/>
      <c r="AI173" s="84"/>
      <c r="AJ173" s="84"/>
      <c r="AK173" s="84"/>
      <c r="AL173" s="84"/>
      <c r="AM173" s="84"/>
      <c r="AN173" s="84"/>
      <c r="AO173" s="84"/>
      <c r="AP173" s="84"/>
      <c r="AQ173" s="84"/>
      <c r="AR173" s="84"/>
      <c r="AS173" s="84"/>
      <c r="AT173" s="84"/>
      <c r="AU173" s="84"/>
      <c r="AV173" s="84"/>
      <c r="AW173" s="84"/>
      <c r="AX173" s="84"/>
      <c r="AY173" s="84"/>
      <c r="AZ173" s="84"/>
      <c r="BA173" s="84"/>
      <c r="BB173" s="84"/>
      <c r="BC173" s="84"/>
      <c r="BD173" s="84"/>
      <c r="BE173" s="84"/>
      <c r="BF173" s="84"/>
      <c r="BG173" s="84"/>
      <c r="BH173" s="84"/>
    </row>
    <row r="174" spans="1:60" x14ac:dyDescent="0.25">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c r="AA174" s="84"/>
      <c r="AB174" s="84"/>
      <c r="AC174" s="84"/>
      <c r="AD174" s="84"/>
      <c r="AE174" s="84"/>
      <c r="AF174" s="84"/>
      <c r="AG174" s="84"/>
      <c r="AH174" s="84"/>
      <c r="AI174" s="84"/>
      <c r="AJ174" s="84"/>
      <c r="AK174" s="84"/>
      <c r="AL174" s="84"/>
      <c r="AM174" s="84"/>
      <c r="AN174" s="84"/>
      <c r="AO174" s="84"/>
      <c r="AP174" s="84"/>
      <c r="AQ174" s="84"/>
      <c r="AR174" s="84"/>
      <c r="AS174" s="84"/>
      <c r="AT174" s="84"/>
      <c r="AU174" s="84"/>
      <c r="AV174" s="84"/>
      <c r="AW174" s="84"/>
      <c r="AX174" s="84"/>
      <c r="AY174" s="84"/>
      <c r="AZ174" s="84"/>
      <c r="BA174" s="84"/>
      <c r="BB174" s="84"/>
      <c r="BC174" s="84"/>
      <c r="BD174" s="84"/>
      <c r="BE174" s="84"/>
      <c r="BF174" s="84"/>
      <c r="BG174" s="84"/>
      <c r="BH174" s="84"/>
    </row>
    <row r="175" spans="1:60" x14ac:dyDescent="0.25">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c r="AA175" s="84"/>
      <c r="AB175" s="84"/>
      <c r="AC175" s="84"/>
      <c r="AD175" s="84"/>
      <c r="AE175" s="84"/>
      <c r="AF175" s="84"/>
      <c r="AG175" s="84"/>
      <c r="AH175" s="84"/>
      <c r="AI175" s="84"/>
      <c r="AJ175" s="84"/>
      <c r="AK175" s="84"/>
      <c r="AL175" s="84"/>
      <c r="AM175" s="84"/>
      <c r="AN175" s="84"/>
      <c r="AO175" s="84"/>
      <c r="AP175" s="84"/>
      <c r="AQ175" s="84"/>
      <c r="AR175" s="84"/>
      <c r="AS175" s="84"/>
      <c r="AT175" s="84"/>
      <c r="AU175" s="84"/>
      <c r="AV175" s="84"/>
      <c r="AW175" s="84"/>
      <c r="AX175" s="84"/>
      <c r="AY175" s="84"/>
      <c r="AZ175" s="84"/>
      <c r="BA175" s="84"/>
      <c r="BB175" s="84"/>
      <c r="BC175" s="84"/>
      <c r="BD175" s="84"/>
      <c r="BE175" s="84"/>
      <c r="BF175" s="84"/>
      <c r="BG175" s="84"/>
      <c r="BH175" s="84"/>
    </row>
    <row r="176" spans="1:60" x14ac:dyDescent="0.25">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c r="AA176" s="84"/>
      <c r="AB176" s="84"/>
      <c r="AC176" s="84"/>
      <c r="AD176" s="84"/>
      <c r="AE176" s="84"/>
      <c r="AF176" s="84"/>
      <c r="AG176" s="84"/>
      <c r="AH176" s="84"/>
      <c r="AI176" s="84"/>
      <c r="AJ176" s="84"/>
      <c r="AK176" s="84"/>
      <c r="AL176" s="84"/>
      <c r="AM176" s="84"/>
      <c r="AN176" s="84"/>
      <c r="AO176" s="84"/>
      <c r="AP176" s="84"/>
      <c r="AQ176" s="84"/>
      <c r="AR176" s="84"/>
      <c r="AS176" s="84"/>
      <c r="AT176" s="84"/>
      <c r="AU176" s="84"/>
      <c r="AV176" s="84"/>
      <c r="AW176" s="84"/>
      <c r="AX176" s="84"/>
      <c r="AY176" s="84"/>
      <c r="AZ176" s="84"/>
      <c r="BA176" s="84"/>
      <c r="BB176" s="84"/>
      <c r="BC176" s="84"/>
      <c r="BD176" s="84"/>
      <c r="BE176" s="84"/>
      <c r="BF176" s="84"/>
      <c r="BG176" s="84"/>
      <c r="BH176" s="84"/>
    </row>
    <row r="177" spans="1:60" x14ac:dyDescent="0.25">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c r="AA177" s="84"/>
      <c r="AB177" s="84"/>
      <c r="AC177" s="84"/>
      <c r="AD177" s="84"/>
      <c r="AE177" s="84"/>
      <c r="AF177" s="84"/>
      <c r="AG177" s="84"/>
      <c r="AH177" s="84"/>
      <c r="AI177" s="84"/>
      <c r="AJ177" s="84"/>
      <c r="AK177" s="84"/>
      <c r="AL177" s="84"/>
      <c r="AM177" s="84"/>
      <c r="AN177" s="84"/>
      <c r="AO177" s="84"/>
      <c r="AP177" s="84"/>
      <c r="AQ177" s="84"/>
      <c r="AR177" s="84"/>
      <c r="AS177" s="84"/>
      <c r="AT177" s="84"/>
      <c r="AU177" s="84"/>
      <c r="AV177" s="84"/>
      <c r="AW177" s="84"/>
      <c r="AX177" s="84"/>
      <c r="AY177" s="84"/>
      <c r="AZ177" s="84"/>
      <c r="BA177" s="84"/>
      <c r="BB177" s="84"/>
      <c r="BC177" s="84"/>
      <c r="BD177" s="84"/>
      <c r="BE177" s="84"/>
      <c r="BF177" s="84"/>
      <c r="BG177" s="84"/>
      <c r="BH177" s="84"/>
    </row>
    <row r="178" spans="1:60" x14ac:dyDescent="0.25">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c r="AA178" s="84"/>
      <c r="AB178" s="84"/>
      <c r="AC178" s="84"/>
      <c r="AD178" s="84"/>
      <c r="AE178" s="84"/>
      <c r="AF178" s="84"/>
      <c r="AG178" s="84"/>
      <c r="AH178" s="84"/>
      <c r="AI178" s="84"/>
      <c r="AJ178" s="84"/>
      <c r="AK178" s="84"/>
      <c r="AL178" s="84"/>
      <c r="AM178" s="84"/>
      <c r="AN178" s="84"/>
      <c r="AO178" s="84"/>
      <c r="AP178" s="84"/>
      <c r="AQ178" s="84"/>
      <c r="AR178" s="84"/>
      <c r="AS178" s="84"/>
      <c r="AT178" s="84"/>
      <c r="AU178" s="84"/>
      <c r="AV178" s="84"/>
      <c r="AW178" s="84"/>
      <c r="AX178" s="84"/>
      <c r="AY178" s="84"/>
      <c r="AZ178" s="84"/>
      <c r="BA178" s="84"/>
      <c r="BB178" s="84"/>
      <c r="BC178" s="84"/>
      <c r="BD178" s="84"/>
      <c r="BE178" s="84"/>
      <c r="BF178" s="84"/>
      <c r="BG178" s="84"/>
      <c r="BH178" s="84"/>
    </row>
    <row r="179" spans="1:60" x14ac:dyDescent="0.25">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c r="AA179" s="84"/>
      <c r="AB179" s="84"/>
      <c r="AC179" s="84"/>
      <c r="AD179" s="84"/>
      <c r="AE179" s="84"/>
      <c r="AF179" s="84"/>
      <c r="AG179" s="84"/>
      <c r="AH179" s="84"/>
      <c r="AI179" s="84"/>
      <c r="AJ179" s="84"/>
      <c r="AK179" s="84"/>
      <c r="AL179" s="84"/>
      <c r="AM179" s="84"/>
      <c r="AN179" s="84"/>
      <c r="AO179" s="84"/>
      <c r="AP179" s="84"/>
      <c r="AQ179" s="84"/>
      <c r="AR179" s="84"/>
      <c r="AS179" s="84"/>
      <c r="AT179" s="84"/>
      <c r="AU179" s="84"/>
      <c r="AV179" s="84"/>
      <c r="AW179" s="84"/>
      <c r="AX179" s="84"/>
      <c r="AY179" s="84"/>
      <c r="AZ179" s="84"/>
      <c r="BA179" s="84"/>
      <c r="BB179" s="84"/>
      <c r="BC179" s="84"/>
      <c r="BD179" s="84"/>
      <c r="BE179" s="84"/>
      <c r="BF179" s="84"/>
      <c r="BG179" s="84"/>
      <c r="BH179" s="84"/>
    </row>
    <row r="180" spans="1:60" x14ac:dyDescent="0.25">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c r="AA180" s="84"/>
      <c r="AB180" s="84"/>
      <c r="AC180" s="84"/>
      <c r="AD180" s="84"/>
      <c r="AE180" s="84"/>
      <c r="AF180" s="84"/>
      <c r="AG180" s="84"/>
      <c r="AH180" s="84"/>
      <c r="AI180" s="84"/>
      <c r="AJ180" s="84"/>
      <c r="AK180" s="84"/>
      <c r="AL180" s="84"/>
      <c r="AM180" s="84"/>
      <c r="AN180" s="84"/>
      <c r="AO180" s="84"/>
      <c r="AP180" s="84"/>
      <c r="AQ180" s="84"/>
      <c r="AR180" s="84"/>
      <c r="AS180" s="84"/>
      <c r="AT180" s="84"/>
      <c r="AU180" s="84"/>
      <c r="AV180" s="84"/>
      <c r="AW180" s="84"/>
      <c r="AX180" s="84"/>
      <c r="AY180" s="84"/>
      <c r="AZ180" s="84"/>
      <c r="BA180" s="84"/>
      <c r="BB180" s="84"/>
      <c r="BC180" s="84"/>
      <c r="BD180" s="84"/>
      <c r="BE180" s="84"/>
      <c r="BF180" s="84"/>
      <c r="BG180" s="84"/>
      <c r="BH180" s="84"/>
    </row>
    <row r="181" spans="1:60" x14ac:dyDescent="0.25">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c r="AA181" s="84"/>
      <c r="AB181" s="84"/>
      <c r="AC181" s="84"/>
      <c r="AD181" s="84"/>
      <c r="AE181" s="84"/>
      <c r="AF181" s="84"/>
      <c r="AG181" s="84"/>
      <c r="AH181" s="84"/>
      <c r="AI181" s="84"/>
      <c r="AJ181" s="84"/>
      <c r="AK181" s="84"/>
      <c r="AL181" s="84"/>
      <c r="AM181" s="84"/>
      <c r="AN181" s="84"/>
      <c r="AO181" s="84"/>
      <c r="AP181" s="84"/>
      <c r="AQ181" s="84"/>
      <c r="AR181" s="84"/>
      <c r="AS181" s="84"/>
      <c r="AT181" s="84"/>
      <c r="AU181" s="84"/>
      <c r="AV181" s="84"/>
      <c r="AW181" s="84"/>
      <c r="AX181" s="84"/>
      <c r="AY181" s="84"/>
      <c r="AZ181" s="84"/>
      <c r="BA181" s="84"/>
      <c r="BB181" s="84"/>
      <c r="BC181" s="84"/>
      <c r="BD181" s="84"/>
      <c r="BE181" s="84"/>
      <c r="BF181" s="84"/>
      <c r="BG181" s="84"/>
      <c r="BH181" s="84"/>
    </row>
    <row r="182" spans="1:60" x14ac:dyDescent="0.25">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c r="AA182" s="84"/>
      <c r="AB182" s="84"/>
      <c r="AC182" s="84"/>
      <c r="AD182" s="84"/>
      <c r="AE182" s="84"/>
      <c r="AF182" s="84"/>
      <c r="AG182" s="84"/>
      <c r="AH182" s="84"/>
      <c r="AI182" s="84"/>
      <c r="AJ182" s="84"/>
      <c r="AK182" s="84"/>
      <c r="AL182" s="84"/>
      <c r="AM182" s="84"/>
      <c r="AN182" s="84"/>
      <c r="AO182" s="84"/>
      <c r="AP182" s="84"/>
      <c r="AQ182" s="84"/>
      <c r="AR182" s="84"/>
      <c r="AS182" s="84"/>
      <c r="AT182" s="84"/>
      <c r="AU182" s="84"/>
      <c r="AV182" s="84"/>
      <c r="AW182" s="84"/>
      <c r="AX182" s="84"/>
      <c r="AY182" s="84"/>
      <c r="AZ182" s="84"/>
      <c r="BA182" s="84"/>
      <c r="BB182" s="84"/>
      <c r="BC182" s="84"/>
      <c r="BD182" s="84"/>
      <c r="BE182" s="84"/>
      <c r="BF182" s="84"/>
      <c r="BG182" s="84"/>
      <c r="BH182" s="84"/>
    </row>
    <row r="183" spans="1:60" x14ac:dyDescent="0.25">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c r="AA183" s="84"/>
      <c r="AB183" s="84"/>
      <c r="AC183" s="84"/>
      <c r="AD183" s="84"/>
      <c r="AE183" s="84"/>
      <c r="AF183" s="84"/>
      <c r="AG183" s="84"/>
      <c r="AH183" s="84"/>
      <c r="AI183" s="84"/>
      <c r="AJ183" s="84"/>
      <c r="AK183" s="84"/>
      <c r="AL183" s="84"/>
      <c r="AM183" s="84"/>
      <c r="AN183" s="84"/>
      <c r="AO183" s="84"/>
      <c r="AP183" s="84"/>
      <c r="AQ183" s="84"/>
      <c r="AR183" s="84"/>
      <c r="AS183" s="84"/>
      <c r="AT183" s="84"/>
      <c r="AU183" s="84"/>
      <c r="AV183" s="84"/>
      <c r="AW183" s="84"/>
      <c r="AX183" s="84"/>
      <c r="AY183" s="84"/>
      <c r="AZ183" s="84"/>
      <c r="BA183" s="84"/>
      <c r="BB183" s="84"/>
      <c r="BC183" s="84"/>
      <c r="BD183" s="84"/>
      <c r="BE183" s="84"/>
      <c r="BF183" s="84"/>
      <c r="BG183" s="84"/>
      <c r="BH183" s="84"/>
    </row>
    <row r="184" spans="1:60" x14ac:dyDescent="0.25">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c r="AA184" s="84"/>
      <c r="AB184" s="84"/>
      <c r="AC184" s="84"/>
      <c r="AD184" s="84"/>
      <c r="AE184" s="84"/>
      <c r="AF184" s="84"/>
      <c r="AG184" s="84"/>
      <c r="AH184" s="84"/>
      <c r="AI184" s="84"/>
      <c r="AJ184" s="84"/>
      <c r="AK184" s="84"/>
      <c r="AL184" s="84"/>
      <c r="AM184" s="84"/>
      <c r="AN184" s="84"/>
      <c r="AO184" s="84"/>
      <c r="AP184" s="84"/>
      <c r="AQ184" s="84"/>
      <c r="AR184" s="84"/>
      <c r="AS184" s="84"/>
      <c r="AT184" s="84"/>
      <c r="AU184" s="84"/>
      <c r="AV184" s="84"/>
      <c r="AW184" s="84"/>
      <c r="AX184" s="84"/>
      <c r="AY184" s="84"/>
      <c r="AZ184" s="84"/>
      <c r="BA184" s="84"/>
      <c r="BB184" s="84"/>
      <c r="BC184" s="84"/>
      <c r="BD184" s="84"/>
      <c r="BE184" s="84"/>
      <c r="BF184" s="84"/>
      <c r="BG184" s="84"/>
      <c r="BH184" s="84"/>
    </row>
    <row r="185" spans="1:60" x14ac:dyDescent="0.25">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c r="AA185" s="84"/>
      <c r="AB185" s="84"/>
      <c r="AC185" s="84"/>
      <c r="AD185" s="84"/>
      <c r="AE185" s="84"/>
      <c r="AF185" s="84"/>
      <c r="AG185" s="84"/>
      <c r="AH185" s="84"/>
      <c r="AI185" s="84"/>
      <c r="AJ185" s="84"/>
      <c r="AK185" s="84"/>
      <c r="AL185" s="84"/>
      <c r="AM185" s="84"/>
      <c r="AN185" s="84"/>
      <c r="AO185" s="84"/>
      <c r="AP185" s="84"/>
      <c r="AQ185" s="84"/>
      <c r="AR185" s="84"/>
      <c r="AS185" s="84"/>
      <c r="AT185" s="84"/>
      <c r="AU185" s="84"/>
      <c r="AV185" s="84"/>
      <c r="AW185" s="84"/>
      <c r="AX185" s="84"/>
      <c r="AY185" s="84"/>
      <c r="AZ185" s="84"/>
      <c r="BA185" s="84"/>
      <c r="BB185" s="84"/>
      <c r="BC185" s="84"/>
      <c r="BD185" s="84"/>
      <c r="BE185" s="84"/>
      <c r="BF185" s="84"/>
      <c r="BG185" s="84"/>
      <c r="BH185" s="84"/>
    </row>
    <row r="186" spans="1:60" x14ac:dyDescent="0.25">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c r="AA186" s="84"/>
      <c r="AB186" s="84"/>
      <c r="AC186" s="84"/>
      <c r="AD186" s="84"/>
      <c r="AE186" s="84"/>
      <c r="AF186" s="84"/>
      <c r="AG186" s="84"/>
      <c r="AH186" s="84"/>
      <c r="AI186" s="84"/>
      <c r="AJ186" s="84"/>
      <c r="AK186" s="84"/>
      <c r="AL186" s="84"/>
      <c r="AM186" s="84"/>
      <c r="AN186" s="84"/>
      <c r="AO186" s="84"/>
      <c r="AP186" s="84"/>
      <c r="AQ186" s="84"/>
      <c r="AR186" s="84"/>
      <c r="AS186" s="84"/>
      <c r="AT186" s="84"/>
      <c r="AU186" s="84"/>
      <c r="AV186" s="84"/>
      <c r="AW186" s="84"/>
      <c r="AX186" s="84"/>
      <c r="AY186" s="84"/>
      <c r="AZ186" s="84"/>
      <c r="BA186" s="84"/>
      <c r="BB186" s="84"/>
      <c r="BC186" s="84"/>
      <c r="BD186" s="84"/>
      <c r="BE186" s="84"/>
      <c r="BF186" s="84"/>
      <c r="BG186" s="84"/>
      <c r="BH186" s="84"/>
    </row>
    <row r="187" spans="1:60" x14ac:dyDescent="0.25">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c r="AA187" s="84"/>
      <c r="AB187" s="84"/>
      <c r="AC187" s="84"/>
      <c r="AD187" s="84"/>
      <c r="AE187" s="84"/>
      <c r="AF187" s="84"/>
      <c r="AG187" s="84"/>
      <c r="AH187" s="84"/>
      <c r="AI187" s="84"/>
      <c r="AJ187" s="84"/>
      <c r="AK187" s="84"/>
      <c r="AL187" s="84"/>
      <c r="AM187" s="84"/>
      <c r="AN187" s="84"/>
      <c r="AO187" s="84"/>
      <c r="AP187" s="84"/>
      <c r="AQ187" s="84"/>
      <c r="AR187" s="84"/>
      <c r="AS187" s="84"/>
      <c r="AT187" s="84"/>
      <c r="AU187" s="84"/>
      <c r="AV187" s="84"/>
      <c r="AW187" s="84"/>
      <c r="AX187" s="84"/>
      <c r="AY187" s="84"/>
      <c r="AZ187" s="84"/>
      <c r="BA187" s="84"/>
      <c r="BB187" s="84"/>
      <c r="BC187" s="84"/>
      <c r="BD187" s="84"/>
      <c r="BE187" s="84"/>
      <c r="BF187" s="84"/>
      <c r="BG187" s="84"/>
      <c r="BH187" s="84"/>
    </row>
    <row r="188" spans="1:60" x14ac:dyDescent="0.25">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c r="AA188" s="84"/>
      <c r="AB188" s="84"/>
      <c r="AC188" s="84"/>
      <c r="AD188" s="84"/>
      <c r="AE188" s="84"/>
      <c r="AF188" s="84"/>
      <c r="AG188" s="84"/>
      <c r="AH188" s="84"/>
      <c r="AI188" s="84"/>
      <c r="AJ188" s="84"/>
      <c r="AK188" s="84"/>
      <c r="AL188" s="84"/>
      <c r="AM188" s="84"/>
      <c r="AN188" s="84"/>
      <c r="AO188" s="84"/>
      <c r="AP188" s="84"/>
      <c r="AQ188" s="84"/>
      <c r="AR188" s="84"/>
      <c r="AS188" s="84"/>
      <c r="AT188" s="84"/>
      <c r="AU188" s="84"/>
      <c r="AV188" s="84"/>
      <c r="AW188" s="84"/>
      <c r="AX188" s="84"/>
      <c r="AY188" s="84"/>
      <c r="AZ188" s="84"/>
      <c r="BA188" s="84"/>
      <c r="BB188" s="84"/>
      <c r="BC188" s="84"/>
      <c r="BD188" s="84"/>
      <c r="BE188" s="84"/>
      <c r="BF188" s="84"/>
      <c r="BG188" s="84"/>
      <c r="BH188" s="84"/>
    </row>
    <row r="189" spans="1:60" x14ac:dyDescent="0.25">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c r="AA189" s="84"/>
      <c r="AB189" s="84"/>
      <c r="AC189" s="84"/>
      <c r="AD189" s="84"/>
      <c r="AE189" s="84"/>
      <c r="AF189" s="84"/>
      <c r="AG189" s="84"/>
      <c r="AH189" s="84"/>
      <c r="AI189" s="84"/>
      <c r="AJ189" s="84"/>
      <c r="AK189" s="84"/>
      <c r="AL189" s="84"/>
      <c r="AM189" s="84"/>
      <c r="AN189" s="84"/>
      <c r="AO189" s="84"/>
      <c r="AP189" s="84"/>
      <c r="AQ189" s="84"/>
      <c r="AR189" s="84"/>
      <c r="AS189" s="84"/>
      <c r="AT189" s="84"/>
      <c r="AU189" s="84"/>
      <c r="AV189" s="84"/>
      <c r="AW189" s="84"/>
      <c r="AX189" s="84"/>
      <c r="AY189" s="84"/>
      <c r="AZ189" s="84"/>
      <c r="BA189" s="84"/>
      <c r="BB189" s="84"/>
      <c r="BC189" s="84"/>
      <c r="BD189" s="84"/>
      <c r="BE189" s="84"/>
      <c r="BF189" s="84"/>
      <c r="BG189" s="84"/>
      <c r="BH189" s="84"/>
    </row>
    <row r="190" spans="1:60" x14ac:dyDescent="0.25">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4"/>
      <c r="AC190" s="84"/>
      <c r="AD190" s="84"/>
      <c r="AE190" s="84"/>
      <c r="AF190" s="84"/>
      <c r="AG190" s="84"/>
      <c r="AH190" s="84"/>
      <c r="AI190" s="84"/>
      <c r="AJ190" s="84"/>
      <c r="AK190" s="84"/>
      <c r="AL190" s="84"/>
      <c r="AM190" s="84"/>
      <c r="AN190" s="84"/>
      <c r="AO190" s="84"/>
      <c r="AP190" s="84"/>
      <c r="AQ190" s="84"/>
      <c r="AR190" s="84"/>
      <c r="AS190" s="84"/>
      <c r="AT190" s="84"/>
      <c r="AU190" s="84"/>
      <c r="AV190" s="84"/>
      <c r="AW190" s="84"/>
      <c r="AX190" s="84"/>
      <c r="AY190" s="84"/>
      <c r="AZ190" s="84"/>
      <c r="BA190" s="84"/>
      <c r="BB190" s="84"/>
      <c r="BC190" s="84"/>
      <c r="BD190" s="84"/>
      <c r="BE190" s="84"/>
      <c r="BF190" s="84"/>
      <c r="BG190" s="84"/>
      <c r="BH190" s="84"/>
    </row>
    <row r="191" spans="1:60" x14ac:dyDescent="0.25">
      <c r="A191" s="84"/>
      <c r="J191" s="84"/>
      <c r="K191" s="84"/>
      <c r="L191" s="84"/>
      <c r="M191" s="84"/>
      <c r="N191" s="84"/>
      <c r="O191" s="84"/>
      <c r="P191" s="84"/>
      <c r="Q191" s="84"/>
      <c r="R191" s="84"/>
      <c r="S191" s="84"/>
      <c r="T191" s="84"/>
      <c r="U191" s="84"/>
      <c r="V191" s="84"/>
      <c r="W191" s="84"/>
      <c r="X191" s="84"/>
      <c r="Y191" s="84"/>
      <c r="Z191" s="84"/>
      <c r="AA191" s="84"/>
      <c r="AB191" s="84"/>
      <c r="AC191" s="84"/>
      <c r="AD191" s="84"/>
      <c r="AE191" s="84"/>
      <c r="AF191" s="84"/>
      <c r="AG191" s="84"/>
      <c r="AH191" s="84"/>
      <c r="AI191" s="84"/>
      <c r="AJ191" s="84"/>
      <c r="AK191" s="84"/>
      <c r="AL191" s="84"/>
      <c r="AM191" s="84"/>
      <c r="AN191" s="84"/>
      <c r="AO191" s="84"/>
      <c r="AP191" s="84"/>
      <c r="AQ191" s="84"/>
      <c r="AR191" s="84"/>
      <c r="AS191" s="84"/>
      <c r="AT191" s="84"/>
      <c r="AU191" s="84"/>
      <c r="AV191" s="84"/>
      <c r="AW191" s="84"/>
      <c r="AX191" s="84"/>
      <c r="AY191" s="84"/>
      <c r="AZ191" s="84"/>
      <c r="BA191" s="84"/>
      <c r="BB191" s="84"/>
      <c r="BC191" s="84"/>
      <c r="BD191" s="84"/>
      <c r="BE191" s="84"/>
      <c r="BF191" s="84"/>
      <c r="BG191" s="84"/>
      <c r="BH191" s="84"/>
    </row>
    <row r="192" spans="1:60" x14ac:dyDescent="0.25">
      <c r="A192" s="84"/>
      <c r="J192" s="84"/>
      <c r="K192" s="84"/>
      <c r="L192" s="84"/>
      <c r="M192" s="84"/>
      <c r="N192" s="84"/>
      <c r="O192" s="84"/>
      <c r="P192" s="84"/>
      <c r="Q192" s="84"/>
      <c r="R192" s="84"/>
      <c r="S192" s="84"/>
      <c r="T192" s="84"/>
      <c r="U192" s="84"/>
      <c r="V192" s="84"/>
      <c r="W192" s="84"/>
      <c r="X192" s="84"/>
      <c r="Y192" s="84"/>
      <c r="Z192" s="84"/>
      <c r="AA192" s="84"/>
      <c r="AB192" s="84"/>
      <c r="AC192" s="84"/>
      <c r="AD192" s="84"/>
      <c r="AE192" s="84"/>
      <c r="AF192" s="84"/>
      <c r="AG192" s="84"/>
      <c r="AH192" s="84"/>
      <c r="AI192" s="84"/>
      <c r="AJ192" s="84"/>
      <c r="AK192" s="84"/>
      <c r="AL192" s="84"/>
      <c r="AM192" s="84"/>
      <c r="AN192" s="84"/>
      <c r="AO192" s="84"/>
      <c r="AP192" s="84"/>
      <c r="AQ192" s="84"/>
      <c r="AR192" s="84"/>
      <c r="AS192" s="84"/>
      <c r="AT192" s="84"/>
      <c r="AU192" s="84"/>
      <c r="AV192" s="84"/>
      <c r="AW192" s="84"/>
      <c r="AX192" s="84"/>
      <c r="AY192" s="84"/>
      <c r="AZ192" s="84"/>
      <c r="BA192" s="84"/>
      <c r="BB192" s="84"/>
      <c r="BC192" s="84"/>
      <c r="BD192" s="84"/>
      <c r="BE192" s="84"/>
      <c r="BF192" s="84"/>
      <c r="BG192" s="84"/>
      <c r="BH192" s="84"/>
    </row>
    <row r="193" spans="1:60" x14ac:dyDescent="0.25">
      <c r="A193" s="84"/>
      <c r="J193" s="84"/>
      <c r="K193" s="84"/>
      <c r="L193" s="84"/>
      <c r="M193" s="84"/>
      <c r="N193" s="84"/>
      <c r="O193" s="84"/>
      <c r="P193" s="84"/>
      <c r="Q193" s="84"/>
      <c r="R193" s="84"/>
      <c r="S193" s="84"/>
      <c r="T193" s="84"/>
      <c r="U193" s="84"/>
      <c r="V193" s="84"/>
      <c r="W193" s="84"/>
      <c r="X193" s="84"/>
      <c r="Y193" s="84"/>
      <c r="Z193" s="84"/>
      <c r="AA193" s="84"/>
      <c r="AB193" s="84"/>
      <c r="AC193" s="84"/>
      <c r="AD193" s="84"/>
      <c r="AE193" s="84"/>
      <c r="AF193" s="84"/>
      <c r="AG193" s="84"/>
      <c r="AH193" s="84"/>
      <c r="AI193" s="84"/>
      <c r="AJ193" s="84"/>
      <c r="AK193" s="84"/>
      <c r="AL193" s="84"/>
      <c r="AM193" s="84"/>
      <c r="AN193" s="84"/>
      <c r="AO193" s="84"/>
      <c r="AP193" s="84"/>
      <c r="AQ193" s="84"/>
      <c r="AR193" s="84"/>
      <c r="AS193" s="84"/>
      <c r="AT193" s="84"/>
      <c r="AU193" s="84"/>
      <c r="AV193" s="84"/>
      <c r="AW193" s="84"/>
      <c r="AX193" s="84"/>
      <c r="AY193" s="84"/>
      <c r="AZ193" s="84"/>
      <c r="BA193" s="84"/>
      <c r="BB193" s="84"/>
      <c r="BC193" s="84"/>
      <c r="BD193" s="84"/>
      <c r="BE193" s="84"/>
      <c r="BF193" s="84"/>
      <c r="BG193" s="84"/>
      <c r="BH193" s="84"/>
    </row>
    <row r="194" spans="1:60" x14ac:dyDescent="0.25">
      <c r="A194" s="84"/>
      <c r="J194" s="84"/>
      <c r="K194" s="84"/>
      <c r="L194" s="84"/>
      <c r="M194" s="84"/>
      <c r="N194" s="84"/>
      <c r="O194" s="84"/>
      <c r="P194" s="84"/>
      <c r="Q194" s="84"/>
      <c r="R194" s="84"/>
      <c r="S194" s="84"/>
      <c r="T194" s="84"/>
      <c r="U194" s="84"/>
      <c r="V194" s="84"/>
      <c r="W194" s="84"/>
      <c r="X194" s="84"/>
      <c r="Y194" s="84"/>
      <c r="Z194" s="84"/>
      <c r="AA194" s="84"/>
      <c r="AB194" s="84"/>
      <c r="AC194" s="84"/>
      <c r="AD194" s="84"/>
      <c r="AE194" s="84"/>
      <c r="AF194" s="84"/>
      <c r="AG194" s="84"/>
      <c r="AH194" s="84"/>
      <c r="AI194" s="84"/>
      <c r="AJ194" s="84"/>
      <c r="AK194" s="84"/>
      <c r="AL194" s="84"/>
      <c r="AM194" s="84"/>
      <c r="AN194" s="84"/>
      <c r="AO194" s="84"/>
      <c r="AP194" s="84"/>
      <c r="AQ194" s="84"/>
      <c r="AR194" s="84"/>
      <c r="AS194" s="84"/>
      <c r="AT194" s="84"/>
      <c r="AU194" s="84"/>
      <c r="AV194" s="84"/>
      <c r="AW194" s="84"/>
      <c r="AX194" s="84"/>
      <c r="AY194" s="84"/>
      <c r="AZ194" s="84"/>
      <c r="BA194" s="84"/>
      <c r="BB194" s="84"/>
      <c r="BC194" s="84"/>
      <c r="BD194" s="84"/>
      <c r="BE194" s="84"/>
      <c r="BF194" s="84"/>
      <c r="BG194" s="84"/>
      <c r="BH194" s="84"/>
    </row>
    <row r="195" spans="1:60" x14ac:dyDescent="0.25">
      <c r="A195" s="84"/>
      <c r="J195" s="84"/>
      <c r="K195" s="84"/>
      <c r="L195" s="84"/>
      <c r="M195" s="84"/>
      <c r="N195" s="84"/>
      <c r="O195" s="84"/>
      <c r="P195" s="84"/>
      <c r="Q195" s="84"/>
      <c r="R195" s="84"/>
      <c r="S195" s="84"/>
      <c r="T195" s="84"/>
      <c r="U195" s="84"/>
      <c r="V195" s="84"/>
      <c r="W195" s="84"/>
      <c r="X195" s="84"/>
      <c r="Y195" s="84"/>
      <c r="Z195" s="84"/>
      <c r="AA195" s="84"/>
      <c r="AB195" s="84"/>
      <c r="AC195" s="84"/>
      <c r="AD195" s="84"/>
      <c r="AE195" s="84"/>
      <c r="AF195" s="84"/>
      <c r="AG195" s="84"/>
      <c r="AH195" s="84"/>
      <c r="AI195" s="84"/>
      <c r="AJ195" s="84"/>
      <c r="AK195" s="84"/>
      <c r="AL195" s="84"/>
      <c r="AM195" s="84"/>
      <c r="AN195" s="84"/>
      <c r="AO195" s="84"/>
      <c r="AP195" s="84"/>
      <c r="AQ195" s="84"/>
      <c r="AR195" s="84"/>
      <c r="AS195" s="84"/>
      <c r="AT195" s="84"/>
      <c r="AU195" s="84"/>
      <c r="AV195" s="84"/>
      <c r="AW195" s="84"/>
      <c r="AX195" s="84"/>
      <c r="AY195" s="84"/>
      <c r="AZ195" s="84"/>
      <c r="BA195" s="84"/>
      <c r="BB195" s="84"/>
      <c r="BC195" s="84"/>
      <c r="BD195" s="84"/>
      <c r="BE195" s="84"/>
      <c r="BF195" s="84"/>
      <c r="BG195" s="84"/>
      <c r="BH195" s="84"/>
    </row>
    <row r="196" spans="1:60" x14ac:dyDescent="0.25">
      <c r="A196" s="84"/>
      <c r="J196" s="84"/>
      <c r="K196" s="84"/>
      <c r="L196" s="84"/>
      <c r="M196" s="84"/>
      <c r="N196" s="84"/>
      <c r="O196" s="84"/>
      <c r="P196" s="84"/>
      <c r="Q196" s="84"/>
      <c r="R196" s="84"/>
      <c r="S196" s="84"/>
      <c r="T196" s="84"/>
      <c r="U196" s="84"/>
      <c r="V196" s="84"/>
      <c r="W196" s="84"/>
      <c r="X196" s="84"/>
      <c r="Y196" s="84"/>
      <c r="Z196" s="84"/>
      <c r="AA196" s="84"/>
      <c r="AB196" s="84"/>
      <c r="AC196" s="84"/>
      <c r="AD196" s="84"/>
      <c r="AE196" s="84"/>
      <c r="AF196" s="84"/>
      <c r="AG196" s="84"/>
      <c r="AH196" s="84"/>
      <c r="AI196" s="84"/>
      <c r="AJ196" s="84"/>
      <c r="AK196" s="84"/>
      <c r="AL196" s="84"/>
      <c r="AM196" s="84"/>
      <c r="AN196" s="84"/>
      <c r="AO196" s="84"/>
      <c r="AP196" s="84"/>
      <c r="AQ196" s="84"/>
      <c r="AR196" s="84"/>
      <c r="AS196" s="84"/>
      <c r="AT196" s="84"/>
      <c r="AU196" s="84"/>
      <c r="AV196" s="84"/>
      <c r="AW196" s="84"/>
      <c r="AX196" s="84"/>
      <c r="AY196" s="84"/>
      <c r="AZ196" s="84"/>
      <c r="BA196" s="84"/>
      <c r="BB196" s="84"/>
      <c r="BC196" s="84"/>
      <c r="BD196" s="84"/>
      <c r="BE196" s="84"/>
      <c r="BF196" s="84"/>
      <c r="BG196" s="84"/>
      <c r="BH196" s="84"/>
    </row>
    <row r="197" spans="1:60" x14ac:dyDescent="0.25">
      <c r="A197" s="84"/>
      <c r="J197" s="84"/>
      <c r="K197" s="84"/>
      <c r="L197" s="84"/>
      <c r="M197" s="84"/>
      <c r="N197" s="84"/>
      <c r="O197" s="84"/>
      <c r="P197" s="84"/>
      <c r="Q197" s="84"/>
      <c r="R197" s="84"/>
      <c r="S197" s="84"/>
      <c r="T197" s="84"/>
      <c r="U197" s="84"/>
      <c r="V197" s="84"/>
      <c r="W197" s="84"/>
      <c r="X197" s="84"/>
      <c r="Y197" s="84"/>
      <c r="Z197" s="84"/>
      <c r="AA197" s="84"/>
      <c r="AB197" s="84"/>
      <c r="AC197" s="84"/>
      <c r="AD197" s="84"/>
      <c r="AE197" s="84"/>
      <c r="AF197" s="84"/>
      <c r="AG197" s="84"/>
      <c r="AH197" s="84"/>
      <c r="AI197" s="84"/>
      <c r="AJ197" s="84"/>
      <c r="AK197" s="84"/>
      <c r="AL197" s="84"/>
      <c r="AM197" s="84"/>
      <c r="AN197" s="84"/>
      <c r="AO197" s="84"/>
      <c r="AP197" s="84"/>
      <c r="AQ197" s="84"/>
      <c r="AR197" s="84"/>
      <c r="AS197" s="84"/>
      <c r="AT197" s="84"/>
      <c r="AU197" s="84"/>
      <c r="AV197" s="84"/>
      <c r="AW197" s="84"/>
      <c r="AX197" s="84"/>
      <c r="AY197" s="84"/>
      <c r="AZ197" s="84"/>
      <c r="BA197" s="84"/>
      <c r="BB197" s="84"/>
      <c r="BC197" s="84"/>
      <c r="BD197" s="84"/>
      <c r="BE197" s="84"/>
      <c r="BF197" s="84"/>
      <c r="BG197" s="84"/>
      <c r="BH197" s="84"/>
    </row>
    <row r="198" spans="1:60" x14ac:dyDescent="0.25">
      <c r="A198" s="84"/>
      <c r="J198" s="84"/>
      <c r="K198" s="84"/>
      <c r="L198" s="84"/>
      <c r="M198" s="84"/>
      <c r="N198" s="84"/>
      <c r="O198" s="84"/>
      <c r="P198" s="84"/>
      <c r="Q198" s="84"/>
      <c r="R198" s="84"/>
      <c r="S198" s="84"/>
      <c r="T198" s="84"/>
      <c r="U198" s="84"/>
      <c r="V198" s="84"/>
      <c r="W198" s="84"/>
      <c r="X198" s="84"/>
      <c r="Y198" s="84"/>
      <c r="Z198" s="84"/>
      <c r="AA198" s="84"/>
      <c r="AB198" s="84"/>
      <c r="AC198" s="84"/>
      <c r="AD198" s="84"/>
      <c r="AE198" s="84"/>
      <c r="AF198" s="84"/>
      <c r="AG198" s="84"/>
      <c r="AH198" s="84"/>
      <c r="AI198" s="84"/>
      <c r="AJ198" s="84"/>
      <c r="AK198" s="84"/>
      <c r="AL198" s="84"/>
      <c r="AM198" s="84"/>
      <c r="AN198" s="84"/>
      <c r="AO198" s="84"/>
      <c r="AP198" s="84"/>
      <c r="AQ198" s="84"/>
      <c r="AR198" s="84"/>
      <c r="AS198" s="84"/>
      <c r="AT198" s="84"/>
      <c r="AU198" s="84"/>
      <c r="AV198" s="84"/>
      <c r="AW198" s="84"/>
      <c r="AX198" s="84"/>
      <c r="AY198" s="84"/>
      <c r="AZ198" s="84"/>
      <c r="BA198" s="84"/>
      <c r="BB198" s="84"/>
      <c r="BC198" s="84"/>
      <c r="BD198" s="84"/>
      <c r="BE198" s="84"/>
      <c r="BF198" s="84"/>
      <c r="BG198" s="84"/>
      <c r="BH198" s="84"/>
    </row>
    <row r="199" spans="1:60" x14ac:dyDescent="0.25">
      <c r="A199" s="84"/>
      <c r="J199" s="84"/>
      <c r="K199" s="84"/>
      <c r="L199" s="84"/>
      <c r="M199" s="84"/>
      <c r="N199" s="84"/>
      <c r="O199" s="84"/>
      <c r="P199" s="84"/>
      <c r="Q199" s="84"/>
      <c r="R199" s="84"/>
      <c r="S199" s="84"/>
      <c r="T199" s="84"/>
      <c r="U199" s="84"/>
      <c r="V199" s="84"/>
      <c r="W199" s="84"/>
      <c r="X199" s="84"/>
      <c r="Y199" s="84"/>
      <c r="Z199" s="84"/>
      <c r="AA199" s="84"/>
      <c r="AB199" s="84"/>
      <c r="AC199" s="84"/>
      <c r="AD199" s="84"/>
      <c r="AE199" s="84"/>
      <c r="AF199" s="84"/>
      <c r="AG199" s="84"/>
      <c r="AH199" s="84"/>
      <c r="AI199" s="84"/>
      <c r="AJ199" s="84"/>
      <c r="AK199" s="84"/>
      <c r="AL199" s="84"/>
      <c r="AM199" s="84"/>
      <c r="AN199" s="84"/>
      <c r="AO199" s="84"/>
      <c r="AP199" s="84"/>
      <c r="AQ199" s="84"/>
      <c r="AR199" s="84"/>
      <c r="AS199" s="84"/>
      <c r="AT199" s="84"/>
      <c r="AU199" s="84"/>
      <c r="AV199" s="84"/>
      <c r="AW199" s="84"/>
      <c r="AX199" s="84"/>
      <c r="AY199" s="84"/>
      <c r="AZ199" s="84"/>
      <c r="BA199" s="84"/>
      <c r="BB199" s="84"/>
      <c r="BC199" s="84"/>
      <c r="BD199" s="84"/>
      <c r="BE199" s="84"/>
      <c r="BF199" s="84"/>
      <c r="BG199" s="84"/>
      <c r="BH199" s="84"/>
    </row>
    <row r="200" spans="1:60" x14ac:dyDescent="0.25">
      <c r="A200" s="84"/>
      <c r="J200" s="84"/>
      <c r="K200" s="84"/>
      <c r="L200" s="84"/>
      <c r="M200" s="84"/>
      <c r="N200" s="84"/>
      <c r="O200" s="84"/>
      <c r="P200" s="84"/>
      <c r="Q200" s="84"/>
      <c r="R200" s="84"/>
      <c r="S200" s="84"/>
      <c r="T200" s="84"/>
      <c r="U200" s="84"/>
      <c r="V200" s="84"/>
      <c r="W200" s="84"/>
      <c r="X200" s="84"/>
      <c r="Y200" s="84"/>
      <c r="Z200" s="84"/>
      <c r="AA200" s="84"/>
      <c r="AB200" s="84"/>
      <c r="AC200" s="84"/>
      <c r="AD200" s="84"/>
      <c r="AE200" s="84"/>
      <c r="AF200" s="84"/>
      <c r="AG200" s="84"/>
      <c r="AH200" s="84"/>
      <c r="AI200" s="84"/>
      <c r="AJ200" s="84"/>
      <c r="AK200" s="84"/>
      <c r="AL200" s="84"/>
      <c r="AM200" s="84"/>
      <c r="AN200" s="84"/>
      <c r="AO200" s="84"/>
      <c r="AP200" s="84"/>
      <c r="AQ200" s="84"/>
      <c r="AR200" s="84"/>
      <c r="AS200" s="84"/>
      <c r="AT200" s="84"/>
      <c r="AU200" s="84"/>
      <c r="AV200" s="84"/>
      <c r="AW200" s="84"/>
      <c r="AX200" s="84"/>
      <c r="AY200" s="84"/>
      <c r="AZ200" s="84"/>
      <c r="BA200" s="84"/>
      <c r="BB200" s="84"/>
      <c r="BC200" s="84"/>
      <c r="BD200" s="84"/>
      <c r="BE200" s="84"/>
      <c r="BF200" s="84"/>
      <c r="BG200" s="84"/>
      <c r="BH200" s="84"/>
    </row>
    <row r="201" spans="1:60" x14ac:dyDescent="0.25">
      <c r="A201" s="84"/>
      <c r="J201" s="84"/>
      <c r="K201" s="84"/>
      <c r="L201" s="84"/>
      <c r="M201" s="84"/>
      <c r="N201" s="84"/>
      <c r="O201" s="84"/>
      <c r="P201" s="84"/>
      <c r="Q201" s="84"/>
      <c r="R201" s="84"/>
      <c r="S201" s="84"/>
      <c r="T201" s="84"/>
      <c r="U201" s="84"/>
      <c r="V201" s="84"/>
      <c r="W201" s="84"/>
      <c r="X201" s="84"/>
      <c r="Y201" s="84"/>
      <c r="Z201" s="84"/>
      <c r="AA201" s="84"/>
      <c r="AB201" s="84"/>
      <c r="AC201" s="84"/>
      <c r="AD201" s="84"/>
      <c r="AE201" s="84"/>
      <c r="AF201" s="84"/>
      <c r="AG201" s="84"/>
      <c r="AH201" s="84"/>
      <c r="AI201" s="84"/>
      <c r="AJ201" s="84"/>
      <c r="AK201" s="84"/>
      <c r="AL201" s="84"/>
      <c r="AM201" s="84"/>
      <c r="AN201" s="84"/>
      <c r="AO201" s="84"/>
      <c r="AP201" s="84"/>
      <c r="AQ201" s="84"/>
      <c r="AR201" s="84"/>
      <c r="AS201" s="84"/>
      <c r="AT201" s="84"/>
      <c r="AU201" s="84"/>
      <c r="AV201" s="84"/>
      <c r="AW201" s="84"/>
      <c r="AX201" s="84"/>
      <c r="AY201" s="84"/>
      <c r="AZ201" s="84"/>
      <c r="BA201" s="84"/>
      <c r="BB201" s="84"/>
      <c r="BC201" s="84"/>
      <c r="BD201" s="84"/>
      <c r="BE201" s="84"/>
      <c r="BF201" s="84"/>
      <c r="BG201" s="84"/>
      <c r="BH201" s="84"/>
    </row>
    <row r="202" spans="1:60" x14ac:dyDescent="0.25">
      <c r="A202" s="84"/>
      <c r="J202" s="84"/>
      <c r="K202" s="84"/>
      <c r="L202" s="84"/>
      <c r="M202" s="84"/>
      <c r="N202" s="84"/>
      <c r="O202" s="84"/>
      <c r="P202" s="84"/>
      <c r="Q202" s="84"/>
      <c r="R202" s="84"/>
      <c r="S202" s="84"/>
      <c r="T202" s="84"/>
      <c r="U202" s="84"/>
      <c r="V202" s="84"/>
      <c r="W202" s="84"/>
      <c r="X202" s="84"/>
      <c r="Y202" s="84"/>
      <c r="Z202" s="84"/>
      <c r="AA202" s="84"/>
      <c r="AB202" s="84"/>
      <c r="AC202" s="84"/>
      <c r="AD202" s="84"/>
      <c r="AE202" s="84"/>
      <c r="AF202" s="84"/>
      <c r="AG202" s="84"/>
      <c r="AH202" s="84"/>
      <c r="AI202" s="84"/>
      <c r="AJ202" s="84"/>
      <c r="AK202" s="84"/>
      <c r="AL202" s="84"/>
      <c r="AM202" s="84"/>
      <c r="AN202" s="84"/>
      <c r="AO202" s="84"/>
      <c r="AP202" s="84"/>
      <c r="AQ202" s="84"/>
      <c r="AR202" s="84"/>
      <c r="AS202" s="84"/>
      <c r="AT202" s="84"/>
      <c r="AU202" s="84"/>
      <c r="AV202" s="84"/>
      <c r="AW202" s="84"/>
      <c r="AX202" s="84"/>
      <c r="AY202" s="84"/>
      <c r="AZ202" s="84"/>
      <c r="BA202" s="84"/>
      <c r="BB202" s="84"/>
      <c r="BC202" s="84"/>
      <c r="BD202" s="84"/>
      <c r="BE202" s="84"/>
      <c r="BF202" s="84"/>
      <c r="BG202" s="84"/>
      <c r="BH202" s="84"/>
    </row>
    <row r="203" spans="1:60" x14ac:dyDescent="0.25">
      <c r="A203" s="84"/>
      <c r="J203" s="84"/>
      <c r="K203" s="84"/>
      <c r="L203" s="84"/>
      <c r="M203" s="84"/>
      <c r="N203" s="84"/>
      <c r="O203" s="84"/>
      <c r="P203" s="84"/>
      <c r="Q203" s="84"/>
      <c r="R203" s="84"/>
      <c r="S203" s="84"/>
      <c r="T203" s="84"/>
      <c r="U203" s="84"/>
      <c r="V203" s="84"/>
      <c r="W203" s="84"/>
      <c r="X203" s="84"/>
      <c r="Y203" s="84"/>
      <c r="Z203" s="84"/>
      <c r="AA203" s="84"/>
      <c r="AB203" s="84"/>
      <c r="AC203" s="84"/>
      <c r="AD203" s="84"/>
      <c r="AE203" s="84"/>
      <c r="AF203" s="84"/>
      <c r="AG203" s="84"/>
      <c r="AH203" s="84"/>
      <c r="AI203" s="84"/>
      <c r="AJ203" s="84"/>
      <c r="AK203" s="84"/>
      <c r="AL203" s="84"/>
      <c r="AM203" s="84"/>
      <c r="AN203" s="84"/>
      <c r="AO203" s="84"/>
      <c r="AP203" s="84"/>
      <c r="AQ203" s="84"/>
      <c r="AR203" s="84"/>
      <c r="AS203" s="84"/>
      <c r="AT203" s="84"/>
      <c r="AU203" s="84"/>
      <c r="AV203" s="84"/>
      <c r="AW203" s="84"/>
      <c r="AX203" s="84"/>
      <c r="AY203" s="84"/>
      <c r="AZ203" s="84"/>
      <c r="BA203" s="84"/>
      <c r="BB203" s="84"/>
      <c r="BC203" s="84"/>
      <c r="BD203" s="84"/>
      <c r="BE203" s="84"/>
      <c r="BF203" s="84"/>
      <c r="BG203" s="84"/>
      <c r="BH203" s="84"/>
    </row>
    <row r="204" spans="1:60" x14ac:dyDescent="0.25">
      <c r="A204" s="84"/>
      <c r="J204" s="84"/>
      <c r="K204" s="84"/>
      <c r="L204" s="84"/>
      <c r="M204" s="84"/>
      <c r="N204" s="84"/>
      <c r="O204" s="84"/>
      <c r="P204" s="84"/>
      <c r="Q204" s="84"/>
      <c r="R204" s="84"/>
      <c r="S204" s="84"/>
      <c r="T204" s="84"/>
      <c r="U204" s="84"/>
      <c r="V204" s="84"/>
      <c r="W204" s="84"/>
      <c r="X204" s="84"/>
      <c r="Y204" s="84"/>
      <c r="Z204" s="84"/>
      <c r="AA204" s="84"/>
      <c r="AB204" s="84"/>
      <c r="AC204" s="84"/>
      <c r="AD204" s="84"/>
      <c r="AE204" s="84"/>
      <c r="AF204" s="84"/>
      <c r="AG204" s="84"/>
      <c r="AH204" s="84"/>
      <c r="AI204" s="84"/>
      <c r="AJ204" s="84"/>
      <c r="AK204" s="84"/>
      <c r="AL204" s="84"/>
      <c r="AM204" s="84"/>
      <c r="AN204" s="84"/>
      <c r="AO204" s="84"/>
      <c r="AP204" s="84"/>
      <c r="AQ204" s="84"/>
      <c r="AR204" s="84"/>
      <c r="AS204" s="84"/>
      <c r="AT204" s="84"/>
      <c r="AU204" s="84"/>
      <c r="AV204" s="84"/>
      <c r="AW204" s="84"/>
      <c r="AX204" s="84"/>
      <c r="AY204" s="84"/>
      <c r="AZ204" s="84"/>
      <c r="BA204" s="84"/>
      <c r="BB204" s="84"/>
      <c r="BC204" s="84"/>
      <c r="BD204" s="84"/>
      <c r="BE204" s="84"/>
      <c r="BF204" s="84"/>
      <c r="BG204" s="84"/>
      <c r="BH204" s="84"/>
    </row>
    <row r="205" spans="1:60" x14ac:dyDescent="0.25">
      <c r="A205" s="84"/>
      <c r="J205" s="84"/>
      <c r="K205" s="84"/>
      <c r="L205" s="84"/>
      <c r="M205" s="84"/>
      <c r="N205" s="84"/>
      <c r="O205" s="84"/>
      <c r="P205" s="84"/>
      <c r="Q205" s="84"/>
      <c r="R205" s="84"/>
      <c r="S205" s="84"/>
      <c r="T205" s="84"/>
      <c r="U205" s="84"/>
      <c r="V205" s="84"/>
      <c r="W205" s="84"/>
      <c r="X205" s="84"/>
      <c r="Y205" s="84"/>
      <c r="Z205" s="84"/>
      <c r="AA205" s="84"/>
      <c r="AB205" s="84"/>
      <c r="AC205" s="84"/>
      <c r="AD205" s="84"/>
      <c r="AE205" s="84"/>
      <c r="AF205" s="84"/>
      <c r="AG205" s="84"/>
      <c r="AH205" s="84"/>
      <c r="AI205" s="84"/>
      <c r="AJ205" s="84"/>
      <c r="AK205" s="84"/>
      <c r="AL205" s="84"/>
      <c r="AM205" s="84"/>
      <c r="AN205" s="84"/>
      <c r="AO205" s="84"/>
      <c r="AP205" s="84"/>
      <c r="AQ205" s="84"/>
      <c r="AR205" s="84"/>
      <c r="AS205" s="84"/>
      <c r="AT205" s="84"/>
      <c r="AU205" s="84"/>
      <c r="AV205" s="84"/>
      <c r="AW205" s="84"/>
      <c r="AX205" s="84"/>
      <c r="AY205" s="84"/>
      <c r="AZ205" s="84"/>
      <c r="BA205" s="84"/>
      <c r="BB205" s="84"/>
      <c r="BC205" s="84"/>
      <c r="BD205" s="84"/>
      <c r="BE205" s="84"/>
      <c r="BF205" s="84"/>
      <c r="BG205" s="84"/>
      <c r="BH205" s="84"/>
    </row>
    <row r="206" spans="1:60" x14ac:dyDescent="0.25">
      <c r="A206" s="84"/>
      <c r="J206" s="84"/>
      <c r="K206" s="84"/>
      <c r="L206" s="84"/>
      <c r="M206" s="84"/>
      <c r="N206" s="84"/>
      <c r="O206" s="84"/>
      <c r="P206" s="84"/>
      <c r="Q206" s="84"/>
      <c r="R206" s="84"/>
      <c r="S206" s="84"/>
      <c r="T206" s="84"/>
      <c r="U206" s="84"/>
      <c r="V206" s="84"/>
      <c r="W206" s="84"/>
      <c r="X206" s="84"/>
      <c r="Y206" s="84"/>
      <c r="Z206" s="84"/>
      <c r="AA206" s="84"/>
      <c r="AB206" s="84"/>
      <c r="AC206" s="84"/>
      <c r="AD206" s="84"/>
      <c r="AE206" s="84"/>
      <c r="AF206" s="84"/>
      <c r="AG206" s="84"/>
      <c r="AH206" s="84"/>
      <c r="AI206" s="84"/>
      <c r="AJ206" s="84"/>
      <c r="AK206" s="84"/>
      <c r="AL206" s="84"/>
      <c r="AM206" s="84"/>
      <c r="AN206" s="84"/>
      <c r="AO206" s="84"/>
      <c r="AP206" s="84"/>
      <c r="AQ206" s="84"/>
      <c r="AR206" s="84"/>
      <c r="AS206" s="84"/>
      <c r="AT206" s="84"/>
      <c r="AU206" s="84"/>
      <c r="AV206" s="84"/>
      <c r="AW206" s="84"/>
      <c r="AX206" s="84"/>
      <c r="AY206" s="84"/>
      <c r="AZ206" s="84"/>
      <c r="BA206" s="84"/>
      <c r="BB206" s="84"/>
      <c r="BC206" s="84"/>
      <c r="BD206" s="84"/>
      <c r="BE206" s="84"/>
      <c r="BF206" s="84"/>
      <c r="BG206" s="84"/>
      <c r="BH206" s="84"/>
    </row>
    <row r="207" spans="1:60" x14ac:dyDescent="0.25">
      <c r="A207" s="84"/>
      <c r="J207" s="84"/>
      <c r="K207" s="84"/>
      <c r="L207" s="84"/>
      <c r="M207" s="84"/>
      <c r="N207" s="84"/>
      <c r="O207" s="84"/>
      <c r="P207" s="84"/>
      <c r="Q207" s="84"/>
      <c r="R207" s="84"/>
      <c r="S207" s="84"/>
      <c r="T207" s="84"/>
      <c r="U207" s="84"/>
      <c r="V207" s="84"/>
      <c r="W207" s="84"/>
      <c r="X207" s="84"/>
      <c r="Y207" s="84"/>
      <c r="Z207" s="84"/>
      <c r="AA207" s="84"/>
      <c r="AB207" s="84"/>
      <c r="AC207" s="84"/>
      <c r="AD207" s="84"/>
      <c r="AE207" s="84"/>
      <c r="AF207" s="84"/>
      <c r="AG207" s="84"/>
      <c r="AH207" s="84"/>
      <c r="AI207" s="84"/>
      <c r="AJ207" s="84"/>
      <c r="AK207" s="84"/>
      <c r="AL207" s="84"/>
      <c r="AM207" s="84"/>
      <c r="AN207" s="84"/>
      <c r="AO207" s="84"/>
      <c r="AP207" s="84"/>
      <c r="AQ207" s="84"/>
      <c r="AR207" s="84"/>
      <c r="AS207" s="84"/>
      <c r="AT207" s="84"/>
      <c r="AU207" s="84"/>
      <c r="AV207" s="84"/>
      <c r="AW207" s="84"/>
      <c r="AX207" s="84"/>
      <c r="AY207" s="84"/>
      <c r="AZ207" s="84"/>
      <c r="BA207" s="84"/>
      <c r="BB207" s="84"/>
      <c r="BC207" s="84"/>
      <c r="BD207" s="84"/>
      <c r="BE207" s="84"/>
      <c r="BF207" s="84"/>
      <c r="BG207" s="84"/>
      <c r="BH207" s="84"/>
    </row>
    <row r="208" spans="1:60" x14ac:dyDescent="0.25">
      <c r="A208" s="84"/>
      <c r="J208" s="84"/>
      <c r="K208" s="84"/>
      <c r="L208" s="84"/>
      <c r="M208" s="84"/>
      <c r="N208" s="84"/>
      <c r="O208" s="84"/>
      <c r="P208" s="84"/>
      <c r="Q208" s="84"/>
      <c r="R208" s="84"/>
      <c r="S208" s="84"/>
      <c r="T208" s="84"/>
      <c r="U208" s="84"/>
      <c r="V208" s="84"/>
      <c r="W208" s="84"/>
      <c r="X208" s="84"/>
      <c r="Y208" s="84"/>
      <c r="Z208" s="84"/>
      <c r="AA208" s="84"/>
      <c r="AB208" s="84"/>
      <c r="AC208" s="84"/>
      <c r="AD208" s="84"/>
      <c r="AE208" s="84"/>
      <c r="AF208" s="84"/>
      <c r="AG208" s="84"/>
      <c r="AH208" s="84"/>
      <c r="AI208" s="84"/>
      <c r="AJ208" s="84"/>
      <c r="AK208" s="84"/>
      <c r="AL208" s="84"/>
      <c r="AM208" s="84"/>
      <c r="AN208" s="84"/>
      <c r="AO208" s="84"/>
      <c r="AP208" s="84"/>
      <c r="AQ208" s="84"/>
      <c r="AR208" s="84"/>
      <c r="AS208" s="84"/>
      <c r="AT208" s="84"/>
      <c r="AU208" s="84"/>
      <c r="AV208" s="84"/>
      <c r="AW208" s="84"/>
      <c r="AX208" s="84"/>
      <c r="AY208" s="84"/>
      <c r="AZ208" s="84"/>
      <c r="BA208" s="84"/>
      <c r="BB208" s="84"/>
      <c r="BC208" s="84"/>
      <c r="BD208" s="84"/>
      <c r="BE208" s="84"/>
      <c r="BF208" s="84"/>
      <c r="BG208" s="84"/>
      <c r="BH208" s="84"/>
    </row>
    <row r="209" spans="1:60" x14ac:dyDescent="0.25">
      <c r="A209" s="84"/>
      <c r="J209" s="84"/>
      <c r="K209" s="84"/>
      <c r="L209" s="84"/>
      <c r="M209" s="84"/>
      <c r="N209" s="84"/>
      <c r="O209" s="84"/>
      <c r="P209" s="84"/>
      <c r="Q209" s="84"/>
      <c r="R209" s="84"/>
      <c r="S209" s="84"/>
      <c r="T209" s="84"/>
      <c r="U209" s="84"/>
      <c r="V209" s="84"/>
      <c r="W209" s="84"/>
      <c r="X209" s="84"/>
      <c r="Y209" s="84"/>
      <c r="Z209" s="84"/>
      <c r="AA209" s="84"/>
      <c r="AB209" s="84"/>
      <c r="AC209" s="84"/>
      <c r="AD209" s="84"/>
      <c r="AE209" s="84"/>
      <c r="AF209" s="84"/>
      <c r="AG209" s="84"/>
      <c r="AH209" s="84"/>
      <c r="AI209" s="84"/>
      <c r="AJ209" s="84"/>
      <c r="AK209" s="84"/>
      <c r="AL209" s="84"/>
      <c r="AM209" s="84"/>
      <c r="AN209" s="84"/>
      <c r="AO209" s="84"/>
      <c r="AP209" s="84"/>
      <c r="AQ209" s="84"/>
      <c r="AR209" s="84"/>
      <c r="AS209" s="84"/>
      <c r="AT209" s="84"/>
      <c r="AU209" s="84"/>
      <c r="AV209" s="84"/>
      <c r="AW209" s="84"/>
      <c r="AX209" s="84"/>
      <c r="AY209" s="84"/>
      <c r="AZ209" s="84"/>
      <c r="BA209" s="84"/>
      <c r="BB209" s="84"/>
      <c r="BC209" s="84"/>
      <c r="BD209" s="84"/>
      <c r="BE209" s="84"/>
      <c r="BF209" s="84"/>
      <c r="BG209" s="84"/>
      <c r="BH209" s="84"/>
    </row>
    <row r="210" spans="1:60" x14ac:dyDescent="0.25">
      <c r="A210" s="84"/>
      <c r="J210" s="84"/>
      <c r="K210" s="84"/>
      <c r="L210" s="84"/>
      <c r="M210" s="84"/>
      <c r="N210" s="84"/>
      <c r="O210" s="84"/>
      <c r="P210" s="84"/>
      <c r="Q210" s="84"/>
      <c r="R210" s="84"/>
      <c r="S210" s="84"/>
      <c r="T210" s="84"/>
      <c r="U210" s="84"/>
      <c r="V210" s="84"/>
      <c r="W210" s="84"/>
      <c r="X210" s="84"/>
      <c r="Y210" s="84"/>
      <c r="Z210" s="84"/>
      <c r="AA210" s="84"/>
      <c r="AB210" s="84"/>
      <c r="AC210" s="84"/>
      <c r="AD210" s="84"/>
      <c r="AE210" s="84"/>
      <c r="AF210" s="84"/>
      <c r="AG210" s="84"/>
      <c r="AH210" s="84"/>
      <c r="AI210" s="84"/>
      <c r="AJ210" s="84"/>
      <c r="AK210" s="84"/>
      <c r="AL210" s="84"/>
      <c r="AM210" s="84"/>
      <c r="AN210" s="84"/>
      <c r="AO210" s="84"/>
      <c r="AP210" s="84"/>
      <c r="AQ210" s="84"/>
      <c r="AR210" s="84"/>
      <c r="AS210" s="84"/>
      <c r="AT210" s="84"/>
      <c r="AU210" s="84"/>
      <c r="AV210" s="84"/>
      <c r="AW210" s="84"/>
      <c r="AX210" s="84"/>
      <c r="AY210" s="84"/>
      <c r="AZ210" s="84"/>
      <c r="BA210" s="84"/>
      <c r="BB210" s="84"/>
      <c r="BC210" s="84"/>
      <c r="BD210" s="84"/>
      <c r="BE210" s="84"/>
      <c r="BF210" s="84"/>
      <c r="BG210" s="84"/>
      <c r="BH210" s="84"/>
    </row>
    <row r="211" spans="1:60" x14ac:dyDescent="0.25">
      <c r="A211" s="84"/>
      <c r="J211" s="84"/>
      <c r="K211" s="84"/>
      <c r="L211" s="84"/>
      <c r="M211" s="84"/>
      <c r="N211" s="84"/>
      <c r="O211" s="84"/>
      <c r="P211" s="84"/>
      <c r="Q211" s="84"/>
      <c r="R211" s="84"/>
      <c r="S211" s="84"/>
      <c r="T211" s="84"/>
      <c r="U211" s="84"/>
      <c r="V211" s="84"/>
      <c r="W211" s="84"/>
      <c r="X211" s="84"/>
      <c r="Y211" s="84"/>
      <c r="Z211" s="84"/>
      <c r="AA211" s="84"/>
      <c r="AB211" s="84"/>
      <c r="AC211" s="84"/>
      <c r="AD211" s="84"/>
      <c r="AE211" s="84"/>
      <c r="AF211" s="84"/>
      <c r="AG211" s="84"/>
      <c r="AH211" s="84"/>
      <c r="AI211" s="84"/>
      <c r="AJ211" s="84"/>
      <c r="AK211" s="84"/>
      <c r="AL211" s="84"/>
      <c r="AM211" s="84"/>
      <c r="AN211" s="84"/>
      <c r="AO211" s="84"/>
      <c r="AP211" s="84"/>
      <c r="AQ211" s="84"/>
      <c r="AR211" s="84"/>
      <c r="AS211" s="84"/>
      <c r="AT211" s="84"/>
      <c r="AU211" s="84"/>
      <c r="AV211" s="84"/>
      <c r="AW211" s="84"/>
      <c r="AX211" s="84"/>
      <c r="AY211" s="84"/>
      <c r="AZ211" s="84"/>
      <c r="BA211" s="84"/>
      <c r="BB211" s="84"/>
      <c r="BC211" s="84"/>
      <c r="BD211" s="84"/>
      <c r="BE211" s="84"/>
      <c r="BF211" s="84"/>
      <c r="BG211" s="84"/>
      <c r="BH211" s="84"/>
    </row>
    <row r="212" spans="1:60" x14ac:dyDescent="0.25">
      <c r="A212" s="84"/>
      <c r="J212" s="84"/>
      <c r="K212" s="84"/>
      <c r="L212" s="84"/>
      <c r="M212" s="84"/>
      <c r="N212" s="84"/>
      <c r="O212" s="84"/>
      <c r="P212" s="84"/>
      <c r="Q212" s="84"/>
      <c r="R212" s="84"/>
      <c r="S212" s="84"/>
      <c r="T212" s="84"/>
      <c r="U212" s="84"/>
      <c r="V212" s="84"/>
      <c r="W212" s="84"/>
      <c r="X212" s="84"/>
      <c r="Y212" s="84"/>
      <c r="Z212" s="84"/>
      <c r="AA212" s="84"/>
      <c r="AB212" s="84"/>
      <c r="AC212" s="84"/>
      <c r="AD212" s="84"/>
      <c r="AE212" s="84"/>
      <c r="AF212" s="84"/>
      <c r="AG212" s="84"/>
      <c r="AH212" s="84"/>
      <c r="AI212" s="84"/>
      <c r="AJ212" s="84"/>
      <c r="AK212" s="84"/>
      <c r="AL212" s="84"/>
      <c r="AM212" s="84"/>
      <c r="AN212" s="84"/>
      <c r="AO212" s="84"/>
      <c r="AP212" s="84"/>
      <c r="AQ212" s="84"/>
      <c r="AR212" s="84"/>
      <c r="AS212" s="84"/>
      <c r="AT212" s="84"/>
      <c r="AU212" s="84"/>
      <c r="AV212" s="84"/>
      <c r="AW212" s="84"/>
      <c r="AX212" s="84"/>
      <c r="AY212" s="84"/>
      <c r="AZ212" s="84"/>
      <c r="BA212" s="84"/>
      <c r="BB212" s="84"/>
      <c r="BC212" s="84"/>
      <c r="BD212" s="84"/>
      <c r="BE212" s="84"/>
      <c r="BF212" s="84"/>
      <c r="BG212" s="84"/>
      <c r="BH212" s="84"/>
    </row>
    <row r="213" spans="1:60" x14ac:dyDescent="0.25">
      <c r="A213" s="84"/>
      <c r="J213" s="84"/>
      <c r="K213" s="84"/>
      <c r="L213" s="84"/>
      <c r="M213" s="84"/>
      <c r="N213" s="84"/>
      <c r="O213" s="84"/>
      <c r="P213" s="84"/>
      <c r="Q213" s="84"/>
      <c r="R213" s="84"/>
      <c r="S213" s="84"/>
      <c r="T213" s="84"/>
      <c r="U213" s="84"/>
      <c r="V213" s="84"/>
      <c r="W213" s="84"/>
      <c r="X213" s="84"/>
      <c r="Y213" s="84"/>
      <c r="Z213" s="84"/>
      <c r="AA213" s="84"/>
      <c r="AB213" s="84"/>
      <c r="AC213" s="84"/>
      <c r="AD213" s="84"/>
      <c r="AE213" s="84"/>
      <c r="AF213" s="84"/>
      <c r="AG213" s="84"/>
      <c r="AH213" s="84"/>
      <c r="AI213" s="84"/>
      <c r="AJ213" s="84"/>
      <c r="AK213" s="84"/>
      <c r="AL213" s="84"/>
      <c r="AM213" s="84"/>
      <c r="AN213" s="84"/>
      <c r="AO213" s="84"/>
      <c r="AP213" s="84"/>
      <c r="AQ213" s="84"/>
      <c r="AR213" s="84"/>
      <c r="AS213" s="84"/>
      <c r="AT213" s="84"/>
      <c r="AU213" s="84"/>
      <c r="AV213" s="84"/>
      <c r="AW213" s="84"/>
      <c r="AX213" s="84"/>
      <c r="AY213" s="84"/>
      <c r="AZ213" s="84"/>
      <c r="BA213" s="84"/>
      <c r="BB213" s="84"/>
      <c r="BC213" s="84"/>
      <c r="BD213" s="84"/>
      <c r="BE213" s="84"/>
      <c r="BF213" s="84"/>
      <c r="BG213" s="84"/>
      <c r="BH213" s="84"/>
    </row>
    <row r="214" spans="1:60" x14ac:dyDescent="0.25">
      <c r="A214" s="84"/>
      <c r="J214" s="84"/>
      <c r="K214" s="84"/>
      <c r="L214" s="84"/>
      <c r="M214" s="84"/>
      <c r="N214" s="84"/>
      <c r="O214" s="84"/>
      <c r="P214" s="84"/>
      <c r="Q214" s="84"/>
      <c r="R214" s="84"/>
      <c r="S214" s="84"/>
      <c r="T214" s="84"/>
      <c r="U214" s="84"/>
      <c r="V214" s="84"/>
      <c r="W214" s="84"/>
      <c r="X214" s="84"/>
      <c r="Y214" s="84"/>
      <c r="Z214" s="84"/>
      <c r="AA214" s="84"/>
      <c r="AB214" s="84"/>
      <c r="AC214" s="84"/>
      <c r="AD214" s="84"/>
      <c r="AE214" s="84"/>
      <c r="AF214" s="84"/>
      <c r="AG214" s="84"/>
      <c r="AH214" s="84"/>
      <c r="AI214" s="84"/>
      <c r="AJ214" s="84"/>
      <c r="AK214" s="84"/>
      <c r="AL214" s="84"/>
      <c r="AM214" s="84"/>
      <c r="AN214" s="84"/>
      <c r="AO214" s="84"/>
      <c r="AP214" s="84"/>
      <c r="AQ214" s="84"/>
      <c r="AR214" s="84"/>
      <c r="AS214" s="84"/>
      <c r="AT214" s="84"/>
      <c r="AU214" s="84"/>
      <c r="AV214" s="84"/>
      <c r="AW214" s="84"/>
      <c r="AX214" s="84"/>
      <c r="AY214" s="84"/>
      <c r="AZ214" s="84"/>
      <c r="BA214" s="84"/>
      <c r="BB214" s="84"/>
      <c r="BC214" s="84"/>
      <c r="BD214" s="84"/>
      <c r="BE214" s="84"/>
      <c r="BF214" s="84"/>
      <c r="BG214" s="84"/>
      <c r="BH214" s="84"/>
    </row>
    <row r="215" spans="1:60" x14ac:dyDescent="0.25">
      <c r="A215" s="84"/>
      <c r="J215" s="84"/>
      <c r="K215" s="84"/>
      <c r="L215" s="84"/>
      <c r="M215" s="84"/>
      <c r="N215" s="84"/>
      <c r="O215" s="84"/>
      <c r="P215" s="84"/>
      <c r="Q215" s="84"/>
      <c r="R215" s="84"/>
      <c r="S215" s="84"/>
      <c r="T215" s="84"/>
      <c r="U215" s="84"/>
      <c r="V215" s="84"/>
      <c r="W215" s="84"/>
      <c r="X215" s="84"/>
      <c r="Y215" s="84"/>
      <c r="Z215" s="84"/>
      <c r="AA215" s="84"/>
      <c r="AB215" s="84"/>
      <c r="AC215" s="84"/>
      <c r="AD215" s="84"/>
      <c r="AE215" s="84"/>
      <c r="AF215" s="84"/>
      <c r="AG215" s="84"/>
      <c r="AH215" s="84"/>
      <c r="AI215" s="84"/>
      <c r="AJ215" s="84"/>
      <c r="AK215" s="84"/>
      <c r="AL215" s="84"/>
      <c r="AM215" s="84"/>
      <c r="AN215" s="84"/>
      <c r="AO215" s="84"/>
      <c r="AP215" s="84"/>
      <c r="AQ215" s="84"/>
      <c r="AR215" s="84"/>
      <c r="AS215" s="84"/>
      <c r="AT215" s="84"/>
      <c r="AU215" s="84"/>
      <c r="AV215" s="84"/>
      <c r="AW215" s="84"/>
      <c r="AX215" s="84"/>
      <c r="AY215" s="84"/>
      <c r="AZ215" s="84"/>
      <c r="BA215" s="84"/>
      <c r="BB215" s="84"/>
      <c r="BC215" s="84"/>
      <c r="BD215" s="84"/>
      <c r="BE215" s="84"/>
      <c r="BF215" s="84"/>
      <c r="BG215" s="84"/>
      <c r="BH215" s="84"/>
    </row>
    <row r="216" spans="1:60" x14ac:dyDescent="0.25">
      <c r="A216" s="84"/>
      <c r="J216" s="84"/>
      <c r="K216" s="84"/>
      <c r="L216" s="84"/>
      <c r="M216" s="84"/>
      <c r="N216" s="84"/>
      <c r="O216" s="84"/>
      <c r="P216" s="84"/>
      <c r="Q216" s="84"/>
      <c r="R216" s="84"/>
      <c r="S216" s="84"/>
      <c r="T216" s="84"/>
      <c r="U216" s="84"/>
      <c r="V216" s="84"/>
      <c r="W216" s="84"/>
      <c r="X216" s="84"/>
      <c r="Y216" s="84"/>
      <c r="Z216" s="84"/>
      <c r="AA216" s="84"/>
      <c r="AB216" s="84"/>
      <c r="AC216" s="84"/>
      <c r="AD216" s="84"/>
      <c r="AE216" s="84"/>
      <c r="AF216" s="84"/>
      <c r="AG216" s="84"/>
      <c r="AH216" s="84"/>
      <c r="AI216" s="84"/>
      <c r="AJ216" s="84"/>
      <c r="AK216" s="84"/>
      <c r="AL216" s="84"/>
      <c r="AM216" s="84"/>
      <c r="AN216" s="84"/>
      <c r="AO216" s="84"/>
      <c r="AP216" s="84"/>
      <c r="AQ216" s="84"/>
      <c r="AR216" s="84"/>
      <c r="AS216" s="84"/>
      <c r="AT216" s="84"/>
      <c r="AU216" s="84"/>
      <c r="AV216" s="84"/>
      <c r="AW216" s="84"/>
      <c r="AX216" s="84"/>
      <c r="AY216" s="84"/>
      <c r="AZ216" s="84"/>
      <c r="BA216" s="84"/>
      <c r="BB216" s="84"/>
      <c r="BC216" s="84"/>
      <c r="BD216" s="84"/>
      <c r="BE216" s="84"/>
      <c r="BF216" s="84"/>
      <c r="BG216" s="84"/>
      <c r="BH216" s="84"/>
    </row>
    <row r="217" spans="1:60" x14ac:dyDescent="0.25">
      <c r="A217" s="84"/>
      <c r="J217" s="84"/>
      <c r="K217" s="84"/>
      <c r="L217" s="84"/>
      <c r="M217" s="84"/>
      <c r="N217" s="84"/>
      <c r="O217" s="84"/>
      <c r="P217" s="84"/>
      <c r="Q217" s="84"/>
      <c r="R217" s="84"/>
      <c r="S217" s="84"/>
      <c r="T217" s="84"/>
      <c r="U217" s="84"/>
      <c r="V217" s="84"/>
      <c r="W217" s="84"/>
      <c r="X217" s="84"/>
      <c r="Y217" s="84"/>
      <c r="Z217" s="84"/>
      <c r="AA217" s="84"/>
      <c r="AB217" s="84"/>
      <c r="AC217" s="84"/>
      <c r="AD217" s="84"/>
      <c r="AE217" s="84"/>
      <c r="AF217" s="84"/>
      <c r="AG217" s="84"/>
      <c r="AH217" s="84"/>
      <c r="AI217" s="84"/>
      <c r="AJ217" s="84"/>
      <c r="AK217" s="84"/>
      <c r="AL217" s="84"/>
      <c r="AM217" s="84"/>
      <c r="AN217" s="84"/>
      <c r="AO217" s="84"/>
      <c r="AP217" s="84"/>
      <c r="AQ217" s="84"/>
      <c r="AR217" s="84"/>
      <c r="AS217" s="84"/>
      <c r="AT217" s="84"/>
      <c r="AU217" s="84"/>
      <c r="AV217" s="84"/>
      <c r="AW217" s="84"/>
      <c r="AX217" s="84"/>
      <c r="AY217" s="84"/>
      <c r="AZ217" s="84"/>
      <c r="BA217" s="84"/>
      <c r="BB217" s="84"/>
      <c r="BC217" s="84"/>
      <c r="BD217" s="84"/>
      <c r="BE217" s="84"/>
      <c r="BF217" s="84"/>
      <c r="BG217" s="84"/>
      <c r="BH217" s="84"/>
    </row>
    <row r="218" spans="1:60" x14ac:dyDescent="0.25">
      <c r="A218" s="84"/>
      <c r="J218" s="84"/>
      <c r="K218" s="84"/>
      <c r="L218" s="84"/>
      <c r="M218" s="84"/>
      <c r="N218" s="84"/>
      <c r="O218" s="84"/>
      <c r="P218" s="84"/>
      <c r="Q218" s="84"/>
      <c r="R218" s="84"/>
      <c r="S218" s="84"/>
      <c r="T218" s="84"/>
      <c r="U218" s="84"/>
      <c r="V218" s="84"/>
      <c r="W218" s="84"/>
      <c r="X218" s="84"/>
      <c r="Y218" s="84"/>
      <c r="Z218" s="84"/>
      <c r="AA218" s="84"/>
      <c r="AB218" s="84"/>
      <c r="AC218" s="84"/>
      <c r="AD218" s="84"/>
      <c r="AE218" s="84"/>
      <c r="AF218" s="84"/>
      <c r="AG218" s="84"/>
      <c r="AH218" s="84"/>
      <c r="AI218" s="84"/>
      <c r="AJ218" s="84"/>
      <c r="AK218" s="84"/>
      <c r="AL218" s="84"/>
      <c r="AM218" s="84"/>
      <c r="AN218" s="84"/>
      <c r="AO218" s="84"/>
      <c r="AP218" s="84"/>
      <c r="AQ218" s="84"/>
      <c r="AR218" s="84"/>
      <c r="AS218" s="84"/>
      <c r="AT218" s="84"/>
      <c r="AU218" s="84"/>
      <c r="AV218" s="84"/>
      <c r="AW218" s="84"/>
      <c r="AX218" s="84"/>
      <c r="AY218" s="84"/>
      <c r="AZ218" s="84"/>
      <c r="BA218" s="84"/>
      <c r="BB218" s="84"/>
      <c r="BC218" s="84"/>
      <c r="BD218" s="84"/>
      <c r="BE218" s="84"/>
      <c r="BF218" s="84"/>
      <c r="BG218" s="84"/>
      <c r="BH218" s="84"/>
    </row>
    <row r="219" spans="1:60" x14ac:dyDescent="0.25">
      <c r="A219" s="84"/>
      <c r="J219" s="84"/>
      <c r="K219" s="84"/>
      <c r="L219" s="84"/>
      <c r="M219" s="84"/>
      <c r="N219" s="84"/>
      <c r="O219" s="84"/>
      <c r="P219" s="84"/>
      <c r="Q219" s="84"/>
      <c r="R219" s="84"/>
      <c r="S219" s="84"/>
      <c r="T219" s="84"/>
      <c r="U219" s="84"/>
      <c r="V219" s="84"/>
      <c r="W219" s="84"/>
      <c r="X219" s="84"/>
      <c r="Y219" s="84"/>
      <c r="Z219" s="84"/>
      <c r="AA219" s="84"/>
      <c r="AB219" s="84"/>
      <c r="AC219" s="84"/>
      <c r="AD219" s="84"/>
      <c r="AE219" s="84"/>
      <c r="AF219" s="84"/>
      <c r="AG219" s="84"/>
      <c r="AH219" s="84"/>
      <c r="AI219" s="84"/>
      <c r="AJ219" s="84"/>
      <c r="AK219" s="84"/>
      <c r="AL219" s="84"/>
      <c r="AM219" s="84"/>
      <c r="AN219" s="84"/>
      <c r="AO219" s="84"/>
      <c r="AP219" s="84"/>
      <c r="AQ219" s="84"/>
      <c r="AR219" s="84"/>
      <c r="AS219" s="84"/>
      <c r="AT219" s="84"/>
      <c r="AU219" s="84"/>
      <c r="AV219" s="84"/>
      <c r="AW219" s="84"/>
      <c r="AX219" s="84"/>
      <c r="AY219" s="84"/>
      <c r="AZ219" s="84"/>
      <c r="BA219" s="84"/>
      <c r="BB219" s="84"/>
      <c r="BC219" s="84"/>
      <c r="BD219" s="84"/>
      <c r="BE219" s="84"/>
      <c r="BF219" s="84"/>
      <c r="BG219" s="84"/>
      <c r="BH219" s="84"/>
    </row>
    <row r="220" spans="1:60" x14ac:dyDescent="0.25">
      <c r="A220" s="84"/>
      <c r="J220" s="84"/>
      <c r="K220" s="84"/>
      <c r="L220" s="84"/>
      <c r="M220" s="84"/>
      <c r="N220" s="84"/>
      <c r="O220" s="84"/>
      <c r="P220" s="84"/>
      <c r="Q220" s="84"/>
      <c r="R220" s="84"/>
      <c r="S220" s="84"/>
      <c r="T220" s="84"/>
      <c r="U220" s="84"/>
      <c r="V220" s="84"/>
      <c r="W220" s="84"/>
      <c r="X220" s="84"/>
      <c r="Y220" s="84"/>
      <c r="Z220" s="84"/>
      <c r="AA220" s="84"/>
      <c r="AB220" s="84"/>
      <c r="AC220" s="84"/>
      <c r="AD220" s="84"/>
      <c r="AE220" s="84"/>
      <c r="AF220" s="84"/>
      <c r="AG220" s="84"/>
      <c r="AH220" s="84"/>
      <c r="AI220" s="84"/>
      <c r="AJ220" s="84"/>
      <c r="AK220" s="84"/>
      <c r="AL220" s="84"/>
      <c r="AM220" s="84"/>
      <c r="AN220" s="84"/>
      <c r="AO220" s="84"/>
      <c r="AP220" s="84"/>
      <c r="AQ220" s="84"/>
      <c r="AR220" s="84"/>
      <c r="AS220" s="84"/>
      <c r="AT220" s="84"/>
      <c r="AU220" s="84"/>
      <c r="AV220" s="84"/>
      <c r="AW220" s="84"/>
      <c r="AX220" s="84"/>
      <c r="AY220" s="84"/>
      <c r="AZ220" s="84"/>
      <c r="BA220" s="84"/>
      <c r="BB220" s="84"/>
      <c r="BC220" s="84"/>
      <c r="BD220" s="84"/>
      <c r="BE220" s="84"/>
      <c r="BF220" s="84"/>
      <c r="BG220" s="84"/>
      <c r="BH220" s="84"/>
    </row>
    <row r="221" spans="1:60" x14ac:dyDescent="0.25">
      <c r="A221" s="84"/>
      <c r="J221" s="84"/>
      <c r="K221" s="84"/>
      <c r="L221" s="84"/>
      <c r="M221" s="84"/>
      <c r="N221" s="84"/>
      <c r="O221" s="84"/>
      <c r="P221" s="84"/>
      <c r="Q221" s="84"/>
      <c r="R221" s="84"/>
      <c r="S221" s="84"/>
      <c r="T221" s="84"/>
      <c r="U221" s="84"/>
      <c r="V221" s="84"/>
      <c r="W221" s="84"/>
      <c r="X221" s="84"/>
      <c r="Y221" s="84"/>
      <c r="Z221" s="84"/>
      <c r="AA221" s="84"/>
      <c r="AB221" s="84"/>
      <c r="AC221" s="84"/>
      <c r="AD221" s="84"/>
      <c r="AE221" s="84"/>
      <c r="AF221" s="84"/>
      <c r="AG221" s="84"/>
      <c r="AH221" s="84"/>
      <c r="AI221" s="84"/>
      <c r="AJ221" s="84"/>
      <c r="AK221" s="84"/>
      <c r="AL221" s="84"/>
      <c r="AM221" s="84"/>
      <c r="AN221" s="84"/>
      <c r="AO221" s="84"/>
      <c r="AP221" s="84"/>
      <c r="AQ221" s="84"/>
      <c r="AR221" s="84"/>
      <c r="AS221" s="84"/>
      <c r="AT221" s="84"/>
      <c r="AU221" s="84"/>
      <c r="AV221" s="84"/>
      <c r="AW221" s="84"/>
      <c r="AX221" s="84"/>
      <c r="AY221" s="84"/>
      <c r="AZ221" s="84"/>
      <c r="BA221" s="84"/>
      <c r="BB221" s="84"/>
      <c r="BC221" s="84"/>
      <c r="BD221" s="84"/>
      <c r="BE221" s="84"/>
      <c r="BF221" s="84"/>
      <c r="BG221" s="84"/>
      <c r="BH221" s="84"/>
    </row>
    <row r="222" spans="1:60" x14ac:dyDescent="0.25">
      <c r="A222" s="84"/>
      <c r="J222" s="84"/>
      <c r="K222" s="84"/>
      <c r="L222" s="84"/>
      <c r="M222" s="84"/>
      <c r="N222" s="84"/>
      <c r="O222" s="84"/>
      <c r="P222" s="84"/>
      <c r="Q222" s="84"/>
      <c r="R222" s="84"/>
      <c r="S222" s="84"/>
      <c r="T222" s="84"/>
      <c r="U222" s="84"/>
      <c r="V222" s="84"/>
      <c r="W222" s="84"/>
      <c r="X222" s="84"/>
      <c r="Y222" s="84"/>
      <c r="Z222" s="84"/>
      <c r="AA222" s="84"/>
      <c r="AB222" s="84"/>
      <c r="AC222" s="84"/>
      <c r="AD222" s="84"/>
      <c r="AE222" s="84"/>
      <c r="AF222" s="84"/>
      <c r="AG222" s="84"/>
      <c r="AH222" s="84"/>
      <c r="AI222" s="84"/>
      <c r="AJ222" s="84"/>
      <c r="AK222" s="84"/>
      <c r="AL222" s="84"/>
      <c r="AM222" s="84"/>
      <c r="AN222" s="84"/>
      <c r="AO222" s="84"/>
      <c r="AP222" s="84"/>
      <c r="AQ222" s="84"/>
      <c r="AR222" s="84"/>
      <c r="AS222" s="84"/>
      <c r="AT222" s="84"/>
      <c r="AU222" s="84"/>
      <c r="AV222" s="84"/>
      <c r="AW222" s="84"/>
      <c r="AX222" s="84"/>
      <c r="AY222" s="84"/>
      <c r="AZ222" s="84"/>
      <c r="BA222" s="84"/>
      <c r="BB222" s="84"/>
      <c r="BC222" s="84"/>
      <c r="BD222" s="84"/>
      <c r="BE222" s="84"/>
      <c r="BF222" s="84"/>
      <c r="BG222" s="84"/>
      <c r="BH222" s="84"/>
    </row>
    <row r="223" spans="1:60" x14ac:dyDescent="0.25">
      <c r="A223" s="84"/>
      <c r="J223" s="84"/>
      <c r="K223" s="84"/>
      <c r="L223" s="84"/>
      <c r="M223" s="84"/>
      <c r="N223" s="84"/>
      <c r="O223" s="84"/>
      <c r="P223" s="84"/>
      <c r="Q223" s="84"/>
      <c r="R223" s="84"/>
      <c r="S223" s="84"/>
      <c r="T223" s="84"/>
      <c r="U223" s="84"/>
      <c r="V223" s="84"/>
      <c r="W223" s="84"/>
      <c r="X223" s="84"/>
      <c r="Y223" s="84"/>
      <c r="Z223" s="84"/>
      <c r="AA223" s="84"/>
      <c r="AB223" s="84"/>
      <c r="AC223" s="84"/>
      <c r="AD223" s="84"/>
      <c r="AE223" s="84"/>
      <c r="AF223" s="84"/>
      <c r="AG223" s="84"/>
      <c r="AH223" s="84"/>
      <c r="AI223" s="84"/>
      <c r="AJ223" s="84"/>
      <c r="AK223" s="84"/>
      <c r="AL223" s="84"/>
      <c r="AM223" s="84"/>
      <c r="AN223" s="84"/>
      <c r="AO223" s="84"/>
      <c r="AP223" s="84"/>
      <c r="AQ223" s="84"/>
      <c r="AR223" s="84"/>
      <c r="AS223" s="84"/>
      <c r="AT223" s="84"/>
      <c r="AU223" s="84"/>
      <c r="AV223" s="84"/>
      <c r="AW223" s="84"/>
      <c r="AX223" s="84"/>
      <c r="AY223" s="84"/>
      <c r="AZ223" s="84"/>
      <c r="BA223" s="84"/>
      <c r="BB223" s="84"/>
      <c r="BC223" s="84"/>
      <c r="BD223" s="84"/>
      <c r="BE223" s="84"/>
      <c r="BF223" s="84"/>
      <c r="BG223" s="84"/>
      <c r="BH223" s="84"/>
    </row>
    <row r="224" spans="1:60" x14ac:dyDescent="0.25">
      <c r="A224" s="84"/>
      <c r="J224" s="84"/>
      <c r="K224" s="84"/>
      <c r="L224" s="84"/>
      <c r="M224" s="84"/>
      <c r="N224" s="84"/>
      <c r="O224" s="84"/>
      <c r="P224" s="84"/>
      <c r="Q224" s="84"/>
      <c r="R224" s="84"/>
      <c r="S224" s="84"/>
      <c r="T224" s="84"/>
      <c r="U224" s="84"/>
      <c r="V224" s="84"/>
      <c r="W224" s="84"/>
      <c r="X224" s="84"/>
      <c r="Y224" s="84"/>
      <c r="Z224" s="84"/>
      <c r="AA224" s="84"/>
      <c r="AB224" s="84"/>
      <c r="AC224" s="84"/>
      <c r="AD224" s="84"/>
      <c r="AE224" s="84"/>
      <c r="AF224" s="84"/>
      <c r="AG224" s="84"/>
      <c r="AH224" s="84"/>
      <c r="AI224" s="84"/>
      <c r="AJ224" s="84"/>
      <c r="AK224" s="84"/>
      <c r="AL224" s="84"/>
      <c r="AM224" s="84"/>
      <c r="AN224" s="84"/>
      <c r="AO224" s="84"/>
      <c r="AP224" s="84"/>
      <c r="AQ224" s="84"/>
      <c r="AR224" s="84"/>
      <c r="AS224" s="84"/>
      <c r="AT224" s="84"/>
      <c r="AU224" s="84"/>
      <c r="AV224" s="84"/>
      <c r="AW224" s="84"/>
      <c r="AX224" s="84"/>
      <c r="AY224" s="84"/>
      <c r="AZ224" s="84"/>
      <c r="BA224" s="84"/>
      <c r="BB224" s="84"/>
      <c r="BC224" s="84"/>
      <c r="BD224" s="84"/>
      <c r="BE224" s="84"/>
      <c r="BF224" s="84"/>
      <c r="BG224" s="84"/>
      <c r="BH224" s="84"/>
    </row>
    <row r="225" spans="1:60" x14ac:dyDescent="0.25">
      <c r="A225" s="84"/>
      <c r="J225" s="84"/>
      <c r="K225" s="84"/>
      <c r="L225" s="84"/>
      <c r="M225" s="84"/>
      <c r="N225" s="84"/>
      <c r="O225" s="84"/>
      <c r="P225" s="84"/>
      <c r="Q225" s="84"/>
      <c r="R225" s="84"/>
      <c r="S225" s="84"/>
      <c r="T225" s="84"/>
      <c r="U225" s="84"/>
      <c r="V225" s="84"/>
      <c r="W225" s="84"/>
      <c r="X225" s="84"/>
      <c r="Y225" s="84"/>
      <c r="Z225" s="84"/>
      <c r="AA225" s="84"/>
      <c r="AB225" s="84"/>
      <c r="AC225" s="84"/>
      <c r="AD225" s="84"/>
      <c r="AE225" s="84"/>
      <c r="AF225" s="84"/>
      <c r="AG225" s="84"/>
      <c r="AH225" s="84"/>
      <c r="AI225" s="84"/>
      <c r="AJ225" s="84"/>
      <c r="AK225" s="84"/>
      <c r="AL225" s="84"/>
      <c r="AM225" s="84"/>
      <c r="AN225" s="84"/>
      <c r="AO225" s="84"/>
      <c r="AP225" s="84"/>
      <c r="AQ225" s="84"/>
      <c r="AR225" s="84"/>
      <c r="AS225" s="84"/>
      <c r="AT225" s="84"/>
      <c r="AU225" s="84"/>
      <c r="AV225" s="84"/>
      <c r="AW225" s="84"/>
      <c r="AX225" s="84"/>
      <c r="AY225" s="84"/>
      <c r="AZ225" s="84"/>
      <c r="BA225" s="84"/>
      <c r="BB225" s="84"/>
      <c r="BC225" s="84"/>
      <c r="BD225" s="84"/>
      <c r="BE225" s="84"/>
      <c r="BF225" s="84"/>
      <c r="BG225" s="84"/>
      <c r="BH225" s="84"/>
    </row>
    <row r="226" spans="1:60" x14ac:dyDescent="0.25">
      <c r="A226" s="84"/>
      <c r="J226" s="84"/>
      <c r="K226" s="84"/>
      <c r="L226" s="84"/>
      <c r="M226" s="84"/>
      <c r="N226" s="84"/>
      <c r="O226" s="84"/>
      <c r="P226" s="84"/>
      <c r="Q226" s="84"/>
      <c r="R226" s="84"/>
      <c r="S226" s="84"/>
      <c r="T226" s="84"/>
      <c r="U226" s="84"/>
      <c r="V226" s="84"/>
      <c r="W226" s="84"/>
      <c r="X226" s="84"/>
      <c r="Y226" s="84"/>
      <c r="Z226" s="84"/>
      <c r="AA226" s="84"/>
      <c r="AB226" s="84"/>
      <c r="AC226" s="84"/>
      <c r="AD226" s="84"/>
      <c r="AE226" s="84"/>
      <c r="AF226" s="84"/>
      <c r="AG226" s="84"/>
      <c r="AH226" s="84"/>
      <c r="AI226" s="84"/>
      <c r="AJ226" s="84"/>
      <c r="AK226" s="84"/>
      <c r="AL226" s="84"/>
      <c r="AM226" s="84"/>
      <c r="AN226" s="84"/>
      <c r="AO226" s="84"/>
      <c r="AP226" s="84"/>
      <c r="AQ226" s="84"/>
      <c r="AR226" s="84"/>
      <c r="AS226" s="84"/>
      <c r="AT226" s="84"/>
      <c r="AU226" s="84"/>
      <c r="AV226" s="84"/>
      <c r="AW226" s="84"/>
      <c r="AX226" s="84"/>
      <c r="AY226" s="84"/>
      <c r="AZ226" s="84"/>
      <c r="BA226" s="84"/>
      <c r="BB226" s="84"/>
      <c r="BC226" s="84"/>
      <c r="BD226" s="84"/>
      <c r="BE226" s="84"/>
      <c r="BF226" s="84"/>
      <c r="BG226" s="84"/>
      <c r="BH226" s="84"/>
    </row>
    <row r="227" spans="1:60" x14ac:dyDescent="0.25">
      <c r="A227" s="84"/>
      <c r="J227" s="84"/>
      <c r="K227" s="84"/>
      <c r="L227" s="84"/>
      <c r="M227" s="84"/>
      <c r="N227" s="84"/>
      <c r="O227" s="84"/>
      <c r="P227" s="84"/>
      <c r="Q227" s="84"/>
      <c r="R227" s="84"/>
      <c r="S227" s="84"/>
      <c r="T227" s="84"/>
      <c r="U227" s="84"/>
      <c r="V227" s="84"/>
      <c r="W227" s="84"/>
      <c r="X227" s="84"/>
      <c r="Y227" s="84"/>
      <c r="Z227" s="84"/>
      <c r="AA227" s="84"/>
      <c r="AB227" s="84"/>
      <c r="AC227" s="84"/>
      <c r="AD227" s="84"/>
      <c r="AE227" s="84"/>
      <c r="AF227" s="84"/>
      <c r="AG227" s="84"/>
      <c r="AH227" s="84"/>
      <c r="AI227" s="84"/>
      <c r="AJ227" s="84"/>
      <c r="AK227" s="84"/>
      <c r="AL227" s="84"/>
      <c r="AM227" s="84"/>
      <c r="AN227" s="84"/>
      <c r="AO227" s="84"/>
      <c r="AP227" s="84"/>
      <c r="AQ227" s="84"/>
      <c r="AR227" s="84"/>
      <c r="AS227" s="84"/>
      <c r="AT227" s="84"/>
      <c r="AU227" s="84"/>
      <c r="AV227" s="84"/>
      <c r="AW227" s="84"/>
      <c r="AX227" s="84"/>
      <c r="AY227" s="84"/>
      <c r="AZ227" s="84"/>
      <c r="BA227" s="84"/>
      <c r="BB227" s="84"/>
      <c r="BC227" s="84"/>
      <c r="BD227" s="84"/>
      <c r="BE227" s="84"/>
      <c r="BF227" s="84"/>
      <c r="BG227" s="84"/>
      <c r="BH227" s="84"/>
    </row>
    <row r="228" spans="1:60" x14ac:dyDescent="0.25">
      <c r="A228" s="84"/>
      <c r="J228" s="84"/>
      <c r="K228" s="84"/>
      <c r="L228" s="84"/>
      <c r="M228" s="84"/>
      <c r="N228" s="84"/>
      <c r="O228" s="84"/>
      <c r="P228" s="84"/>
      <c r="Q228" s="84"/>
      <c r="R228" s="84"/>
      <c r="S228" s="84"/>
      <c r="T228" s="84"/>
      <c r="U228" s="84"/>
      <c r="V228" s="84"/>
      <c r="W228" s="84"/>
      <c r="X228" s="84"/>
      <c r="Y228" s="84"/>
      <c r="Z228" s="84"/>
      <c r="AA228" s="84"/>
      <c r="AB228" s="84"/>
      <c r="AC228" s="84"/>
      <c r="AD228" s="84"/>
      <c r="AE228" s="84"/>
      <c r="AF228" s="84"/>
      <c r="AG228" s="84"/>
      <c r="AH228" s="84"/>
      <c r="AI228" s="84"/>
      <c r="AJ228" s="84"/>
      <c r="AK228" s="84"/>
      <c r="AL228" s="84"/>
      <c r="AM228" s="84"/>
      <c r="AN228" s="84"/>
      <c r="AO228" s="84"/>
      <c r="AP228" s="84"/>
      <c r="AQ228" s="84"/>
      <c r="AR228" s="84"/>
      <c r="AS228" s="84"/>
      <c r="AT228" s="84"/>
      <c r="AU228" s="84"/>
      <c r="AV228" s="84"/>
      <c r="AW228" s="84"/>
      <c r="AX228" s="84"/>
      <c r="AY228" s="84"/>
      <c r="AZ228" s="84"/>
      <c r="BA228" s="84"/>
      <c r="BB228" s="84"/>
      <c r="BC228" s="84"/>
      <c r="BD228" s="84"/>
      <c r="BE228" s="84"/>
      <c r="BF228" s="84"/>
      <c r="BG228" s="84"/>
      <c r="BH228" s="84"/>
    </row>
    <row r="229" spans="1:60" x14ac:dyDescent="0.25">
      <c r="A229" s="84"/>
      <c r="J229" s="84"/>
      <c r="K229" s="84"/>
      <c r="L229" s="84"/>
      <c r="M229" s="84"/>
      <c r="N229" s="84"/>
      <c r="O229" s="84"/>
      <c r="P229" s="84"/>
      <c r="Q229" s="84"/>
      <c r="R229" s="84"/>
      <c r="S229" s="84"/>
      <c r="T229" s="84"/>
      <c r="U229" s="84"/>
      <c r="V229" s="84"/>
      <c r="W229" s="84"/>
      <c r="X229" s="84"/>
      <c r="Y229" s="84"/>
      <c r="Z229" s="84"/>
      <c r="AA229" s="84"/>
      <c r="AB229" s="84"/>
      <c r="AC229" s="84"/>
      <c r="AD229" s="84"/>
      <c r="AE229" s="84"/>
      <c r="AF229" s="84"/>
      <c r="AG229" s="84"/>
      <c r="AH229" s="84"/>
      <c r="AI229" s="84"/>
      <c r="AJ229" s="84"/>
      <c r="AK229" s="84"/>
      <c r="AL229" s="84"/>
      <c r="AM229" s="84"/>
      <c r="AN229" s="84"/>
      <c r="AO229" s="84"/>
      <c r="AP229" s="84"/>
      <c r="AQ229" s="84"/>
      <c r="AR229" s="84"/>
      <c r="AS229" s="84"/>
      <c r="AT229" s="84"/>
      <c r="AU229" s="84"/>
      <c r="AV229" s="84"/>
      <c r="AW229" s="84"/>
      <c r="AX229" s="84"/>
      <c r="AY229" s="84"/>
      <c r="AZ229" s="84"/>
      <c r="BA229" s="84"/>
      <c r="BB229" s="84"/>
      <c r="BC229" s="84"/>
      <c r="BD229" s="84"/>
      <c r="BE229" s="84"/>
      <c r="BF229" s="84"/>
      <c r="BG229" s="84"/>
      <c r="BH229" s="84"/>
    </row>
    <row r="230" spans="1:60" x14ac:dyDescent="0.25">
      <c r="A230" s="84"/>
      <c r="J230" s="84"/>
      <c r="K230" s="84"/>
      <c r="L230" s="84"/>
      <c r="M230" s="84"/>
      <c r="N230" s="84"/>
      <c r="O230" s="84"/>
      <c r="P230" s="84"/>
      <c r="Q230" s="84"/>
      <c r="R230" s="84"/>
      <c r="S230" s="84"/>
      <c r="T230" s="84"/>
      <c r="U230" s="84"/>
      <c r="V230" s="84"/>
      <c r="W230" s="84"/>
      <c r="X230" s="84"/>
      <c r="Y230" s="84"/>
      <c r="Z230" s="84"/>
      <c r="AA230" s="84"/>
      <c r="AB230" s="84"/>
      <c r="AC230" s="84"/>
      <c r="AD230" s="84"/>
      <c r="AE230" s="84"/>
      <c r="AF230" s="84"/>
      <c r="AG230" s="84"/>
      <c r="AH230" s="84"/>
      <c r="AI230" s="84"/>
      <c r="AJ230" s="84"/>
      <c r="AK230" s="84"/>
      <c r="AL230" s="84"/>
      <c r="AM230" s="84"/>
      <c r="AN230" s="84"/>
      <c r="AO230" s="84"/>
      <c r="AP230" s="84"/>
      <c r="AQ230" s="84"/>
      <c r="AR230" s="84"/>
      <c r="AS230" s="84"/>
      <c r="AT230" s="84"/>
      <c r="AU230" s="84"/>
      <c r="AV230" s="84"/>
      <c r="AW230" s="84"/>
      <c r="AX230" s="84"/>
      <c r="AY230" s="84"/>
      <c r="AZ230" s="84"/>
      <c r="BA230" s="84"/>
      <c r="BB230" s="84"/>
      <c r="BC230" s="84"/>
      <c r="BD230" s="84"/>
      <c r="BE230" s="84"/>
      <c r="BF230" s="84"/>
      <c r="BG230" s="84"/>
      <c r="BH230" s="84"/>
    </row>
    <row r="231" spans="1:60" x14ac:dyDescent="0.25">
      <c r="A231" s="84"/>
      <c r="J231" s="84"/>
      <c r="K231" s="84"/>
      <c r="L231" s="84"/>
      <c r="M231" s="84"/>
      <c r="N231" s="84"/>
      <c r="O231" s="84"/>
      <c r="P231" s="84"/>
      <c r="Q231" s="84"/>
      <c r="R231" s="84"/>
      <c r="S231" s="84"/>
      <c r="T231" s="84"/>
      <c r="U231" s="84"/>
      <c r="V231" s="84"/>
      <c r="W231" s="84"/>
      <c r="X231" s="84"/>
      <c r="Y231" s="84"/>
      <c r="Z231" s="84"/>
      <c r="AA231" s="84"/>
      <c r="AB231" s="84"/>
      <c r="AC231" s="84"/>
      <c r="AD231" s="84"/>
      <c r="AE231" s="84"/>
      <c r="AF231" s="84"/>
      <c r="AG231" s="84"/>
      <c r="AH231" s="84"/>
      <c r="AI231" s="84"/>
      <c r="AJ231" s="84"/>
      <c r="AK231" s="84"/>
      <c r="AL231" s="84"/>
      <c r="AM231" s="84"/>
      <c r="AN231" s="84"/>
      <c r="AO231" s="84"/>
      <c r="AP231" s="84"/>
      <c r="AQ231" s="84"/>
      <c r="AR231" s="84"/>
      <c r="AS231" s="84"/>
      <c r="AT231" s="84"/>
      <c r="AU231" s="84"/>
      <c r="AV231" s="84"/>
      <c r="AW231" s="84"/>
      <c r="AX231" s="84"/>
      <c r="AY231" s="84"/>
      <c r="AZ231" s="84"/>
      <c r="BA231" s="84"/>
      <c r="BB231" s="84"/>
      <c r="BC231" s="84"/>
      <c r="BD231" s="84"/>
      <c r="BE231" s="84"/>
      <c r="BF231" s="84"/>
      <c r="BG231" s="84"/>
      <c r="BH231" s="84"/>
    </row>
    <row r="232" spans="1:60" x14ac:dyDescent="0.25">
      <c r="A232" s="84"/>
      <c r="J232" s="84"/>
      <c r="K232" s="84"/>
      <c r="L232" s="84"/>
      <c r="M232" s="84"/>
      <c r="N232" s="84"/>
      <c r="O232" s="84"/>
      <c r="P232" s="84"/>
      <c r="Q232" s="84"/>
      <c r="R232" s="84"/>
      <c r="S232" s="84"/>
      <c r="T232" s="84"/>
      <c r="U232" s="84"/>
      <c r="V232" s="84"/>
      <c r="W232" s="84"/>
      <c r="X232" s="84"/>
      <c r="Y232" s="84"/>
      <c r="Z232" s="84"/>
      <c r="AA232" s="84"/>
      <c r="AB232" s="84"/>
      <c r="AC232" s="84"/>
      <c r="AD232" s="84"/>
      <c r="AE232" s="84"/>
      <c r="AF232" s="84"/>
      <c r="AG232" s="84"/>
      <c r="AH232" s="84"/>
      <c r="AI232" s="84"/>
      <c r="AJ232" s="84"/>
      <c r="AK232" s="84"/>
      <c r="AL232" s="84"/>
      <c r="AM232" s="84"/>
      <c r="AN232" s="84"/>
      <c r="AO232" s="84"/>
      <c r="AP232" s="84"/>
      <c r="AQ232" s="84"/>
      <c r="AR232" s="84"/>
      <c r="AS232" s="84"/>
      <c r="AT232" s="84"/>
      <c r="AU232" s="84"/>
      <c r="AV232" s="84"/>
      <c r="AW232" s="84"/>
      <c r="AX232" s="84"/>
      <c r="AY232" s="84"/>
      <c r="AZ232" s="84"/>
      <c r="BA232" s="84"/>
      <c r="BB232" s="84"/>
      <c r="BC232" s="84"/>
      <c r="BD232" s="84"/>
      <c r="BE232" s="84"/>
      <c r="BF232" s="84"/>
      <c r="BG232" s="84"/>
      <c r="BH232" s="84"/>
    </row>
    <row r="233" spans="1:60" x14ac:dyDescent="0.25">
      <c r="A233" s="84"/>
      <c r="J233" s="84"/>
      <c r="K233" s="84"/>
      <c r="L233" s="84"/>
      <c r="M233" s="84"/>
      <c r="N233" s="84"/>
      <c r="O233" s="84"/>
      <c r="P233" s="84"/>
      <c r="Q233" s="84"/>
      <c r="R233" s="84"/>
      <c r="S233" s="84"/>
      <c r="T233" s="84"/>
      <c r="U233" s="84"/>
      <c r="V233" s="84"/>
      <c r="W233" s="84"/>
      <c r="X233" s="84"/>
      <c r="Y233" s="84"/>
      <c r="Z233" s="84"/>
      <c r="AA233" s="84"/>
      <c r="AB233" s="84"/>
      <c r="AC233" s="84"/>
      <c r="AD233" s="84"/>
      <c r="AE233" s="84"/>
      <c r="AF233" s="84"/>
      <c r="AG233" s="84"/>
      <c r="AH233" s="84"/>
      <c r="AI233" s="84"/>
      <c r="AJ233" s="84"/>
      <c r="AK233" s="84"/>
      <c r="AL233" s="84"/>
      <c r="AM233" s="84"/>
      <c r="AN233" s="84"/>
      <c r="AO233" s="84"/>
      <c r="AP233" s="84"/>
      <c r="AQ233" s="84"/>
      <c r="AR233" s="84"/>
      <c r="AS233" s="84"/>
      <c r="AT233" s="84"/>
      <c r="AU233" s="84"/>
      <c r="AV233" s="84"/>
      <c r="AW233" s="84"/>
      <c r="AX233" s="84"/>
      <c r="AY233" s="84"/>
      <c r="AZ233" s="84"/>
      <c r="BA233" s="84"/>
      <c r="BB233" s="84"/>
      <c r="BC233" s="84"/>
      <c r="BD233" s="84"/>
      <c r="BE233" s="84"/>
      <c r="BF233" s="84"/>
      <c r="BG233" s="84"/>
      <c r="BH233" s="84"/>
    </row>
    <row r="234" spans="1:60" x14ac:dyDescent="0.25">
      <c r="A234" s="84"/>
      <c r="J234" s="84"/>
      <c r="K234" s="84"/>
      <c r="L234" s="84"/>
      <c r="M234" s="84"/>
      <c r="N234" s="84"/>
      <c r="O234" s="84"/>
      <c r="P234" s="84"/>
      <c r="Q234" s="84"/>
      <c r="R234" s="84"/>
      <c r="S234" s="84"/>
      <c r="T234" s="84"/>
      <c r="U234" s="84"/>
      <c r="V234" s="84"/>
      <c r="W234" s="84"/>
      <c r="X234" s="84"/>
      <c r="Y234" s="84"/>
      <c r="Z234" s="84"/>
      <c r="AA234" s="84"/>
      <c r="AB234" s="84"/>
      <c r="AC234" s="84"/>
      <c r="AD234" s="84"/>
      <c r="AE234" s="84"/>
      <c r="AF234" s="84"/>
      <c r="AG234" s="84"/>
      <c r="AH234" s="84"/>
      <c r="AI234" s="84"/>
      <c r="AJ234" s="84"/>
      <c r="AK234" s="84"/>
      <c r="AL234" s="84"/>
      <c r="AM234" s="84"/>
      <c r="AN234" s="84"/>
      <c r="AO234" s="84"/>
      <c r="AP234" s="84"/>
      <c r="AQ234" s="84"/>
      <c r="AR234" s="84"/>
      <c r="AS234" s="84"/>
      <c r="AT234" s="84"/>
      <c r="AU234" s="84"/>
      <c r="AV234" s="84"/>
      <c r="AW234" s="84"/>
      <c r="AX234" s="84"/>
      <c r="AY234" s="84"/>
      <c r="AZ234" s="84"/>
      <c r="BA234" s="84"/>
      <c r="BB234" s="84"/>
      <c r="BC234" s="84"/>
      <c r="BD234" s="84"/>
      <c r="BE234" s="84"/>
      <c r="BF234" s="84"/>
      <c r="BG234" s="84"/>
      <c r="BH234" s="84"/>
    </row>
    <row r="235" spans="1:60" x14ac:dyDescent="0.25">
      <c r="A235" s="84"/>
      <c r="J235" s="84"/>
      <c r="K235" s="84"/>
      <c r="L235" s="84"/>
      <c r="M235" s="84"/>
      <c r="N235" s="84"/>
      <c r="O235" s="84"/>
      <c r="P235" s="84"/>
      <c r="Q235" s="84"/>
      <c r="R235" s="84"/>
      <c r="S235" s="84"/>
      <c r="T235" s="84"/>
      <c r="U235" s="84"/>
      <c r="V235" s="84"/>
      <c r="W235" s="84"/>
      <c r="X235" s="84"/>
      <c r="Y235" s="84"/>
      <c r="Z235" s="84"/>
      <c r="AA235" s="84"/>
      <c r="AB235" s="84"/>
      <c r="AC235" s="84"/>
      <c r="AD235" s="84"/>
      <c r="AE235" s="84"/>
      <c r="AF235" s="84"/>
      <c r="AG235" s="84"/>
      <c r="AH235" s="84"/>
      <c r="AI235" s="84"/>
      <c r="AJ235" s="84"/>
      <c r="AK235" s="84"/>
      <c r="AL235" s="84"/>
      <c r="AM235" s="84"/>
      <c r="AN235" s="84"/>
      <c r="AO235" s="84"/>
      <c r="AP235" s="84"/>
      <c r="AQ235" s="84"/>
      <c r="AR235" s="84"/>
      <c r="AS235" s="84"/>
      <c r="AT235" s="84"/>
      <c r="AU235" s="84"/>
      <c r="AV235" s="84"/>
      <c r="AW235" s="84"/>
      <c r="AX235" s="84"/>
      <c r="AY235" s="84"/>
      <c r="AZ235" s="84"/>
      <c r="BA235" s="84"/>
      <c r="BB235" s="84"/>
      <c r="BC235" s="84"/>
      <c r="BD235" s="84"/>
      <c r="BE235" s="84"/>
      <c r="BF235" s="84"/>
      <c r="BG235" s="84"/>
      <c r="BH235" s="84"/>
    </row>
    <row r="236" spans="1:60" x14ac:dyDescent="0.25">
      <c r="A236" s="84"/>
      <c r="J236" s="84"/>
      <c r="K236" s="84"/>
      <c r="L236" s="84"/>
      <c r="M236" s="84"/>
      <c r="N236" s="84"/>
      <c r="O236" s="84"/>
      <c r="P236" s="84"/>
      <c r="Q236" s="84"/>
      <c r="R236" s="84"/>
      <c r="S236" s="84"/>
      <c r="T236" s="84"/>
      <c r="U236" s="84"/>
      <c r="V236" s="84"/>
      <c r="W236" s="84"/>
      <c r="X236" s="84"/>
      <c r="Y236" s="84"/>
      <c r="Z236" s="84"/>
      <c r="AA236" s="84"/>
      <c r="AB236" s="84"/>
      <c r="AC236" s="84"/>
      <c r="AD236" s="84"/>
      <c r="AE236" s="84"/>
      <c r="AF236" s="84"/>
      <c r="AG236" s="84"/>
      <c r="AH236" s="84"/>
      <c r="AI236" s="84"/>
      <c r="AJ236" s="84"/>
      <c r="AK236" s="84"/>
      <c r="AL236" s="84"/>
      <c r="AM236" s="84"/>
      <c r="AN236" s="84"/>
      <c r="AO236" s="84"/>
      <c r="AP236" s="84"/>
      <c r="AQ236" s="84"/>
      <c r="AR236" s="84"/>
      <c r="AS236" s="84"/>
      <c r="AT236" s="84"/>
      <c r="AU236" s="84"/>
      <c r="AV236" s="84"/>
      <c r="AW236" s="84"/>
      <c r="AX236" s="84"/>
      <c r="AY236" s="84"/>
      <c r="AZ236" s="84"/>
      <c r="BA236" s="84"/>
      <c r="BB236" s="84"/>
      <c r="BC236" s="84"/>
      <c r="BD236" s="84"/>
      <c r="BE236" s="84"/>
      <c r="BF236" s="84"/>
      <c r="BG236" s="84"/>
      <c r="BH236" s="84"/>
    </row>
    <row r="237" spans="1:60" x14ac:dyDescent="0.25">
      <c r="A237" s="84"/>
      <c r="J237" s="84"/>
      <c r="K237" s="84"/>
      <c r="L237" s="84"/>
      <c r="M237" s="84"/>
      <c r="N237" s="84"/>
      <c r="O237" s="84"/>
      <c r="P237" s="84"/>
      <c r="Q237" s="84"/>
      <c r="R237" s="84"/>
      <c r="S237" s="84"/>
      <c r="T237" s="84"/>
      <c r="U237" s="84"/>
      <c r="V237" s="84"/>
      <c r="W237" s="84"/>
      <c r="X237" s="84"/>
      <c r="Y237" s="84"/>
      <c r="Z237" s="84"/>
      <c r="AA237" s="84"/>
      <c r="AB237" s="84"/>
      <c r="AC237" s="84"/>
      <c r="AD237" s="84"/>
      <c r="AE237" s="84"/>
      <c r="AF237" s="84"/>
      <c r="AG237" s="84"/>
      <c r="AH237" s="84"/>
      <c r="AI237" s="84"/>
      <c r="AJ237" s="84"/>
      <c r="AK237" s="84"/>
      <c r="AL237" s="84"/>
      <c r="AM237" s="84"/>
      <c r="AN237" s="84"/>
      <c r="AO237" s="84"/>
      <c r="AP237" s="84"/>
      <c r="AQ237" s="84"/>
      <c r="AR237" s="84"/>
      <c r="AS237" s="84"/>
      <c r="AT237" s="84"/>
      <c r="AU237" s="84"/>
      <c r="AV237" s="84"/>
      <c r="AW237" s="84"/>
      <c r="AX237" s="84"/>
      <c r="AY237" s="84"/>
      <c r="AZ237" s="84"/>
      <c r="BA237" s="84"/>
      <c r="BB237" s="84"/>
      <c r="BC237" s="84"/>
      <c r="BD237" s="84"/>
      <c r="BE237" s="84"/>
      <c r="BF237" s="84"/>
      <c r="BG237" s="84"/>
      <c r="BH237" s="84"/>
    </row>
    <row r="238" spans="1:60" x14ac:dyDescent="0.25">
      <c r="A238" s="84"/>
      <c r="J238" s="84"/>
      <c r="K238" s="84"/>
      <c r="L238" s="84"/>
      <c r="M238" s="84"/>
      <c r="N238" s="84"/>
      <c r="O238" s="84"/>
      <c r="P238" s="84"/>
      <c r="Q238" s="84"/>
      <c r="R238" s="84"/>
      <c r="S238" s="84"/>
      <c r="T238" s="84"/>
      <c r="U238" s="84"/>
      <c r="V238" s="84"/>
      <c r="W238" s="84"/>
      <c r="X238" s="84"/>
      <c r="Y238" s="84"/>
      <c r="Z238" s="84"/>
      <c r="AA238" s="84"/>
      <c r="AB238" s="84"/>
      <c r="AC238" s="84"/>
      <c r="AD238" s="84"/>
      <c r="AE238" s="84"/>
      <c r="AF238" s="84"/>
      <c r="AG238" s="84"/>
      <c r="AH238" s="84"/>
      <c r="AI238" s="84"/>
      <c r="AJ238" s="84"/>
      <c r="AK238" s="84"/>
      <c r="AL238" s="84"/>
      <c r="AM238" s="84"/>
      <c r="AN238" s="84"/>
      <c r="AO238" s="84"/>
      <c r="AP238" s="84"/>
      <c r="AQ238" s="84"/>
      <c r="AR238" s="84"/>
      <c r="AS238" s="84"/>
      <c r="AT238" s="84"/>
      <c r="AU238" s="84"/>
      <c r="AV238" s="84"/>
      <c r="AW238" s="84"/>
      <c r="AX238" s="84"/>
      <c r="AY238" s="84"/>
      <c r="AZ238" s="84"/>
      <c r="BA238" s="84"/>
      <c r="BB238" s="84"/>
      <c r="BC238" s="84"/>
      <c r="BD238" s="84"/>
      <c r="BE238" s="84"/>
      <c r="BF238" s="84"/>
      <c r="BG238" s="84"/>
      <c r="BH238" s="84"/>
    </row>
    <row r="239" spans="1:60" x14ac:dyDescent="0.25">
      <c r="A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c r="AG239" s="84"/>
      <c r="AH239" s="84"/>
      <c r="AI239" s="84"/>
      <c r="AJ239" s="84"/>
      <c r="AK239" s="84"/>
      <c r="AL239" s="84"/>
      <c r="AM239" s="84"/>
      <c r="AN239" s="84"/>
      <c r="AO239" s="84"/>
      <c r="AP239" s="84"/>
      <c r="AQ239" s="84"/>
      <c r="AR239" s="84"/>
      <c r="AS239" s="84"/>
      <c r="AT239" s="84"/>
      <c r="AU239" s="84"/>
      <c r="AV239" s="84"/>
      <c r="AW239" s="84"/>
      <c r="AX239" s="84"/>
      <c r="AY239" s="84"/>
      <c r="AZ239" s="84"/>
      <c r="BA239" s="84"/>
      <c r="BB239" s="84"/>
      <c r="BC239" s="84"/>
      <c r="BD239" s="84"/>
      <c r="BE239" s="84"/>
      <c r="BF239" s="84"/>
      <c r="BG239" s="84"/>
      <c r="BH239" s="84"/>
    </row>
    <row r="240" spans="1:60" x14ac:dyDescent="0.25">
      <c r="A240" s="84"/>
      <c r="J240" s="84"/>
      <c r="K240" s="84"/>
      <c r="L240" s="84"/>
      <c r="M240" s="84"/>
      <c r="N240" s="84"/>
      <c r="O240" s="84"/>
      <c r="P240" s="84"/>
      <c r="Q240" s="84"/>
      <c r="R240" s="84"/>
      <c r="S240" s="84"/>
      <c r="T240" s="84"/>
      <c r="U240" s="84"/>
      <c r="V240" s="84"/>
      <c r="W240" s="84"/>
      <c r="X240" s="84"/>
      <c r="Y240" s="84"/>
      <c r="Z240" s="84"/>
      <c r="AA240" s="84"/>
      <c r="AB240" s="84"/>
      <c r="AC240" s="84"/>
      <c r="AD240" s="84"/>
      <c r="AE240" s="84"/>
      <c r="AF240" s="84"/>
      <c r="AG240" s="84"/>
      <c r="AH240" s="84"/>
      <c r="AI240" s="84"/>
      <c r="AJ240" s="84"/>
      <c r="AK240" s="84"/>
      <c r="AL240" s="84"/>
      <c r="AM240" s="84"/>
      <c r="AN240" s="84"/>
      <c r="AO240" s="84"/>
      <c r="AP240" s="84"/>
      <c r="AQ240" s="84"/>
      <c r="AR240" s="84"/>
      <c r="AS240" s="84"/>
      <c r="AT240" s="84"/>
      <c r="AU240" s="84"/>
      <c r="AV240" s="84"/>
      <c r="AW240" s="84"/>
      <c r="AX240" s="84"/>
      <c r="AY240" s="84"/>
      <c r="AZ240" s="84"/>
      <c r="BA240" s="84"/>
      <c r="BB240" s="84"/>
      <c r="BC240" s="84"/>
      <c r="BD240" s="84"/>
      <c r="BE240" s="84"/>
      <c r="BF240" s="84"/>
      <c r="BG240" s="84"/>
      <c r="BH240" s="84"/>
    </row>
    <row r="241" spans="1:60" x14ac:dyDescent="0.25">
      <c r="A241" s="84"/>
      <c r="J241" s="84"/>
      <c r="K241" s="84"/>
      <c r="L241" s="84"/>
      <c r="M241" s="84"/>
      <c r="N241" s="84"/>
      <c r="O241" s="84"/>
      <c r="P241" s="84"/>
      <c r="Q241" s="84"/>
      <c r="R241" s="84"/>
      <c r="S241" s="84"/>
      <c r="T241" s="84"/>
      <c r="U241" s="84"/>
      <c r="V241" s="84"/>
      <c r="W241" s="84"/>
      <c r="X241" s="84"/>
      <c r="Y241" s="84"/>
      <c r="Z241" s="84"/>
      <c r="AA241" s="84"/>
      <c r="AB241" s="84"/>
      <c r="AC241" s="84"/>
      <c r="AD241" s="84"/>
      <c r="AE241" s="84"/>
      <c r="AF241" s="84"/>
      <c r="AG241" s="84"/>
      <c r="AH241" s="84"/>
      <c r="AI241" s="84"/>
      <c r="AJ241" s="84"/>
      <c r="AK241" s="84"/>
      <c r="AL241" s="84"/>
      <c r="AM241" s="84"/>
      <c r="AN241" s="84"/>
      <c r="AO241" s="84"/>
      <c r="AP241" s="84"/>
      <c r="AQ241" s="84"/>
      <c r="AR241" s="84"/>
      <c r="AS241" s="84"/>
      <c r="AT241" s="84"/>
      <c r="AU241" s="84"/>
      <c r="AV241" s="84"/>
      <c r="AW241" s="84"/>
      <c r="AX241" s="84"/>
      <c r="AY241" s="84"/>
      <c r="AZ241" s="84"/>
      <c r="BA241" s="84"/>
      <c r="BB241" s="84"/>
      <c r="BC241" s="84"/>
      <c r="BD241" s="84"/>
      <c r="BE241" s="84"/>
      <c r="BF241" s="84"/>
      <c r="BG241" s="84"/>
      <c r="BH241" s="84"/>
    </row>
    <row r="242" spans="1:60" x14ac:dyDescent="0.25">
      <c r="A242" s="84"/>
      <c r="J242" s="84"/>
      <c r="K242" s="84"/>
      <c r="L242" s="84"/>
      <c r="M242" s="84"/>
      <c r="N242" s="84"/>
      <c r="O242" s="84"/>
      <c r="P242" s="84"/>
      <c r="Q242" s="84"/>
      <c r="R242" s="84"/>
      <c r="S242" s="84"/>
      <c r="T242" s="84"/>
      <c r="U242" s="84"/>
      <c r="V242" s="84"/>
      <c r="W242" s="84"/>
      <c r="X242" s="84"/>
      <c r="Y242" s="84"/>
      <c r="Z242" s="84"/>
      <c r="AA242" s="84"/>
      <c r="AB242" s="84"/>
      <c r="AC242" s="84"/>
      <c r="AD242" s="84"/>
      <c r="AE242" s="84"/>
      <c r="AF242" s="84"/>
      <c r="AG242" s="84"/>
      <c r="AH242" s="84"/>
      <c r="AI242" s="84"/>
      <c r="AJ242" s="84"/>
      <c r="AK242" s="84"/>
      <c r="AL242" s="84"/>
      <c r="AM242" s="84"/>
      <c r="AN242" s="84"/>
      <c r="AO242" s="84"/>
      <c r="AP242" s="84"/>
      <c r="AQ242" s="84"/>
      <c r="AR242" s="84"/>
      <c r="AS242" s="84"/>
      <c r="AT242" s="84"/>
      <c r="AU242" s="84"/>
      <c r="AV242" s="84"/>
      <c r="AW242" s="84"/>
      <c r="AX242" s="84"/>
      <c r="AY242" s="84"/>
      <c r="AZ242" s="84"/>
      <c r="BA242" s="84"/>
      <c r="BB242" s="84"/>
      <c r="BC242" s="84"/>
      <c r="BD242" s="84"/>
      <c r="BE242" s="84"/>
      <c r="BF242" s="84"/>
      <c r="BG242" s="84"/>
      <c r="BH242" s="84"/>
    </row>
    <row r="243" spans="1:60" x14ac:dyDescent="0.25">
      <c r="A243" s="84"/>
      <c r="J243" s="84"/>
      <c r="K243" s="84"/>
      <c r="L243" s="84"/>
      <c r="M243" s="84"/>
      <c r="N243" s="84"/>
      <c r="O243" s="84"/>
      <c r="P243" s="84"/>
      <c r="Q243" s="84"/>
      <c r="R243" s="84"/>
      <c r="S243" s="84"/>
      <c r="T243" s="84"/>
      <c r="U243" s="84"/>
      <c r="V243" s="84"/>
      <c r="W243" s="84"/>
      <c r="X243" s="84"/>
      <c r="Y243" s="84"/>
      <c r="Z243" s="84"/>
      <c r="AA243" s="84"/>
      <c r="AB243" s="84"/>
      <c r="AC243" s="84"/>
      <c r="AD243" s="84"/>
      <c r="AE243" s="84"/>
      <c r="AF243" s="84"/>
      <c r="AG243" s="84"/>
      <c r="AH243" s="84"/>
      <c r="AI243" s="84"/>
      <c r="AJ243" s="84"/>
      <c r="AK243" s="84"/>
      <c r="AL243" s="84"/>
      <c r="AM243" s="84"/>
      <c r="AN243" s="84"/>
      <c r="AO243" s="84"/>
      <c r="AP243" s="84"/>
      <c r="AQ243" s="84"/>
      <c r="AR243" s="84"/>
      <c r="AS243" s="84"/>
      <c r="AT243" s="84"/>
      <c r="AU243" s="84"/>
      <c r="AV243" s="84"/>
      <c r="AW243" s="84"/>
      <c r="AX243" s="84"/>
      <c r="AY243" s="84"/>
      <c r="AZ243" s="84"/>
      <c r="BA243" s="84"/>
      <c r="BB243" s="84"/>
      <c r="BC243" s="84"/>
      <c r="BD243" s="84"/>
      <c r="BE243" s="84"/>
      <c r="BF243" s="84"/>
      <c r="BG243" s="84"/>
      <c r="BH243" s="84"/>
    </row>
    <row r="244" spans="1:60" x14ac:dyDescent="0.25">
      <c r="A244" s="84"/>
      <c r="J244" s="84"/>
      <c r="K244" s="84"/>
      <c r="L244" s="84"/>
      <c r="M244" s="84"/>
      <c r="N244" s="84"/>
      <c r="O244" s="84"/>
      <c r="P244" s="84"/>
      <c r="Q244" s="84"/>
      <c r="R244" s="84"/>
      <c r="S244" s="84"/>
      <c r="T244" s="84"/>
      <c r="U244" s="84"/>
      <c r="V244" s="84"/>
      <c r="W244" s="84"/>
      <c r="X244" s="84"/>
      <c r="Y244" s="84"/>
      <c r="Z244" s="84"/>
      <c r="AA244" s="84"/>
      <c r="AB244" s="84"/>
      <c r="AC244" s="84"/>
      <c r="AD244" s="84"/>
      <c r="AE244" s="84"/>
      <c r="AF244" s="84"/>
      <c r="AG244" s="84"/>
      <c r="AH244" s="84"/>
      <c r="AI244" s="84"/>
      <c r="AJ244" s="84"/>
      <c r="AK244" s="84"/>
      <c r="AL244" s="84"/>
      <c r="AM244" s="84"/>
      <c r="AN244" s="84"/>
      <c r="AO244" s="84"/>
      <c r="AP244" s="84"/>
      <c r="AQ244" s="84"/>
      <c r="AR244" s="84"/>
      <c r="AS244" s="84"/>
      <c r="AT244" s="84"/>
      <c r="AU244" s="84"/>
      <c r="AV244" s="84"/>
      <c r="AW244" s="84"/>
      <c r="AX244" s="84"/>
      <c r="AY244" s="84"/>
      <c r="AZ244" s="84"/>
      <c r="BA244" s="84"/>
      <c r="BB244" s="84"/>
      <c r="BC244" s="84"/>
      <c r="BD244" s="84"/>
      <c r="BE244" s="84"/>
      <c r="BF244" s="84"/>
      <c r="BG244" s="84"/>
      <c r="BH244" s="84"/>
    </row>
    <row r="245" spans="1:60" x14ac:dyDescent="0.25">
      <c r="A245" s="84"/>
    </row>
    <row r="246" spans="1:60" x14ac:dyDescent="0.25">
      <c r="A246" s="84"/>
    </row>
    <row r="247" spans="1:60" x14ac:dyDescent="0.25">
      <c r="A247" s="84"/>
    </row>
    <row r="248" spans="1:60" x14ac:dyDescent="0.25">
      <c r="A248" s="84"/>
    </row>
  </sheetData>
  <sheetProtection algorithmName="SHA-512" hashValue="pk41qPkreGaIienBHjYN6qHrG0CgO529+BqkFfOkTGgU8ieLIk2ly7oHCkTe6nIJwtUs4b/6dT5t6eEiLeXG7Q==" saltValue="1Vg2zxH2JXOw6ZLmo/E9SA==" spinCount="100000" sheet="1" objects="1" scenarios="1"/>
  <mergeCells count="17">
    <mergeCell ref="AO16:AT25"/>
    <mergeCell ref="E16:I25"/>
    <mergeCell ref="AO6:AT15"/>
    <mergeCell ref="B2:I4"/>
    <mergeCell ref="J2:AM4"/>
    <mergeCell ref="B6:D55"/>
    <mergeCell ref="E6:I15"/>
    <mergeCell ref="E46:I55"/>
    <mergeCell ref="AO36:AT45"/>
    <mergeCell ref="E36:I45"/>
    <mergeCell ref="AO26:AT35"/>
    <mergeCell ref="E26:I35"/>
    <mergeCell ref="J56:O61"/>
    <mergeCell ref="P56:U61"/>
    <mergeCell ref="V56:AA61"/>
    <mergeCell ref="AB56:AG61"/>
    <mergeCell ref="AH56:AM6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tabColor rgb="FF00B0F0"/>
  </sheetPr>
  <dimension ref="A1:AK55"/>
  <sheetViews>
    <sheetView zoomScale="90" zoomScaleNormal="90" workbookViewId="0">
      <selection activeCell="C8" sqref="C8"/>
    </sheetView>
  </sheetViews>
  <sheetFormatPr baseColWidth="10" defaultRowHeight="15" x14ac:dyDescent="0.25"/>
  <cols>
    <col min="2" max="2" width="24.140625" customWidth="1"/>
    <col min="3" max="3" width="70.140625" customWidth="1"/>
    <col min="4" max="4" width="29.85546875" customWidth="1"/>
  </cols>
  <sheetData>
    <row r="1" spans="1:37" ht="23.25" x14ac:dyDescent="0.25">
      <c r="A1" s="84"/>
      <c r="B1" s="380" t="s">
        <v>55</v>
      </c>
      <c r="C1" s="380"/>
      <c r="D1" s="380"/>
      <c r="E1" s="84"/>
      <c r="F1" s="84"/>
      <c r="G1" s="84"/>
      <c r="H1" s="84"/>
      <c r="I1" s="84"/>
      <c r="J1" s="84"/>
      <c r="K1" s="84"/>
      <c r="L1" s="84"/>
      <c r="M1" s="84"/>
      <c r="N1" s="84"/>
      <c r="O1" s="84"/>
      <c r="P1" s="84"/>
      <c r="Q1" s="84"/>
      <c r="R1" s="84"/>
      <c r="S1" s="84"/>
      <c r="T1" s="84"/>
      <c r="U1" s="84"/>
      <c r="V1" s="84"/>
      <c r="W1" s="84"/>
      <c r="X1" s="84"/>
      <c r="Y1" s="84"/>
      <c r="Z1" s="84"/>
      <c r="AA1" s="84"/>
      <c r="AB1" s="84"/>
      <c r="AC1" s="84"/>
      <c r="AD1" s="84"/>
      <c r="AE1" s="84"/>
    </row>
    <row r="2" spans="1:37" x14ac:dyDescent="0.25">
      <c r="A2" s="84"/>
      <c r="B2" s="84"/>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row>
    <row r="3" spans="1:37" ht="25.5" x14ac:dyDescent="0.25">
      <c r="A3" s="84"/>
      <c r="B3" s="11"/>
      <c r="C3" s="12" t="s">
        <v>52</v>
      </c>
      <c r="D3" s="12" t="s">
        <v>4</v>
      </c>
      <c r="E3" s="84"/>
      <c r="F3" s="84"/>
      <c r="G3" s="84"/>
      <c r="H3" s="84"/>
      <c r="I3" s="84"/>
      <c r="J3" s="84"/>
      <c r="K3" s="84"/>
      <c r="L3" s="84"/>
      <c r="M3" s="84"/>
      <c r="N3" s="84"/>
      <c r="O3" s="84"/>
      <c r="P3" s="84"/>
      <c r="Q3" s="84"/>
      <c r="R3" s="84"/>
      <c r="S3" s="84"/>
      <c r="T3" s="84"/>
      <c r="U3" s="84"/>
      <c r="V3" s="84"/>
      <c r="W3" s="84"/>
      <c r="X3" s="84"/>
      <c r="Y3" s="84"/>
      <c r="Z3" s="84"/>
      <c r="AA3" s="84"/>
      <c r="AB3" s="84"/>
      <c r="AC3" s="84"/>
      <c r="AD3" s="84"/>
      <c r="AE3" s="84"/>
    </row>
    <row r="4" spans="1:37" ht="51" x14ac:dyDescent="0.25">
      <c r="A4" s="84"/>
      <c r="B4" s="13" t="s">
        <v>51</v>
      </c>
      <c r="C4" s="14" t="s">
        <v>102</v>
      </c>
      <c r="D4" s="15">
        <v>0.2</v>
      </c>
      <c r="E4" s="84"/>
      <c r="F4" s="84"/>
      <c r="G4" s="84"/>
      <c r="H4" s="84"/>
      <c r="I4" s="84"/>
      <c r="J4" s="84"/>
      <c r="K4" s="84"/>
      <c r="L4" s="84"/>
      <c r="M4" s="84"/>
      <c r="N4" s="84"/>
      <c r="O4" s="84"/>
      <c r="P4" s="84"/>
      <c r="Q4" s="84"/>
      <c r="R4" s="84"/>
      <c r="S4" s="84"/>
      <c r="T4" s="84"/>
      <c r="U4" s="84"/>
      <c r="V4" s="84"/>
      <c r="W4" s="84"/>
      <c r="X4" s="84"/>
      <c r="Y4" s="84"/>
      <c r="Z4" s="84"/>
      <c r="AA4" s="84"/>
      <c r="AB4" s="84"/>
      <c r="AC4" s="84"/>
      <c r="AD4" s="84"/>
      <c r="AE4" s="84"/>
    </row>
    <row r="5" spans="1:37" ht="51" x14ac:dyDescent="0.25">
      <c r="A5" s="84"/>
      <c r="B5" s="16" t="s">
        <v>53</v>
      </c>
      <c r="C5" s="17" t="s">
        <v>103</v>
      </c>
      <c r="D5" s="18">
        <v>0.4</v>
      </c>
      <c r="E5" s="84"/>
      <c r="F5" s="84"/>
      <c r="G5" s="84"/>
      <c r="H5" s="84"/>
      <c r="I5" s="84"/>
      <c r="J5" s="84"/>
      <c r="K5" s="84"/>
      <c r="L5" s="84"/>
      <c r="M5" s="84"/>
      <c r="N5" s="84"/>
      <c r="O5" s="84"/>
      <c r="P5" s="84"/>
      <c r="Q5" s="84"/>
      <c r="R5" s="84"/>
      <c r="S5" s="84"/>
      <c r="T5" s="84"/>
      <c r="U5" s="84"/>
      <c r="V5" s="84"/>
      <c r="W5" s="84"/>
      <c r="X5" s="84"/>
      <c r="Y5" s="84"/>
      <c r="Z5" s="84"/>
      <c r="AA5" s="84"/>
      <c r="AB5" s="84"/>
      <c r="AC5" s="84"/>
      <c r="AD5" s="84"/>
      <c r="AE5" s="84"/>
    </row>
    <row r="6" spans="1:37" ht="51" x14ac:dyDescent="0.25">
      <c r="A6" s="84"/>
      <c r="B6" s="19" t="s">
        <v>107</v>
      </c>
      <c r="C6" s="17" t="s">
        <v>104</v>
      </c>
      <c r="D6" s="18">
        <v>0.6</v>
      </c>
      <c r="E6" s="84"/>
      <c r="F6" s="84"/>
      <c r="G6" s="84"/>
      <c r="H6" s="84"/>
      <c r="I6" s="84"/>
      <c r="J6" s="84"/>
      <c r="K6" s="84"/>
      <c r="L6" s="84"/>
      <c r="M6" s="84"/>
      <c r="N6" s="84"/>
      <c r="O6" s="84"/>
      <c r="P6" s="84"/>
      <c r="Q6" s="84"/>
      <c r="R6" s="84"/>
      <c r="S6" s="84"/>
      <c r="T6" s="84"/>
      <c r="U6" s="84"/>
      <c r="V6" s="84"/>
      <c r="W6" s="84"/>
      <c r="X6" s="84"/>
      <c r="Y6" s="84"/>
      <c r="Z6" s="84"/>
      <c r="AA6" s="84"/>
      <c r="AB6" s="84"/>
      <c r="AC6" s="84"/>
      <c r="AD6" s="84"/>
      <c r="AE6" s="84"/>
    </row>
    <row r="7" spans="1:37" ht="76.5" x14ac:dyDescent="0.25">
      <c r="A7" s="84"/>
      <c r="B7" s="20" t="s">
        <v>6</v>
      </c>
      <c r="C7" s="17" t="s">
        <v>105</v>
      </c>
      <c r="D7" s="18">
        <v>0.8</v>
      </c>
      <c r="E7" s="84"/>
      <c r="F7" s="84"/>
      <c r="G7" s="84"/>
      <c r="H7" s="84"/>
      <c r="I7" s="84"/>
      <c r="J7" s="84"/>
      <c r="K7" s="84"/>
      <c r="L7" s="84"/>
      <c r="M7" s="84"/>
      <c r="N7" s="84"/>
      <c r="O7" s="84"/>
      <c r="P7" s="84"/>
      <c r="Q7" s="84"/>
      <c r="R7" s="84"/>
      <c r="S7" s="84"/>
      <c r="T7" s="84"/>
      <c r="U7" s="84"/>
      <c r="V7" s="84"/>
      <c r="W7" s="84"/>
      <c r="X7" s="84"/>
      <c r="Y7" s="84"/>
      <c r="Z7" s="84"/>
      <c r="AA7" s="84"/>
      <c r="AB7" s="84"/>
      <c r="AC7" s="84"/>
      <c r="AD7" s="84"/>
      <c r="AE7" s="84"/>
    </row>
    <row r="8" spans="1:37" ht="51" x14ac:dyDescent="0.25">
      <c r="A8" s="84"/>
      <c r="B8" s="21" t="s">
        <v>54</v>
      </c>
      <c r="C8" s="17" t="s">
        <v>106</v>
      </c>
      <c r="D8" s="18">
        <v>1</v>
      </c>
      <c r="E8" s="84"/>
      <c r="F8" s="84"/>
      <c r="G8" s="84"/>
      <c r="H8" s="84"/>
      <c r="I8" s="84"/>
      <c r="J8" s="84"/>
      <c r="K8" s="84"/>
      <c r="L8" s="84"/>
      <c r="M8" s="84"/>
      <c r="N8" s="84"/>
      <c r="O8" s="84"/>
      <c r="P8" s="84"/>
      <c r="Q8" s="84"/>
      <c r="R8" s="84"/>
      <c r="S8" s="84"/>
      <c r="T8" s="84"/>
      <c r="U8" s="84"/>
      <c r="V8" s="84"/>
      <c r="W8" s="84"/>
      <c r="X8" s="84"/>
      <c r="Y8" s="84"/>
      <c r="Z8" s="84"/>
      <c r="AA8" s="84"/>
      <c r="AB8" s="84"/>
      <c r="AC8" s="84"/>
      <c r="AD8" s="84"/>
      <c r="AE8" s="84"/>
    </row>
    <row r="9" spans="1:37" x14ac:dyDescent="0.25">
      <c r="A9" s="84"/>
      <c r="B9" s="108"/>
      <c r="C9" s="108"/>
      <c r="D9" s="108"/>
      <c r="E9" s="84"/>
      <c r="F9" s="84"/>
      <c r="G9" s="84"/>
      <c r="H9" s="84"/>
      <c r="I9" s="84"/>
      <c r="J9" s="84"/>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row>
    <row r="10" spans="1:37" ht="16.5" x14ac:dyDescent="0.25">
      <c r="A10" s="84"/>
      <c r="B10" s="109"/>
      <c r="C10" s="108"/>
      <c r="D10" s="108"/>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row>
    <row r="11" spans="1:37" x14ac:dyDescent="0.25">
      <c r="A11" s="84"/>
      <c r="B11" s="108"/>
      <c r="C11" s="108"/>
      <c r="D11" s="108"/>
      <c r="E11" s="84"/>
      <c r="F11" s="84"/>
      <c r="G11" s="84"/>
      <c r="H11" s="84"/>
      <c r="I11" s="84"/>
      <c r="J11" s="84"/>
      <c r="K11" s="84"/>
      <c r="L11" s="84"/>
      <c r="M11" s="84"/>
      <c r="N11" s="84"/>
      <c r="O11" s="84"/>
      <c r="P11" s="84"/>
      <c r="Q11" s="84"/>
      <c r="R11" s="84"/>
      <c r="S11" s="84"/>
      <c r="T11" s="84"/>
      <c r="U11" s="84"/>
      <c r="V11" s="84"/>
      <c r="W11" s="84"/>
      <c r="X11" s="84"/>
      <c r="Y11" s="84"/>
      <c r="Z11" s="84"/>
      <c r="AA11" s="84"/>
      <c r="AB11" s="84"/>
      <c r="AC11" s="84"/>
      <c r="AD11" s="84"/>
      <c r="AE11" s="84"/>
      <c r="AF11" s="84"/>
      <c r="AG11" s="84"/>
      <c r="AH11" s="84"/>
      <c r="AI11" s="84"/>
      <c r="AJ11" s="84"/>
      <c r="AK11" s="84"/>
    </row>
    <row r="12" spans="1:37" x14ac:dyDescent="0.25">
      <c r="A12" s="84"/>
      <c r="B12" s="108"/>
      <c r="C12" s="108"/>
      <c r="D12" s="108"/>
      <c r="E12" s="84"/>
      <c r="F12" s="84"/>
      <c r="G12" s="84"/>
      <c r="H12" s="84"/>
      <c r="I12" s="84"/>
      <c r="J12" s="84"/>
      <c r="K12" s="84"/>
      <c r="L12" s="84"/>
      <c r="M12" s="84"/>
      <c r="N12" s="84"/>
      <c r="O12" s="84"/>
      <c r="P12" s="84"/>
      <c r="Q12" s="84"/>
      <c r="R12" s="84"/>
      <c r="S12" s="84"/>
      <c r="T12" s="84"/>
      <c r="U12" s="84"/>
      <c r="V12" s="84"/>
      <c r="W12" s="84"/>
      <c r="X12" s="84"/>
      <c r="Y12" s="84"/>
      <c r="Z12" s="84"/>
      <c r="AA12" s="84"/>
      <c r="AB12" s="84"/>
      <c r="AC12" s="84"/>
      <c r="AD12" s="84"/>
      <c r="AE12" s="84"/>
      <c r="AF12" s="84"/>
      <c r="AG12" s="84"/>
      <c r="AH12" s="84"/>
      <c r="AI12" s="84"/>
      <c r="AJ12" s="84"/>
      <c r="AK12" s="84"/>
    </row>
    <row r="13" spans="1:37" x14ac:dyDescent="0.25">
      <c r="A13" s="84"/>
      <c r="B13" s="108"/>
      <c r="C13" s="108"/>
      <c r="D13" s="108"/>
      <c r="E13" s="84"/>
      <c r="F13" s="84"/>
      <c r="G13" s="84"/>
      <c r="H13" s="84"/>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row>
    <row r="14" spans="1:37" x14ac:dyDescent="0.25">
      <c r="A14" s="84"/>
      <c r="B14" s="108"/>
      <c r="C14" s="108"/>
      <c r="D14" s="108"/>
      <c r="E14" s="84"/>
      <c r="F14" s="84"/>
      <c r="G14" s="84"/>
      <c r="H14" s="84"/>
      <c r="I14" s="84"/>
      <c r="J14" s="84"/>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row>
    <row r="15" spans="1:37" x14ac:dyDescent="0.25">
      <c r="A15" s="84"/>
      <c r="B15" s="108"/>
      <c r="C15" s="108"/>
      <c r="D15" s="108"/>
      <c r="E15" s="84"/>
      <c r="F15" s="84"/>
      <c r="G15" s="84"/>
      <c r="H15" s="84"/>
      <c r="I15" s="84"/>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row>
    <row r="16" spans="1:37" x14ac:dyDescent="0.25">
      <c r="A16" s="84"/>
      <c r="B16" s="108"/>
      <c r="C16" s="108"/>
      <c r="D16" s="108"/>
      <c r="E16" s="84"/>
      <c r="F16" s="84"/>
      <c r="G16" s="84"/>
      <c r="H16" s="84"/>
      <c r="I16" s="84"/>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row>
    <row r="17" spans="1:37" x14ac:dyDescent="0.25">
      <c r="A17" s="84"/>
      <c r="B17" s="108"/>
      <c r="C17" s="108"/>
      <c r="D17" s="108"/>
      <c r="E17" s="84"/>
      <c r="F17" s="84"/>
      <c r="G17" s="84"/>
      <c r="H17" s="84"/>
      <c r="I17" s="84"/>
      <c r="J17" s="84"/>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row>
    <row r="18" spans="1:37" x14ac:dyDescent="0.25">
      <c r="A18" s="84"/>
      <c r="B18" s="108"/>
      <c r="C18" s="108"/>
      <c r="D18" s="108"/>
      <c r="E18" s="84"/>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row>
    <row r="19" spans="1:37" x14ac:dyDescent="0.25">
      <c r="A19" s="84"/>
      <c r="B19" s="84"/>
      <c r="C19" s="84"/>
      <c r="D19" s="84"/>
      <c r="E19" s="84"/>
      <c r="F19" s="84"/>
      <c r="G19" s="84"/>
      <c r="H19" s="84"/>
      <c r="I19" s="84"/>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row>
    <row r="20" spans="1:37" x14ac:dyDescent="0.25">
      <c r="A20" s="84"/>
      <c r="B20" s="84"/>
      <c r="C20" s="84"/>
      <c r="D20" s="84"/>
      <c r="E20" s="84"/>
      <c r="F20" s="84"/>
      <c r="G20" s="84"/>
      <c r="H20" s="84"/>
      <c r="I20" s="84"/>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row>
    <row r="21" spans="1:37" x14ac:dyDescent="0.25">
      <c r="A21" s="84"/>
      <c r="B21" s="84"/>
      <c r="C21" s="84"/>
      <c r="D21" s="84"/>
      <c r="E21" s="84"/>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row>
    <row r="22" spans="1:37" x14ac:dyDescent="0.25">
      <c r="A22" s="84"/>
      <c r="B22" s="84"/>
      <c r="C22" s="84"/>
      <c r="D22" s="84"/>
      <c r="E22" s="84"/>
      <c r="F22" s="84"/>
      <c r="G22" s="84"/>
      <c r="H22" s="84"/>
      <c r="I22" s="84"/>
      <c r="J22" s="84"/>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row>
    <row r="23" spans="1:37" x14ac:dyDescent="0.25">
      <c r="A23" s="84"/>
      <c r="B23" s="84"/>
      <c r="C23" s="84"/>
      <c r="D23" s="84"/>
      <c r="E23" s="84"/>
      <c r="F23" s="84"/>
      <c r="G23" s="84"/>
      <c r="H23" s="84"/>
      <c r="I23" s="84"/>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row>
    <row r="24" spans="1:37" x14ac:dyDescent="0.25">
      <c r="A24" s="84"/>
      <c r="B24" s="84"/>
      <c r="C24" s="84"/>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row>
    <row r="25" spans="1:37" x14ac:dyDescent="0.25">
      <c r="A25" s="84"/>
      <c r="B25" s="84"/>
      <c r="C25" s="84"/>
      <c r="D25" s="84"/>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row>
    <row r="26" spans="1:37" x14ac:dyDescent="0.25">
      <c r="A26" s="84"/>
      <c r="B26" s="84"/>
      <c r="C26" s="84"/>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row>
    <row r="27" spans="1:37" x14ac:dyDescent="0.25">
      <c r="A27" s="84"/>
      <c r="B27" s="84"/>
      <c r="C27" s="84"/>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row>
    <row r="28" spans="1:37" x14ac:dyDescent="0.25">
      <c r="A28" s="84"/>
      <c r="B28" s="84"/>
      <c r="C28" s="84"/>
      <c r="D28" s="84"/>
      <c r="E28" s="84"/>
      <c r="F28" s="84"/>
      <c r="G28" s="84"/>
      <c r="H28" s="84"/>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row>
    <row r="29" spans="1:37" x14ac:dyDescent="0.25">
      <c r="A29" s="84"/>
      <c r="B29" s="84"/>
      <c r="C29" s="84"/>
      <c r="D29" s="84"/>
      <c r="E29" s="84"/>
      <c r="F29" s="84"/>
      <c r="G29" s="84"/>
      <c r="H29" s="84"/>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row>
    <row r="30" spans="1:37" x14ac:dyDescent="0.25">
      <c r="A30" s="84"/>
      <c r="B30" s="84"/>
      <c r="C30" s="84"/>
      <c r="D30" s="84"/>
      <c r="E30" s="84"/>
      <c r="F30" s="84"/>
      <c r="G30" s="84"/>
      <c r="H30" s="84"/>
      <c r="I30" s="84"/>
      <c r="J30" s="84"/>
      <c r="K30" s="84"/>
      <c r="L30" s="84"/>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row>
    <row r="31" spans="1:37" x14ac:dyDescent="0.25">
      <c r="A31" s="84"/>
      <c r="B31" s="84"/>
      <c r="C31" s="84"/>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row>
    <row r="32" spans="1:37" x14ac:dyDescent="0.25">
      <c r="A32" s="84"/>
      <c r="B32" s="84"/>
      <c r="C32" s="84"/>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row>
    <row r="33" spans="1:31" x14ac:dyDescent="0.25">
      <c r="A33" s="84"/>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row>
    <row r="34" spans="1:31" x14ac:dyDescent="0.25">
      <c r="A34" s="84"/>
      <c r="E34" s="84"/>
      <c r="F34" s="84"/>
      <c r="G34" s="84"/>
      <c r="H34" s="84"/>
      <c r="I34" s="84"/>
      <c r="J34" s="84"/>
      <c r="K34" s="84"/>
      <c r="L34" s="84"/>
      <c r="M34" s="84"/>
      <c r="N34" s="84"/>
      <c r="O34" s="84"/>
      <c r="P34" s="84"/>
      <c r="Q34" s="84"/>
      <c r="R34" s="84"/>
      <c r="S34" s="84"/>
      <c r="T34" s="84"/>
      <c r="U34" s="84"/>
      <c r="V34" s="84"/>
      <c r="W34" s="84"/>
      <c r="X34" s="84"/>
      <c r="Y34" s="84"/>
      <c r="Z34" s="84"/>
      <c r="AA34" s="84"/>
      <c r="AB34" s="84"/>
      <c r="AC34" s="84"/>
      <c r="AD34" s="84"/>
      <c r="AE34" s="84"/>
    </row>
    <row r="35" spans="1:31" x14ac:dyDescent="0.25">
      <c r="A35" s="84"/>
    </row>
    <row r="36" spans="1:31" x14ac:dyDescent="0.25">
      <c r="A36" s="84"/>
    </row>
    <row r="37" spans="1:31" x14ac:dyDescent="0.25">
      <c r="A37" s="84"/>
    </row>
    <row r="38" spans="1:31" x14ac:dyDescent="0.25">
      <c r="A38" s="84"/>
    </row>
    <row r="39" spans="1:31" x14ac:dyDescent="0.25">
      <c r="A39" s="84"/>
    </row>
    <row r="40" spans="1:31" x14ac:dyDescent="0.25">
      <c r="A40" s="84"/>
    </row>
    <row r="41" spans="1:31" x14ac:dyDescent="0.25">
      <c r="A41" s="84"/>
    </row>
    <row r="42" spans="1:31" x14ac:dyDescent="0.25">
      <c r="A42" s="84"/>
    </row>
    <row r="43" spans="1:31" x14ac:dyDescent="0.25">
      <c r="A43" s="84"/>
    </row>
    <row r="44" spans="1:31" x14ac:dyDescent="0.25">
      <c r="A44" s="84"/>
    </row>
    <row r="45" spans="1:31" x14ac:dyDescent="0.25">
      <c r="A45" s="84"/>
    </row>
    <row r="46" spans="1:31" x14ac:dyDescent="0.25">
      <c r="A46" s="84"/>
    </row>
    <row r="47" spans="1:31" x14ac:dyDescent="0.25">
      <c r="A47" s="84"/>
    </row>
    <row r="48" spans="1:31" x14ac:dyDescent="0.25">
      <c r="A48" s="84"/>
    </row>
    <row r="49" spans="1:1" x14ac:dyDescent="0.25">
      <c r="A49" s="84"/>
    </row>
    <row r="50" spans="1:1" x14ac:dyDescent="0.25">
      <c r="A50" s="84"/>
    </row>
    <row r="51" spans="1:1" x14ac:dyDescent="0.25">
      <c r="A51" s="84"/>
    </row>
    <row r="52" spans="1:1" x14ac:dyDescent="0.25">
      <c r="A52" s="84"/>
    </row>
    <row r="53" spans="1:1" x14ac:dyDescent="0.25">
      <c r="A53" s="84"/>
    </row>
    <row r="54" spans="1:1" x14ac:dyDescent="0.25">
      <c r="A54" s="84"/>
    </row>
    <row r="55" spans="1:1" x14ac:dyDescent="0.25">
      <c r="A55" s="84"/>
    </row>
  </sheetData>
  <mergeCells count="1">
    <mergeCell ref="B1:D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tabColor theme="6" tint="-0.249977111117893"/>
  </sheetPr>
  <dimension ref="A1:U232"/>
  <sheetViews>
    <sheetView zoomScale="60" zoomScaleNormal="60" workbookViewId="0">
      <selection activeCell="D7" sqref="D7"/>
    </sheetView>
  </sheetViews>
  <sheetFormatPr baseColWidth="10" defaultRowHeight="15" x14ac:dyDescent="0.25"/>
  <cols>
    <col min="2" max="2" width="40.42578125" customWidth="1"/>
    <col min="3" max="3" width="74.85546875" customWidth="1"/>
    <col min="4" max="4" width="135" bestFit="1" customWidth="1"/>
    <col min="5" max="5" width="144.7109375" bestFit="1" customWidth="1"/>
  </cols>
  <sheetData>
    <row r="1" spans="1:21" ht="33.75" x14ac:dyDescent="0.25">
      <c r="A1" s="84"/>
      <c r="B1" s="381" t="s">
        <v>63</v>
      </c>
      <c r="C1" s="381"/>
      <c r="D1" s="381"/>
      <c r="E1" s="84"/>
      <c r="F1" s="84"/>
      <c r="G1" s="84"/>
      <c r="H1" s="84"/>
      <c r="I1" s="84"/>
      <c r="J1" s="84"/>
      <c r="K1" s="84"/>
      <c r="L1" s="84"/>
      <c r="M1" s="84"/>
      <c r="N1" s="84"/>
      <c r="O1" s="84"/>
      <c r="P1" s="84"/>
      <c r="Q1" s="84"/>
      <c r="R1" s="84"/>
      <c r="S1" s="84"/>
      <c r="T1" s="84"/>
      <c r="U1" s="84"/>
    </row>
    <row r="2" spans="1:21" x14ac:dyDescent="0.25">
      <c r="A2" s="84"/>
      <c r="B2" s="84"/>
      <c r="C2" s="84"/>
      <c r="D2" s="84"/>
      <c r="E2" s="84"/>
      <c r="F2" s="84"/>
      <c r="G2" s="84"/>
      <c r="H2" s="84"/>
      <c r="I2" s="84"/>
      <c r="J2" s="84"/>
      <c r="K2" s="84"/>
      <c r="L2" s="84"/>
      <c r="M2" s="84"/>
      <c r="N2" s="84"/>
      <c r="O2" s="84"/>
      <c r="P2" s="84"/>
      <c r="Q2" s="84"/>
      <c r="R2" s="84"/>
      <c r="S2" s="84"/>
      <c r="T2" s="84"/>
      <c r="U2" s="84"/>
    </row>
    <row r="3" spans="1:21" ht="30" x14ac:dyDescent="0.25">
      <c r="A3" s="84"/>
      <c r="B3" s="105"/>
      <c r="C3" s="36" t="s">
        <v>56</v>
      </c>
      <c r="D3" s="36" t="s">
        <v>57</v>
      </c>
      <c r="E3" s="84"/>
      <c r="F3" s="84"/>
      <c r="G3" s="84"/>
      <c r="H3" s="84"/>
      <c r="I3" s="84"/>
      <c r="J3" s="84"/>
      <c r="K3" s="84"/>
      <c r="L3" s="84"/>
      <c r="M3" s="84"/>
      <c r="N3" s="84"/>
      <c r="O3" s="84"/>
      <c r="P3" s="84"/>
      <c r="Q3" s="84"/>
      <c r="R3" s="84"/>
      <c r="S3" s="84"/>
      <c r="T3" s="84"/>
      <c r="U3" s="84"/>
    </row>
    <row r="4" spans="1:21" ht="33.75" x14ac:dyDescent="0.25">
      <c r="A4" s="104" t="s">
        <v>83</v>
      </c>
      <c r="B4" s="39" t="s">
        <v>101</v>
      </c>
      <c r="C4" s="44" t="s">
        <v>158</v>
      </c>
      <c r="D4" s="37" t="s">
        <v>97</v>
      </c>
      <c r="E4" s="84"/>
      <c r="F4" s="84"/>
      <c r="G4" s="84"/>
      <c r="H4" s="84"/>
      <c r="I4" s="84"/>
      <c r="J4" s="84"/>
      <c r="K4" s="84"/>
      <c r="L4" s="84"/>
      <c r="M4" s="84"/>
      <c r="N4" s="84"/>
      <c r="O4" s="84"/>
      <c r="P4" s="84"/>
      <c r="Q4" s="84"/>
      <c r="R4" s="84"/>
      <c r="S4" s="84"/>
      <c r="T4" s="84"/>
      <c r="U4" s="84"/>
    </row>
    <row r="5" spans="1:21" ht="67.5" x14ac:dyDescent="0.25">
      <c r="A5" s="104" t="s">
        <v>84</v>
      </c>
      <c r="B5" s="40" t="s">
        <v>59</v>
      </c>
      <c r="C5" s="45" t="s">
        <v>93</v>
      </c>
      <c r="D5" s="38" t="s">
        <v>98</v>
      </c>
      <c r="E5" s="84"/>
      <c r="F5" s="84"/>
      <c r="G5" s="84"/>
      <c r="H5" s="84"/>
      <c r="I5" s="84"/>
      <c r="J5" s="84"/>
      <c r="K5" s="84"/>
      <c r="L5" s="84"/>
      <c r="M5" s="84"/>
      <c r="N5" s="84"/>
      <c r="O5" s="84"/>
      <c r="P5" s="84"/>
      <c r="Q5" s="84"/>
      <c r="R5" s="84"/>
      <c r="S5" s="84"/>
      <c r="T5" s="84"/>
      <c r="U5" s="84"/>
    </row>
    <row r="6" spans="1:21" ht="67.5" x14ac:dyDescent="0.25">
      <c r="A6" s="104" t="s">
        <v>81</v>
      </c>
      <c r="B6" s="41" t="s">
        <v>60</v>
      </c>
      <c r="C6" s="45" t="s">
        <v>94</v>
      </c>
      <c r="D6" s="38" t="s">
        <v>100</v>
      </c>
      <c r="E6" s="84"/>
      <c r="F6" s="84"/>
      <c r="G6" s="84"/>
      <c r="H6" s="84"/>
      <c r="I6" s="84"/>
      <c r="J6" s="84"/>
      <c r="K6" s="84"/>
      <c r="L6" s="84"/>
      <c r="M6" s="84"/>
      <c r="N6" s="84"/>
      <c r="O6" s="84"/>
      <c r="P6" s="84"/>
      <c r="Q6" s="84"/>
      <c r="R6" s="84"/>
      <c r="S6" s="84"/>
      <c r="T6" s="84"/>
      <c r="U6" s="84"/>
    </row>
    <row r="7" spans="1:21" ht="101.25" x14ac:dyDescent="0.25">
      <c r="A7" s="104" t="s">
        <v>7</v>
      </c>
      <c r="B7" s="42" t="s">
        <v>61</v>
      </c>
      <c r="C7" s="45" t="s">
        <v>95</v>
      </c>
      <c r="D7" s="38" t="s">
        <v>99</v>
      </c>
      <c r="E7" s="84"/>
      <c r="F7" s="84"/>
      <c r="G7" s="84"/>
      <c r="H7" s="84"/>
      <c r="I7" s="84"/>
      <c r="J7" s="84"/>
      <c r="K7" s="84"/>
      <c r="L7" s="84"/>
      <c r="M7" s="84"/>
      <c r="N7" s="84"/>
      <c r="O7" s="84"/>
      <c r="P7" s="84"/>
      <c r="Q7" s="84"/>
      <c r="R7" s="84"/>
      <c r="S7" s="84"/>
      <c r="T7" s="84"/>
      <c r="U7" s="84"/>
    </row>
    <row r="8" spans="1:21" ht="67.5" x14ac:dyDescent="0.25">
      <c r="A8" s="104" t="s">
        <v>85</v>
      </c>
      <c r="B8" s="43" t="s">
        <v>62</v>
      </c>
      <c r="C8" s="45" t="s">
        <v>96</v>
      </c>
      <c r="D8" s="38" t="s">
        <v>118</v>
      </c>
      <c r="E8" s="84"/>
      <c r="F8" s="84"/>
      <c r="G8" s="84"/>
      <c r="H8" s="84"/>
      <c r="I8" s="84"/>
      <c r="J8" s="84"/>
      <c r="K8" s="84"/>
      <c r="L8" s="84"/>
      <c r="M8" s="84"/>
      <c r="N8" s="84"/>
      <c r="O8" s="84"/>
      <c r="P8" s="84"/>
      <c r="Q8" s="84"/>
      <c r="R8" s="84"/>
      <c r="S8" s="84"/>
      <c r="T8" s="84"/>
      <c r="U8" s="84"/>
    </row>
    <row r="9" spans="1:21" ht="20.25" x14ac:dyDescent="0.25">
      <c r="A9" s="104"/>
      <c r="B9" s="104"/>
      <c r="C9" s="106"/>
      <c r="D9" s="106"/>
      <c r="E9" s="84"/>
      <c r="F9" s="84"/>
      <c r="G9" s="84"/>
      <c r="H9" s="84"/>
      <c r="I9" s="84"/>
      <c r="J9" s="84"/>
      <c r="K9" s="84"/>
      <c r="L9" s="84"/>
      <c r="M9" s="84"/>
      <c r="N9" s="84"/>
      <c r="O9" s="84"/>
      <c r="P9" s="84"/>
      <c r="Q9" s="84"/>
      <c r="R9" s="84"/>
      <c r="S9" s="84"/>
      <c r="T9" s="84"/>
      <c r="U9" s="84"/>
    </row>
    <row r="10" spans="1:21" ht="16.5" x14ac:dyDescent="0.25">
      <c r="A10" s="104"/>
      <c r="B10" s="107"/>
      <c r="C10" s="107"/>
      <c r="D10" s="107"/>
      <c r="E10" s="84"/>
      <c r="F10" s="84"/>
      <c r="G10" s="84"/>
      <c r="H10" s="84"/>
      <c r="I10" s="84"/>
      <c r="J10" s="84"/>
      <c r="K10" s="84"/>
      <c r="L10" s="84"/>
      <c r="M10" s="84"/>
      <c r="N10" s="84"/>
      <c r="O10" s="84"/>
      <c r="P10" s="84"/>
      <c r="Q10" s="84"/>
      <c r="R10" s="84"/>
      <c r="S10" s="84"/>
      <c r="T10" s="84"/>
      <c r="U10" s="84"/>
    </row>
    <row r="11" spans="1:21" x14ac:dyDescent="0.25">
      <c r="A11" s="104"/>
      <c r="B11" s="104" t="s">
        <v>91</v>
      </c>
      <c r="C11" s="104" t="s">
        <v>146</v>
      </c>
      <c r="D11" s="104" t="s">
        <v>153</v>
      </c>
      <c r="E11" s="84"/>
      <c r="F11" s="84"/>
      <c r="G11" s="84"/>
      <c r="H11" s="84"/>
      <c r="I11" s="84"/>
      <c r="J11" s="84"/>
      <c r="K11" s="84"/>
      <c r="L11" s="84"/>
      <c r="M11" s="84"/>
      <c r="N11" s="84"/>
      <c r="O11" s="84"/>
      <c r="P11" s="84"/>
      <c r="Q11" s="84"/>
      <c r="R11" s="84"/>
      <c r="S11" s="84"/>
      <c r="T11" s="84"/>
      <c r="U11" s="84"/>
    </row>
    <row r="12" spans="1:21" x14ac:dyDescent="0.25">
      <c r="A12" s="104"/>
      <c r="B12" s="104" t="s">
        <v>89</v>
      </c>
      <c r="C12" s="104" t="s">
        <v>150</v>
      </c>
      <c r="D12" s="104" t="s">
        <v>154</v>
      </c>
      <c r="E12" s="84"/>
      <c r="F12" s="84"/>
      <c r="G12" s="84"/>
      <c r="H12" s="84"/>
      <c r="I12" s="84"/>
      <c r="J12" s="84"/>
      <c r="K12" s="84"/>
      <c r="L12" s="84"/>
      <c r="M12" s="84"/>
      <c r="N12" s="84"/>
      <c r="O12" s="84"/>
      <c r="P12" s="84"/>
      <c r="Q12" s="84"/>
      <c r="R12" s="84"/>
      <c r="S12" s="84"/>
      <c r="T12" s="84"/>
      <c r="U12" s="84"/>
    </row>
    <row r="13" spans="1:21" x14ac:dyDescent="0.25">
      <c r="A13" s="104"/>
      <c r="B13" s="104"/>
      <c r="C13" s="104" t="s">
        <v>149</v>
      </c>
      <c r="D13" s="104" t="s">
        <v>155</v>
      </c>
      <c r="E13" s="84"/>
      <c r="F13" s="84"/>
      <c r="G13" s="84"/>
      <c r="H13" s="84"/>
      <c r="I13" s="84"/>
      <c r="J13" s="84"/>
      <c r="K13" s="84"/>
      <c r="L13" s="84"/>
      <c r="M13" s="84"/>
      <c r="N13" s="84"/>
      <c r="O13" s="84"/>
      <c r="P13" s="84"/>
      <c r="Q13" s="84"/>
      <c r="R13" s="84"/>
      <c r="S13" s="84"/>
      <c r="T13" s="84"/>
      <c r="U13" s="84"/>
    </row>
    <row r="14" spans="1:21" x14ac:dyDescent="0.25">
      <c r="A14" s="104"/>
      <c r="B14" s="104"/>
      <c r="C14" s="104" t="s">
        <v>151</v>
      </c>
      <c r="D14" s="104" t="s">
        <v>156</v>
      </c>
      <c r="E14" s="84"/>
      <c r="F14" s="84"/>
      <c r="G14" s="84"/>
      <c r="H14" s="84"/>
      <c r="I14" s="84"/>
      <c r="J14" s="84"/>
      <c r="K14" s="84"/>
      <c r="L14" s="84"/>
      <c r="M14" s="84"/>
      <c r="N14" s="84"/>
      <c r="O14" s="84"/>
      <c r="P14" s="84"/>
      <c r="Q14" s="84"/>
      <c r="R14" s="84"/>
      <c r="S14" s="84"/>
      <c r="T14" s="84"/>
      <c r="U14" s="84"/>
    </row>
    <row r="15" spans="1:21" x14ac:dyDescent="0.25">
      <c r="A15" s="104"/>
      <c r="B15" s="104"/>
      <c r="C15" s="104" t="s">
        <v>152</v>
      </c>
      <c r="D15" s="104" t="s">
        <v>157</v>
      </c>
      <c r="E15" s="84"/>
      <c r="F15" s="84"/>
      <c r="G15" s="84"/>
      <c r="H15" s="84"/>
      <c r="I15" s="84"/>
      <c r="J15" s="84"/>
      <c r="K15" s="84"/>
      <c r="L15" s="84"/>
      <c r="M15" s="84"/>
      <c r="N15" s="84"/>
      <c r="O15" s="84"/>
      <c r="P15" s="84"/>
      <c r="Q15" s="84"/>
      <c r="R15" s="84"/>
      <c r="S15" s="84"/>
      <c r="T15" s="84"/>
      <c r="U15" s="84"/>
    </row>
    <row r="16" spans="1:21" x14ac:dyDescent="0.25">
      <c r="A16" s="104"/>
      <c r="B16" s="104"/>
      <c r="C16" s="104"/>
      <c r="D16" s="104"/>
      <c r="E16" s="84"/>
      <c r="F16" s="84"/>
      <c r="G16" s="84"/>
      <c r="H16" s="84"/>
      <c r="I16" s="84"/>
      <c r="J16" s="84"/>
      <c r="K16" s="84"/>
      <c r="L16" s="84"/>
      <c r="M16" s="84"/>
      <c r="N16" s="84"/>
      <c r="O16" s="84"/>
    </row>
    <row r="17" spans="1:15" x14ac:dyDescent="0.25">
      <c r="A17" s="104"/>
      <c r="B17" s="104"/>
      <c r="C17" s="104"/>
      <c r="D17" s="104"/>
      <c r="E17" s="84"/>
      <c r="F17" s="84"/>
      <c r="G17" s="84"/>
      <c r="H17" s="84"/>
      <c r="I17" s="84"/>
      <c r="J17" s="84"/>
      <c r="K17" s="84"/>
      <c r="L17" s="84"/>
      <c r="M17" s="84"/>
      <c r="N17" s="84"/>
      <c r="O17" s="84"/>
    </row>
    <row r="18" spans="1:15" x14ac:dyDescent="0.25">
      <c r="A18" s="104"/>
      <c r="B18" s="108"/>
      <c r="C18" s="108"/>
      <c r="D18" s="108"/>
      <c r="E18" s="84"/>
      <c r="F18" s="84"/>
      <c r="G18" s="84"/>
      <c r="H18" s="84"/>
      <c r="I18" s="84"/>
      <c r="J18" s="84"/>
      <c r="K18" s="84"/>
      <c r="L18" s="84"/>
      <c r="M18" s="84"/>
      <c r="N18" s="84"/>
      <c r="O18" s="84"/>
    </row>
    <row r="19" spans="1:15" x14ac:dyDescent="0.25">
      <c r="A19" s="104"/>
      <c r="B19" s="108"/>
      <c r="C19" s="108"/>
      <c r="D19" s="108"/>
      <c r="E19" s="84"/>
      <c r="F19" s="84"/>
      <c r="G19" s="84"/>
      <c r="H19" s="84"/>
      <c r="I19" s="84"/>
      <c r="J19" s="84"/>
      <c r="K19" s="84"/>
      <c r="L19" s="84"/>
      <c r="M19" s="84"/>
      <c r="N19" s="84"/>
      <c r="O19" s="84"/>
    </row>
    <row r="20" spans="1:15" x14ac:dyDescent="0.25">
      <c r="A20" s="104"/>
      <c r="B20" s="108"/>
      <c r="C20" s="108"/>
      <c r="D20" s="108"/>
      <c r="E20" s="84"/>
      <c r="F20" s="84"/>
      <c r="G20" s="84"/>
      <c r="H20" s="84"/>
      <c r="I20" s="84"/>
      <c r="J20" s="84"/>
      <c r="K20" s="84"/>
      <c r="L20" s="84"/>
      <c r="M20" s="84"/>
      <c r="N20" s="84"/>
      <c r="O20" s="84"/>
    </row>
    <row r="21" spans="1:15" x14ac:dyDescent="0.25">
      <c r="A21" s="104"/>
      <c r="B21" s="108"/>
      <c r="C21" s="108"/>
      <c r="D21" s="108"/>
      <c r="E21" s="84"/>
      <c r="F21" s="84"/>
      <c r="G21" s="84"/>
      <c r="H21" s="84"/>
      <c r="I21" s="84"/>
      <c r="J21" s="84"/>
      <c r="K21" s="84"/>
      <c r="L21" s="84"/>
      <c r="M21" s="84"/>
      <c r="N21" s="84"/>
      <c r="O21" s="84"/>
    </row>
    <row r="22" spans="1:15" ht="20.25" x14ac:dyDescent="0.25">
      <c r="A22" s="104"/>
      <c r="B22" s="104"/>
      <c r="C22" s="106"/>
      <c r="D22" s="106"/>
      <c r="E22" s="84"/>
      <c r="F22" s="84"/>
      <c r="G22" s="84"/>
      <c r="H22" s="84"/>
      <c r="I22" s="84"/>
      <c r="J22" s="84"/>
      <c r="K22" s="84"/>
      <c r="L22" s="84"/>
      <c r="M22" s="84"/>
      <c r="N22" s="84"/>
      <c r="O22" s="84"/>
    </row>
    <row r="23" spans="1:15" ht="20.25" x14ac:dyDescent="0.25">
      <c r="A23" s="104"/>
      <c r="B23" s="104"/>
      <c r="C23" s="106"/>
      <c r="D23" s="106"/>
      <c r="E23" s="84"/>
      <c r="F23" s="84"/>
      <c r="G23" s="84"/>
      <c r="H23" s="84"/>
      <c r="I23" s="84"/>
      <c r="J23" s="84"/>
      <c r="K23" s="84"/>
      <c r="L23" s="84"/>
      <c r="M23" s="84"/>
      <c r="N23" s="84"/>
      <c r="O23" s="84"/>
    </row>
    <row r="24" spans="1:15" ht="20.25" x14ac:dyDescent="0.25">
      <c r="A24" s="104"/>
      <c r="B24" s="104"/>
      <c r="C24" s="106"/>
      <c r="D24" s="106"/>
      <c r="E24" s="84"/>
      <c r="F24" s="84"/>
      <c r="G24" s="84"/>
      <c r="H24" s="84"/>
      <c r="I24" s="84"/>
      <c r="J24" s="84"/>
      <c r="K24" s="84"/>
      <c r="L24" s="84"/>
      <c r="M24" s="84"/>
      <c r="N24" s="84"/>
      <c r="O24" s="84"/>
    </row>
    <row r="25" spans="1:15" ht="20.25" x14ac:dyDescent="0.25">
      <c r="A25" s="104"/>
      <c r="B25" s="104"/>
      <c r="C25" s="106"/>
      <c r="D25" s="106"/>
      <c r="E25" s="84"/>
      <c r="F25" s="84"/>
      <c r="G25" s="84"/>
      <c r="H25" s="84"/>
      <c r="I25" s="84"/>
      <c r="J25" s="84"/>
      <c r="K25" s="84"/>
      <c r="L25" s="84"/>
      <c r="M25" s="84"/>
      <c r="N25" s="84"/>
      <c r="O25" s="84"/>
    </row>
    <row r="26" spans="1:15" ht="20.25" x14ac:dyDescent="0.25">
      <c r="A26" s="104"/>
      <c r="B26" s="104"/>
      <c r="C26" s="106"/>
      <c r="D26" s="106"/>
      <c r="E26" s="84"/>
      <c r="F26" s="84"/>
      <c r="G26" s="84"/>
      <c r="H26" s="84"/>
      <c r="I26" s="84"/>
      <c r="J26" s="84"/>
      <c r="K26" s="84"/>
      <c r="L26" s="84"/>
      <c r="M26" s="84"/>
      <c r="N26" s="84"/>
      <c r="O26" s="84"/>
    </row>
    <row r="27" spans="1:15" ht="20.25" x14ac:dyDescent="0.25">
      <c r="A27" s="104"/>
      <c r="B27" s="104"/>
      <c r="C27" s="106"/>
      <c r="D27" s="106"/>
      <c r="E27" s="84"/>
      <c r="F27" s="84"/>
      <c r="G27" s="84"/>
      <c r="H27" s="84"/>
      <c r="I27" s="84"/>
      <c r="J27" s="84"/>
      <c r="K27" s="84"/>
      <c r="L27" s="84"/>
      <c r="M27" s="84"/>
      <c r="N27" s="84"/>
      <c r="O27" s="84"/>
    </row>
    <row r="28" spans="1:15" ht="20.25" x14ac:dyDescent="0.25">
      <c r="A28" s="104"/>
      <c r="B28" s="104"/>
      <c r="C28" s="106"/>
      <c r="D28" s="106"/>
      <c r="E28" s="84"/>
      <c r="F28" s="84"/>
      <c r="G28" s="84"/>
      <c r="H28" s="84"/>
      <c r="I28" s="84"/>
      <c r="J28" s="84"/>
      <c r="K28" s="84"/>
      <c r="L28" s="84"/>
      <c r="M28" s="84"/>
      <c r="N28" s="84"/>
      <c r="O28" s="84"/>
    </row>
    <row r="29" spans="1:15" ht="20.25" x14ac:dyDescent="0.25">
      <c r="A29" s="104"/>
      <c r="B29" s="104"/>
      <c r="C29" s="106"/>
      <c r="D29" s="106"/>
      <c r="E29" s="84"/>
      <c r="F29" s="84"/>
      <c r="G29" s="84"/>
      <c r="H29" s="84"/>
      <c r="I29" s="84"/>
      <c r="J29" s="84"/>
      <c r="K29" s="84"/>
      <c r="L29" s="84"/>
      <c r="M29" s="84"/>
      <c r="N29" s="84"/>
      <c r="O29" s="84"/>
    </row>
    <row r="30" spans="1:15" ht="20.25" x14ac:dyDescent="0.25">
      <c r="A30" s="104"/>
      <c r="B30" s="104"/>
      <c r="C30" s="106"/>
      <c r="D30" s="106"/>
      <c r="E30" s="84"/>
      <c r="F30" s="84"/>
      <c r="G30" s="84"/>
      <c r="H30" s="84"/>
      <c r="I30" s="84"/>
      <c r="J30" s="84"/>
      <c r="K30" s="84"/>
      <c r="L30" s="84"/>
      <c r="M30" s="84"/>
      <c r="N30" s="84"/>
      <c r="O30" s="84"/>
    </row>
    <row r="31" spans="1:15" ht="20.25" x14ac:dyDescent="0.25">
      <c r="A31" s="104"/>
      <c r="B31" s="104"/>
      <c r="C31" s="106"/>
      <c r="D31" s="106"/>
      <c r="E31" s="84"/>
      <c r="F31" s="84"/>
      <c r="G31" s="84"/>
      <c r="H31" s="84"/>
      <c r="I31" s="84"/>
      <c r="J31" s="84"/>
      <c r="K31" s="84"/>
      <c r="L31" s="84"/>
      <c r="M31" s="84"/>
      <c r="N31" s="84"/>
      <c r="O31" s="84"/>
    </row>
    <row r="32" spans="1:15" ht="20.25" x14ac:dyDescent="0.25">
      <c r="A32" s="104"/>
      <c r="B32" s="104"/>
      <c r="C32" s="106"/>
      <c r="D32" s="106"/>
      <c r="E32" s="84"/>
      <c r="F32" s="84"/>
      <c r="G32" s="84"/>
      <c r="H32" s="84"/>
      <c r="I32" s="84"/>
      <c r="J32" s="84"/>
      <c r="K32" s="84"/>
      <c r="L32" s="84"/>
      <c r="M32" s="84"/>
      <c r="N32" s="84"/>
      <c r="O32" s="84"/>
    </row>
    <row r="33" spans="1:15" ht="20.25" x14ac:dyDescent="0.25">
      <c r="A33" s="104"/>
      <c r="B33" s="104"/>
      <c r="C33" s="106"/>
      <c r="D33" s="106"/>
      <c r="E33" s="84"/>
      <c r="F33" s="84"/>
      <c r="G33" s="84"/>
      <c r="H33" s="84"/>
      <c r="I33" s="84"/>
      <c r="J33" s="84"/>
      <c r="K33" s="84"/>
      <c r="L33" s="84"/>
      <c r="M33" s="84"/>
      <c r="N33" s="84"/>
      <c r="O33" s="84"/>
    </row>
    <row r="34" spans="1:15" ht="20.25" x14ac:dyDescent="0.25">
      <c r="A34" s="104"/>
      <c r="B34" s="104"/>
      <c r="C34" s="106"/>
      <c r="D34" s="106"/>
      <c r="E34" s="84"/>
      <c r="F34" s="84"/>
      <c r="G34" s="84"/>
      <c r="H34" s="84"/>
      <c r="I34" s="84"/>
      <c r="J34" s="84"/>
      <c r="K34" s="84"/>
      <c r="L34" s="84"/>
      <c r="M34" s="84"/>
      <c r="N34" s="84"/>
      <c r="O34" s="84"/>
    </row>
    <row r="35" spans="1:15" ht="20.25" x14ac:dyDescent="0.25">
      <c r="A35" s="104"/>
      <c r="B35" s="104"/>
      <c r="C35" s="106"/>
      <c r="D35" s="106"/>
      <c r="E35" s="84"/>
      <c r="F35" s="84"/>
      <c r="G35" s="84"/>
      <c r="H35" s="84"/>
      <c r="I35" s="84"/>
      <c r="J35" s="84"/>
      <c r="K35" s="84"/>
      <c r="L35" s="84"/>
      <c r="M35" s="84"/>
      <c r="N35" s="84"/>
      <c r="O35" s="84"/>
    </row>
    <row r="36" spans="1:15" ht="20.25" x14ac:dyDescent="0.25">
      <c r="A36" s="104"/>
      <c r="B36" s="104"/>
      <c r="C36" s="106"/>
      <c r="D36" s="106"/>
      <c r="E36" s="84"/>
      <c r="F36" s="84"/>
      <c r="G36" s="84"/>
      <c r="H36" s="84"/>
      <c r="I36" s="84"/>
      <c r="J36" s="84"/>
      <c r="K36" s="84"/>
      <c r="L36" s="84"/>
      <c r="M36" s="84"/>
      <c r="N36" s="84"/>
      <c r="O36" s="84"/>
    </row>
    <row r="37" spans="1:15" ht="20.25" x14ac:dyDescent="0.25">
      <c r="A37" s="104"/>
      <c r="B37" s="104"/>
      <c r="C37" s="106"/>
      <c r="D37" s="106"/>
      <c r="E37" s="84"/>
      <c r="F37" s="84"/>
      <c r="G37" s="84"/>
      <c r="H37" s="84"/>
      <c r="I37" s="84"/>
      <c r="J37" s="84"/>
      <c r="K37" s="84"/>
      <c r="L37" s="84"/>
      <c r="M37" s="84"/>
      <c r="N37" s="84"/>
      <c r="O37" s="84"/>
    </row>
    <row r="38" spans="1:15" ht="20.25" x14ac:dyDescent="0.25">
      <c r="A38" s="104"/>
      <c r="B38" s="104"/>
      <c r="C38" s="106"/>
      <c r="D38" s="106"/>
      <c r="E38" s="84"/>
      <c r="F38" s="84"/>
      <c r="G38" s="84"/>
      <c r="H38" s="84"/>
      <c r="I38" s="84"/>
      <c r="J38" s="84"/>
      <c r="K38" s="84"/>
      <c r="L38" s="84"/>
      <c r="M38" s="84"/>
      <c r="N38" s="84"/>
      <c r="O38" s="84"/>
    </row>
    <row r="39" spans="1:15" ht="20.25" x14ac:dyDescent="0.25">
      <c r="A39" s="104"/>
      <c r="B39" s="104"/>
      <c r="C39" s="106"/>
      <c r="D39" s="106"/>
      <c r="E39" s="84"/>
      <c r="F39" s="84"/>
      <c r="G39" s="84"/>
      <c r="H39" s="84"/>
      <c r="I39" s="84"/>
      <c r="J39" s="84"/>
      <c r="K39" s="84"/>
      <c r="L39" s="84"/>
      <c r="M39" s="84"/>
      <c r="N39" s="84"/>
      <c r="O39" s="84"/>
    </row>
    <row r="40" spans="1:15" ht="20.25" x14ac:dyDescent="0.25">
      <c r="A40" s="104"/>
      <c r="B40" s="104"/>
      <c r="C40" s="106"/>
      <c r="D40" s="106"/>
      <c r="E40" s="84"/>
      <c r="F40" s="84"/>
      <c r="G40" s="84"/>
      <c r="H40" s="84"/>
      <c r="I40" s="84"/>
      <c r="J40" s="84"/>
      <c r="K40" s="84"/>
      <c r="L40" s="84"/>
      <c r="M40" s="84"/>
      <c r="N40" s="84"/>
      <c r="O40" s="84"/>
    </row>
    <row r="41" spans="1:15" ht="20.25" x14ac:dyDescent="0.25">
      <c r="A41" s="104"/>
      <c r="B41" s="104"/>
      <c r="C41" s="106"/>
      <c r="D41" s="106"/>
      <c r="E41" s="84"/>
      <c r="F41" s="84"/>
      <c r="G41" s="84"/>
      <c r="H41" s="84"/>
      <c r="I41" s="84"/>
      <c r="J41" s="84"/>
      <c r="K41" s="84"/>
      <c r="L41" s="84"/>
      <c r="M41" s="84"/>
      <c r="N41" s="84"/>
      <c r="O41" s="84"/>
    </row>
    <row r="42" spans="1:15" ht="20.25" x14ac:dyDescent="0.25">
      <c r="A42" s="104"/>
      <c r="B42" s="104"/>
      <c r="C42" s="106"/>
      <c r="D42" s="106"/>
      <c r="E42" s="84"/>
      <c r="F42" s="84"/>
      <c r="G42" s="84"/>
      <c r="H42" s="84"/>
      <c r="I42" s="84"/>
      <c r="J42" s="84"/>
      <c r="K42" s="84"/>
      <c r="L42" s="84"/>
      <c r="M42" s="84"/>
      <c r="N42" s="84"/>
      <c r="O42" s="84"/>
    </row>
    <row r="43" spans="1:15" ht="20.25" x14ac:dyDescent="0.25">
      <c r="A43" s="104"/>
      <c r="B43" s="104"/>
      <c r="C43" s="106"/>
      <c r="D43" s="106"/>
      <c r="E43" s="84"/>
      <c r="F43" s="84"/>
      <c r="G43" s="84"/>
      <c r="H43" s="84"/>
      <c r="I43" s="84"/>
      <c r="J43" s="84"/>
      <c r="K43" s="84"/>
      <c r="L43" s="84"/>
      <c r="M43" s="84"/>
      <c r="N43" s="84"/>
      <c r="O43" s="84"/>
    </row>
    <row r="44" spans="1:15" ht="20.25" x14ac:dyDescent="0.25">
      <c r="A44" s="104"/>
      <c r="B44" s="104"/>
      <c r="C44" s="106"/>
      <c r="D44" s="106"/>
      <c r="E44" s="84"/>
      <c r="F44" s="84"/>
      <c r="G44" s="84"/>
      <c r="H44" s="84"/>
      <c r="I44" s="84"/>
      <c r="J44" s="84"/>
      <c r="K44" s="84"/>
      <c r="L44" s="84"/>
      <c r="M44" s="84"/>
      <c r="N44" s="84"/>
      <c r="O44" s="84"/>
    </row>
    <row r="45" spans="1:15" ht="20.25" x14ac:dyDescent="0.25">
      <c r="A45" s="104"/>
      <c r="B45" s="104"/>
      <c r="C45" s="106"/>
      <c r="D45" s="106"/>
      <c r="E45" s="84"/>
      <c r="F45" s="84"/>
      <c r="G45" s="84"/>
      <c r="H45" s="84"/>
      <c r="I45" s="84"/>
      <c r="J45" s="84"/>
      <c r="K45" s="84"/>
      <c r="L45" s="84"/>
      <c r="M45" s="84"/>
      <c r="N45" s="84"/>
      <c r="O45" s="84"/>
    </row>
    <row r="46" spans="1:15" ht="20.25" x14ac:dyDescent="0.25">
      <c r="A46" s="104"/>
      <c r="B46" s="104"/>
      <c r="C46" s="106"/>
      <c r="D46" s="106"/>
      <c r="E46" s="84"/>
      <c r="F46" s="84"/>
      <c r="G46" s="84"/>
      <c r="H46" s="84"/>
      <c r="I46" s="84"/>
      <c r="J46" s="84"/>
      <c r="K46" s="84"/>
      <c r="L46" s="84"/>
      <c r="M46" s="84"/>
      <c r="N46" s="84"/>
      <c r="O46" s="84"/>
    </row>
    <row r="47" spans="1:15" ht="20.25" x14ac:dyDescent="0.25">
      <c r="A47" s="104"/>
      <c r="B47" s="104"/>
      <c r="C47" s="106"/>
      <c r="D47" s="106"/>
      <c r="E47" s="84"/>
      <c r="F47" s="84"/>
      <c r="G47" s="84"/>
      <c r="H47" s="84"/>
      <c r="I47" s="84"/>
      <c r="J47" s="84"/>
      <c r="K47" s="84"/>
      <c r="L47" s="84"/>
      <c r="M47" s="84"/>
      <c r="N47" s="84"/>
      <c r="O47" s="84"/>
    </row>
    <row r="48" spans="1:15" ht="20.25" x14ac:dyDescent="0.25">
      <c r="A48" s="104"/>
      <c r="B48" s="104"/>
      <c r="C48" s="106"/>
      <c r="D48" s="106"/>
      <c r="E48" s="84"/>
      <c r="F48" s="84"/>
      <c r="G48" s="84"/>
      <c r="H48" s="84"/>
      <c r="I48" s="84"/>
      <c r="J48" s="84"/>
      <c r="K48" s="84"/>
      <c r="L48" s="84"/>
      <c r="M48" s="84"/>
      <c r="N48" s="84"/>
      <c r="O48" s="84"/>
    </row>
    <row r="49" spans="1:15" ht="20.25" x14ac:dyDescent="0.25">
      <c r="A49" s="104"/>
      <c r="B49" s="104"/>
      <c r="C49" s="106"/>
      <c r="D49" s="106"/>
      <c r="E49" s="84"/>
      <c r="F49" s="84"/>
      <c r="G49" s="84"/>
      <c r="H49" s="84"/>
      <c r="I49" s="84"/>
      <c r="J49" s="84"/>
      <c r="K49" s="84"/>
      <c r="L49" s="84"/>
      <c r="M49" s="84"/>
      <c r="N49" s="84"/>
      <c r="O49" s="84"/>
    </row>
    <row r="50" spans="1:15" ht="20.25" x14ac:dyDescent="0.25">
      <c r="A50" s="104"/>
      <c r="B50" s="104"/>
      <c r="C50" s="106"/>
      <c r="D50" s="106"/>
      <c r="E50" s="84"/>
      <c r="F50" s="84"/>
      <c r="G50" s="84"/>
      <c r="H50" s="84"/>
      <c r="I50" s="84"/>
      <c r="J50" s="84"/>
      <c r="K50" s="84"/>
      <c r="L50" s="84"/>
      <c r="M50" s="84"/>
      <c r="N50" s="84"/>
      <c r="O50" s="84"/>
    </row>
    <row r="51" spans="1:15" ht="20.25" x14ac:dyDescent="0.25">
      <c r="A51" s="104"/>
      <c r="B51" s="104"/>
      <c r="C51" s="106"/>
      <c r="D51" s="106"/>
      <c r="E51" s="84"/>
      <c r="F51" s="84"/>
      <c r="G51" s="84"/>
      <c r="H51" s="84"/>
      <c r="I51" s="84"/>
      <c r="J51" s="84"/>
      <c r="K51" s="84"/>
      <c r="L51" s="84"/>
      <c r="M51" s="84"/>
      <c r="N51" s="84"/>
      <c r="O51" s="84"/>
    </row>
    <row r="52" spans="1:15" ht="20.25" x14ac:dyDescent="0.25">
      <c r="A52" s="104"/>
      <c r="B52" s="23"/>
      <c r="C52" s="34"/>
      <c r="D52" s="34"/>
    </row>
    <row r="53" spans="1:15" ht="20.25" x14ac:dyDescent="0.25">
      <c r="A53" s="104"/>
      <c r="B53" s="23"/>
      <c r="C53" s="34"/>
      <c r="D53" s="34"/>
    </row>
    <row r="54" spans="1:15" ht="20.25" x14ac:dyDescent="0.25">
      <c r="A54" s="104"/>
      <c r="B54" s="23"/>
      <c r="C54" s="34"/>
      <c r="D54" s="34"/>
    </row>
    <row r="55" spans="1:15" ht="20.25" x14ac:dyDescent="0.25">
      <c r="A55" s="104"/>
      <c r="B55" s="23"/>
      <c r="C55" s="34"/>
      <c r="D55" s="34"/>
    </row>
    <row r="56" spans="1:15" ht="20.25" x14ac:dyDescent="0.25">
      <c r="A56" s="104"/>
      <c r="B56" s="23"/>
      <c r="C56" s="34"/>
      <c r="D56" s="34"/>
    </row>
    <row r="57" spans="1:15" ht="20.25" x14ac:dyDescent="0.25">
      <c r="A57" s="104"/>
      <c r="B57" s="23"/>
      <c r="C57" s="34"/>
      <c r="D57" s="34"/>
    </row>
    <row r="58" spans="1:15" ht="20.25" x14ac:dyDescent="0.25">
      <c r="A58" s="104"/>
      <c r="B58" s="23"/>
      <c r="C58" s="34"/>
      <c r="D58" s="34"/>
    </row>
    <row r="59" spans="1:15" ht="20.25" x14ac:dyDescent="0.25">
      <c r="A59" s="104"/>
      <c r="B59" s="23"/>
      <c r="C59" s="34"/>
      <c r="D59" s="34"/>
    </row>
    <row r="60" spans="1:15" ht="20.25" x14ac:dyDescent="0.25">
      <c r="A60" s="104"/>
      <c r="B60" s="23"/>
      <c r="C60" s="34"/>
      <c r="D60" s="34"/>
    </row>
    <row r="61" spans="1:15" ht="20.25" x14ac:dyDescent="0.25">
      <c r="A61" s="104"/>
      <c r="B61" s="23"/>
      <c r="C61" s="34"/>
      <c r="D61" s="34"/>
    </row>
    <row r="62" spans="1:15" ht="20.25" x14ac:dyDescent="0.25">
      <c r="A62" s="104"/>
      <c r="B62" s="23"/>
      <c r="C62" s="34"/>
      <c r="D62" s="34"/>
    </row>
    <row r="63" spans="1:15" ht="20.25" x14ac:dyDescent="0.25">
      <c r="A63" s="104"/>
      <c r="B63" s="23"/>
      <c r="C63" s="34"/>
      <c r="D63" s="34"/>
    </row>
    <row r="64" spans="1:15" ht="20.25" x14ac:dyDescent="0.25">
      <c r="A64" s="104"/>
      <c r="B64" s="23"/>
      <c r="C64" s="34"/>
      <c r="D64" s="34"/>
    </row>
    <row r="65" spans="1:4" ht="20.25" x14ac:dyDescent="0.25">
      <c r="A65" s="104"/>
      <c r="B65" s="23"/>
      <c r="C65" s="34"/>
      <c r="D65" s="34"/>
    </row>
    <row r="66" spans="1:4" ht="20.25" x14ac:dyDescent="0.25">
      <c r="A66" s="104"/>
      <c r="B66" s="23"/>
      <c r="C66" s="34"/>
      <c r="D66" s="34"/>
    </row>
    <row r="67" spans="1:4" ht="20.25" x14ac:dyDescent="0.25">
      <c r="A67" s="104"/>
      <c r="B67" s="23"/>
      <c r="C67" s="34"/>
      <c r="D67" s="34"/>
    </row>
    <row r="68" spans="1:4" ht="20.25" x14ac:dyDescent="0.25">
      <c r="A68" s="104"/>
      <c r="B68" s="23"/>
      <c r="C68" s="34"/>
      <c r="D68" s="34"/>
    </row>
    <row r="69" spans="1:4" ht="20.25" x14ac:dyDescent="0.25">
      <c r="A69" s="104"/>
      <c r="B69" s="23"/>
      <c r="C69" s="34"/>
      <c r="D69" s="34"/>
    </row>
    <row r="70" spans="1:4" ht="20.25" x14ac:dyDescent="0.25">
      <c r="A70" s="104"/>
      <c r="B70" s="23"/>
      <c r="C70" s="34"/>
      <c r="D70" s="34"/>
    </row>
    <row r="71" spans="1:4" ht="20.25" x14ac:dyDescent="0.25">
      <c r="A71" s="104"/>
      <c r="B71" s="23"/>
      <c r="C71" s="34"/>
      <c r="D71" s="34"/>
    </row>
    <row r="72" spans="1:4" ht="20.25" x14ac:dyDescent="0.25">
      <c r="A72" s="104"/>
      <c r="B72" s="23"/>
      <c r="C72" s="34"/>
      <c r="D72" s="34"/>
    </row>
    <row r="73" spans="1:4" ht="20.25" x14ac:dyDescent="0.25">
      <c r="A73" s="104"/>
      <c r="B73" s="23"/>
      <c r="C73" s="34"/>
      <c r="D73" s="34"/>
    </row>
    <row r="74" spans="1:4" ht="20.25" x14ac:dyDescent="0.25">
      <c r="A74" s="104"/>
      <c r="B74" s="23"/>
      <c r="C74" s="34"/>
      <c r="D74" s="34"/>
    </row>
    <row r="75" spans="1:4" ht="20.25" x14ac:dyDescent="0.25">
      <c r="A75" s="104"/>
      <c r="B75" s="23"/>
      <c r="C75" s="34"/>
      <c r="D75" s="34"/>
    </row>
    <row r="76" spans="1:4" ht="20.25" x14ac:dyDescent="0.25">
      <c r="A76" s="104"/>
      <c r="B76" s="23"/>
      <c r="C76" s="34"/>
      <c r="D76" s="34"/>
    </row>
    <row r="77" spans="1:4" ht="20.25" x14ac:dyDescent="0.25">
      <c r="A77" s="104"/>
      <c r="B77" s="23"/>
      <c r="C77" s="34"/>
      <c r="D77" s="34"/>
    </row>
    <row r="78" spans="1:4" ht="20.25" x14ac:dyDescent="0.25">
      <c r="A78" s="104"/>
      <c r="B78" s="23"/>
      <c r="C78" s="34"/>
      <c r="D78" s="34"/>
    </row>
    <row r="79" spans="1:4" ht="20.25" x14ac:dyDescent="0.25">
      <c r="A79" s="104"/>
      <c r="B79" s="23"/>
      <c r="C79" s="34"/>
      <c r="D79" s="34"/>
    </row>
    <row r="80" spans="1:4" ht="20.25" x14ac:dyDescent="0.25">
      <c r="A80" s="104"/>
      <c r="B80" s="23"/>
      <c r="C80" s="34"/>
      <c r="D80" s="34"/>
    </row>
    <row r="81" spans="1:4" ht="20.25" x14ac:dyDescent="0.25">
      <c r="A81" s="104"/>
      <c r="B81" s="23"/>
      <c r="C81" s="34"/>
      <c r="D81" s="34"/>
    </row>
    <row r="82" spans="1:4" ht="20.25" x14ac:dyDescent="0.25">
      <c r="A82" s="104"/>
      <c r="B82" s="23"/>
      <c r="C82" s="34"/>
      <c r="D82" s="34"/>
    </row>
    <row r="83" spans="1:4" ht="20.25" x14ac:dyDescent="0.25">
      <c r="A83" s="104"/>
      <c r="B83" s="23"/>
      <c r="C83" s="34"/>
      <c r="D83" s="34"/>
    </row>
    <row r="84" spans="1:4" ht="20.25" x14ac:dyDescent="0.25">
      <c r="A84" s="104"/>
      <c r="B84" s="23"/>
      <c r="C84" s="34"/>
      <c r="D84" s="34"/>
    </row>
    <row r="85" spans="1:4" ht="20.25" x14ac:dyDescent="0.25">
      <c r="A85" s="104"/>
      <c r="B85" s="23"/>
      <c r="C85" s="34"/>
      <c r="D85" s="34"/>
    </row>
    <row r="86" spans="1:4" ht="20.25" x14ac:dyDescent="0.25">
      <c r="A86" s="104"/>
      <c r="B86" s="23"/>
      <c r="C86" s="34"/>
      <c r="D86" s="34"/>
    </row>
    <row r="87" spans="1:4" ht="20.25" x14ac:dyDescent="0.25">
      <c r="A87" s="104"/>
      <c r="B87" s="23"/>
      <c r="C87" s="34"/>
      <c r="D87" s="34"/>
    </row>
    <row r="88" spans="1:4" ht="20.25" x14ac:dyDescent="0.25">
      <c r="A88" s="104"/>
      <c r="B88" s="23"/>
      <c r="C88" s="34"/>
      <c r="D88" s="34"/>
    </row>
    <row r="89" spans="1:4" ht="20.25" x14ac:dyDescent="0.25">
      <c r="A89" s="104"/>
      <c r="B89" s="23"/>
      <c r="C89" s="34"/>
      <c r="D89" s="34"/>
    </row>
    <row r="90" spans="1:4" ht="20.25" x14ac:dyDescent="0.25">
      <c r="A90" s="104"/>
      <c r="B90" s="23"/>
      <c r="C90" s="34"/>
      <c r="D90" s="34"/>
    </row>
    <row r="91" spans="1:4" ht="20.25" x14ac:dyDescent="0.25">
      <c r="A91" s="104"/>
      <c r="B91" s="23"/>
      <c r="C91" s="34"/>
      <c r="D91" s="34"/>
    </row>
    <row r="92" spans="1:4" ht="20.25" x14ac:dyDescent="0.25">
      <c r="A92" s="104"/>
      <c r="B92" s="23"/>
      <c r="C92" s="34"/>
      <c r="D92" s="34"/>
    </row>
    <row r="93" spans="1:4" ht="20.25" x14ac:dyDescent="0.25">
      <c r="A93" s="104"/>
      <c r="B93" s="23"/>
      <c r="C93" s="34"/>
      <c r="D93" s="34"/>
    </row>
    <row r="94" spans="1:4" ht="20.25" x14ac:dyDescent="0.25">
      <c r="A94" s="104"/>
      <c r="B94" s="23"/>
      <c r="C94" s="34"/>
      <c r="D94" s="34"/>
    </row>
    <row r="95" spans="1:4" ht="20.25" x14ac:dyDescent="0.25">
      <c r="A95" s="104"/>
      <c r="B95" s="23"/>
      <c r="C95" s="34"/>
      <c r="D95" s="34"/>
    </row>
    <row r="96" spans="1:4" ht="20.25" x14ac:dyDescent="0.25">
      <c r="A96" s="104"/>
      <c r="B96" s="23"/>
      <c r="C96" s="34"/>
      <c r="D96" s="34"/>
    </row>
    <row r="97" spans="1:4" ht="20.25" x14ac:dyDescent="0.25">
      <c r="A97" s="104"/>
      <c r="B97" s="23"/>
      <c r="C97" s="34"/>
      <c r="D97" s="34"/>
    </row>
    <row r="98" spans="1:4" ht="20.25" x14ac:dyDescent="0.25">
      <c r="A98" s="104"/>
      <c r="B98" s="23"/>
      <c r="C98" s="34"/>
      <c r="D98" s="34"/>
    </row>
    <row r="99" spans="1:4" ht="20.25" x14ac:dyDescent="0.25">
      <c r="A99" s="104"/>
      <c r="B99" s="23"/>
      <c r="C99" s="34"/>
      <c r="D99" s="34"/>
    </row>
    <row r="100" spans="1:4" ht="20.25" x14ac:dyDescent="0.25">
      <c r="A100" s="104"/>
      <c r="B100" s="23"/>
      <c r="C100" s="34"/>
      <c r="D100" s="34"/>
    </row>
    <row r="101" spans="1:4" ht="20.25" x14ac:dyDescent="0.25">
      <c r="A101" s="104"/>
      <c r="B101" s="23"/>
      <c r="C101" s="34"/>
      <c r="D101" s="34"/>
    </row>
    <row r="102" spans="1:4" ht="20.25" x14ac:dyDescent="0.25">
      <c r="A102" s="104"/>
      <c r="B102" s="23"/>
      <c r="C102" s="34"/>
      <c r="D102" s="34"/>
    </row>
    <row r="103" spans="1:4" ht="20.25" x14ac:dyDescent="0.25">
      <c r="A103" s="104"/>
      <c r="B103" s="23"/>
      <c r="C103" s="34"/>
      <c r="D103" s="34"/>
    </row>
    <row r="104" spans="1:4" ht="20.25" x14ac:dyDescent="0.25">
      <c r="A104" s="104"/>
      <c r="B104" s="23"/>
      <c r="C104" s="34"/>
      <c r="D104" s="34"/>
    </row>
    <row r="105" spans="1:4" ht="20.25" x14ac:dyDescent="0.25">
      <c r="A105" s="104"/>
      <c r="B105" s="23"/>
      <c r="C105" s="34"/>
      <c r="D105" s="34"/>
    </row>
    <row r="106" spans="1:4" ht="20.25" x14ac:dyDescent="0.25">
      <c r="A106" s="104"/>
      <c r="B106" s="23"/>
      <c r="C106" s="34"/>
      <c r="D106" s="34"/>
    </row>
    <row r="107" spans="1:4" ht="20.25" x14ac:dyDescent="0.25">
      <c r="A107" s="104"/>
      <c r="B107" s="23"/>
      <c r="C107" s="34"/>
      <c r="D107" s="34"/>
    </row>
    <row r="108" spans="1:4" ht="20.25" x14ac:dyDescent="0.25">
      <c r="A108" s="104"/>
      <c r="B108" s="23"/>
      <c r="C108" s="34"/>
      <c r="D108" s="34"/>
    </row>
    <row r="109" spans="1:4" ht="20.25" x14ac:dyDescent="0.25">
      <c r="A109" s="104"/>
      <c r="B109" s="23"/>
      <c r="C109" s="34"/>
      <c r="D109" s="34"/>
    </row>
    <row r="110" spans="1:4" ht="20.25" x14ac:dyDescent="0.25">
      <c r="A110" s="104"/>
      <c r="B110" s="23"/>
      <c r="C110" s="34"/>
      <c r="D110" s="34"/>
    </row>
    <row r="111" spans="1:4" ht="20.25" x14ac:dyDescent="0.25">
      <c r="A111" s="104"/>
      <c r="B111" s="23"/>
      <c r="C111" s="34"/>
      <c r="D111" s="34"/>
    </row>
    <row r="112" spans="1:4" ht="20.25" x14ac:dyDescent="0.25">
      <c r="A112" s="104"/>
      <c r="B112" s="23"/>
      <c r="C112" s="34"/>
      <c r="D112" s="34"/>
    </row>
    <row r="113" spans="1:4" ht="20.25" x14ac:dyDescent="0.25">
      <c r="A113" s="104"/>
      <c r="B113" s="23"/>
      <c r="C113" s="34"/>
      <c r="D113" s="34"/>
    </row>
    <row r="114" spans="1:4" ht="20.25" x14ac:dyDescent="0.25">
      <c r="A114" s="104"/>
      <c r="B114" s="23"/>
      <c r="C114" s="34"/>
      <c r="D114" s="34"/>
    </row>
    <row r="115" spans="1:4" ht="20.25" x14ac:dyDescent="0.25">
      <c r="A115" s="104"/>
      <c r="B115" s="23"/>
      <c r="C115" s="34"/>
      <c r="D115" s="34"/>
    </row>
    <row r="116" spans="1:4" ht="20.25" x14ac:dyDescent="0.25">
      <c r="A116" s="104"/>
      <c r="B116" s="23"/>
      <c r="C116" s="34"/>
      <c r="D116" s="34"/>
    </row>
    <row r="117" spans="1:4" ht="20.25" x14ac:dyDescent="0.25">
      <c r="A117" s="104"/>
      <c r="B117" s="23"/>
      <c r="C117" s="34"/>
      <c r="D117" s="34"/>
    </row>
    <row r="118" spans="1:4" ht="20.25" x14ac:dyDescent="0.25">
      <c r="A118" s="104"/>
      <c r="B118" s="23"/>
      <c r="C118" s="34"/>
      <c r="D118" s="34"/>
    </row>
    <row r="119" spans="1:4" ht="20.25" x14ac:dyDescent="0.25">
      <c r="A119" s="104"/>
      <c r="B119" s="23"/>
      <c r="C119" s="34"/>
      <c r="D119" s="34"/>
    </row>
    <row r="120" spans="1:4" ht="20.25" x14ac:dyDescent="0.25">
      <c r="A120" s="104"/>
      <c r="B120" s="23"/>
      <c r="C120" s="34"/>
      <c r="D120" s="34"/>
    </row>
    <row r="121" spans="1:4" ht="20.25" x14ac:dyDescent="0.25">
      <c r="A121" s="104"/>
      <c r="B121" s="23"/>
      <c r="C121" s="34"/>
      <c r="D121" s="34"/>
    </row>
    <row r="122" spans="1:4" ht="20.25" x14ac:dyDescent="0.25">
      <c r="A122" s="104"/>
      <c r="B122" s="23"/>
      <c r="C122" s="34"/>
      <c r="D122" s="34"/>
    </row>
    <row r="123" spans="1:4" ht="20.25" x14ac:dyDescent="0.25">
      <c r="A123" s="104"/>
      <c r="B123" s="23"/>
      <c r="C123" s="34"/>
      <c r="D123" s="34"/>
    </row>
    <row r="124" spans="1:4" ht="20.25" x14ac:dyDescent="0.25">
      <c r="A124" s="104"/>
      <c r="B124" s="23"/>
      <c r="C124" s="34"/>
      <c r="D124" s="34"/>
    </row>
    <row r="125" spans="1:4" ht="20.25" x14ac:dyDescent="0.25">
      <c r="A125" s="104"/>
      <c r="B125" s="23"/>
      <c r="C125" s="34"/>
      <c r="D125" s="34"/>
    </row>
    <row r="126" spans="1:4" ht="20.25" x14ac:dyDescent="0.25">
      <c r="A126" s="104"/>
      <c r="B126" s="23"/>
      <c r="C126" s="34"/>
      <c r="D126" s="34"/>
    </row>
    <row r="127" spans="1:4" ht="20.25" x14ac:dyDescent="0.25">
      <c r="A127" s="104"/>
      <c r="B127" s="23"/>
      <c r="C127" s="34"/>
      <c r="D127" s="34"/>
    </row>
    <row r="128" spans="1:4" ht="20.25" x14ac:dyDescent="0.25">
      <c r="A128" s="104"/>
      <c r="B128" s="23"/>
      <c r="C128" s="34"/>
      <c r="D128" s="34"/>
    </row>
    <row r="129" spans="1:4" ht="20.25" x14ac:dyDescent="0.25">
      <c r="A129" s="104"/>
      <c r="B129" s="23"/>
      <c r="C129" s="34"/>
      <c r="D129" s="34"/>
    </row>
    <row r="130" spans="1:4" ht="20.25" x14ac:dyDescent="0.25">
      <c r="A130" s="104"/>
      <c r="B130" s="23"/>
      <c r="C130" s="34"/>
      <c r="D130" s="34"/>
    </row>
    <row r="131" spans="1:4" ht="20.25" x14ac:dyDescent="0.25">
      <c r="A131" s="104"/>
      <c r="B131" s="23"/>
      <c r="C131" s="34"/>
      <c r="D131" s="34"/>
    </row>
    <row r="132" spans="1:4" ht="20.25" x14ac:dyDescent="0.25">
      <c r="A132" s="104"/>
      <c r="B132" s="23"/>
      <c r="C132" s="34"/>
      <c r="D132" s="34"/>
    </row>
    <row r="133" spans="1:4" ht="20.25" x14ac:dyDescent="0.25">
      <c r="A133" s="104"/>
      <c r="B133" s="23"/>
      <c r="C133" s="34"/>
      <c r="D133" s="34"/>
    </row>
    <row r="134" spans="1:4" ht="20.25" x14ac:dyDescent="0.25">
      <c r="A134" s="104"/>
      <c r="B134" s="23"/>
      <c r="C134" s="34"/>
      <c r="D134" s="34"/>
    </row>
    <row r="135" spans="1:4" ht="20.25" x14ac:dyDescent="0.25">
      <c r="A135" s="104"/>
      <c r="B135" s="23"/>
      <c r="C135" s="34"/>
      <c r="D135" s="34"/>
    </row>
    <row r="136" spans="1:4" ht="20.25" x14ac:dyDescent="0.25">
      <c r="A136" s="104"/>
      <c r="B136" s="23"/>
      <c r="C136" s="34"/>
      <c r="D136" s="34"/>
    </row>
    <row r="137" spans="1:4" ht="20.25" x14ac:dyDescent="0.25">
      <c r="A137" s="104"/>
      <c r="B137" s="23"/>
      <c r="C137" s="34"/>
      <c r="D137" s="34"/>
    </row>
    <row r="138" spans="1:4" ht="20.25" x14ac:dyDescent="0.25">
      <c r="A138" s="104"/>
      <c r="B138" s="23"/>
      <c r="C138" s="34"/>
      <c r="D138" s="34"/>
    </row>
    <row r="139" spans="1:4" ht="20.25" x14ac:dyDescent="0.25">
      <c r="A139" s="104"/>
      <c r="B139" s="23"/>
      <c r="C139" s="34"/>
      <c r="D139" s="34"/>
    </row>
    <row r="140" spans="1:4" ht="20.25" x14ac:dyDescent="0.25">
      <c r="A140" s="104"/>
      <c r="B140" s="23"/>
      <c r="C140" s="34"/>
      <c r="D140" s="34"/>
    </row>
    <row r="141" spans="1:4" ht="20.25" x14ac:dyDescent="0.25">
      <c r="A141" s="104"/>
      <c r="B141" s="23"/>
      <c r="C141" s="34"/>
      <c r="D141" s="34"/>
    </row>
    <row r="142" spans="1:4" ht="20.25" x14ac:dyDescent="0.25">
      <c r="A142" s="104"/>
      <c r="B142" s="23"/>
      <c r="C142" s="34"/>
      <c r="D142" s="34"/>
    </row>
    <row r="143" spans="1:4" ht="20.25" x14ac:dyDescent="0.25">
      <c r="A143" s="104"/>
      <c r="B143" s="23"/>
      <c r="C143" s="34"/>
      <c r="D143" s="34"/>
    </row>
    <row r="144" spans="1:4" ht="20.25" x14ac:dyDescent="0.25">
      <c r="A144" s="104"/>
      <c r="B144" s="23"/>
      <c r="C144" s="34"/>
      <c r="D144" s="34"/>
    </row>
    <row r="145" spans="1:4" ht="20.25" x14ac:dyDescent="0.25">
      <c r="A145" s="104"/>
      <c r="B145" s="23"/>
      <c r="C145" s="34"/>
      <c r="D145" s="34"/>
    </row>
    <row r="146" spans="1:4" ht="20.25" x14ac:dyDescent="0.25">
      <c r="A146" s="104"/>
      <c r="B146" s="23"/>
      <c r="C146" s="34"/>
      <c r="D146" s="34"/>
    </row>
    <row r="147" spans="1:4" ht="20.25" x14ac:dyDescent="0.25">
      <c r="A147" s="104"/>
      <c r="B147" s="23"/>
      <c r="C147" s="34"/>
      <c r="D147" s="34"/>
    </row>
    <row r="148" spans="1:4" ht="20.25" x14ac:dyDescent="0.25">
      <c r="A148" s="104"/>
      <c r="B148" s="23"/>
      <c r="C148" s="34"/>
      <c r="D148" s="34"/>
    </row>
    <row r="149" spans="1:4" ht="20.25" x14ac:dyDescent="0.25">
      <c r="A149" s="104"/>
      <c r="B149" s="23"/>
      <c r="C149" s="34"/>
      <c r="D149" s="34"/>
    </row>
    <row r="150" spans="1:4" ht="20.25" x14ac:dyDescent="0.25">
      <c r="A150" s="104"/>
      <c r="B150" s="23"/>
      <c r="C150" s="34"/>
      <c r="D150" s="34"/>
    </row>
    <row r="151" spans="1:4" ht="20.25" x14ac:dyDescent="0.25">
      <c r="A151" s="104"/>
      <c r="B151" s="23"/>
      <c r="C151" s="34"/>
      <c r="D151" s="34"/>
    </row>
    <row r="152" spans="1:4" ht="20.25" x14ac:dyDescent="0.25">
      <c r="A152" s="104"/>
      <c r="B152" s="23"/>
      <c r="C152" s="34"/>
      <c r="D152" s="34"/>
    </row>
    <row r="153" spans="1:4" ht="20.25" x14ac:dyDescent="0.25">
      <c r="A153" s="104"/>
      <c r="B153" s="23"/>
      <c r="C153" s="34"/>
      <c r="D153" s="34"/>
    </row>
    <row r="154" spans="1:4" ht="20.25" x14ac:dyDescent="0.25">
      <c r="A154" s="104"/>
      <c r="B154" s="23"/>
      <c r="C154" s="34"/>
      <c r="D154" s="34"/>
    </row>
    <row r="155" spans="1:4" ht="20.25" x14ac:dyDescent="0.25">
      <c r="A155" s="104"/>
      <c r="B155" s="23"/>
      <c r="C155" s="34"/>
      <c r="D155" s="34"/>
    </row>
    <row r="156" spans="1:4" ht="20.25" x14ac:dyDescent="0.25">
      <c r="A156" s="104"/>
      <c r="B156" s="23"/>
      <c r="C156" s="34"/>
      <c r="D156" s="34"/>
    </row>
    <row r="157" spans="1:4" ht="20.25" x14ac:dyDescent="0.25">
      <c r="A157" s="104"/>
      <c r="B157" s="23"/>
      <c r="C157" s="34"/>
      <c r="D157" s="34"/>
    </row>
    <row r="158" spans="1:4" ht="20.25" x14ac:dyDescent="0.25">
      <c r="A158" s="104"/>
      <c r="B158" s="23"/>
      <c r="C158" s="34"/>
      <c r="D158" s="34"/>
    </row>
    <row r="159" spans="1:4" ht="20.25" x14ac:dyDescent="0.25">
      <c r="A159" s="104"/>
      <c r="B159" s="23"/>
      <c r="C159" s="34"/>
      <c r="D159" s="34"/>
    </row>
    <row r="160" spans="1:4" ht="20.25" x14ac:dyDescent="0.25">
      <c r="A160" s="104"/>
      <c r="B160" s="23"/>
      <c r="C160" s="34"/>
      <c r="D160" s="34"/>
    </row>
    <row r="161" spans="1:4" ht="20.25" x14ac:dyDescent="0.25">
      <c r="A161" s="104"/>
      <c r="B161" s="23"/>
      <c r="C161" s="34"/>
      <c r="D161" s="34"/>
    </row>
    <row r="162" spans="1:4" ht="20.25" x14ac:dyDescent="0.25">
      <c r="A162" s="104"/>
      <c r="B162" s="23"/>
      <c r="C162" s="34"/>
      <c r="D162" s="34"/>
    </row>
    <row r="163" spans="1:4" ht="20.25" x14ac:dyDescent="0.25">
      <c r="A163" s="104"/>
      <c r="B163" s="23"/>
      <c r="C163" s="34"/>
      <c r="D163" s="34"/>
    </row>
    <row r="164" spans="1:4" ht="20.25" x14ac:dyDescent="0.25">
      <c r="A164" s="104"/>
      <c r="B164" s="23"/>
      <c r="C164" s="34"/>
      <c r="D164" s="34"/>
    </row>
    <row r="165" spans="1:4" ht="20.25" x14ac:dyDescent="0.25">
      <c r="A165" s="104"/>
      <c r="B165" s="23"/>
      <c r="C165" s="34"/>
      <c r="D165" s="34"/>
    </row>
    <row r="166" spans="1:4" ht="20.25" x14ac:dyDescent="0.25">
      <c r="A166" s="104"/>
      <c r="B166" s="23"/>
      <c r="C166" s="34"/>
      <c r="D166" s="34"/>
    </row>
    <row r="167" spans="1:4" ht="20.25" x14ac:dyDescent="0.25">
      <c r="A167" s="104"/>
      <c r="B167" s="23"/>
      <c r="C167" s="34"/>
      <c r="D167" s="34"/>
    </row>
    <row r="168" spans="1:4" ht="20.25" x14ac:dyDescent="0.25">
      <c r="A168" s="104"/>
      <c r="B168" s="23"/>
      <c r="C168" s="34"/>
      <c r="D168" s="34"/>
    </row>
    <row r="169" spans="1:4" ht="20.25" x14ac:dyDescent="0.25">
      <c r="A169" s="104"/>
      <c r="B169" s="23"/>
      <c r="C169" s="34"/>
      <c r="D169" s="34"/>
    </row>
    <row r="170" spans="1:4" ht="20.25" x14ac:dyDescent="0.25">
      <c r="A170" s="104"/>
      <c r="B170" s="23"/>
      <c r="C170" s="34"/>
      <c r="D170" s="34"/>
    </row>
    <row r="171" spans="1:4" ht="20.25" x14ac:dyDescent="0.25">
      <c r="A171" s="104"/>
      <c r="B171" s="23"/>
      <c r="C171" s="34"/>
      <c r="D171" s="34"/>
    </row>
    <row r="172" spans="1:4" ht="20.25" x14ac:dyDescent="0.25">
      <c r="A172" s="104"/>
      <c r="B172" s="23"/>
      <c r="C172" s="34"/>
      <c r="D172" s="34"/>
    </row>
    <row r="173" spans="1:4" ht="20.25" x14ac:dyDescent="0.25">
      <c r="A173" s="104"/>
      <c r="B173" s="23"/>
      <c r="C173" s="34"/>
      <c r="D173" s="34"/>
    </row>
    <row r="174" spans="1:4" ht="20.25" x14ac:dyDescent="0.25">
      <c r="A174" s="104"/>
      <c r="B174" s="23"/>
      <c r="C174" s="34"/>
      <c r="D174" s="34"/>
    </row>
    <row r="175" spans="1:4" ht="20.25" x14ac:dyDescent="0.25">
      <c r="A175" s="104"/>
      <c r="B175" s="23"/>
      <c r="C175" s="34"/>
      <c r="D175" s="34"/>
    </row>
    <row r="176" spans="1:4" ht="20.25" x14ac:dyDescent="0.25">
      <c r="A176" s="104"/>
      <c r="B176" s="23"/>
      <c r="C176" s="34"/>
      <c r="D176" s="34"/>
    </row>
    <row r="177" spans="1:4" ht="20.25" x14ac:dyDescent="0.25">
      <c r="A177" s="104"/>
      <c r="B177" s="23"/>
      <c r="C177" s="34"/>
      <c r="D177" s="34"/>
    </row>
    <row r="178" spans="1:4" ht="20.25" x14ac:dyDescent="0.25">
      <c r="A178" s="104"/>
      <c r="B178" s="23"/>
      <c r="C178" s="34"/>
      <c r="D178" s="34"/>
    </row>
    <row r="179" spans="1:4" ht="20.25" x14ac:dyDescent="0.25">
      <c r="A179" s="104"/>
      <c r="B179" s="23"/>
      <c r="C179" s="34"/>
      <c r="D179" s="34"/>
    </row>
    <row r="180" spans="1:4" ht="20.25" x14ac:dyDescent="0.25">
      <c r="A180" s="104"/>
      <c r="B180" s="23"/>
      <c r="C180" s="34"/>
      <c r="D180" s="34"/>
    </row>
    <row r="181" spans="1:4" ht="20.25" x14ac:dyDescent="0.25">
      <c r="A181" s="104"/>
      <c r="B181" s="23"/>
      <c r="C181" s="34"/>
      <c r="D181" s="34"/>
    </row>
    <row r="182" spans="1:4" ht="20.25" x14ac:dyDescent="0.25">
      <c r="A182" s="104"/>
      <c r="B182" s="23"/>
      <c r="C182" s="34"/>
      <c r="D182" s="34"/>
    </row>
    <row r="183" spans="1:4" ht="20.25" x14ac:dyDescent="0.25">
      <c r="A183" s="104"/>
      <c r="B183" s="23"/>
      <c r="C183" s="34"/>
      <c r="D183" s="34"/>
    </row>
    <row r="184" spans="1:4" ht="20.25" x14ac:dyDescent="0.25">
      <c r="A184" s="104"/>
      <c r="B184" s="23"/>
      <c r="C184" s="34"/>
      <c r="D184" s="34"/>
    </row>
    <row r="185" spans="1:4" ht="20.25" x14ac:dyDescent="0.25">
      <c r="A185" s="104"/>
      <c r="B185" s="23"/>
      <c r="C185" s="34"/>
      <c r="D185" s="34"/>
    </row>
    <row r="186" spans="1:4" ht="20.25" x14ac:dyDescent="0.25">
      <c r="A186" s="104"/>
      <c r="B186" s="23"/>
      <c r="C186" s="34"/>
      <c r="D186" s="34"/>
    </row>
    <row r="187" spans="1:4" ht="20.25" x14ac:dyDescent="0.25">
      <c r="A187" s="104"/>
      <c r="B187" s="23"/>
      <c r="C187" s="34"/>
      <c r="D187" s="34"/>
    </row>
    <row r="188" spans="1:4" ht="20.25" x14ac:dyDescent="0.25">
      <c r="A188" s="104"/>
      <c r="B188" s="23"/>
      <c r="C188" s="34"/>
      <c r="D188" s="34"/>
    </row>
    <row r="189" spans="1:4" ht="20.25" x14ac:dyDescent="0.25">
      <c r="A189" s="104"/>
      <c r="B189" s="23"/>
      <c r="C189" s="34"/>
      <c r="D189" s="34"/>
    </row>
    <row r="190" spans="1:4" ht="20.25" x14ac:dyDescent="0.25">
      <c r="A190" s="104"/>
      <c r="B190" s="23"/>
      <c r="C190" s="34"/>
      <c r="D190" s="34"/>
    </row>
    <row r="191" spans="1:4" ht="20.25" x14ac:dyDescent="0.25">
      <c r="A191" s="104"/>
      <c r="B191" s="23"/>
      <c r="C191" s="34"/>
      <c r="D191" s="34"/>
    </row>
    <row r="192" spans="1:4" ht="20.25" x14ac:dyDescent="0.25">
      <c r="A192" s="104"/>
      <c r="B192" s="23"/>
      <c r="C192" s="34"/>
      <c r="D192" s="34"/>
    </row>
    <row r="193" spans="1:4" ht="20.25" x14ac:dyDescent="0.25">
      <c r="A193" s="104"/>
      <c r="B193" s="23"/>
      <c r="C193" s="34"/>
      <c r="D193" s="34"/>
    </row>
    <row r="194" spans="1:4" ht="20.25" x14ac:dyDescent="0.25">
      <c r="A194" s="104"/>
      <c r="B194" s="23"/>
      <c r="C194" s="34"/>
      <c r="D194" s="34"/>
    </row>
    <row r="195" spans="1:4" ht="20.25" x14ac:dyDescent="0.25">
      <c r="A195" s="104"/>
      <c r="B195" s="23"/>
      <c r="C195" s="34"/>
      <c r="D195" s="34"/>
    </row>
    <row r="196" spans="1:4" ht="20.25" x14ac:dyDescent="0.25">
      <c r="A196" s="104"/>
      <c r="B196" s="23"/>
      <c r="C196" s="34"/>
      <c r="D196" s="34"/>
    </row>
    <row r="197" spans="1:4" ht="20.25" x14ac:dyDescent="0.25">
      <c r="A197" s="104"/>
      <c r="B197" s="23"/>
      <c r="C197" s="34"/>
      <c r="D197" s="34"/>
    </row>
    <row r="198" spans="1:4" ht="20.25" x14ac:dyDescent="0.25">
      <c r="A198" s="104"/>
      <c r="B198" s="23"/>
      <c r="C198" s="34"/>
      <c r="D198" s="34"/>
    </row>
    <row r="199" spans="1:4" ht="20.25" x14ac:dyDescent="0.25">
      <c r="A199" s="104"/>
      <c r="B199" s="23"/>
      <c r="C199" s="34"/>
      <c r="D199" s="34"/>
    </row>
    <row r="200" spans="1:4" ht="20.25" x14ac:dyDescent="0.25">
      <c r="A200" s="104"/>
      <c r="B200" s="23"/>
      <c r="C200" s="34"/>
      <c r="D200" s="34"/>
    </row>
    <row r="201" spans="1:4" ht="20.25" x14ac:dyDescent="0.25">
      <c r="A201" s="104"/>
      <c r="B201" s="23"/>
      <c r="C201" s="34"/>
      <c r="D201" s="34"/>
    </row>
    <row r="202" spans="1:4" ht="20.25" x14ac:dyDescent="0.25">
      <c r="A202" s="104"/>
      <c r="B202" s="23"/>
      <c r="C202" s="34"/>
      <c r="D202" s="34"/>
    </row>
    <row r="203" spans="1:4" ht="20.25" x14ac:dyDescent="0.25">
      <c r="A203" s="104"/>
      <c r="B203" s="23"/>
      <c r="C203" s="34"/>
      <c r="D203" s="34"/>
    </row>
    <row r="204" spans="1:4" ht="20.25" x14ac:dyDescent="0.25">
      <c r="A204" s="104"/>
      <c r="B204" s="23"/>
      <c r="C204" s="34"/>
      <c r="D204" s="34"/>
    </row>
    <row r="205" spans="1:4" ht="20.25" x14ac:dyDescent="0.25">
      <c r="A205" s="104"/>
      <c r="B205" s="23"/>
      <c r="C205" s="34"/>
      <c r="D205" s="34"/>
    </row>
    <row r="206" spans="1:4" ht="20.25" x14ac:dyDescent="0.25">
      <c r="A206" s="104"/>
      <c r="B206" s="23"/>
      <c r="C206" s="34"/>
      <c r="D206" s="34"/>
    </row>
    <row r="207" spans="1:4" ht="20.25" x14ac:dyDescent="0.25">
      <c r="A207" s="104"/>
      <c r="B207" s="23"/>
      <c r="C207" s="34"/>
      <c r="D207" s="34"/>
    </row>
    <row r="208" spans="1:4" x14ac:dyDescent="0.25">
      <c r="A208" s="84"/>
      <c r="B208" s="23"/>
      <c r="C208" s="23"/>
      <c r="D208" s="23"/>
    </row>
    <row r="209" spans="1:8" ht="20.25" x14ac:dyDescent="0.25">
      <c r="A209" s="84"/>
      <c r="B209" s="30" t="s">
        <v>88</v>
      </c>
      <c r="C209" s="30" t="s">
        <v>145</v>
      </c>
      <c r="D209" s="33" t="s">
        <v>88</v>
      </c>
      <c r="E209" s="33" t="s">
        <v>145</v>
      </c>
    </row>
    <row r="210" spans="1:8" ht="21" x14ac:dyDescent="0.35">
      <c r="A210" s="84"/>
      <c r="B210" s="31" t="s">
        <v>90</v>
      </c>
      <c r="C210" s="31" t="s">
        <v>58</v>
      </c>
      <c r="D210" t="s">
        <v>90</v>
      </c>
      <c r="F210" t="str">
        <f>IF(NOT(ISBLANK(D210)),D210,IF(NOT(ISBLANK(E210)),"     "&amp;E210,FALSE))</f>
        <v>Afectación Económica o presupuestal</v>
      </c>
      <c r="G210" t="s">
        <v>90</v>
      </c>
      <c r="H210" t="str">
        <f ca="1">IF(NOT(ISERROR(MATCH(G210,_xlfn.ANCHORARRAY(B221),0))),F223&amp;"Por favor no seleccionar los criterios de impacto",G210)</f>
        <v>Afectación Económica o presupuestal</v>
      </c>
    </row>
    <row r="211" spans="1:8" ht="21" x14ac:dyDescent="0.35">
      <c r="A211" s="84"/>
      <c r="B211" s="31" t="s">
        <v>90</v>
      </c>
      <c r="C211" s="31" t="s">
        <v>93</v>
      </c>
      <c r="E211" t="s">
        <v>58</v>
      </c>
      <c r="F211" t="str">
        <f t="shared" ref="F211:F221" si="0">IF(NOT(ISBLANK(D211)),D211,IF(NOT(ISBLANK(E211)),"     "&amp;E211,FALSE))</f>
        <v xml:space="preserve">     Afectación menor a 10 SMLMV .</v>
      </c>
    </row>
    <row r="212" spans="1:8" ht="21" x14ac:dyDescent="0.35">
      <c r="A212" s="84"/>
      <c r="B212" s="31" t="s">
        <v>90</v>
      </c>
      <c r="C212" s="31" t="s">
        <v>94</v>
      </c>
      <c r="E212" t="s">
        <v>93</v>
      </c>
      <c r="F212" t="str">
        <f t="shared" si="0"/>
        <v xml:space="preserve">     Entre 10 y 50 SMLMV </v>
      </c>
    </row>
    <row r="213" spans="1:8" ht="21" x14ac:dyDescent="0.35">
      <c r="A213" s="84"/>
      <c r="B213" s="31" t="s">
        <v>90</v>
      </c>
      <c r="C213" s="31" t="s">
        <v>95</v>
      </c>
      <c r="E213" t="s">
        <v>94</v>
      </c>
      <c r="F213" t="str">
        <f t="shared" si="0"/>
        <v xml:space="preserve">     Entre 50 y 100 SMLMV </v>
      </c>
    </row>
    <row r="214" spans="1:8" ht="21" x14ac:dyDescent="0.35">
      <c r="A214" s="84"/>
      <c r="B214" s="31" t="s">
        <v>90</v>
      </c>
      <c r="C214" s="31" t="s">
        <v>96</v>
      </c>
      <c r="E214" t="s">
        <v>95</v>
      </c>
      <c r="F214" t="str">
        <f t="shared" si="0"/>
        <v xml:space="preserve">     Entre 100 y 500 SMLMV </v>
      </c>
    </row>
    <row r="215" spans="1:8" ht="21" x14ac:dyDescent="0.35">
      <c r="A215" s="84"/>
      <c r="B215" s="31" t="s">
        <v>57</v>
      </c>
      <c r="C215" s="31" t="s">
        <v>97</v>
      </c>
      <c r="E215" t="s">
        <v>96</v>
      </c>
      <c r="F215" t="str">
        <f t="shared" si="0"/>
        <v xml:space="preserve">     Mayor a 500 SMLMV </v>
      </c>
    </row>
    <row r="216" spans="1:8" ht="21" x14ac:dyDescent="0.35">
      <c r="A216" s="84"/>
      <c r="B216" s="31" t="s">
        <v>57</v>
      </c>
      <c r="C216" s="31" t="s">
        <v>98</v>
      </c>
      <c r="D216" t="s">
        <v>57</v>
      </c>
      <c r="F216" t="str">
        <f t="shared" si="0"/>
        <v>Pérdida Reputacional</v>
      </c>
    </row>
    <row r="217" spans="1:8" ht="21" x14ac:dyDescent="0.35">
      <c r="A217" s="84"/>
      <c r="B217" s="31" t="s">
        <v>57</v>
      </c>
      <c r="C217" s="31" t="s">
        <v>100</v>
      </c>
      <c r="E217" t="s">
        <v>97</v>
      </c>
      <c r="F217" t="str">
        <f t="shared" si="0"/>
        <v xml:space="preserve">     El riesgo afecta la imagen de alguna área de la organización</v>
      </c>
    </row>
    <row r="218" spans="1:8" ht="21" x14ac:dyDescent="0.35">
      <c r="A218" s="84"/>
      <c r="B218" s="31" t="s">
        <v>57</v>
      </c>
      <c r="C218" s="31" t="s">
        <v>99</v>
      </c>
      <c r="E218" t="s">
        <v>98</v>
      </c>
      <c r="F218" t="str">
        <f t="shared" si="0"/>
        <v xml:space="preserve">     El riesgo afecta la imagen de la entidad internamente, de conocimiento general, nivel interno, de junta dircetiva y accionistas y/o de provedores</v>
      </c>
    </row>
    <row r="219" spans="1:8" ht="21" x14ac:dyDescent="0.35">
      <c r="A219" s="84"/>
      <c r="B219" s="31" t="s">
        <v>57</v>
      </c>
      <c r="C219" s="31" t="s">
        <v>118</v>
      </c>
      <c r="E219" t="s">
        <v>100</v>
      </c>
      <c r="F219" t="str">
        <f t="shared" si="0"/>
        <v xml:space="preserve">     El riesgo afecta la imagen de la entidad con algunos usuarios de relevancia frente al logro de los objetivos</v>
      </c>
    </row>
    <row r="220" spans="1:8" x14ac:dyDescent="0.25">
      <c r="A220" s="84"/>
      <c r="B220" s="32"/>
      <c r="C220" s="32"/>
      <c r="E220" t="s">
        <v>99</v>
      </c>
      <c r="F220" t="str">
        <f t="shared" si="0"/>
        <v xml:space="preserve">     El riesgo afecta la imagen de de la entidad con efecto publicitario sostenido a nivel de sector administrativo, nivel departamental o municipal</v>
      </c>
    </row>
    <row r="221" spans="1:8" x14ac:dyDescent="0.25">
      <c r="A221" s="84"/>
      <c r="B221" s="32" t="e" cm="1">
        <f t="array" aca="1" ref="B221:B223" ca="1">_xlfn.UNIQUE(Tabla1[[#All],[Criterios]])</f>
        <v>#NAME?</v>
      </c>
      <c r="C221" s="32"/>
      <c r="E221" t="s">
        <v>118</v>
      </c>
      <c r="F221" t="str">
        <f t="shared" si="0"/>
        <v xml:space="preserve">     El riesgo afecta la imagen de la entidad a nivel nacional, con efecto publicitarios sostenible a nivel país</v>
      </c>
    </row>
    <row r="222" spans="1:8" x14ac:dyDescent="0.25">
      <c r="A222" s="84"/>
      <c r="B222" s="32" t="e">
        <f ca="1"/>
        <v>#NAME?</v>
      </c>
      <c r="C222" s="32"/>
    </row>
    <row r="223" spans="1:8" x14ac:dyDescent="0.25">
      <c r="B223" s="32" t="e">
        <f ca="1"/>
        <v>#NAME?</v>
      </c>
      <c r="C223" s="32"/>
      <c r="F223" s="35" t="s">
        <v>147</v>
      </c>
    </row>
    <row r="224" spans="1:8" x14ac:dyDescent="0.25">
      <c r="B224" s="22"/>
      <c r="C224" s="22"/>
      <c r="F224" s="35" t="s">
        <v>148</v>
      </c>
    </row>
    <row r="225" spans="2:4" x14ac:dyDescent="0.25">
      <c r="B225" s="22"/>
      <c r="C225" s="22"/>
    </row>
    <row r="226" spans="2:4" x14ac:dyDescent="0.25">
      <c r="B226" s="22"/>
      <c r="C226" s="22"/>
    </row>
    <row r="227" spans="2:4" x14ac:dyDescent="0.25">
      <c r="B227" s="22"/>
      <c r="C227" s="22"/>
      <c r="D227" s="22"/>
    </row>
    <row r="228" spans="2:4" x14ac:dyDescent="0.25">
      <c r="B228" s="22"/>
      <c r="C228" s="22"/>
      <c r="D228" s="22"/>
    </row>
    <row r="229" spans="2:4" x14ac:dyDescent="0.25">
      <c r="B229" s="22"/>
      <c r="C229" s="22"/>
      <c r="D229" s="22"/>
    </row>
    <row r="230" spans="2:4" x14ac:dyDescent="0.25">
      <c r="B230" s="22"/>
      <c r="C230" s="22"/>
      <c r="D230" s="22"/>
    </row>
    <row r="231" spans="2:4" x14ac:dyDescent="0.25">
      <c r="B231" s="22"/>
      <c r="C231" s="22"/>
      <c r="D231" s="22"/>
    </row>
    <row r="232" spans="2:4" x14ac:dyDescent="0.25">
      <c r="B232" s="22"/>
      <c r="C232" s="22"/>
      <c r="D232" s="22"/>
    </row>
  </sheetData>
  <mergeCells count="1">
    <mergeCell ref="B1:D1"/>
  </mergeCells>
  <dataValidations disablePrompts="1" count="1">
    <dataValidation type="list" allowBlank="1" showInputMessage="1" showErrorMessage="1" sqref="G210">
      <formula1>$F$210:$F$221</formula1>
    </dataValidation>
  </dataValidations>
  <pageMargins left="0.7" right="0.7" top="0.75" bottom="0.75" header="0.3" footer="0.3"/>
  <pageSetup orientation="portrait"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tabColor theme="7" tint="-0.249977111117893"/>
  </sheetPr>
  <dimension ref="B1:F16"/>
  <sheetViews>
    <sheetView workbookViewId="0"/>
  </sheetViews>
  <sheetFormatPr baseColWidth="10" defaultColWidth="14.28515625" defaultRowHeight="12.75" x14ac:dyDescent="0.2"/>
  <cols>
    <col min="1" max="2" width="14.28515625" style="89"/>
    <col min="3" max="3" width="17" style="89" customWidth="1"/>
    <col min="4" max="4" width="14.28515625" style="89"/>
    <col min="5" max="5" width="46" style="89" customWidth="1"/>
    <col min="6" max="16384" width="14.28515625" style="89"/>
  </cols>
  <sheetData>
    <row r="1" spans="2:6" ht="24" customHeight="1" thickBot="1" x14ac:dyDescent="0.25">
      <c r="B1" s="382" t="s">
        <v>78</v>
      </c>
      <c r="C1" s="383"/>
      <c r="D1" s="383"/>
      <c r="E1" s="383"/>
      <c r="F1" s="384"/>
    </row>
    <row r="2" spans="2:6" ht="16.5" thickBot="1" x14ac:dyDescent="0.3">
      <c r="B2" s="90"/>
      <c r="C2" s="90"/>
      <c r="D2" s="90"/>
      <c r="E2" s="90"/>
      <c r="F2" s="90"/>
    </row>
    <row r="3" spans="2:6" ht="16.5" thickBot="1" x14ac:dyDescent="0.25">
      <c r="B3" s="386" t="s">
        <v>64</v>
      </c>
      <c r="C3" s="387"/>
      <c r="D3" s="387"/>
      <c r="E3" s="102" t="s">
        <v>65</v>
      </c>
      <c r="F3" s="103" t="s">
        <v>66</v>
      </c>
    </row>
    <row r="4" spans="2:6" ht="31.5" x14ac:dyDescent="0.2">
      <c r="B4" s="388" t="s">
        <v>67</v>
      </c>
      <c r="C4" s="390" t="s">
        <v>13</v>
      </c>
      <c r="D4" s="91" t="s">
        <v>14</v>
      </c>
      <c r="E4" s="92" t="s">
        <v>68</v>
      </c>
      <c r="F4" s="93">
        <v>0.25</v>
      </c>
    </row>
    <row r="5" spans="2:6" ht="47.25" x14ac:dyDescent="0.2">
      <c r="B5" s="389"/>
      <c r="C5" s="391"/>
      <c r="D5" s="94" t="s">
        <v>15</v>
      </c>
      <c r="E5" s="95" t="s">
        <v>69</v>
      </c>
      <c r="F5" s="96">
        <v>0.15</v>
      </c>
    </row>
    <row r="6" spans="2:6" ht="47.25" x14ac:dyDescent="0.2">
      <c r="B6" s="389"/>
      <c r="C6" s="391"/>
      <c r="D6" s="94" t="s">
        <v>16</v>
      </c>
      <c r="E6" s="95" t="s">
        <v>70</v>
      </c>
      <c r="F6" s="96">
        <v>0.1</v>
      </c>
    </row>
    <row r="7" spans="2:6" ht="63" x14ac:dyDescent="0.2">
      <c r="B7" s="389"/>
      <c r="C7" s="391" t="s">
        <v>17</v>
      </c>
      <c r="D7" s="94" t="s">
        <v>10</v>
      </c>
      <c r="E7" s="95" t="s">
        <v>71</v>
      </c>
      <c r="F7" s="96">
        <v>0.25</v>
      </c>
    </row>
    <row r="8" spans="2:6" ht="31.5" x14ac:dyDescent="0.2">
      <c r="B8" s="389"/>
      <c r="C8" s="391"/>
      <c r="D8" s="94" t="s">
        <v>9</v>
      </c>
      <c r="E8" s="95" t="s">
        <v>72</v>
      </c>
      <c r="F8" s="96">
        <v>0.15</v>
      </c>
    </row>
    <row r="9" spans="2:6" ht="47.25" x14ac:dyDescent="0.2">
      <c r="B9" s="389" t="s">
        <v>162</v>
      </c>
      <c r="C9" s="391" t="s">
        <v>18</v>
      </c>
      <c r="D9" s="94" t="s">
        <v>19</v>
      </c>
      <c r="E9" s="95" t="s">
        <v>73</v>
      </c>
      <c r="F9" s="97" t="s">
        <v>74</v>
      </c>
    </row>
    <row r="10" spans="2:6" ht="63" x14ac:dyDescent="0.2">
      <c r="B10" s="389"/>
      <c r="C10" s="391"/>
      <c r="D10" s="94" t="s">
        <v>20</v>
      </c>
      <c r="E10" s="95" t="s">
        <v>75</v>
      </c>
      <c r="F10" s="97" t="s">
        <v>74</v>
      </c>
    </row>
    <row r="11" spans="2:6" ht="47.25" x14ac:dyDescent="0.2">
      <c r="B11" s="389"/>
      <c r="C11" s="391" t="s">
        <v>21</v>
      </c>
      <c r="D11" s="94" t="s">
        <v>22</v>
      </c>
      <c r="E11" s="95" t="s">
        <v>76</v>
      </c>
      <c r="F11" s="97" t="s">
        <v>74</v>
      </c>
    </row>
    <row r="12" spans="2:6" ht="47.25" x14ac:dyDescent="0.2">
      <c r="B12" s="389"/>
      <c r="C12" s="391"/>
      <c r="D12" s="94" t="s">
        <v>23</v>
      </c>
      <c r="E12" s="95" t="s">
        <v>77</v>
      </c>
      <c r="F12" s="97" t="s">
        <v>74</v>
      </c>
    </row>
    <row r="13" spans="2:6" ht="31.5" x14ac:dyDescent="0.2">
      <c r="B13" s="389"/>
      <c r="C13" s="391" t="s">
        <v>24</v>
      </c>
      <c r="D13" s="94" t="s">
        <v>119</v>
      </c>
      <c r="E13" s="95" t="s">
        <v>122</v>
      </c>
      <c r="F13" s="97" t="s">
        <v>74</v>
      </c>
    </row>
    <row r="14" spans="2:6" ht="32.25" thickBot="1" x14ac:dyDescent="0.25">
      <c r="B14" s="392"/>
      <c r="C14" s="393"/>
      <c r="D14" s="98" t="s">
        <v>120</v>
      </c>
      <c r="E14" s="99" t="s">
        <v>121</v>
      </c>
      <c r="F14" s="100" t="s">
        <v>74</v>
      </c>
    </row>
    <row r="15" spans="2:6" ht="49.5" customHeight="1" x14ac:dyDescent="0.2">
      <c r="B15" s="385" t="s">
        <v>159</v>
      </c>
      <c r="C15" s="385"/>
      <c r="D15" s="385"/>
      <c r="E15" s="385"/>
      <c r="F15" s="385"/>
    </row>
    <row r="16" spans="2:6" ht="27" customHeight="1" x14ac:dyDescent="0.25">
      <c r="B16" s="101"/>
    </row>
  </sheetData>
  <mergeCells count="10">
    <mergeCell ref="B1:F1"/>
    <mergeCell ref="B15:F15"/>
    <mergeCell ref="B3:D3"/>
    <mergeCell ref="B4:B8"/>
    <mergeCell ref="C4:C6"/>
    <mergeCell ref="C7:C8"/>
    <mergeCell ref="B9:B14"/>
    <mergeCell ref="C9:C10"/>
    <mergeCell ref="C11:C12"/>
    <mergeCell ref="C13:C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tabColor rgb="FF002060"/>
  </sheetPr>
  <dimension ref="A1:BP72"/>
  <sheetViews>
    <sheetView view="pageBreakPreview" topLeftCell="A34" zoomScale="70" zoomScaleNormal="70" zoomScaleSheetLayoutView="70" workbookViewId="0">
      <selection activeCell="A34" sqref="A34:A39"/>
    </sheetView>
  </sheetViews>
  <sheetFormatPr baseColWidth="10" defaultColWidth="11.42578125" defaultRowHeight="16.5" x14ac:dyDescent="0.3"/>
  <cols>
    <col min="1" max="1" width="4" style="2" bestFit="1" customWidth="1"/>
    <col min="2" max="2" width="14.140625" style="2" customWidth="1"/>
    <col min="3" max="3" width="13.140625" style="2" customWidth="1"/>
    <col min="4" max="4" width="16.1406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4.85546875" style="1" customWidth="1"/>
    <col min="35" max="35" width="18.5703125" style="1" customWidth="1"/>
    <col min="36" max="36" width="21" style="1" customWidth="1"/>
    <col min="37" max="16384" width="11.42578125" style="1"/>
  </cols>
  <sheetData>
    <row r="1" spans="1:68" ht="16.5" customHeight="1" x14ac:dyDescent="0.3">
      <c r="A1" s="232" t="s">
        <v>144</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4"/>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row>
    <row r="2" spans="1:68" ht="24" customHeight="1" x14ac:dyDescent="0.3">
      <c r="A2" s="235"/>
      <c r="B2" s="236"/>
      <c r="C2" s="236"/>
      <c r="D2" s="236"/>
      <c r="E2" s="236"/>
      <c r="F2" s="236"/>
      <c r="G2" s="236"/>
      <c r="H2" s="236"/>
      <c r="I2" s="236"/>
      <c r="J2" s="236"/>
      <c r="K2" s="236"/>
      <c r="L2" s="236"/>
      <c r="M2" s="236"/>
      <c r="N2" s="236"/>
      <c r="O2" s="236"/>
      <c r="P2" s="236"/>
      <c r="Q2" s="236"/>
      <c r="R2" s="236"/>
      <c r="S2" s="236"/>
      <c r="T2" s="236"/>
      <c r="U2" s="236"/>
      <c r="V2" s="236"/>
      <c r="W2" s="236"/>
      <c r="X2" s="236"/>
      <c r="Y2" s="236"/>
      <c r="Z2" s="236"/>
      <c r="AA2" s="236"/>
      <c r="AB2" s="236"/>
      <c r="AC2" s="236"/>
      <c r="AD2" s="236"/>
      <c r="AE2" s="236"/>
      <c r="AF2" s="236"/>
      <c r="AG2" s="236"/>
      <c r="AH2" s="236"/>
      <c r="AI2" s="236"/>
      <c r="AJ2" s="237"/>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1:68" x14ac:dyDescent="0.3">
      <c r="A3" s="28"/>
      <c r="B3" s="29"/>
      <c r="C3" s="28"/>
      <c r="D3" s="28"/>
      <c r="E3" s="8"/>
      <c r="F3" s="27"/>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1:68" ht="26.25" customHeight="1" x14ac:dyDescent="0.3">
      <c r="A4" s="227" t="s">
        <v>43</v>
      </c>
      <c r="B4" s="228"/>
      <c r="C4" s="238" t="s">
        <v>230</v>
      </c>
      <c r="D4" s="239"/>
      <c r="E4" s="239"/>
      <c r="F4" s="239"/>
      <c r="G4" s="239"/>
      <c r="H4" s="239"/>
      <c r="I4" s="239"/>
      <c r="J4" s="239"/>
      <c r="K4" s="239"/>
      <c r="L4" s="239"/>
      <c r="M4" s="239"/>
      <c r="N4" s="240"/>
      <c r="O4" s="241"/>
      <c r="P4" s="241"/>
      <c r="Q4" s="241"/>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1:68" ht="30" customHeight="1" x14ac:dyDescent="0.3">
      <c r="A5" s="227" t="s">
        <v>130</v>
      </c>
      <c r="B5" s="228"/>
      <c r="C5" s="238" t="s">
        <v>241</v>
      </c>
      <c r="D5" s="239"/>
      <c r="E5" s="239"/>
      <c r="F5" s="239"/>
      <c r="G5" s="239"/>
      <c r="H5" s="239"/>
      <c r="I5" s="239"/>
      <c r="J5" s="239"/>
      <c r="K5" s="239"/>
      <c r="L5" s="239"/>
      <c r="M5" s="239"/>
      <c r="N5" s="240"/>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1:68" ht="49.5" customHeight="1" x14ac:dyDescent="0.3">
      <c r="A6" s="227" t="s">
        <v>44</v>
      </c>
      <c r="B6" s="228"/>
      <c r="C6" s="229" t="s">
        <v>242</v>
      </c>
      <c r="D6" s="230"/>
      <c r="E6" s="230"/>
      <c r="F6" s="230"/>
      <c r="G6" s="230"/>
      <c r="H6" s="230"/>
      <c r="I6" s="230"/>
      <c r="J6" s="230"/>
      <c r="K6" s="230"/>
      <c r="L6" s="230"/>
      <c r="M6" s="230"/>
      <c r="N6" s="231"/>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row>
    <row r="7" spans="1:68" x14ac:dyDescent="0.3">
      <c r="A7" s="219" t="s">
        <v>139</v>
      </c>
      <c r="B7" s="220"/>
      <c r="C7" s="220"/>
      <c r="D7" s="220"/>
      <c r="E7" s="220"/>
      <c r="F7" s="220"/>
      <c r="G7" s="221"/>
      <c r="H7" s="219" t="s">
        <v>140</v>
      </c>
      <c r="I7" s="220"/>
      <c r="J7" s="220"/>
      <c r="K7" s="220"/>
      <c r="L7" s="220"/>
      <c r="M7" s="220"/>
      <c r="N7" s="221"/>
      <c r="O7" s="219" t="s">
        <v>141</v>
      </c>
      <c r="P7" s="220"/>
      <c r="Q7" s="220"/>
      <c r="R7" s="220"/>
      <c r="S7" s="220"/>
      <c r="T7" s="220"/>
      <c r="U7" s="220"/>
      <c r="V7" s="220"/>
      <c r="W7" s="221"/>
      <c r="X7" s="219" t="s">
        <v>142</v>
      </c>
      <c r="Y7" s="220"/>
      <c r="Z7" s="220"/>
      <c r="AA7" s="220"/>
      <c r="AB7" s="220"/>
      <c r="AC7" s="220"/>
      <c r="AD7" s="221"/>
      <c r="AE7" s="219" t="s">
        <v>34</v>
      </c>
      <c r="AF7" s="220"/>
      <c r="AG7" s="220"/>
      <c r="AH7" s="220"/>
      <c r="AI7" s="220"/>
      <c r="AJ7" s="221"/>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ht="16.5" customHeight="1" x14ac:dyDescent="0.3">
      <c r="A8" s="222" t="s">
        <v>0</v>
      </c>
      <c r="B8" s="224" t="s">
        <v>2</v>
      </c>
      <c r="C8" s="213" t="s">
        <v>3</v>
      </c>
      <c r="D8" s="213" t="s">
        <v>42</v>
      </c>
      <c r="E8" s="225" t="s">
        <v>1</v>
      </c>
      <c r="F8" s="212" t="s">
        <v>50</v>
      </c>
      <c r="G8" s="213" t="s">
        <v>135</v>
      </c>
      <c r="H8" s="226" t="s">
        <v>33</v>
      </c>
      <c r="I8" s="216" t="s">
        <v>5</v>
      </c>
      <c r="J8" s="212" t="s">
        <v>87</v>
      </c>
      <c r="K8" s="212" t="s">
        <v>92</v>
      </c>
      <c r="L8" s="214" t="s">
        <v>45</v>
      </c>
      <c r="M8" s="216" t="s">
        <v>5</v>
      </c>
      <c r="N8" s="213" t="s">
        <v>48</v>
      </c>
      <c r="O8" s="217" t="s">
        <v>11</v>
      </c>
      <c r="P8" s="211" t="s">
        <v>163</v>
      </c>
      <c r="Q8" s="212" t="s">
        <v>12</v>
      </c>
      <c r="R8" s="211" t="s">
        <v>8</v>
      </c>
      <c r="S8" s="211"/>
      <c r="T8" s="211"/>
      <c r="U8" s="211"/>
      <c r="V8" s="211"/>
      <c r="W8" s="211"/>
      <c r="X8" s="210" t="s">
        <v>138</v>
      </c>
      <c r="Y8" s="210" t="s">
        <v>46</v>
      </c>
      <c r="Z8" s="210" t="s">
        <v>5</v>
      </c>
      <c r="AA8" s="210" t="s">
        <v>47</v>
      </c>
      <c r="AB8" s="210" t="s">
        <v>5</v>
      </c>
      <c r="AC8" s="210" t="s">
        <v>49</v>
      </c>
      <c r="AD8" s="217" t="s">
        <v>29</v>
      </c>
      <c r="AE8" s="211" t="s">
        <v>34</v>
      </c>
      <c r="AF8" s="211" t="s">
        <v>35</v>
      </c>
      <c r="AG8" s="211" t="s">
        <v>36</v>
      </c>
      <c r="AH8" s="211" t="s">
        <v>38</v>
      </c>
      <c r="AI8" s="211" t="s">
        <v>37</v>
      </c>
      <c r="AJ8" s="211" t="s">
        <v>39</v>
      </c>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s="4" customFormat="1" ht="94.5" customHeight="1" x14ac:dyDescent="0.25">
      <c r="A9" s="223"/>
      <c r="B9" s="224"/>
      <c r="C9" s="211"/>
      <c r="D9" s="211"/>
      <c r="E9" s="224"/>
      <c r="F9" s="213"/>
      <c r="G9" s="211"/>
      <c r="H9" s="213"/>
      <c r="I9" s="215"/>
      <c r="J9" s="213"/>
      <c r="K9" s="213"/>
      <c r="L9" s="215"/>
      <c r="M9" s="215"/>
      <c r="N9" s="211"/>
      <c r="O9" s="218"/>
      <c r="P9" s="211"/>
      <c r="Q9" s="213"/>
      <c r="R9" s="7" t="s">
        <v>13</v>
      </c>
      <c r="S9" s="7" t="s">
        <v>17</v>
      </c>
      <c r="T9" s="7" t="s">
        <v>28</v>
      </c>
      <c r="U9" s="7" t="s">
        <v>18</v>
      </c>
      <c r="V9" s="7" t="s">
        <v>21</v>
      </c>
      <c r="W9" s="7" t="s">
        <v>24</v>
      </c>
      <c r="X9" s="210"/>
      <c r="Y9" s="210"/>
      <c r="Z9" s="210"/>
      <c r="AA9" s="210"/>
      <c r="AB9" s="210"/>
      <c r="AC9" s="210"/>
      <c r="AD9" s="218"/>
      <c r="AE9" s="211"/>
      <c r="AF9" s="211"/>
      <c r="AG9" s="211"/>
      <c r="AH9" s="211"/>
      <c r="AI9" s="211"/>
      <c r="AJ9" s="211"/>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row>
    <row r="10" spans="1:68" s="3" customFormat="1" ht="167.25" customHeight="1" x14ac:dyDescent="0.25">
      <c r="A10" s="198">
        <v>1</v>
      </c>
      <c r="B10" s="201" t="s">
        <v>132</v>
      </c>
      <c r="C10" s="201" t="s">
        <v>229</v>
      </c>
      <c r="D10" s="201" t="s">
        <v>413</v>
      </c>
      <c r="E10" s="204" t="s">
        <v>228</v>
      </c>
      <c r="F10" s="201" t="s">
        <v>123</v>
      </c>
      <c r="G10" s="207">
        <v>360</v>
      </c>
      <c r="H10" s="192" t="str">
        <f>IF(G10&lt;=0,"",IF(G10&lt;=2,"Muy Baja",IF(G10&lt;=24,"Baja",IF(G10&lt;=500,"Media",IF(G10&lt;=5000,"Alta","Muy Alta")))))</f>
        <v>Media</v>
      </c>
      <c r="I10" s="186">
        <f>IF(H10="","",IF(H10="Muy Baja",0.2,IF(H10="Baja",0.4,IF(H10="Media",0.6,IF(H10="Alta",0.8,IF(H10="Muy Alta",1,))))))</f>
        <v>0.6</v>
      </c>
      <c r="J10" s="189" t="s">
        <v>155</v>
      </c>
      <c r="K10" s="186" t="str">
        <f ca="1">IF(NOT(ISERROR(MATCH(J10,'Tabla Impacto'!$B$221:$B$223,0))),'Tabla Impacto'!$F$223&amp;"Por favor no seleccionar los criterios de impacto(Afectación Económica o presupuestal y Pérdida Reputacional)",J10)</f>
        <v xml:space="preserve">     El riesgo afecta la imagen de la entidad con algunos usuarios de relevancia frente al logro de los objetivos</v>
      </c>
      <c r="L10" s="192" t="str">
        <f ca="1">IF(OR(K10='Tabla Impacto'!$C$11,K10='Tabla Impacto'!$D$11),"Leve",IF(OR(K10='Tabla Impacto'!$C$12,K10='Tabla Impacto'!$D$12),"Menor",IF(OR(K10='Tabla Impacto'!$C$13,K10='Tabla Impacto'!$D$13),"Moderado",IF(OR(K10='Tabla Impacto'!$C$14,K10='Tabla Impacto'!$D$14),"Mayor",IF(OR(K10='Tabla Impacto'!$C$15,K10='Tabla Impacto'!$D$15),"Catastrófico","")))))</f>
        <v>Moderado</v>
      </c>
      <c r="M10" s="186">
        <f ca="1">IF(L10="","",IF(L10="Leve",0.2,IF(L10="Menor",0.4,IF(L10="Moderado",0.6,IF(L10="Mayor",0.8,IF(L10="Catastrófico",1,))))))</f>
        <v>0.6</v>
      </c>
      <c r="N10" s="195" t="str">
        <f ca="1">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25">
        <v>1</v>
      </c>
      <c r="P10" s="126" t="s">
        <v>414</v>
      </c>
      <c r="Q10" s="127" t="str">
        <f>IF(OR(R10="Preventivo",R10="Detectivo"),"Probabilidad",IF(R10="Correctivo","Impacto",""))</f>
        <v>Impacto</v>
      </c>
      <c r="R10" s="128" t="s">
        <v>16</v>
      </c>
      <c r="S10" s="128" t="s">
        <v>9</v>
      </c>
      <c r="T10" s="129" t="str">
        <f>IF(AND(R10="Preventivo",S10="Automático"),"50%",IF(AND(R10="Preventivo",S10="Manual"),"40%",IF(AND(R10="Detectivo",S10="Automático"),"40%",IF(AND(R10="Detectivo",S10="Manual"),"30%",IF(AND(R10="Correctivo",S10="Automático"),"35%",IF(AND(R10="Correctivo",S10="Manual"),"25%",""))))))</f>
        <v>25%</v>
      </c>
      <c r="U10" s="128" t="s">
        <v>19</v>
      </c>
      <c r="V10" s="128" t="s">
        <v>22</v>
      </c>
      <c r="W10" s="128" t="s">
        <v>119</v>
      </c>
      <c r="X10" s="130">
        <f>IFERROR(IF(Q10="Probabilidad",(I10-(+I10*T10)),IF(Q10="Impacto",I10,"")),"")</f>
        <v>0.6</v>
      </c>
      <c r="Y10" s="131" t="str">
        <f>IFERROR(IF(X10="","",IF(X10&lt;=0.2,"Muy Baja",IF(X10&lt;=0.4,"Baja",IF(X10&lt;=0.6,"Media",IF(X10&lt;=0.8,"Alta","Muy Alta"))))),"")</f>
        <v>Media</v>
      </c>
      <c r="Z10" s="132">
        <f>+X10</f>
        <v>0.6</v>
      </c>
      <c r="AA10" s="131" t="str">
        <f ca="1">IFERROR(IF(AB10="","",IF(AB10&lt;=0.2,"Leve",IF(AB10&lt;=0.4,"Menor",IF(AB10&lt;=0.6,"Moderado",IF(AB10&lt;=0.8,"Mayor","Catastrófico"))))),"")</f>
        <v>Moderado</v>
      </c>
      <c r="AB10" s="132">
        <f ca="1">IFERROR(IF(Q10="Impacto",(M10-(+M10*T10)),IF(Q10="Probabilidad",M10,"")),"")</f>
        <v>0.44999999999999996</v>
      </c>
      <c r="AC10" s="133" t="str">
        <f ca="1">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34" t="s">
        <v>136</v>
      </c>
      <c r="AE10" s="135" t="s">
        <v>416</v>
      </c>
      <c r="AF10" s="135" t="s">
        <v>417</v>
      </c>
      <c r="AG10" s="140" t="s">
        <v>231</v>
      </c>
      <c r="AH10" s="140" t="s">
        <v>232</v>
      </c>
      <c r="AI10" s="135" t="s">
        <v>415</v>
      </c>
      <c r="AJ10" s="136" t="s">
        <v>40</v>
      </c>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row>
    <row r="11" spans="1:68" ht="151.5" customHeight="1" x14ac:dyDescent="0.3">
      <c r="A11" s="199"/>
      <c r="B11" s="202"/>
      <c r="C11" s="202"/>
      <c r="D11" s="202"/>
      <c r="E11" s="205"/>
      <c r="F11" s="202"/>
      <c r="G11" s="208"/>
      <c r="H11" s="193"/>
      <c r="I11" s="187"/>
      <c r="J11" s="190"/>
      <c r="K11" s="187">
        <f ca="1">IF(NOT(ISERROR(MATCH(J11,_xlfn.ANCHORARRAY(E22),0))),I24&amp;"Por favor no seleccionar los criterios de impacto",J11)</f>
        <v>0</v>
      </c>
      <c r="L11" s="193"/>
      <c r="M11" s="187"/>
      <c r="N11" s="196"/>
      <c r="O11" s="125">
        <v>2</v>
      </c>
      <c r="P11" s="126" t="s">
        <v>414</v>
      </c>
      <c r="Q11" s="127" t="str">
        <f>IF(OR(R11="Preventivo",R11="Detectivo"),"Probabilidad",IF(R11="Correctivo","Impacto",""))</f>
        <v>Impacto</v>
      </c>
      <c r="R11" s="128" t="s">
        <v>16</v>
      </c>
      <c r="S11" s="128" t="s">
        <v>9</v>
      </c>
      <c r="T11" s="129" t="str">
        <f t="shared" ref="T11:T15" si="0">IF(AND(R11="Preventivo",S11="Automático"),"50%",IF(AND(R11="Preventivo",S11="Manual"),"40%",IF(AND(R11="Detectivo",S11="Automático"),"40%",IF(AND(R11="Detectivo",S11="Manual"),"30%",IF(AND(R11="Correctivo",S11="Automático"),"35%",IF(AND(R11="Correctivo",S11="Manual"),"25%",""))))))</f>
        <v>25%</v>
      </c>
      <c r="U11" s="128" t="s">
        <v>19</v>
      </c>
      <c r="V11" s="128" t="s">
        <v>22</v>
      </c>
      <c r="W11" s="128" t="s">
        <v>119</v>
      </c>
      <c r="X11" s="130">
        <f>IFERROR(IF(AND(Q10="Probabilidad",Q11="Probabilidad"),(Z10-(+Z10*T11)),IF(Q11="Probabilidad",(I10-(+I10*T11)),IF(Q11="Impacto",Z10,""))),"")</f>
        <v>0.6</v>
      </c>
      <c r="Y11" s="131" t="str">
        <f t="shared" ref="Y11:Y69" si="1">IFERROR(IF(X11="","",IF(X11&lt;=0.2,"Muy Baja",IF(X11&lt;=0.4,"Baja",IF(X11&lt;=0.6,"Media",IF(X11&lt;=0.8,"Alta","Muy Alta"))))),"")</f>
        <v>Media</v>
      </c>
      <c r="Z11" s="132">
        <f t="shared" ref="Z11:Z15" si="2">+X11</f>
        <v>0.6</v>
      </c>
      <c r="AA11" s="131" t="str">
        <f t="shared" ref="AA11:AA69" ca="1" si="3">IFERROR(IF(AB11="","",IF(AB11&lt;=0.2,"Leve",IF(AB11&lt;=0.4,"Menor",IF(AB11&lt;=0.6,"Moderado",IF(AB11&lt;=0.8,"Mayor","Catastrófico"))))),"")</f>
        <v>Menor</v>
      </c>
      <c r="AB11" s="132">
        <f ca="1">IFERROR(IF(AND(Q10="Impacto",Q11="Impacto"),(AB10-(+AB10*T11)),IF(Q11="Impacto",($M$10-(+$M$10*T11)),IF(Q11="Probabilidad",AB10,""))),"")</f>
        <v>0.33749999999999997</v>
      </c>
      <c r="AC11" s="133" t="str">
        <f t="shared" ref="AC11:AC15" ca="1"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Moderado</v>
      </c>
      <c r="AD11" s="134" t="s">
        <v>136</v>
      </c>
      <c r="AE11" s="135" t="s">
        <v>233</v>
      </c>
      <c r="AF11" s="135" t="s">
        <v>234</v>
      </c>
      <c r="AG11" s="140" t="s">
        <v>231</v>
      </c>
      <c r="AH11" s="140" t="s">
        <v>232</v>
      </c>
      <c r="AI11" s="135" t="s">
        <v>235</v>
      </c>
      <c r="AJ11" s="136" t="s">
        <v>40</v>
      </c>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ht="151.5" customHeight="1" x14ac:dyDescent="0.3">
      <c r="A12" s="199"/>
      <c r="B12" s="202"/>
      <c r="C12" s="202"/>
      <c r="D12" s="202"/>
      <c r="E12" s="205"/>
      <c r="F12" s="202"/>
      <c r="G12" s="208"/>
      <c r="H12" s="193"/>
      <c r="I12" s="187"/>
      <c r="J12" s="190"/>
      <c r="K12" s="187">
        <f ca="1">IF(NOT(ISERROR(MATCH(J12,_xlfn.ANCHORARRAY(E23),0))),I25&amp;"Por favor no seleccionar los criterios de impacto",J12)</f>
        <v>0</v>
      </c>
      <c r="L12" s="193"/>
      <c r="M12" s="187"/>
      <c r="N12" s="196"/>
      <c r="O12" s="125">
        <v>3</v>
      </c>
      <c r="P12" s="126" t="s">
        <v>414</v>
      </c>
      <c r="Q12" s="127" t="str">
        <f>IF(OR(R12="Preventivo",R12="Detectivo"),"Probabilidad",IF(R12="Correctivo","Impacto",""))</f>
        <v>Impacto</v>
      </c>
      <c r="R12" s="128" t="s">
        <v>16</v>
      </c>
      <c r="S12" s="128" t="s">
        <v>9</v>
      </c>
      <c r="T12" s="129" t="str">
        <f t="shared" si="0"/>
        <v>25%</v>
      </c>
      <c r="U12" s="128" t="s">
        <v>19</v>
      </c>
      <c r="V12" s="128" t="s">
        <v>22</v>
      </c>
      <c r="W12" s="128" t="s">
        <v>119</v>
      </c>
      <c r="X12" s="130">
        <f>IFERROR(IF(AND(Q11="Probabilidad",Q12="Probabilidad"),(Z11-(+Z11*T12)),IF(AND(Q11="Impacto",Q12="Probabilidad"),(Z10-(+Z10*T12)),IF(Q12="Impacto",Z11,""))),"")</f>
        <v>0.6</v>
      </c>
      <c r="Y12" s="131" t="str">
        <f t="shared" si="1"/>
        <v>Media</v>
      </c>
      <c r="Z12" s="132">
        <f t="shared" si="2"/>
        <v>0.6</v>
      </c>
      <c r="AA12" s="131" t="str">
        <f t="shared" ca="1" si="3"/>
        <v>Menor</v>
      </c>
      <c r="AB12" s="132">
        <f ca="1">IFERROR(IF(AND(Q11="Impacto",Q12="Impacto"),(AB11-(+AB11*T12)),IF(AND(Q11="Probabilidad",Q12="Impacto"),(AB10-(+AB10*T12)),IF(Q12="Probabilidad",AB11,""))),"")</f>
        <v>0.25312499999999999</v>
      </c>
      <c r="AC12" s="133" t="str">
        <f t="shared" ca="1" si="4"/>
        <v>Moderado</v>
      </c>
      <c r="AD12" s="134" t="s">
        <v>136</v>
      </c>
      <c r="AE12" s="135" t="s">
        <v>236</v>
      </c>
      <c r="AF12" s="135" t="s">
        <v>237</v>
      </c>
      <c r="AG12" s="140" t="s">
        <v>238</v>
      </c>
      <c r="AH12" s="140" t="s">
        <v>216</v>
      </c>
      <c r="AI12" s="135" t="s">
        <v>448</v>
      </c>
      <c r="AJ12" s="136" t="s">
        <v>41</v>
      </c>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ht="151.5" customHeight="1" x14ac:dyDescent="0.3">
      <c r="A13" s="199"/>
      <c r="B13" s="202"/>
      <c r="C13" s="202"/>
      <c r="D13" s="202"/>
      <c r="E13" s="205"/>
      <c r="F13" s="202"/>
      <c r="G13" s="208"/>
      <c r="H13" s="193"/>
      <c r="I13" s="187"/>
      <c r="J13" s="190"/>
      <c r="K13" s="187">
        <f ca="1">IF(NOT(ISERROR(MATCH(J13,_xlfn.ANCHORARRAY(E24),0))),I26&amp;"Por favor no seleccionar los criterios de impacto",J13)</f>
        <v>0</v>
      </c>
      <c r="L13" s="193"/>
      <c r="M13" s="187"/>
      <c r="N13" s="196"/>
      <c r="O13" s="125">
        <v>4</v>
      </c>
      <c r="P13" s="126" t="s">
        <v>414</v>
      </c>
      <c r="Q13" s="127" t="str">
        <f t="shared" ref="Q13:Q15" si="5">IF(OR(R13="Preventivo",R13="Detectivo"),"Probabilidad",IF(R13="Correctivo","Impacto",""))</f>
        <v>Impacto</v>
      </c>
      <c r="R13" s="128" t="s">
        <v>16</v>
      </c>
      <c r="S13" s="128" t="s">
        <v>9</v>
      </c>
      <c r="T13" s="129" t="str">
        <f t="shared" si="0"/>
        <v>25%</v>
      </c>
      <c r="U13" s="128" t="s">
        <v>19</v>
      </c>
      <c r="V13" s="128" t="s">
        <v>22</v>
      </c>
      <c r="W13" s="128" t="s">
        <v>119</v>
      </c>
      <c r="X13" s="130">
        <f t="shared" ref="X13:X15" si="6">IFERROR(IF(AND(Q12="Probabilidad",Q13="Probabilidad"),(Z12-(+Z12*T13)),IF(AND(Q12="Impacto",Q13="Probabilidad"),(Z11-(+Z11*T13)),IF(Q13="Impacto",Z12,""))),"")</f>
        <v>0.6</v>
      </c>
      <c r="Y13" s="131" t="str">
        <f t="shared" si="1"/>
        <v>Media</v>
      </c>
      <c r="Z13" s="132">
        <f t="shared" si="2"/>
        <v>0.6</v>
      </c>
      <c r="AA13" s="131" t="str">
        <f t="shared" ca="1" si="3"/>
        <v>Leve</v>
      </c>
      <c r="AB13" s="132">
        <f t="shared" ref="AB13:AB15" ca="1" si="7">IFERROR(IF(AND(Q12="Impacto",Q13="Impacto"),(AB12-(+AB12*T13)),IF(AND(Q12="Probabilidad",Q13="Impacto"),(AB11-(+AB11*T13)),IF(Q13="Probabilidad",AB12,""))),"")</f>
        <v>0.18984374999999998</v>
      </c>
      <c r="AC13" s="133" t="str">
        <f ca="1">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Moderado</v>
      </c>
      <c r="AD13" s="134" t="s">
        <v>136</v>
      </c>
      <c r="AE13" s="135" t="s">
        <v>240</v>
      </c>
      <c r="AF13" s="135" t="s">
        <v>239</v>
      </c>
      <c r="AG13" s="140" t="s">
        <v>238</v>
      </c>
      <c r="AH13" s="140" t="s">
        <v>216</v>
      </c>
      <c r="AI13" s="135" t="s">
        <v>449</v>
      </c>
      <c r="AJ13" s="136" t="s">
        <v>41</v>
      </c>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ht="151.5" customHeight="1" x14ac:dyDescent="0.3">
      <c r="A14" s="199"/>
      <c r="B14" s="202"/>
      <c r="C14" s="202"/>
      <c r="D14" s="202"/>
      <c r="E14" s="205"/>
      <c r="F14" s="202"/>
      <c r="G14" s="208"/>
      <c r="H14" s="193"/>
      <c r="I14" s="187"/>
      <c r="J14" s="190"/>
      <c r="K14" s="187">
        <f ca="1">IF(NOT(ISERROR(MATCH(J14,_xlfn.ANCHORARRAY(E25),0))),I27&amp;"Por favor no seleccionar los criterios de impacto",J14)</f>
        <v>0</v>
      </c>
      <c r="L14" s="193"/>
      <c r="M14" s="187"/>
      <c r="N14" s="196"/>
      <c r="O14" s="125">
        <v>5</v>
      </c>
      <c r="P14" s="126"/>
      <c r="Q14" s="127" t="str">
        <f t="shared" si="5"/>
        <v/>
      </c>
      <c r="R14" s="128"/>
      <c r="S14" s="128"/>
      <c r="T14" s="129" t="str">
        <f t="shared" si="0"/>
        <v/>
      </c>
      <c r="U14" s="128"/>
      <c r="V14" s="128"/>
      <c r="W14" s="128"/>
      <c r="X14" s="130" t="str">
        <f t="shared" si="6"/>
        <v/>
      </c>
      <c r="Y14" s="131" t="str">
        <f t="shared" si="1"/>
        <v/>
      </c>
      <c r="Z14" s="132" t="str">
        <f t="shared" si="2"/>
        <v/>
      </c>
      <c r="AA14" s="131" t="str">
        <f t="shared" si="3"/>
        <v/>
      </c>
      <c r="AB14" s="132" t="str">
        <f t="shared" si="7"/>
        <v/>
      </c>
      <c r="AC14" s="133" t="str">
        <f t="shared" si="4"/>
        <v/>
      </c>
      <c r="AD14" s="134"/>
      <c r="AE14" s="135"/>
      <c r="AF14" s="136"/>
      <c r="AG14" s="137"/>
      <c r="AH14" s="137"/>
      <c r="AI14" s="135"/>
      <c r="AJ14" s="136"/>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ht="151.5" customHeight="1" x14ac:dyDescent="0.3">
      <c r="A15" s="200"/>
      <c r="B15" s="203"/>
      <c r="C15" s="203"/>
      <c r="D15" s="203"/>
      <c r="E15" s="206"/>
      <c r="F15" s="203"/>
      <c r="G15" s="209"/>
      <c r="H15" s="194"/>
      <c r="I15" s="188"/>
      <c r="J15" s="191"/>
      <c r="K15" s="188">
        <f ca="1">IF(NOT(ISERROR(MATCH(J15,_xlfn.ANCHORARRAY(E26),0))),I28&amp;"Por favor no seleccionar los criterios de impacto",J15)</f>
        <v>0</v>
      </c>
      <c r="L15" s="194"/>
      <c r="M15" s="188"/>
      <c r="N15" s="197"/>
      <c r="O15" s="125">
        <v>6</v>
      </c>
      <c r="P15" s="126"/>
      <c r="Q15" s="127" t="str">
        <f t="shared" si="5"/>
        <v/>
      </c>
      <c r="R15" s="128"/>
      <c r="S15" s="128"/>
      <c r="T15" s="129" t="str">
        <f t="shared" si="0"/>
        <v/>
      </c>
      <c r="U15" s="128"/>
      <c r="V15" s="128"/>
      <c r="W15" s="128"/>
      <c r="X15" s="130" t="str">
        <f t="shared" si="6"/>
        <v/>
      </c>
      <c r="Y15" s="131" t="str">
        <f t="shared" si="1"/>
        <v/>
      </c>
      <c r="Z15" s="132" t="str">
        <f t="shared" si="2"/>
        <v/>
      </c>
      <c r="AA15" s="131" t="str">
        <f t="shared" si="3"/>
        <v/>
      </c>
      <c r="AB15" s="132" t="str">
        <f t="shared" si="7"/>
        <v/>
      </c>
      <c r="AC15" s="133" t="str">
        <f t="shared" si="4"/>
        <v/>
      </c>
      <c r="AD15" s="134"/>
      <c r="AE15" s="135"/>
      <c r="AF15" s="136"/>
      <c r="AG15" s="137"/>
      <c r="AH15" s="137"/>
      <c r="AI15" s="135"/>
      <c r="AJ15" s="136"/>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ht="151.5" customHeight="1" x14ac:dyDescent="0.3">
      <c r="A16" s="198">
        <v>2</v>
      </c>
      <c r="B16" s="201" t="s">
        <v>132</v>
      </c>
      <c r="C16" s="201" t="s">
        <v>245</v>
      </c>
      <c r="D16" s="201" t="s">
        <v>244</v>
      </c>
      <c r="E16" s="204" t="s">
        <v>243</v>
      </c>
      <c r="F16" s="201" t="s">
        <v>123</v>
      </c>
      <c r="G16" s="207">
        <v>360</v>
      </c>
      <c r="H16" s="192" t="str">
        <f>IF(G16&lt;=0,"",IF(G16&lt;=2,"Muy Baja",IF(G16&lt;=24,"Baja",IF(G16&lt;=500,"Media",IF(G16&lt;=5000,"Alta","Muy Alta")))))</f>
        <v>Media</v>
      </c>
      <c r="I16" s="186">
        <f>IF(H16="","",IF(H16="Muy Baja",0.2,IF(H16="Baja",0.4,IF(H16="Media",0.6,IF(H16="Alta",0.8,IF(H16="Muy Alta",1,))))))</f>
        <v>0.6</v>
      </c>
      <c r="J16" s="189" t="s">
        <v>155</v>
      </c>
      <c r="K16" s="186" t="str">
        <f ca="1">IF(NOT(ISERROR(MATCH(J16,'Tabla Impacto'!$B$221:$B$223,0))),'Tabla Impacto'!$F$223&amp;"Por favor no seleccionar los criterios de impacto(Afectación Económica o presupuestal y Pérdida Reputacional)",J16)</f>
        <v xml:space="preserve">     El riesgo afecta la imagen de la entidad con algunos usuarios de relevancia frente al logro de los objetivos</v>
      </c>
      <c r="L16" s="192" t="str">
        <f ca="1">IF(OR(K16='Tabla Impacto'!$C$11,K16='Tabla Impacto'!$D$11),"Leve",IF(OR(K16='Tabla Impacto'!$C$12,K16='Tabla Impacto'!$D$12),"Menor",IF(OR(K16='Tabla Impacto'!$C$13,K16='Tabla Impacto'!$D$13),"Moderado",IF(OR(K16='Tabla Impacto'!$C$14,K16='Tabla Impacto'!$D$14),"Mayor",IF(OR(K16='Tabla Impacto'!$C$15,K16='Tabla Impacto'!$D$15),"Catastrófico","")))))</f>
        <v>Moderado</v>
      </c>
      <c r="M16" s="186">
        <f ca="1">IF(L16="","",IF(L16="Leve",0.2,IF(L16="Menor",0.4,IF(L16="Moderado",0.6,IF(L16="Mayor",0.8,IF(L16="Catastrófico",1,))))))</f>
        <v>0.6</v>
      </c>
      <c r="N16" s="195" t="str">
        <f ca="1">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Moderado</v>
      </c>
      <c r="O16" s="125">
        <v>1</v>
      </c>
      <c r="P16" s="126" t="s">
        <v>246</v>
      </c>
      <c r="Q16" s="127" t="str">
        <f>IF(OR(R16="Preventivo",R16="Detectivo"),"Probabilidad",IF(R16="Correctivo","Impacto",""))</f>
        <v>Probabilidad</v>
      </c>
      <c r="R16" s="128" t="s">
        <v>14</v>
      </c>
      <c r="S16" s="128" t="s">
        <v>9</v>
      </c>
      <c r="T16" s="129" t="str">
        <f>IF(AND(R16="Preventivo",S16="Automático"),"50%",IF(AND(R16="Preventivo",S16="Manual"),"40%",IF(AND(R16="Detectivo",S16="Automático"),"40%",IF(AND(R16="Detectivo",S16="Manual"),"30%",IF(AND(R16="Correctivo",S16="Automático"),"35%",IF(AND(R16="Correctivo",S16="Manual"),"25%",""))))))</f>
        <v>40%</v>
      </c>
      <c r="U16" s="128" t="s">
        <v>19</v>
      </c>
      <c r="V16" s="128" t="s">
        <v>22</v>
      </c>
      <c r="W16" s="128" t="s">
        <v>119</v>
      </c>
      <c r="X16" s="130">
        <f>IFERROR(IF(Q16="Probabilidad",(I16-(+I16*T16)),IF(Q16="Impacto",I16,"")),"")</f>
        <v>0.36</v>
      </c>
      <c r="Y16" s="131" t="str">
        <f>IFERROR(IF(X16="","",IF(X16&lt;=0.2,"Muy Baja",IF(X16&lt;=0.4,"Baja",IF(X16&lt;=0.6,"Media",IF(X16&lt;=0.8,"Alta","Muy Alta"))))),"")</f>
        <v>Baja</v>
      </c>
      <c r="Z16" s="132">
        <f>+X16</f>
        <v>0.36</v>
      </c>
      <c r="AA16" s="131" t="str">
        <f ca="1">IFERROR(IF(AB16="","",IF(AB16&lt;=0.2,"Leve",IF(AB16&lt;=0.4,"Menor",IF(AB16&lt;=0.6,"Moderado",IF(AB16&lt;=0.8,"Mayor","Catastrófico"))))),"")</f>
        <v>Moderado</v>
      </c>
      <c r="AB16" s="132">
        <f ca="1">IFERROR(IF(Q16="Impacto",(M16-(+M16*T16)),IF(Q16="Probabilidad",M16,"")),"")</f>
        <v>0.6</v>
      </c>
      <c r="AC16" s="133" t="str">
        <f ca="1">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Moderado</v>
      </c>
      <c r="AD16" s="134" t="s">
        <v>136</v>
      </c>
      <c r="AE16" s="135" t="s">
        <v>247</v>
      </c>
      <c r="AF16" s="135" t="s">
        <v>248</v>
      </c>
      <c r="AG16" s="140" t="s">
        <v>231</v>
      </c>
      <c r="AH16" s="140" t="s">
        <v>232</v>
      </c>
      <c r="AI16" s="135" t="s">
        <v>249</v>
      </c>
      <c r="AJ16" s="136" t="s">
        <v>40</v>
      </c>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ht="151.5" customHeight="1" x14ac:dyDescent="0.3">
      <c r="A17" s="199"/>
      <c r="B17" s="202"/>
      <c r="C17" s="202"/>
      <c r="D17" s="202"/>
      <c r="E17" s="205"/>
      <c r="F17" s="202"/>
      <c r="G17" s="208"/>
      <c r="H17" s="193"/>
      <c r="I17" s="187"/>
      <c r="J17" s="190"/>
      <c r="K17" s="187">
        <f ca="1">IF(NOT(ISERROR(MATCH(J17,_xlfn.ANCHORARRAY(E28),0))),I30&amp;"Por favor no seleccionar los criterios de impacto",J17)</f>
        <v>0</v>
      </c>
      <c r="L17" s="193"/>
      <c r="M17" s="187"/>
      <c r="N17" s="196"/>
      <c r="O17" s="125">
        <v>2</v>
      </c>
      <c r="P17" s="126" t="s">
        <v>250</v>
      </c>
      <c r="Q17" s="127" t="str">
        <f>IF(OR(R17="Preventivo",R17="Detectivo"),"Probabilidad",IF(R17="Correctivo","Impacto",""))</f>
        <v>Probabilidad</v>
      </c>
      <c r="R17" s="128" t="s">
        <v>14</v>
      </c>
      <c r="S17" s="128" t="s">
        <v>9</v>
      </c>
      <c r="T17" s="129" t="str">
        <f t="shared" ref="T17:T21" si="8">IF(AND(R17="Preventivo",S17="Automático"),"50%",IF(AND(R17="Preventivo",S17="Manual"),"40%",IF(AND(R17="Detectivo",S17="Automático"),"40%",IF(AND(R17="Detectivo",S17="Manual"),"30%",IF(AND(R17="Correctivo",S17="Automático"),"35%",IF(AND(R17="Correctivo",S17="Manual"),"25%",""))))))</f>
        <v>40%</v>
      </c>
      <c r="U17" s="128" t="s">
        <v>19</v>
      </c>
      <c r="V17" s="128" t="s">
        <v>22</v>
      </c>
      <c r="W17" s="128" t="s">
        <v>119</v>
      </c>
      <c r="X17" s="130">
        <f>IFERROR(IF(AND(Q16="Probabilidad",Q17="Probabilidad"),(Z16-(+Z16*T17)),IF(Q17="Probabilidad",(I16-(+I16*T17)),IF(Q17="Impacto",Z16,""))),"")</f>
        <v>0.216</v>
      </c>
      <c r="Y17" s="131" t="str">
        <f t="shared" si="1"/>
        <v>Baja</v>
      </c>
      <c r="Z17" s="132">
        <f t="shared" ref="Z17:Z21" si="9">+X17</f>
        <v>0.216</v>
      </c>
      <c r="AA17" s="131" t="str">
        <f t="shared" ca="1" si="3"/>
        <v>Moderado</v>
      </c>
      <c r="AB17" s="132">
        <f ca="1">IFERROR(IF(AND(Q16="Impacto",Q17="Impacto"),(AB10-(+AB10*T17)),IF(Q17="Impacto",($M$16-(+$M$16*T17)),IF(Q17="Probabilidad",AB10,""))),"")</f>
        <v>0.44999999999999996</v>
      </c>
      <c r="AC17" s="133" t="str">
        <f t="shared" ref="AC17:AC18" ca="1" si="10">IFERROR(IF(OR(AND(Y17="Muy Baja",AA17="Leve"),AND(Y17="Muy Baja",AA17="Menor"),AND(Y17="Baja",AA17="Leve")),"Bajo",IF(OR(AND(Y17="Muy baja",AA17="Moderado"),AND(Y17="Baja",AA17="Menor"),AND(Y17="Baja",AA17="Moderado"),AND(Y17="Media",AA17="Leve"),AND(Y17="Media",AA17="Menor"),AND(Y17="Media",AA17="Moderado"),AND(Y17="Alta",AA17="Leve"),AND(Y17="Alta",AA17="Menor")),"Moderado",IF(OR(AND(Y17="Muy Baja",AA17="Mayor"),AND(Y17="Baja",AA17="Mayor"),AND(Y17="Media",AA17="Mayor"),AND(Y17="Alta",AA17="Moderado"),AND(Y17="Alta",AA17="Mayor"),AND(Y17="Muy Alta",AA17="Leve"),AND(Y17="Muy Alta",AA17="Menor"),AND(Y17="Muy Alta",AA17="Moderado"),AND(Y17="Muy Alta",AA17="Mayor")),"Alto",IF(OR(AND(Y17="Muy Baja",AA17="Catastrófico"),AND(Y17="Baja",AA17="Catastrófico"),AND(Y17="Media",AA17="Catastrófico"),AND(Y17="Alta",AA17="Catastrófico"),AND(Y17="Muy Alta",AA17="Catastrófico")),"Extremo","")))),"")</f>
        <v>Moderado</v>
      </c>
      <c r="AD17" s="134" t="s">
        <v>136</v>
      </c>
      <c r="AE17" s="135" t="s">
        <v>252</v>
      </c>
      <c r="AF17" s="135" t="s">
        <v>251</v>
      </c>
      <c r="AG17" s="140" t="s">
        <v>231</v>
      </c>
      <c r="AH17" s="137" t="s">
        <v>253</v>
      </c>
      <c r="AI17" s="135" t="s">
        <v>254</v>
      </c>
      <c r="AJ17" s="136" t="s">
        <v>40</v>
      </c>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ht="151.5" customHeight="1" x14ac:dyDescent="0.3">
      <c r="A18" s="199"/>
      <c r="B18" s="202"/>
      <c r="C18" s="202"/>
      <c r="D18" s="202"/>
      <c r="E18" s="205"/>
      <c r="F18" s="202"/>
      <c r="G18" s="208"/>
      <c r="H18" s="193"/>
      <c r="I18" s="187"/>
      <c r="J18" s="190"/>
      <c r="K18" s="187">
        <f ca="1">IF(NOT(ISERROR(MATCH(J18,_xlfn.ANCHORARRAY(E29),0))),I31&amp;"Por favor no seleccionar los criterios de impacto",J18)</f>
        <v>0</v>
      </c>
      <c r="L18" s="193"/>
      <c r="M18" s="187"/>
      <c r="N18" s="196"/>
      <c r="O18" s="125">
        <v>3</v>
      </c>
      <c r="P18" s="138" t="s">
        <v>255</v>
      </c>
      <c r="Q18" s="127" t="str">
        <f>IF(OR(R18="Preventivo",R18="Detectivo"),"Probabilidad",IF(R18="Correctivo","Impacto",""))</f>
        <v>Probabilidad</v>
      </c>
      <c r="R18" s="128" t="s">
        <v>14</v>
      </c>
      <c r="S18" s="128" t="s">
        <v>9</v>
      </c>
      <c r="T18" s="129" t="str">
        <f t="shared" si="8"/>
        <v>40%</v>
      </c>
      <c r="U18" s="128" t="s">
        <v>19</v>
      </c>
      <c r="V18" s="128" t="s">
        <v>22</v>
      </c>
      <c r="W18" s="128" t="s">
        <v>119</v>
      </c>
      <c r="X18" s="130">
        <f>IFERROR(IF(AND(Q17="Probabilidad",Q18="Probabilidad"),(Z17-(+Z17*T18)),IF(AND(Q17="Impacto",Q18="Probabilidad"),(Z16-(+Z16*T18)),IF(Q18="Impacto",Z17,""))),"")</f>
        <v>0.12959999999999999</v>
      </c>
      <c r="Y18" s="131" t="str">
        <f t="shared" si="1"/>
        <v>Muy Baja</v>
      </c>
      <c r="Z18" s="132">
        <f t="shared" si="9"/>
        <v>0.12959999999999999</v>
      </c>
      <c r="AA18" s="131" t="str">
        <f t="shared" ca="1" si="3"/>
        <v>Moderado</v>
      </c>
      <c r="AB18" s="132">
        <f ca="1">IFERROR(IF(AND(Q17="Impacto",Q18="Impacto"),(AB17-(+AB17*T18)),IF(AND(Q17="Probabilidad",Q18="Impacto"),(AB16-(+AB16*T18)),IF(Q18="Probabilidad",AB17,""))),"")</f>
        <v>0.44999999999999996</v>
      </c>
      <c r="AC18" s="133" t="str">
        <f t="shared" ca="1" si="10"/>
        <v>Moderado</v>
      </c>
      <c r="AD18" s="134" t="s">
        <v>136</v>
      </c>
      <c r="AE18" s="135" t="s">
        <v>256</v>
      </c>
      <c r="AF18" s="135" t="s">
        <v>257</v>
      </c>
      <c r="AG18" s="140" t="s">
        <v>238</v>
      </c>
      <c r="AH18" s="137" t="s">
        <v>216</v>
      </c>
      <c r="AI18" s="135" t="s">
        <v>450</v>
      </c>
      <c r="AJ18" s="136" t="s">
        <v>41</v>
      </c>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ht="151.5" customHeight="1" x14ac:dyDescent="0.3">
      <c r="A19" s="199"/>
      <c r="B19" s="202"/>
      <c r="C19" s="202"/>
      <c r="D19" s="202"/>
      <c r="E19" s="205"/>
      <c r="F19" s="202"/>
      <c r="G19" s="208"/>
      <c r="H19" s="193"/>
      <c r="I19" s="187"/>
      <c r="J19" s="190"/>
      <c r="K19" s="187">
        <f ca="1">IF(NOT(ISERROR(MATCH(J19,_xlfn.ANCHORARRAY(E30),0))),I32&amp;"Por favor no seleccionar los criterios de impacto",J19)</f>
        <v>0</v>
      </c>
      <c r="L19" s="193"/>
      <c r="M19" s="187"/>
      <c r="N19" s="196"/>
      <c r="O19" s="125">
        <v>4</v>
      </c>
      <c r="P19" s="126"/>
      <c r="Q19" s="127" t="str">
        <f t="shared" ref="Q19:Q21" si="11">IF(OR(R19="Preventivo",R19="Detectivo"),"Probabilidad",IF(R19="Correctivo","Impacto",""))</f>
        <v/>
      </c>
      <c r="R19" s="128"/>
      <c r="S19" s="128"/>
      <c r="T19" s="129" t="str">
        <f t="shared" si="8"/>
        <v/>
      </c>
      <c r="U19" s="128"/>
      <c r="V19" s="128"/>
      <c r="W19" s="128"/>
      <c r="X19" s="130" t="str">
        <f t="shared" ref="X19:X21" si="12">IFERROR(IF(AND(Q18="Probabilidad",Q19="Probabilidad"),(Z18-(+Z18*T19)),IF(AND(Q18="Impacto",Q19="Probabilidad"),(Z17-(+Z17*T19)),IF(Q19="Impacto",Z18,""))),"")</f>
        <v/>
      </c>
      <c r="Y19" s="131" t="str">
        <f t="shared" si="1"/>
        <v/>
      </c>
      <c r="Z19" s="132" t="str">
        <f t="shared" si="9"/>
        <v/>
      </c>
      <c r="AA19" s="131" t="str">
        <f t="shared" si="3"/>
        <v/>
      </c>
      <c r="AB19" s="132" t="str">
        <f t="shared" ref="AB19:AB21" si="13">IFERROR(IF(AND(Q18="Impacto",Q19="Impacto"),(AB18-(+AB18*T19)),IF(AND(Q18="Probabilidad",Q19="Impacto"),(AB17-(+AB17*T19)),IF(Q19="Probabilidad",AB18,""))),"")</f>
        <v/>
      </c>
      <c r="AC19" s="133"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4"/>
      <c r="AE19" s="135"/>
      <c r="AF19" s="136"/>
      <c r="AG19" s="137"/>
      <c r="AH19" s="137"/>
      <c r="AI19" s="135"/>
      <c r="AJ19" s="136"/>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ht="151.5" customHeight="1" x14ac:dyDescent="0.3">
      <c r="A20" s="199"/>
      <c r="B20" s="202"/>
      <c r="C20" s="202"/>
      <c r="D20" s="202"/>
      <c r="E20" s="205"/>
      <c r="F20" s="202"/>
      <c r="G20" s="208"/>
      <c r="H20" s="193"/>
      <c r="I20" s="187"/>
      <c r="J20" s="190"/>
      <c r="K20" s="187">
        <f ca="1">IF(NOT(ISERROR(MATCH(J20,_xlfn.ANCHORARRAY(E31),0))),I33&amp;"Por favor no seleccionar los criterios de impacto",J20)</f>
        <v>0</v>
      </c>
      <c r="L20" s="193"/>
      <c r="M20" s="187"/>
      <c r="N20" s="196"/>
      <c r="O20" s="125">
        <v>5</v>
      </c>
      <c r="P20" s="126"/>
      <c r="Q20" s="127" t="str">
        <f t="shared" si="11"/>
        <v/>
      </c>
      <c r="R20" s="128"/>
      <c r="S20" s="128"/>
      <c r="T20" s="129" t="str">
        <f t="shared" si="8"/>
        <v/>
      </c>
      <c r="U20" s="128"/>
      <c r="V20" s="128"/>
      <c r="W20" s="128"/>
      <c r="X20" s="130" t="str">
        <f t="shared" si="12"/>
        <v/>
      </c>
      <c r="Y20" s="131" t="str">
        <f t="shared" si="1"/>
        <v/>
      </c>
      <c r="Z20" s="132" t="str">
        <f t="shared" si="9"/>
        <v/>
      </c>
      <c r="AA20" s="131" t="str">
        <f t="shared" si="3"/>
        <v/>
      </c>
      <c r="AB20" s="132" t="str">
        <f t="shared" si="13"/>
        <v/>
      </c>
      <c r="AC20" s="133"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4"/>
      <c r="AE20" s="135"/>
      <c r="AF20" s="136"/>
      <c r="AG20" s="137"/>
      <c r="AH20" s="137"/>
      <c r="AI20" s="135"/>
      <c r="AJ20" s="136"/>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ht="151.5" customHeight="1" x14ac:dyDescent="0.3">
      <c r="A21" s="200"/>
      <c r="B21" s="203"/>
      <c r="C21" s="203"/>
      <c r="D21" s="203"/>
      <c r="E21" s="206"/>
      <c r="F21" s="203"/>
      <c r="G21" s="209"/>
      <c r="H21" s="194"/>
      <c r="I21" s="188"/>
      <c r="J21" s="191"/>
      <c r="K21" s="188">
        <f ca="1">IF(NOT(ISERROR(MATCH(J21,_xlfn.ANCHORARRAY(E32),0))),I34&amp;"Por favor no seleccionar los criterios de impacto",J21)</f>
        <v>0</v>
      </c>
      <c r="L21" s="194"/>
      <c r="M21" s="188"/>
      <c r="N21" s="197"/>
      <c r="O21" s="125">
        <v>6</v>
      </c>
      <c r="P21" s="126"/>
      <c r="Q21" s="127" t="str">
        <f t="shared" si="11"/>
        <v/>
      </c>
      <c r="R21" s="128"/>
      <c r="S21" s="128"/>
      <c r="T21" s="129" t="str">
        <f t="shared" si="8"/>
        <v/>
      </c>
      <c r="U21" s="128"/>
      <c r="V21" s="128"/>
      <c r="W21" s="128"/>
      <c r="X21" s="130" t="str">
        <f t="shared" si="12"/>
        <v/>
      </c>
      <c r="Y21" s="131" t="str">
        <f t="shared" si="1"/>
        <v/>
      </c>
      <c r="Z21" s="132" t="str">
        <f t="shared" si="9"/>
        <v/>
      </c>
      <c r="AA21" s="131" t="str">
        <f t="shared" si="3"/>
        <v/>
      </c>
      <c r="AB21" s="132" t="str">
        <f t="shared" si="13"/>
        <v/>
      </c>
      <c r="AC21" s="133" t="str">
        <f t="shared" si="14"/>
        <v/>
      </c>
      <c r="AD21" s="134"/>
      <c r="AE21" s="135"/>
      <c r="AF21" s="136"/>
      <c r="AG21" s="137"/>
      <c r="AH21" s="137"/>
      <c r="AI21" s="135"/>
      <c r="AJ21" s="136"/>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ht="151.5" customHeight="1" x14ac:dyDescent="0.3">
      <c r="A22" s="198">
        <v>3</v>
      </c>
      <c r="B22" s="201"/>
      <c r="C22" s="201"/>
      <c r="D22" s="201"/>
      <c r="E22" s="204"/>
      <c r="F22" s="201"/>
      <c r="G22" s="207"/>
      <c r="H22" s="192" t="str">
        <f>IF(G22&lt;=0,"",IF(G22&lt;=2,"Muy Baja",IF(G22&lt;=24,"Baja",IF(G22&lt;=500,"Media",IF(G22&lt;=5000,"Alta","Muy Alta")))))</f>
        <v/>
      </c>
      <c r="I22" s="186" t="str">
        <f>IF(H22="","",IF(H22="Muy Baja",0.2,IF(H22="Baja",0.4,IF(H22="Media",0.6,IF(H22="Alta",0.8,IF(H22="Muy Alta",1,))))))</f>
        <v/>
      </c>
      <c r="J22" s="189"/>
      <c r="K22" s="186">
        <f ca="1">IF(NOT(ISERROR(MATCH(J22,'Tabla Impacto'!$B$221:$B$223,0))),'Tabla Impacto'!$F$223&amp;"Por favor no seleccionar los criterios de impacto(Afectación Económica o presupuestal y Pérdida Reputacional)",J22)</f>
        <v>0</v>
      </c>
      <c r="L22" s="192" t="str">
        <f ca="1">IF(OR(K22='Tabla Impacto'!$C$11,K22='Tabla Impacto'!$D$11),"Leve",IF(OR(K22='Tabla Impacto'!$C$12,K22='Tabla Impacto'!$D$12),"Menor",IF(OR(K22='Tabla Impacto'!$C$13,K22='Tabla Impacto'!$D$13),"Moderado",IF(OR(K22='Tabla Impacto'!$C$14,K22='Tabla Impacto'!$D$14),"Mayor",IF(OR(K22='Tabla Impacto'!$C$15,K22='Tabla Impacto'!$D$15),"Catastrófico","")))))</f>
        <v/>
      </c>
      <c r="M22" s="186" t="str">
        <f ca="1">IF(L22="","",IF(L22="Leve",0.2,IF(L22="Menor",0.4,IF(L22="Moderado",0.6,IF(L22="Mayor",0.8,IF(L22="Catastrófico",1,))))))</f>
        <v/>
      </c>
      <c r="N22" s="195" t="str">
        <f ca="1">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
      </c>
      <c r="O22" s="125">
        <v>1</v>
      </c>
      <c r="P22" s="126"/>
      <c r="Q22" s="127" t="str">
        <f>IF(OR(R22="Preventivo",R22="Detectivo"),"Probabilidad",IF(R22="Correctivo","Impacto",""))</f>
        <v/>
      </c>
      <c r="R22" s="128"/>
      <c r="S22" s="128"/>
      <c r="T22" s="129" t="str">
        <f>IF(AND(R22="Preventivo",S22="Automático"),"50%",IF(AND(R22="Preventivo",S22="Manual"),"40%",IF(AND(R22="Detectivo",S22="Automático"),"40%",IF(AND(R22="Detectivo",S22="Manual"),"30%",IF(AND(R22="Correctivo",S22="Automático"),"35%",IF(AND(R22="Correctivo",S22="Manual"),"25%",""))))))</f>
        <v/>
      </c>
      <c r="U22" s="128"/>
      <c r="V22" s="128"/>
      <c r="W22" s="128"/>
      <c r="X22" s="130" t="str">
        <f>IFERROR(IF(Q22="Probabilidad",(I22-(+I22*T22)),IF(Q22="Impacto",I22,"")),"")</f>
        <v/>
      </c>
      <c r="Y22" s="131" t="str">
        <f>IFERROR(IF(X22="","",IF(X22&lt;=0.2,"Muy Baja",IF(X22&lt;=0.4,"Baja",IF(X22&lt;=0.6,"Media",IF(X22&lt;=0.8,"Alta","Muy Alta"))))),"")</f>
        <v/>
      </c>
      <c r="Z22" s="132" t="str">
        <f>+X22</f>
        <v/>
      </c>
      <c r="AA22" s="131" t="str">
        <f>IFERROR(IF(AB22="","",IF(AB22&lt;=0.2,"Leve",IF(AB22&lt;=0.4,"Menor",IF(AB22&lt;=0.6,"Moderado",IF(AB22&lt;=0.8,"Mayor","Catastrófico"))))),"")</f>
        <v/>
      </c>
      <c r="AB22" s="132" t="str">
        <f>IFERROR(IF(Q22="Impacto",(M22-(+M22*T22)),IF(Q22="Probabilidad",M22,"")),"")</f>
        <v/>
      </c>
      <c r="AC22" s="133"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
      </c>
      <c r="AD22" s="134"/>
      <c r="AE22" s="126"/>
      <c r="AF22" s="135"/>
      <c r="AG22" s="137"/>
      <c r="AH22" s="137"/>
      <c r="AI22" s="135"/>
      <c r="AJ22" s="136"/>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ht="151.5" customHeight="1" x14ac:dyDescent="0.3">
      <c r="A23" s="199"/>
      <c r="B23" s="202"/>
      <c r="C23" s="202"/>
      <c r="D23" s="202"/>
      <c r="E23" s="205"/>
      <c r="F23" s="202"/>
      <c r="G23" s="208"/>
      <c r="H23" s="193"/>
      <c r="I23" s="187"/>
      <c r="J23" s="190"/>
      <c r="K23" s="187">
        <f t="shared" ref="K23:K27" ca="1" si="15">IF(NOT(ISERROR(MATCH(J23,_xlfn.ANCHORARRAY(E34),0))),I36&amp;"Por favor no seleccionar los criterios de impacto",J23)</f>
        <v>0</v>
      </c>
      <c r="L23" s="193"/>
      <c r="M23" s="187"/>
      <c r="N23" s="196"/>
      <c r="O23" s="125">
        <v>2</v>
      </c>
      <c r="P23" s="126"/>
      <c r="Q23" s="127" t="str">
        <f>IF(OR(R23="Preventivo",R23="Detectivo"),"Probabilidad",IF(R23="Correctivo","Impacto",""))</f>
        <v/>
      </c>
      <c r="R23" s="128"/>
      <c r="S23" s="128"/>
      <c r="T23" s="129" t="str">
        <f t="shared" ref="T23:T27" si="16">IF(AND(R23="Preventivo",S23="Automático"),"50%",IF(AND(R23="Preventivo",S23="Manual"),"40%",IF(AND(R23="Detectivo",S23="Automático"),"40%",IF(AND(R23="Detectivo",S23="Manual"),"30%",IF(AND(R23="Correctivo",S23="Automático"),"35%",IF(AND(R23="Correctivo",S23="Manual"),"25%",""))))))</f>
        <v/>
      </c>
      <c r="U23" s="128"/>
      <c r="V23" s="128"/>
      <c r="W23" s="128"/>
      <c r="X23" s="139" t="str">
        <f>IFERROR(IF(AND(Q22="Probabilidad",Q23="Probabilidad"),(Z22-(+Z22*T23)),IF(Q23="Probabilidad",(I22-(+I22*T23)),IF(Q23="Impacto",Z22,""))),"")</f>
        <v/>
      </c>
      <c r="Y23" s="131" t="str">
        <f t="shared" si="1"/>
        <v/>
      </c>
      <c r="Z23" s="132" t="str">
        <f t="shared" ref="Z23:Z27" si="17">+X23</f>
        <v/>
      </c>
      <c r="AA23" s="131" t="str">
        <f t="shared" si="3"/>
        <v/>
      </c>
      <c r="AB23" s="132" t="str">
        <f>IFERROR(IF(AND(Q22="Impacto",Q23="Impacto"),(AB16-(+AB16*T23)),IF(Q23="Impacto",($M$22-(+$M$22*T23)),IF(Q23="Probabilidad",AB16,""))),"")</f>
        <v/>
      </c>
      <c r="AC23" s="133"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34"/>
      <c r="AE23" s="135"/>
      <c r="AF23" s="136"/>
      <c r="AG23" s="137"/>
      <c r="AH23" s="137"/>
      <c r="AI23" s="135"/>
      <c r="AJ23" s="136"/>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ht="151.5" customHeight="1" x14ac:dyDescent="0.3">
      <c r="A24" s="199"/>
      <c r="B24" s="202"/>
      <c r="C24" s="202"/>
      <c r="D24" s="202"/>
      <c r="E24" s="205"/>
      <c r="F24" s="202"/>
      <c r="G24" s="208"/>
      <c r="H24" s="193"/>
      <c r="I24" s="187"/>
      <c r="J24" s="190"/>
      <c r="K24" s="187">
        <f t="shared" ca="1" si="15"/>
        <v>0</v>
      </c>
      <c r="L24" s="193"/>
      <c r="M24" s="187"/>
      <c r="N24" s="196"/>
      <c r="O24" s="125">
        <v>3</v>
      </c>
      <c r="P24" s="138"/>
      <c r="Q24" s="127" t="str">
        <f>IF(OR(R24="Preventivo",R24="Detectivo"),"Probabilidad",IF(R24="Correctivo","Impacto",""))</f>
        <v/>
      </c>
      <c r="R24" s="128"/>
      <c r="S24" s="128"/>
      <c r="T24" s="129" t="str">
        <f t="shared" si="16"/>
        <v/>
      </c>
      <c r="U24" s="128"/>
      <c r="V24" s="128"/>
      <c r="W24" s="128"/>
      <c r="X24" s="130" t="str">
        <f>IFERROR(IF(AND(Q23="Probabilidad",Q24="Probabilidad"),(Z23-(+Z23*T24)),IF(AND(Q23="Impacto",Q24="Probabilidad"),(Z22-(+Z22*T24)),IF(Q24="Impacto",Z23,""))),"")</f>
        <v/>
      </c>
      <c r="Y24" s="131" t="str">
        <f t="shared" si="1"/>
        <v/>
      </c>
      <c r="Z24" s="132" t="str">
        <f t="shared" si="17"/>
        <v/>
      </c>
      <c r="AA24" s="131" t="str">
        <f t="shared" si="3"/>
        <v/>
      </c>
      <c r="AB24" s="132" t="str">
        <f>IFERROR(IF(AND(Q23="Impacto",Q24="Impacto"),(AB23-(+AB23*T24)),IF(AND(Q23="Probabilidad",Q24="Impacto"),(AB22-(+AB22*T24)),IF(Q24="Probabilidad",AB23,""))),"")</f>
        <v/>
      </c>
      <c r="AC24" s="133" t="str">
        <f t="shared" si="18"/>
        <v/>
      </c>
      <c r="AD24" s="134"/>
      <c r="AE24" s="135"/>
      <c r="AF24" s="136"/>
      <c r="AG24" s="137"/>
      <c r="AH24" s="137"/>
      <c r="AI24" s="135"/>
      <c r="AJ24" s="136"/>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ht="151.5" customHeight="1" x14ac:dyDescent="0.3">
      <c r="A25" s="199"/>
      <c r="B25" s="202"/>
      <c r="C25" s="202"/>
      <c r="D25" s="202"/>
      <c r="E25" s="205"/>
      <c r="F25" s="202"/>
      <c r="G25" s="208"/>
      <c r="H25" s="193"/>
      <c r="I25" s="187"/>
      <c r="J25" s="190"/>
      <c r="K25" s="187">
        <f t="shared" ca="1" si="15"/>
        <v>0</v>
      </c>
      <c r="L25" s="193"/>
      <c r="M25" s="187"/>
      <c r="N25" s="196"/>
      <c r="O25" s="125">
        <v>4</v>
      </c>
      <c r="P25" s="126"/>
      <c r="Q25" s="127" t="str">
        <f t="shared" ref="Q25:Q27" si="19">IF(OR(R25="Preventivo",R25="Detectivo"),"Probabilidad",IF(R25="Correctivo","Impacto",""))</f>
        <v/>
      </c>
      <c r="R25" s="128"/>
      <c r="S25" s="128"/>
      <c r="T25" s="129" t="str">
        <f t="shared" si="16"/>
        <v/>
      </c>
      <c r="U25" s="128"/>
      <c r="V25" s="128"/>
      <c r="W25" s="128"/>
      <c r="X25" s="130" t="str">
        <f t="shared" ref="X25:X27" si="20">IFERROR(IF(AND(Q24="Probabilidad",Q25="Probabilidad"),(Z24-(+Z24*T25)),IF(AND(Q24="Impacto",Q25="Probabilidad"),(Z23-(+Z23*T25)),IF(Q25="Impacto",Z24,""))),"")</f>
        <v/>
      </c>
      <c r="Y25" s="131" t="str">
        <f t="shared" si="1"/>
        <v/>
      </c>
      <c r="Z25" s="132" t="str">
        <f t="shared" si="17"/>
        <v/>
      </c>
      <c r="AA25" s="131" t="str">
        <f t="shared" si="3"/>
        <v/>
      </c>
      <c r="AB25" s="132" t="str">
        <f t="shared" ref="AB25:AB27" si="21">IFERROR(IF(AND(Q24="Impacto",Q25="Impacto"),(AB24-(+AB24*T25)),IF(AND(Q24="Probabilidad",Q25="Impacto"),(AB23-(+AB23*T25)),IF(Q25="Probabilidad",AB24,""))),"")</f>
        <v/>
      </c>
      <c r="AC25" s="133"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4"/>
      <c r="AE25" s="135"/>
      <c r="AF25" s="136"/>
      <c r="AG25" s="137"/>
      <c r="AH25" s="137"/>
      <c r="AI25" s="135"/>
      <c r="AJ25" s="136"/>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ht="151.5" customHeight="1" x14ac:dyDescent="0.3">
      <c r="A26" s="199"/>
      <c r="B26" s="202"/>
      <c r="C26" s="202"/>
      <c r="D26" s="202"/>
      <c r="E26" s="205"/>
      <c r="F26" s="202"/>
      <c r="G26" s="208"/>
      <c r="H26" s="193"/>
      <c r="I26" s="187"/>
      <c r="J26" s="190"/>
      <c r="K26" s="187">
        <f t="shared" ca="1" si="15"/>
        <v>0</v>
      </c>
      <c r="L26" s="193"/>
      <c r="M26" s="187"/>
      <c r="N26" s="196"/>
      <c r="O26" s="125">
        <v>5</v>
      </c>
      <c r="P26" s="126"/>
      <c r="Q26" s="127" t="str">
        <f t="shared" si="19"/>
        <v/>
      </c>
      <c r="R26" s="128"/>
      <c r="S26" s="128"/>
      <c r="T26" s="129" t="str">
        <f t="shared" si="16"/>
        <v/>
      </c>
      <c r="U26" s="128"/>
      <c r="V26" s="128"/>
      <c r="W26" s="128"/>
      <c r="X26" s="130" t="str">
        <f t="shared" si="20"/>
        <v/>
      </c>
      <c r="Y26" s="131" t="str">
        <f t="shared" si="1"/>
        <v/>
      </c>
      <c r="Z26" s="132" t="str">
        <f t="shared" si="17"/>
        <v/>
      </c>
      <c r="AA26" s="131" t="str">
        <f t="shared" si="3"/>
        <v/>
      </c>
      <c r="AB26" s="132" t="str">
        <f t="shared" si="21"/>
        <v/>
      </c>
      <c r="AC26" s="133"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4"/>
      <c r="AE26" s="135"/>
      <c r="AF26" s="136"/>
      <c r="AG26" s="137"/>
      <c r="AH26" s="137"/>
      <c r="AI26" s="135"/>
      <c r="AJ26" s="136"/>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ht="151.5" customHeight="1" x14ac:dyDescent="0.3">
      <c r="A27" s="200"/>
      <c r="B27" s="203"/>
      <c r="C27" s="203"/>
      <c r="D27" s="203"/>
      <c r="E27" s="206"/>
      <c r="F27" s="203"/>
      <c r="G27" s="209"/>
      <c r="H27" s="194"/>
      <c r="I27" s="188"/>
      <c r="J27" s="191"/>
      <c r="K27" s="188">
        <f t="shared" ca="1" si="15"/>
        <v>0</v>
      </c>
      <c r="L27" s="194"/>
      <c r="M27" s="188"/>
      <c r="N27" s="197"/>
      <c r="O27" s="125">
        <v>6</v>
      </c>
      <c r="P27" s="126"/>
      <c r="Q27" s="127" t="str">
        <f t="shared" si="19"/>
        <v/>
      </c>
      <c r="R27" s="128"/>
      <c r="S27" s="128"/>
      <c r="T27" s="129" t="str">
        <f t="shared" si="16"/>
        <v/>
      </c>
      <c r="U27" s="128"/>
      <c r="V27" s="128"/>
      <c r="W27" s="128"/>
      <c r="X27" s="130" t="str">
        <f t="shared" si="20"/>
        <v/>
      </c>
      <c r="Y27" s="131" t="str">
        <f t="shared" si="1"/>
        <v/>
      </c>
      <c r="Z27" s="132" t="str">
        <f t="shared" si="17"/>
        <v/>
      </c>
      <c r="AA27" s="131" t="str">
        <f t="shared" si="3"/>
        <v/>
      </c>
      <c r="AB27" s="132" t="str">
        <f t="shared" si="21"/>
        <v/>
      </c>
      <c r="AC27" s="133" t="str">
        <f t="shared" si="22"/>
        <v/>
      </c>
      <c r="AD27" s="134"/>
      <c r="AE27" s="135"/>
      <c r="AF27" s="136"/>
      <c r="AG27" s="137"/>
      <c r="AH27" s="137"/>
      <c r="AI27" s="135"/>
      <c r="AJ27" s="136"/>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ht="151.5" customHeight="1" x14ac:dyDescent="0.3">
      <c r="A28" s="198">
        <v>4</v>
      </c>
      <c r="B28" s="201"/>
      <c r="C28" s="201"/>
      <c r="D28" s="201"/>
      <c r="E28" s="204"/>
      <c r="F28" s="201"/>
      <c r="G28" s="207"/>
      <c r="H28" s="192" t="str">
        <f>IF(G28&lt;=0,"",IF(G28&lt;=2,"Muy Baja",IF(G28&lt;=24,"Baja",IF(G28&lt;=500,"Media",IF(G28&lt;=5000,"Alta","Muy Alta")))))</f>
        <v/>
      </c>
      <c r="I28" s="186" t="str">
        <f>IF(H28="","",IF(H28="Muy Baja",0.2,IF(H28="Baja",0.4,IF(H28="Media",0.6,IF(H28="Alta",0.8,IF(H28="Muy Alta",1,))))))</f>
        <v/>
      </c>
      <c r="J28" s="189"/>
      <c r="K28" s="186">
        <f ca="1">IF(NOT(ISERROR(MATCH(J28,'Tabla Impacto'!$B$221:$B$223,0))),'Tabla Impacto'!$F$223&amp;"Por favor no seleccionar los criterios de impacto(Afectación Económica o presupuestal y Pérdida Reputacional)",J28)</f>
        <v>0</v>
      </c>
      <c r="L28" s="192" t="str">
        <f ca="1">IF(OR(K28='Tabla Impacto'!$C$11,K28='Tabla Impacto'!$D$11),"Leve",IF(OR(K28='Tabla Impacto'!$C$12,K28='Tabla Impacto'!$D$12),"Menor",IF(OR(K28='Tabla Impacto'!$C$13,K28='Tabla Impacto'!$D$13),"Moderado",IF(OR(K28='Tabla Impacto'!$C$14,K28='Tabla Impacto'!$D$14),"Mayor",IF(OR(K28='Tabla Impacto'!$C$15,K28='Tabla Impacto'!$D$15),"Catastrófico","")))))</f>
        <v/>
      </c>
      <c r="M28" s="186" t="str">
        <f ca="1">IF(L28="","",IF(L28="Leve",0.2,IF(L28="Menor",0.4,IF(L28="Moderado",0.6,IF(L28="Mayor",0.8,IF(L28="Catastrófico",1,))))))</f>
        <v/>
      </c>
      <c r="N28" s="195" t="str">
        <f ca="1">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
      </c>
      <c r="O28" s="125">
        <v>1</v>
      </c>
      <c r="P28" s="126"/>
      <c r="Q28" s="127" t="str">
        <f>IF(OR(R28="Preventivo",R28="Detectivo"),"Probabilidad",IF(R28="Correctivo","Impacto",""))</f>
        <v/>
      </c>
      <c r="R28" s="128"/>
      <c r="S28" s="128"/>
      <c r="T28" s="129" t="str">
        <f>IF(AND(R28="Preventivo",S28="Automático"),"50%",IF(AND(R28="Preventivo",S28="Manual"),"40%",IF(AND(R28="Detectivo",S28="Automático"),"40%",IF(AND(R28="Detectivo",S28="Manual"),"30%",IF(AND(R28="Correctivo",S28="Automático"),"35%",IF(AND(R28="Correctivo",S28="Manual"),"25%",""))))))</f>
        <v/>
      </c>
      <c r="U28" s="128"/>
      <c r="V28" s="128"/>
      <c r="W28" s="128"/>
      <c r="X28" s="130" t="str">
        <f>IFERROR(IF(Q28="Probabilidad",(I28-(+I28*T28)),IF(Q28="Impacto",I28,"")),"")</f>
        <v/>
      </c>
      <c r="Y28" s="131" t="str">
        <f>IFERROR(IF(X28="","",IF(X28&lt;=0.2,"Muy Baja",IF(X28&lt;=0.4,"Baja",IF(X28&lt;=0.6,"Media",IF(X28&lt;=0.8,"Alta","Muy Alta"))))),"")</f>
        <v/>
      </c>
      <c r="Z28" s="132" t="str">
        <f>+X28</f>
        <v/>
      </c>
      <c r="AA28" s="131" t="str">
        <f>IFERROR(IF(AB28="","",IF(AB28&lt;=0.2,"Leve",IF(AB28&lt;=0.4,"Menor",IF(AB28&lt;=0.6,"Moderado",IF(AB28&lt;=0.8,"Mayor","Catastrófico"))))),"")</f>
        <v/>
      </c>
      <c r="AB28" s="132" t="str">
        <f>IFERROR(IF(Q28="Impacto",(M28-(+M28*T28)),IF(Q28="Probabilidad",M28,"")),"")</f>
        <v/>
      </c>
      <c r="AC28" s="133"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
      </c>
      <c r="AD28" s="134"/>
      <c r="AE28" s="126"/>
      <c r="AF28" s="135"/>
      <c r="AG28" s="137"/>
      <c r="AH28" s="137"/>
      <c r="AI28" s="135"/>
      <c r="AJ28" s="136"/>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ht="151.5" customHeight="1" x14ac:dyDescent="0.3">
      <c r="A29" s="199"/>
      <c r="B29" s="202"/>
      <c r="C29" s="202"/>
      <c r="D29" s="202"/>
      <c r="E29" s="205"/>
      <c r="F29" s="202"/>
      <c r="G29" s="208"/>
      <c r="H29" s="193"/>
      <c r="I29" s="187"/>
      <c r="J29" s="190"/>
      <c r="K29" s="187">
        <f t="shared" ref="K29:K33" ca="1" si="23">IF(NOT(ISERROR(MATCH(J29,_xlfn.ANCHORARRAY(E40),0))),I42&amp;"Por favor no seleccionar los criterios de impacto",J29)</f>
        <v>0</v>
      </c>
      <c r="L29" s="193"/>
      <c r="M29" s="187"/>
      <c r="N29" s="196"/>
      <c r="O29" s="125">
        <v>2</v>
      </c>
      <c r="P29" s="126"/>
      <c r="Q29" s="127" t="str">
        <f>IF(OR(R29="Preventivo",R29="Detectivo"),"Probabilidad",IF(R29="Correctivo","Impacto",""))</f>
        <v/>
      </c>
      <c r="R29" s="128"/>
      <c r="S29" s="128"/>
      <c r="T29" s="129" t="str">
        <f t="shared" ref="T29:T33" si="24">IF(AND(R29="Preventivo",S29="Automático"),"50%",IF(AND(R29="Preventivo",S29="Manual"),"40%",IF(AND(R29="Detectivo",S29="Automático"),"40%",IF(AND(R29="Detectivo",S29="Manual"),"30%",IF(AND(R29="Correctivo",S29="Automático"),"35%",IF(AND(R29="Correctivo",S29="Manual"),"25%",""))))))</f>
        <v/>
      </c>
      <c r="U29" s="128"/>
      <c r="V29" s="128"/>
      <c r="W29" s="128"/>
      <c r="X29" s="130" t="str">
        <f>IFERROR(IF(AND(Q28="Probabilidad",Q29="Probabilidad"),(Z28-(+Z28*T29)),IF(Q29="Probabilidad",(I28-(+I28*T29)),IF(Q29="Impacto",Z28,""))),"")</f>
        <v/>
      </c>
      <c r="Y29" s="131" t="str">
        <f t="shared" si="1"/>
        <v/>
      </c>
      <c r="Z29" s="132" t="str">
        <f t="shared" ref="Z29:Z33" si="25">+X29</f>
        <v/>
      </c>
      <c r="AA29" s="131" t="str">
        <f t="shared" si="3"/>
        <v/>
      </c>
      <c r="AB29" s="132" t="str">
        <f>IFERROR(IF(AND(Q28="Impacto",Q29="Impacto"),(AB22-(+AB22*T29)),IF(Q29="Impacto",($M$28-(+$M$28*T29)),IF(Q29="Probabilidad",AB22,""))),"")</f>
        <v/>
      </c>
      <c r="AC29" s="133" t="str">
        <f t="shared" ref="AC29:AC30" si="26">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34"/>
      <c r="AE29" s="135"/>
      <c r="AF29" s="136"/>
      <c r="AG29" s="137"/>
      <c r="AH29" s="137"/>
      <c r="AI29" s="135"/>
      <c r="AJ29" s="136"/>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ht="151.5" customHeight="1" x14ac:dyDescent="0.3">
      <c r="A30" s="199"/>
      <c r="B30" s="202"/>
      <c r="C30" s="202"/>
      <c r="D30" s="202"/>
      <c r="E30" s="205"/>
      <c r="F30" s="202"/>
      <c r="G30" s="208"/>
      <c r="H30" s="193"/>
      <c r="I30" s="187"/>
      <c r="J30" s="190"/>
      <c r="K30" s="187">
        <f t="shared" ca="1" si="23"/>
        <v>0</v>
      </c>
      <c r="L30" s="193"/>
      <c r="M30" s="187"/>
      <c r="N30" s="196"/>
      <c r="O30" s="125">
        <v>3</v>
      </c>
      <c r="P30" s="138"/>
      <c r="Q30" s="127" t="str">
        <f>IF(OR(R30="Preventivo",R30="Detectivo"),"Probabilidad",IF(R30="Correctivo","Impacto",""))</f>
        <v/>
      </c>
      <c r="R30" s="128"/>
      <c r="S30" s="128"/>
      <c r="T30" s="129" t="str">
        <f t="shared" si="24"/>
        <v/>
      </c>
      <c r="U30" s="128"/>
      <c r="V30" s="128"/>
      <c r="W30" s="128"/>
      <c r="X30" s="130" t="str">
        <f>IFERROR(IF(AND(Q29="Probabilidad",Q30="Probabilidad"),(Z29-(+Z29*T30)),IF(AND(Q29="Impacto",Q30="Probabilidad"),(Z28-(+Z28*T30)),IF(Q30="Impacto",Z29,""))),"")</f>
        <v/>
      </c>
      <c r="Y30" s="131" t="str">
        <f t="shared" si="1"/>
        <v/>
      </c>
      <c r="Z30" s="132" t="str">
        <f t="shared" si="25"/>
        <v/>
      </c>
      <c r="AA30" s="131" t="str">
        <f t="shared" si="3"/>
        <v/>
      </c>
      <c r="AB30" s="132" t="str">
        <f>IFERROR(IF(AND(Q29="Impacto",Q30="Impacto"),(AB29-(+AB29*T30)),IF(AND(Q29="Probabilidad",Q30="Impacto"),(AB28-(+AB28*T30)),IF(Q30="Probabilidad",AB29,""))),"")</f>
        <v/>
      </c>
      <c r="AC30" s="133" t="str">
        <f t="shared" si="26"/>
        <v/>
      </c>
      <c r="AD30" s="134"/>
      <c r="AE30" s="135"/>
      <c r="AF30" s="136"/>
      <c r="AG30" s="137"/>
      <c r="AH30" s="137"/>
      <c r="AI30" s="135"/>
      <c r="AJ30" s="136"/>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ht="151.5" customHeight="1" x14ac:dyDescent="0.3">
      <c r="A31" s="199"/>
      <c r="B31" s="202"/>
      <c r="C31" s="202"/>
      <c r="D31" s="202"/>
      <c r="E31" s="205"/>
      <c r="F31" s="202"/>
      <c r="G31" s="208"/>
      <c r="H31" s="193"/>
      <c r="I31" s="187"/>
      <c r="J31" s="190"/>
      <c r="K31" s="187">
        <f t="shared" ca="1" si="23"/>
        <v>0</v>
      </c>
      <c r="L31" s="193"/>
      <c r="M31" s="187"/>
      <c r="N31" s="196"/>
      <c r="O31" s="125">
        <v>4</v>
      </c>
      <c r="P31" s="126"/>
      <c r="Q31" s="127" t="str">
        <f t="shared" ref="Q31:Q33" si="27">IF(OR(R31="Preventivo",R31="Detectivo"),"Probabilidad",IF(R31="Correctivo","Impacto",""))</f>
        <v/>
      </c>
      <c r="R31" s="128"/>
      <c r="S31" s="128"/>
      <c r="T31" s="129" t="str">
        <f t="shared" si="24"/>
        <v/>
      </c>
      <c r="U31" s="128"/>
      <c r="V31" s="128"/>
      <c r="W31" s="128"/>
      <c r="X31" s="130" t="str">
        <f t="shared" ref="X31:X33" si="28">IFERROR(IF(AND(Q30="Probabilidad",Q31="Probabilidad"),(Z30-(+Z30*T31)),IF(AND(Q30="Impacto",Q31="Probabilidad"),(Z29-(+Z29*T31)),IF(Q31="Impacto",Z30,""))),"")</f>
        <v/>
      </c>
      <c r="Y31" s="131" t="str">
        <f t="shared" si="1"/>
        <v/>
      </c>
      <c r="Z31" s="132" t="str">
        <f t="shared" si="25"/>
        <v/>
      </c>
      <c r="AA31" s="131" t="str">
        <f t="shared" si="3"/>
        <v/>
      </c>
      <c r="AB31" s="132" t="str">
        <f t="shared" ref="AB31:AB33" si="29">IFERROR(IF(AND(Q30="Impacto",Q31="Impacto"),(AB30-(+AB30*T31)),IF(AND(Q30="Probabilidad",Q31="Impacto"),(AB29-(+AB29*T31)),IF(Q31="Probabilidad",AB30,""))),"")</f>
        <v/>
      </c>
      <c r="AC31" s="133"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4"/>
      <c r="AE31" s="135"/>
      <c r="AF31" s="136"/>
      <c r="AG31" s="137"/>
      <c r="AH31" s="137"/>
      <c r="AI31" s="135"/>
      <c r="AJ31" s="136"/>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ht="151.5" customHeight="1" x14ac:dyDescent="0.3">
      <c r="A32" s="199"/>
      <c r="B32" s="202"/>
      <c r="C32" s="202"/>
      <c r="D32" s="202"/>
      <c r="E32" s="205"/>
      <c r="F32" s="202"/>
      <c r="G32" s="208"/>
      <c r="H32" s="193"/>
      <c r="I32" s="187"/>
      <c r="J32" s="190"/>
      <c r="K32" s="187">
        <f t="shared" ca="1" si="23"/>
        <v>0</v>
      </c>
      <c r="L32" s="193"/>
      <c r="M32" s="187"/>
      <c r="N32" s="196"/>
      <c r="O32" s="125">
        <v>5</v>
      </c>
      <c r="P32" s="126"/>
      <c r="Q32" s="127" t="str">
        <f t="shared" si="27"/>
        <v/>
      </c>
      <c r="R32" s="128"/>
      <c r="S32" s="128"/>
      <c r="T32" s="129" t="str">
        <f t="shared" si="24"/>
        <v/>
      </c>
      <c r="U32" s="128"/>
      <c r="V32" s="128"/>
      <c r="W32" s="128"/>
      <c r="X32" s="139" t="str">
        <f t="shared" si="28"/>
        <v/>
      </c>
      <c r="Y32" s="131" t="str">
        <f>IFERROR(IF(X32="","",IF(X32&lt;=0.2,"Muy Baja",IF(X32&lt;=0.4,"Baja",IF(X32&lt;=0.6,"Media",IF(X32&lt;=0.8,"Alta","Muy Alta"))))),"")</f>
        <v/>
      </c>
      <c r="Z32" s="132" t="str">
        <f t="shared" si="25"/>
        <v/>
      </c>
      <c r="AA32" s="131" t="str">
        <f t="shared" si="3"/>
        <v/>
      </c>
      <c r="AB32" s="132" t="str">
        <f t="shared" si="29"/>
        <v/>
      </c>
      <c r="AC32" s="133"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4"/>
      <c r="AE32" s="135"/>
      <c r="AF32" s="136"/>
      <c r="AG32" s="137"/>
      <c r="AH32" s="137"/>
      <c r="AI32" s="135"/>
      <c r="AJ32" s="136"/>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ht="151.5" customHeight="1" x14ac:dyDescent="0.3">
      <c r="A33" s="200"/>
      <c r="B33" s="203"/>
      <c r="C33" s="203"/>
      <c r="D33" s="203"/>
      <c r="E33" s="206"/>
      <c r="F33" s="203"/>
      <c r="G33" s="209"/>
      <c r="H33" s="194"/>
      <c r="I33" s="188"/>
      <c r="J33" s="191"/>
      <c r="K33" s="188">
        <f t="shared" ca="1" si="23"/>
        <v>0</v>
      </c>
      <c r="L33" s="194"/>
      <c r="M33" s="188"/>
      <c r="N33" s="197"/>
      <c r="O33" s="125">
        <v>6</v>
      </c>
      <c r="P33" s="126"/>
      <c r="Q33" s="127" t="str">
        <f t="shared" si="27"/>
        <v/>
      </c>
      <c r="R33" s="128"/>
      <c r="S33" s="128"/>
      <c r="T33" s="129" t="str">
        <f t="shared" si="24"/>
        <v/>
      </c>
      <c r="U33" s="128"/>
      <c r="V33" s="128"/>
      <c r="W33" s="128"/>
      <c r="X33" s="130" t="str">
        <f t="shared" si="28"/>
        <v/>
      </c>
      <c r="Y33" s="131" t="str">
        <f t="shared" si="1"/>
        <v/>
      </c>
      <c r="Z33" s="132" t="str">
        <f t="shared" si="25"/>
        <v/>
      </c>
      <c r="AA33" s="131" t="str">
        <f t="shared" si="3"/>
        <v/>
      </c>
      <c r="AB33" s="132" t="str">
        <f t="shared" si="29"/>
        <v/>
      </c>
      <c r="AC33" s="133" t="str">
        <f t="shared" si="30"/>
        <v/>
      </c>
      <c r="AD33" s="134"/>
      <c r="AE33" s="135"/>
      <c r="AF33" s="136"/>
      <c r="AG33" s="137"/>
      <c r="AH33" s="137"/>
      <c r="AI33" s="135"/>
      <c r="AJ33" s="136"/>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ht="151.5" customHeight="1" x14ac:dyDescent="0.3">
      <c r="A34" s="198">
        <v>5</v>
      </c>
      <c r="B34" s="201"/>
      <c r="C34" s="201"/>
      <c r="D34" s="201"/>
      <c r="E34" s="204"/>
      <c r="F34" s="201"/>
      <c r="G34" s="207"/>
      <c r="H34" s="192" t="str">
        <f>IF(G34&lt;=0,"",IF(G34&lt;=2,"Muy Baja",IF(G34&lt;=24,"Baja",IF(G34&lt;=500,"Media",IF(G34&lt;=5000,"Alta","Muy Alta")))))</f>
        <v/>
      </c>
      <c r="I34" s="186" t="str">
        <f>IF(H34="","",IF(H34="Muy Baja",0.2,IF(H34="Baja",0.4,IF(H34="Media",0.6,IF(H34="Alta",0.8,IF(H34="Muy Alta",1,))))))</f>
        <v/>
      </c>
      <c r="J34" s="189"/>
      <c r="K34" s="186">
        <f ca="1">IF(NOT(ISERROR(MATCH(J34,'Tabla Impacto'!$B$221:$B$223,0))),'Tabla Impacto'!$F$223&amp;"Por favor no seleccionar los criterios de impacto(Afectación Económica o presupuestal y Pérdida Reputacional)",J34)</f>
        <v>0</v>
      </c>
      <c r="L34" s="192" t="str">
        <f ca="1">IF(OR(K34='Tabla Impacto'!$C$11,K34='Tabla Impacto'!$D$11),"Leve",IF(OR(K34='Tabla Impacto'!$C$12,K34='Tabla Impacto'!$D$12),"Menor",IF(OR(K34='Tabla Impacto'!$C$13,K34='Tabla Impacto'!$D$13),"Moderado",IF(OR(K34='Tabla Impacto'!$C$14,K34='Tabla Impacto'!$D$14),"Mayor",IF(OR(K34='Tabla Impacto'!$C$15,K34='Tabla Impacto'!$D$15),"Catastrófico","")))))</f>
        <v/>
      </c>
      <c r="M34" s="186" t="str">
        <f ca="1">IF(L34="","",IF(L34="Leve",0.2,IF(L34="Menor",0.4,IF(L34="Moderado",0.6,IF(L34="Mayor",0.8,IF(L34="Catastrófico",1,))))))</f>
        <v/>
      </c>
      <c r="N34" s="195" t="str">
        <f ca="1">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
      </c>
      <c r="O34" s="125">
        <v>1</v>
      </c>
      <c r="P34" s="126"/>
      <c r="Q34" s="127" t="str">
        <f>IF(OR(R34="Preventivo",R34="Detectivo"),"Probabilidad",IF(R34="Correctivo","Impacto",""))</f>
        <v/>
      </c>
      <c r="R34" s="128"/>
      <c r="S34" s="128"/>
      <c r="T34" s="129" t="str">
        <f>IF(AND(R34="Preventivo",S34="Automático"),"50%",IF(AND(R34="Preventivo",S34="Manual"),"40%",IF(AND(R34="Detectivo",S34="Automático"),"40%",IF(AND(R34="Detectivo",S34="Manual"),"30%",IF(AND(R34="Correctivo",S34="Automático"),"35%",IF(AND(R34="Correctivo",S34="Manual"),"25%",""))))))</f>
        <v/>
      </c>
      <c r="U34" s="128"/>
      <c r="V34" s="128"/>
      <c r="W34" s="128"/>
      <c r="X34" s="130" t="str">
        <f>IFERROR(IF(Q34="Probabilidad",(I34-(+I34*T34)),IF(Q34="Impacto",I34,"")),"")</f>
        <v/>
      </c>
      <c r="Y34" s="131" t="str">
        <f>IFERROR(IF(X34="","",IF(X34&lt;=0.2,"Muy Baja",IF(X34&lt;=0.4,"Baja",IF(X34&lt;=0.6,"Media",IF(X34&lt;=0.8,"Alta","Muy Alta"))))),"")</f>
        <v/>
      </c>
      <c r="Z34" s="132" t="str">
        <f>+X34</f>
        <v/>
      </c>
      <c r="AA34" s="131" t="str">
        <f>IFERROR(IF(AB34="","",IF(AB34&lt;=0.2,"Leve",IF(AB34&lt;=0.4,"Menor",IF(AB34&lt;=0.6,"Moderado",IF(AB34&lt;=0.8,"Mayor","Catastrófico"))))),"")</f>
        <v/>
      </c>
      <c r="AB34" s="132" t="str">
        <f>IFERROR(IF(Q34="Impacto",(M34-(+M34*T34)),IF(Q34="Probabilidad",M34,"")),"")</f>
        <v/>
      </c>
      <c r="AC34" s="133"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
      </c>
      <c r="AD34" s="134"/>
      <c r="AE34" s="135"/>
      <c r="AF34" s="136"/>
      <c r="AG34" s="137"/>
      <c r="AH34" s="137"/>
      <c r="AI34" s="135"/>
      <c r="AJ34" s="136"/>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ht="151.5" customHeight="1" x14ac:dyDescent="0.3">
      <c r="A35" s="199"/>
      <c r="B35" s="202"/>
      <c r="C35" s="202"/>
      <c r="D35" s="202"/>
      <c r="E35" s="205"/>
      <c r="F35" s="202"/>
      <c r="G35" s="208"/>
      <c r="H35" s="193"/>
      <c r="I35" s="187"/>
      <c r="J35" s="190"/>
      <c r="K35" s="187">
        <f t="shared" ref="K35:K39" ca="1" si="31">IF(NOT(ISERROR(MATCH(J35,_xlfn.ANCHORARRAY(E46),0))),I48&amp;"Por favor no seleccionar los criterios de impacto",J35)</f>
        <v>0</v>
      </c>
      <c r="L35" s="193"/>
      <c r="M35" s="187"/>
      <c r="N35" s="196"/>
      <c r="O35" s="125">
        <v>2</v>
      </c>
      <c r="P35" s="126"/>
      <c r="Q35" s="127" t="str">
        <f>IF(OR(R35="Preventivo",R35="Detectivo"),"Probabilidad",IF(R35="Correctivo","Impacto",""))</f>
        <v/>
      </c>
      <c r="R35" s="128"/>
      <c r="S35" s="128"/>
      <c r="T35" s="129" t="str">
        <f t="shared" ref="T35:T39" si="32">IF(AND(R35="Preventivo",S35="Automático"),"50%",IF(AND(R35="Preventivo",S35="Manual"),"40%",IF(AND(R35="Detectivo",S35="Automático"),"40%",IF(AND(R35="Detectivo",S35="Manual"),"30%",IF(AND(R35="Correctivo",S35="Automático"),"35%",IF(AND(R35="Correctivo",S35="Manual"),"25%",""))))))</f>
        <v/>
      </c>
      <c r="U35" s="128"/>
      <c r="V35" s="128"/>
      <c r="W35" s="128"/>
      <c r="X35" s="130" t="str">
        <f>IFERROR(IF(AND(Q34="Probabilidad",Q35="Probabilidad"),(Z34-(+Z34*T35)),IF(Q35="Probabilidad",(I34-(+I34*T35)),IF(Q35="Impacto",Z34,""))),"")</f>
        <v/>
      </c>
      <c r="Y35" s="131" t="str">
        <f t="shared" si="1"/>
        <v/>
      </c>
      <c r="Z35" s="132" t="str">
        <f t="shared" ref="Z35:Z39" si="33">+X35</f>
        <v/>
      </c>
      <c r="AA35" s="131" t="str">
        <f t="shared" si="3"/>
        <v/>
      </c>
      <c r="AB35" s="132" t="str">
        <f>IFERROR(IF(AND(Q34="Impacto",Q35="Impacto"),(AB28-(+AB28*T35)),IF(Q35="Impacto",($M$34-(+$M$34*T35)),IF(Q35="Probabilidad",AB28,""))),"")</f>
        <v/>
      </c>
      <c r="AC35" s="133"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34"/>
      <c r="AE35" s="135"/>
      <c r="AF35" s="136"/>
      <c r="AG35" s="137"/>
      <c r="AH35" s="137"/>
      <c r="AI35" s="135"/>
      <c r="AJ35" s="136"/>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ht="151.5" customHeight="1" x14ac:dyDescent="0.3">
      <c r="A36" s="199"/>
      <c r="B36" s="202"/>
      <c r="C36" s="202"/>
      <c r="D36" s="202"/>
      <c r="E36" s="205"/>
      <c r="F36" s="202"/>
      <c r="G36" s="208"/>
      <c r="H36" s="193"/>
      <c r="I36" s="187"/>
      <c r="J36" s="190"/>
      <c r="K36" s="187">
        <f t="shared" ca="1" si="31"/>
        <v>0</v>
      </c>
      <c r="L36" s="193"/>
      <c r="M36" s="187"/>
      <c r="N36" s="196"/>
      <c r="O36" s="125">
        <v>3</v>
      </c>
      <c r="P36" s="138"/>
      <c r="Q36" s="127" t="str">
        <f>IF(OR(R36="Preventivo",R36="Detectivo"),"Probabilidad",IF(R36="Correctivo","Impacto",""))</f>
        <v/>
      </c>
      <c r="R36" s="128"/>
      <c r="S36" s="128"/>
      <c r="T36" s="129" t="str">
        <f t="shared" si="32"/>
        <v/>
      </c>
      <c r="U36" s="128"/>
      <c r="V36" s="128"/>
      <c r="W36" s="128"/>
      <c r="X36" s="130" t="str">
        <f>IFERROR(IF(AND(Q35="Probabilidad",Q36="Probabilidad"),(Z35-(+Z35*T36)),IF(AND(Q35="Impacto",Q36="Probabilidad"),(Z34-(+Z34*T36)),IF(Q36="Impacto",Z35,""))),"")</f>
        <v/>
      </c>
      <c r="Y36" s="131" t="str">
        <f t="shared" si="1"/>
        <v/>
      </c>
      <c r="Z36" s="132" t="str">
        <f t="shared" si="33"/>
        <v/>
      </c>
      <c r="AA36" s="131" t="str">
        <f t="shared" si="3"/>
        <v/>
      </c>
      <c r="AB36" s="132" t="str">
        <f>IFERROR(IF(AND(Q35="Impacto",Q36="Impacto"),(AB35-(+AB35*T36)),IF(AND(Q35="Probabilidad",Q36="Impacto"),(AB34-(+AB34*T36)),IF(Q36="Probabilidad",AB35,""))),"")</f>
        <v/>
      </c>
      <c r="AC36" s="133" t="str">
        <f t="shared" si="34"/>
        <v/>
      </c>
      <c r="AD36" s="134"/>
      <c r="AE36" s="135"/>
      <c r="AF36" s="136"/>
      <c r="AG36" s="137"/>
      <c r="AH36" s="137"/>
      <c r="AI36" s="135"/>
      <c r="AJ36" s="136"/>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ht="151.5" customHeight="1" x14ac:dyDescent="0.3">
      <c r="A37" s="199"/>
      <c r="B37" s="202"/>
      <c r="C37" s="202"/>
      <c r="D37" s="202"/>
      <c r="E37" s="205"/>
      <c r="F37" s="202"/>
      <c r="G37" s="208"/>
      <c r="H37" s="193"/>
      <c r="I37" s="187"/>
      <c r="J37" s="190"/>
      <c r="K37" s="187">
        <f t="shared" ca="1" si="31"/>
        <v>0</v>
      </c>
      <c r="L37" s="193"/>
      <c r="M37" s="187"/>
      <c r="N37" s="196"/>
      <c r="O37" s="125">
        <v>4</v>
      </c>
      <c r="P37" s="126"/>
      <c r="Q37" s="127" t="str">
        <f t="shared" ref="Q37:Q39" si="35">IF(OR(R37="Preventivo",R37="Detectivo"),"Probabilidad",IF(R37="Correctivo","Impacto",""))</f>
        <v/>
      </c>
      <c r="R37" s="128"/>
      <c r="S37" s="128"/>
      <c r="T37" s="129" t="str">
        <f t="shared" si="32"/>
        <v/>
      </c>
      <c r="U37" s="128"/>
      <c r="V37" s="128"/>
      <c r="W37" s="128"/>
      <c r="X37" s="130" t="str">
        <f t="shared" ref="X37:X39" si="36">IFERROR(IF(AND(Q36="Probabilidad",Q37="Probabilidad"),(Z36-(+Z36*T37)),IF(AND(Q36="Impacto",Q37="Probabilidad"),(Z35-(+Z35*T37)),IF(Q37="Impacto",Z36,""))),"")</f>
        <v/>
      </c>
      <c r="Y37" s="131" t="str">
        <f t="shared" si="1"/>
        <v/>
      </c>
      <c r="Z37" s="132" t="str">
        <f t="shared" si="33"/>
        <v/>
      </c>
      <c r="AA37" s="131" t="str">
        <f t="shared" si="3"/>
        <v/>
      </c>
      <c r="AB37" s="132" t="str">
        <f t="shared" ref="AB37:AB39" si="37">IFERROR(IF(AND(Q36="Impacto",Q37="Impacto"),(AB36-(+AB36*T37)),IF(AND(Q36="Probabilidad",Q37="Impacto"),(AB35-(+AB35*T37)),IF(Q37="Probabilidad",AB36,""))),"")</f>
        <v/>
      </c>
      <c r="AC37" s="133"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4"/>
      <c r="AE37" s="135"/>
      <c r="AF37" s="136"/>
      <c r="AG37" s="137"/>
      <c r="AH37" s="137"/>
      <c r="AI37" s="135"/>
      <c r="AJ37" s="136"/>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ht="151.5" customHeight="1" x14ac:dyDescent="0.3">
      <c r="A38" s="199"/>
      <c r="B38" s="202"/>
      <c r="C38" s="202"/>
      <c r="D38" s="202"/>
      <c r="E38" s="205"/>
      <c r="F38" s="202"/>
      <c r="G38" s="208"/>
      <c r="H38" s="193"/>
      <c r="I38" s="187"/>
      <c r="J38" s="190"/>
      <c r="K38" s="187">
        <f t="shared" ca="1" si="31"/>
        <v>0</v>
      </c>
      <c r="L38" s="193"/>
      <c r="M38" s="187"/>
      <c r="N38" s="196"/>
      <c r="O38" s="125">
        <v>5</v>
      </c>
      <c r="P38" s="126"/>
      <c r="Q38" s="127" t="str">
        <f t="shared" si="35"/>
        <v/>
      </c>
      <c r="R38" s="128"/>
      <c r="S38" s="128"/>
      <c r="T38" s="129" t="str">
        <f t="shared" si="32"/>
        <v/>
      </c>
      <c r="U38" s="128"/>
      <c r="V38" s="128"/>
      <c r="W38" s="128"/>
      <c r="X38" s="130" t="str">
        <f t="shared" si="36"/>
        <v/>
      </c>
      <c r="Y38" s="131" t="str">
        <f t="shared" si="1"/>
        <v/>
      </c>
      <c r="Z38" s="132" t="str">
        <f t="shared" si="33"/>
        <v/>
      </c>
      <c r="AA38" s="131" t="str">
        <f t="shared" si="3"/>
        <v/>
      </c>
      <c r="AB38" s="132" t="str">
        <f t="shared" si="37"/>
        <v/>
      </c>
      <c r="AC38" s="133"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4"/>
      <c r="AE38" s="135"/>
      <c r="AF38" s="136"/>
      <c r="AG38" s="137"/>
      <c r="AH38" s="137"/>
      <c r="AI38" s="135"/>
      <c r="AJ38" s="136"/>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ht="151.5" customHeight="1" x14ac:dyDescent="0.3">
      <c r="A39" s="200"/>
      <c r="B39" s="203"/>
      <c r="C39" s="203"/>
      <c r="D39" s="203"/>
      <c r="E39" s="206"/>
      <c r="F39" s="203"/>
      <c r="G39" s="209"/>
      <c r="H39" s="194"/>
      <c r="I39" s="188"/>
      <c r="J39" s="191"/>
      <c r="K39" s="188">
        <f t="shared" ca="1" si="31"/>
        <v>0</v>
      </c>
      <c r="L39" s="194"/>
      <c r="M39" s="188"/>
      <c r="N39" s="197"/>
      <c r="O39" s="125">
        <v>6</v>
      </c>
      <c r="P39" s="126"/>
      <c r="Q39" s="127" t="str">
        <f t="shared" si="35"/>
        <v/>
      </c>
      <c r="R39" s="128"/>
      <c r="S39" s="128"/>
      <c r="T39" s="129" t="str">
        <f t="shared" si="32"/>
        <v/>
      </c>
      <c r="U39" s="128"/>
      <c r="V39" s="128"/>
      <c r="W39" s="128"/>
      <c r="X39" s="130" t="str">
        <f t="shared" si="36"/>
        <v/>
      </c>
      <c r="Y39" s="131" t="str">
        <f t="shared" si="1"/>
        <v/>
      </c>
      <c r="Z39" s="132" t="str">
        <f t="shared" si="33"/>
        <v/>
      </c>
      <c r="AA39" s="131" t="str">
        <f t="shared" si="3"/>
        <v/>
      </c>
      <c r="AB39" s="132" t="str">
        <f t="shared" si="37"/>
        <v/>
      </c>
      <c r="AC39" s="133" t="str">
        <f t="shared" si="38"/>
        <v/>
      </c>
      <c r="AD39" s="134"/>
      <c r="AE39" s="135"/>
      <c r="AF39" s="136"/>
      <c r="AG39" s="137"/>
      <c r="AH39" s="137"/>
      <c r="AI39" s="135"/>
      <c r="AJ39" s="136"/>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ht="151.5" customHeight="1" x14ac:dyDescent="0.3">
      <c r="A40" s="198">
        <v>6</v>
      </c>
      <c r="B40" s="201"/>
      <c r="C40" s="201"/>
      <c r="D40" s="201"/>
      <c r="E40" s="204"/>
      <c r="F40" s="201"/>
      <c r="G40" s="207"/>
      <c r="H40" s="192" t="str">
        <f>IF(G40&lt;=0,"",IF(G40&lt;=2,"Muy Baja",IF(G40&lt;=24,"Baja",IF(G40&lt;=500,"Media",IF(G40&lt;=5000,"Alta","Muy Alta")))))</f>
        <v/>
      </c>
      <c r="I40" s="186" t="str">
        <f>IF(H40="","",IF(H40="Muy Baja",0.2,IF(H40="Baja",0.4,IF(H40="Media",0.6,IF(H40="Alta",0.8,IF(H40="Muy Alta",1,))))))</f>
        <v/>
      </c>
      <c r="J40" s="189"/>
      <c r="K40" s="186">
        <f ca="1">IF(NOT(ISERROR(MATCH(J40,'Tabla Impacto'!$B$221:$B$223,0))),'Tabla Impacto'!$F$223&amp;"Por favor no seleccionar los criterios de impacto(Afectación Económica o presupuestal y Pérdida Reputacional)",J40)</f>
        <v>0</v>
      </c>
      <c r="L40" s="192" t="str">
        <f ca="1">IF(OR(K40='Tabla Impacto'!$C$11,K40='Tabla Impacto'!$D$11),"Leve",IF(OR(K40='Tabla Impacto'!$C$12,K40='Tabla Impacto'!$D$12),"Menor",IF(OR(K40='Tabla Impacto'!$C$13,K40='Tabla Impacto'!$D$13),"Moderado",IF(OR(K40='Tabla Impacto'!$C$14,K40='Tabla Impacto'!$D$14),"Mayor",IF(OR(K40='Tabla Impacto'!$C$15,K40='Tabla Impacto'!$D$15),"Catastrófico","")))))</f>
        <v/>
      </c>
      <c r="M40" s="186" t="str">
        <f ca="1">IF(L40="","",IF(L40="Leve",0.2,IF(L40="Menor",0.4,IF(L40="Moderado",0.6,IF(L40="Mayor",0.8,IF(L40="Catastrófico",1,))))))</f>
        <v/>
      </c>
      <c r="N40" s="195" t="str">
        <f ca="1">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
      </c>
      <c r="O40" s="125">
        <v>1</v>
      </c>
      <c r="P40" s="126"/>
      <c r="Q40" s="127" t="str">
        <f>IF(OR(R40="Preventivo",R40="Detectivo"),"Probabilidad",IF(R40="Correctivo","Impacto",""))</f>
        <v/>
      </c>
      <c r="R40" s="128"/>
      <c r="S40" s="128"/>
      <c r="T40" s="129" t="str">
        <f>IF(AND(R40="Preventivo",S40="Automático"),"50%",IF(AND(R40="Preventivo",S40="Manual"),"40%",IF(AND(R40="Detectivo",S40="Automático"),"40%",IF(AND(R40="Detectivo",S40="Manual"),"30%",IF(AND(R40="Correctivo",S40="Automático"),"35%",IF(AND(R40="Correctivo",S40="Manual"),"25%",""))))))</f>
        <v/>
      </c>
      <c r="U40" s="128"/>
      <c r="V40" s="128"/>
      <c r="W40" s="128"/>
      <c r="X40" s="130" t="str">
        <f>IFERROR(IF(Q40="Probabilidad",(I40-(+I40*T40)),IF(Q40="Impacto",I40,"")),"")</f>
        <v/>
      </c>
      <c r="Y40" s="131" t="str">
        <f>IFERROR(IF(X40="","",IF(X40&lt;=0.2,"Muy Baja",IF(X40&lt;=0.4,"Baja",IF(X40&lt;=0.6,"Media",IF(X40&lt;=0.8,"Alta","Muy Alta"))))),"")</f>
        <v/>
      </c>
      <c r="Z40" s="132" t="str">
        <f>+X40</f>
        <v/>
      </c>
      <c r="AA40" s="131" t="str">
        <f>IFERROR(IF(AB40="","",IF(AB40&lt;=0.2,"Leve",IF(AB40&lt;=0.4,"Menor",IF(AB40&lt;=0.6,"Moderado",IF(AB40&lt;=0.8,"Mayor","Catastrófico"))))),"")</f>
        <v/>
      </c>
      <c r="AB40" s="132" t="str">
        <f>IFERROR(IF(Q40="Impacto",(M40-(+M40*T40)),IF(Q40="Probabilidad",M40,"")),"")</f>
        <v/>
      </c>
      <c r="AC40" s="133"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
      </c>
      <c r="AD40" s="134"/>
      <c r="AE40" s="135"/>
      <c r="AF40" s="136"/>
      <c r="AG40" s="137"/>
      <c r="AH40" s="137"/>
      <c r="AI40" s="135"/>
      <c r="AJ40" s="136"/>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ht="151.5" customHeight="1" x14ac:dyDescent="0.3">
      <c r="A41" s="199"/>
      <c r="B41" s="202"/>
      <c r="C41" s="202"/>
      <c r="D41" s="202"/>
      <c r="E41" s="205"/>
      <c r="F41" s="202"/>
      <c r="G41" s="208"/>
      <c r="H41" s="193"/>
      <c r="I41" s="187"/>
      <c r="J41" s="190"/>
      <c r="K41" s="187">
        <f t="shared" ref="K41:K45" ca="1" si="39">IF(NOT(ISERROR(MATCH(J41,_xlfn.ANCHORARRAY(E52),0))),I54&amp;"Por favor no seleccionar los criterios de impacto",J41)</f>
        <v>0</v>
      </c>
      <c r="L41" s="193"/>
      <c r="M41" s="187"/>
      <c r="N41" s="196"/>
      <c r="O41" s="125">
        <v>2</v>
      </c>
      <c r="P41" s="126"/>
      <c r="Q41" s="127" t="str">
        <f>IF(OR(R41="Preventivo",R41="Detectivo"),"Probabilidad",IF(R41="Correctivo","Impacto",""))</f>
        <v/>
      </c>
      <c r="R41" s="128"/>
      <c r="S41" s="128"/>
      <c r="T41" s="129" t="str">
        <f t="shared" ref="T41:T45" si="40">IF(AND(R41="Preventivo",S41="Automático"),"50%",IF(AND(R41="Preventivo",S41="Manual"),"40%",IF(AND(R41="Detectivo",S41="Automático"),"40%",IF(AND(R41="Detectivo",S41="Manual"),"30%",IF(AND(R41="Correctivo",S41="Automático"),"35%",IF(AND(R41="Correctivo",S41="Manual"),"25%",""))))))</f>
        <v/>
      </c>
      <c r="U41" s="128"/>
      <c r="V41" s="128"/>
      <c r="W41" s="128"/>
      <c r="X41" s="130" t="str">
        <f>IFERROR(IF(AND(Q40="Probabilidad",Q41="Probabilidad"),(Z40-(+Z40*T41)),IF(Q41="Probabilidad",(I40-(+I40*T41)),IF(Q41="Impacto",Z40,""))),"")</f>
        <v/>
      </c>
      <c r="Y41" s="131" t="str">
        <f t="shared" si="1"/>
        <v/>
      </c>
      <c r="Z41" s="132" t="str">
        <f t="shared" ref="Z41:Z45" si="41">+X41</f>
        <v/>
      </c>
      <c r="AA41" s="131" t="str">
        <f t="shared" si="3"/>
        <v/>
      </c>
      <c r="AB41" s="132" t="str">
        <f>IFERROR(IF(AND(Q40="Impacto",Q41="Impacto"),(AB34-(+AB34*T41)),IF(Q41="Impacto",($M$40-(+$M$40*T41)),IF(Q41="Probabilidad",AB34,""))),"")</f>
        <v/>
      </c>
      <c r="AC41" s="133"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34"/>
      <c r="AE41" s="135"/>
      <c r="AF41" s="136"/>
      <c r="AG41" s="137"/>
      <c r="AH41" s="137"/>
      <c r="AI41" s="135"/>
      <c r="AJ41" s="136"/>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ht="151.5" customHeight="1" x14ac:dyDescent="0.3">
      <c r="A42" s="199"/>
      <c r="B42" s="202"/>
      <c r="C42" s="202"/>
      <c r="D42" s="202"/>
      <c r="E42" s="205"/>
      <c r="F42" s="202"/>
      <c r="G42" s="208"/>
      <c r="H42" s="193"/>
      <c r="I42" s="187"/>
      <c r="J42" s="190"/>
      <c r="K42" s="187">
        <f t="shared" ca="1" si="39"/>
        <v>0</v>
      </c>
      <c r="L42" s="193"/>
      <c r="M42" s="187"/>
      <c r="N42" s="196"/>
      <c r="O42" s="125">
        <v>3</v>
      </c>
      <c r="P42" s="138"/>
      <c r="Q42" s="127" t="str">
        <f>IF(OR(R42="Preventivo",R42="Detectivo"),"Probabilidad",IF(R42="Correctivo","Impacto",""))</f>
        <v/>
      </c>
      <c r="R42" s="128"/>
      <c r="S42" s="128"/>
      <c r="T42" s="129" t="str">
        <f t="shared" si="40"/>
        <v/>
      </c>
      <c r="U42" s="128"/>
      <c r="V42" s="128"/>
      <c r="W42" s="128"/>
      <c r="X42" s="130" t="str">
        <f>IFERROR(IF(AND(Q41="Probabilidad",Q42="Probabilidad"),(Z41-(+Z41*T42)),IF(AND(Q41="Impacto",Q42="Probabilidad"),(Z40-(+Z40*T42)),IF(Q42="Impacto",Z41,""))),"")</f>
        <v/>
      </c>
      <c r="Y42" s="131" t="str">
        <f t="shared" si="1"/>
        <v/>
      </c>
      <c r="Z42" s="132" t="str">
        <f t="shared" si="41"/>
        <v/>
      </c>
      <c r="AA42" s="131" t="str">
        <f t="shared" si="3"/>
        <v/>
      </c>
      <c r="AB42" s="132" t="str">
        <f>IFERROR(IF(AND(Q41="Impacto",Q42="Impacto"),(AB41-(+AB41*T42)),IF(AND(Q41="Probabilidad",Q42="Impacto"),(AB40-(+AB40*T42)),IF(Q42="Probabilidad",AB41,""))),"")</f>
        <v/>
      </c>
      <c r="AC42" s="133" t="str">
        <f t="shared" si="42"/>
        <v/>
      </c>
      <c r="AD42" s="134"/>
      <c r="AE42" s="135"/>
      <c r="AF42" s="136"/>
      <c r="AG42" s="137"/>
      <c r="AH42" s="137"/>
      <c r="AI42" s="135"/>
      <c r="AJ42" s="136"/>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ht="151.5" customHeight="1" x14ac:dyDescent="0.3">
      <c r="A43" s="199"/>
      <c r="B43" s="202"/>
      <c r="C43" s="202"/>
      <c r="D43" s="202"/>
      <c r="E43" s="205"/>
      <c r="F43" s="202"/>
      <c r="G43" s="208"/>
      <c r="H43" s="193"/>
      <c r="I43" s="187"/>
      <c r="J43" s="190"/>
      <c r="K43" s="187">
        <f t="shared" ca="1" si="39"/>
        <v>0</v>
      </c>
      <c r="L43" s="193"/>
      <c r="M43" s="187"/>
      <c r="N43" s="196"/>
      <c r="O43" s="125">
        <v>4</v>
      </c>
      <c r="P43" s="126"/>
      <c r="Q43" s="127" t="str">
        <f t="shared" ref="Q43:Q45" si="43">IF(OR(R43="Preventivo",R43="Detectivo"),"Probabilidad",IF(R43="Correctivo","Impacto",""))</f>
        <v/>
      </c>
      <c r="R43" s="128"/>
      <c r="S43" s="128"/>
      <c r="T43" s="129" t="str">
        <f t="shared" si="40"/>
        <v/>
      </c>
      <c r="U43" s="128"/>
      <c r="V43" s="128"/>
      <c r="W43" s="128"/>
      <c r="X43" s="130" t="str">
        <f t="shared" ref="X43:X45" si="44">IFERROR(IF(AND(Q42="Probabilidad",Q43="Probabilidad"),(Z42-(+Z42*T43)),IF(AND(Q42="Impacto",Q43="Probabilidad"),(Z41-(+Z41*T43)),IF(Q43="Impacto",Z42,""))),"")</f>
        <v/>
      </c>
      <c r="Y43" s="131" t="str">
        <f t="shared" si="1"/>
        <v/>
      </c>
      <c r="Z43" s="132" t="str">
        <f t="shared" si="41"/>
        <v/>
      </c>
      <c r="AA43" s="131" t="str">
        <f t="shared" si="3"/>
        <v/>
      </c>
      <c r="AB43" s="132" t="str">
        <f t="shared" ref="AB43:AB45" si="45">IFERROR(IF(AND(Q42="Impacto",Q43="Impacto"),(AB42-(+AB42*T43)),IF(AND(Q42="Probabilidad",Q43="Impacto"),(AB41-(+AB41*T43)),IF(Q43="Probabilidad",AB42,""))),"")</f>
        <v/>
      </c>
      <c r="AC43" s="133"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4"/>
      <c r="AE43" s="135"/>
      <c r="AF43" s="136"/>
      <c r="AG43" s="137"/>
      <c r="AH43" s="137"/>
      <c r="AI43" s="135"/>
      <c r="AJ43" s="136"/>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ht="151.5" customHeight="1" x14ac:dyDescent="0.3">
      <c r="A44" s="199"/>
      <c r="B44" s="202"/>
      <c r="C44" s="202"/>
      <c r="D44" s="202"/>
      <c r="E44" s="205"/>
      <c r="F44" s="202"/>
      <c r="G44" s="208"/>
      <c r="H44" s="193"/>
      <c r="I44" s="187"/>
      <c r="J44" s="190"/>
      <c r="K44" s="187">
        <f t="shared" ca="1" si="39"/>
        <v>0</v>
      </c>
      <c r="L44" s="193"/>
      <c r="M44" s="187"/>
      <c r="N44" s="196"/>
      <c r="O44" s="125">
        <v>5</v>
      </c>
      <c r="P44" s="126"/>
      <c r="Q44" s="127" t="str">
        <f t="shared" si="43"/>
        <v/>
      </c>
      <c r="R44" s="128"/>
      <c r="S44" s="128"/>
      <c r="T44" s="129" t="str">
        <f t="shared" si="40"/>
        <v/>
      </c>
      <c r="U44" s="128"/>
      <c r="V44" s="128"/>
      <c r="W44" s="128"/>
      <c r="X44" s="130" t="str">
        <f t="shared" si="44"/>
        <v/>
      </c>
      <c r="Y44" s="131" t="str">
        <f t="shared" si="1"/>
        <v/>
      </c>
      <c r="Z44" s="132" t="str">
        <f t="shared" si="41"/>
        <v/>
      </c>
      <c r="AA44" s="131" t="str">
        <f t="shared" si="3"/>
        <v/>
      </c>
      <c r="AB44" s="132" t="str">
        <f t="shared" si="45"/>
        <v/>
      </c>
      <c r="AC44" s="133"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4"/>
      <c r="AE44" s="135"/>
      <c r="AF44" s="136"/>
      <c r="AG44" s="137"/>
      <c r="AH44" s="137"/>
      <c r="AI44" s="135"/>
      <c r="AJ44" s="136"/>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ht="151.5" customHeight="1" x14ac:dyDescent="0.3">
      <c r="A45" s="200"/>
      <c r="B45" s="203"/>
      <c r="C45" s="203"/>
      <c r="D45" s="203"/>
      <c r="E45" s="206"/>
      <c r="F45" s="203"/>
      <c r="G45" s="209"/>
      <c r="H45" s="194"/>
      <c r="I45" s="188"/>
      <c r="J45" s="191"/>
      <c r="K45" s="188">
        <f t="shared" ca="1" si="39"/>
        <v>0</v>
      </c>
      <c r="L45" s="194"/>
      <c r="M45" s="188"/>
      <c r="N45" s="197"/>
      <c r="O45" s="125">
        <v>6</v>
      </c>
      <c r="P45" s="126"/>
      <c r="Q45" s="127" t="str">
        <f t="shared" si="43"/>
        <v/>
      </c>
      <c r="R45" s="128"/>
      <c r="S45" s="128"/>
      <c r="T45" s="129" t="str">
        <f t="shared" si="40"/>
        <v/>
      </c>
      <c r="U45" s="128"/>
      <c r="V45" s="128"/>
      <c r="W45" s="128"/>
      <c r="X45" s="130" t="str">
        <f t="shared" si="44"/>
        <v/>
      </c>
      <c r="Y45" s="131" t="str">
        <f t="shared" si="1"/>
        <v/>
      </c>
      <c r="Z45" s="132" t="str">
        <f t="shared" si="41"/>
        <v/>
      </c>
      <c r="AA45" s="131" t="str">
        <f>IFERROR(IF(AB45="","",IF(AB45&lt;=0.2,"Leve",IF(AB45&lt;=0.4,"Menor",IF(AB45&lt;=0.6,"Moderado",IF(AB45&lt;=0.8,"Mayor","Catastrófico"))))),"")</f>
        <v/>
      </c>
      <c r="AB45" s="132" t="str">
        <f t="shared" si="45"/>
        <v/>
      </c>
      <c r="AC45" s="133"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4"/>
      <c r="AE45" s="135"/>
      <c r="AF45" s="136"/>
      <c r="AG45" s="137"/>
      <c r="AH45" s="137"/>
      <c r="AI45" s="135"/>
      <c r="AJ45" s="136"/>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ht="151.5" customHeight="1" x14ac:dyDescent="0.3">
      <c r="A46" s="198">
        <v>7</v>
      </c>
      <c r="B46" s="201"/>
      <c r="C46" s="201"/>
      <c r="D46" s="201"/>
      <c r="E46" s="204"/>
      <c r="F46" s="201"/>
      <c r="G46" s="207"/>
      <c r="H46" s="192" t="str">
        <f>IF(G46&lt;=0,"",IF(G46&lt;=2,"Muy Baja",IF(G46&lt;=24,"Baja",IF(G46&lt;=500,"Media",IF(G46&lt;=5000,"Alta","Muy Alta")))))</f>
        <v/>
      </c>
      <c r="I46" s="186" t="str">
        <f>IF(H46="","",IF(H46="Muy Baja",0.2,IF(H46="Baja",0.4,IF(H46="Media",0.6,IF(H46="Alta",0.8,IF(H46="Muy Alta",1,))))))</f>
        <v/>
      </c>
      <c r="J46" s="189"/>
      <c r="K46" s="186">
        <f ca="1">IF(NOT(ISERROR(MATCH(J46,'Tabla Impacto'!$B$221:$B$223,0))),'Tabla Impacto'!$F$223&amp;"Por favor no seleccionar los criterios de impacto(Afectación Económica o presupuestal y Pérdida Reputacional)",J46)</f>
        <v>0</v>
      </c>
      <c r="L46" s="192" t="str">
        <f ca="1">IF(OR(K46='Tabla Impacto'!$C$11,K46='Tabla Impacto'!$D$11),"Leve",IF(OR(K46='Tabla Impacto'!$C$12,K46='Tabla Impacto'!$D$12),"Menor",IF(OR(K46='Tabla Impacto'!$C$13,K46='Tabla Impacto'!$D$13),"Moderado",IF(OR(K46='Tabla Impacto'!$C$14,K46='Tabla Impacto'!$D$14),"Mayor",IF(OR(K46='Tabla Impacto'!$C$15,K46='Tabla Impacto'!$D$15),"Catastrófico","")))))</f>
        <v/>
      </c>
      <c r="M46" s="186" t="str">
        <f ca="1">IF(L46="","",IF(L46="Leve",0.2,IF(L46="Menor",0.4,IF(L46="Moderado",0.6,IF(L46="Mayor",0.8,IF(L46="Catastrófico",1,))))))</f>
        <v/>
      </c>
      <c r="N46" s="195" t="str">
        <f ca="1">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25">
        <v>1</v>
      </c>
      <c r="P46" s="126"/>
      <c r="Q46" s="127" t="str">
        <f>IF(OR(R46="Preventivo",R46="Detectivo"),"Probabilidad",IF(R46="Correctivo","Impacto",""))</f>
        <v/>
      </c>
      <c r="R46" s="128"/>
      <c r="S46" s="128"/>
      <c r="T46" s="129" t="str">
        <f>IF(AND(R46="Preventivo",S46="Automático"),"50%",IF(AND(R46="Preventivo",S46="Manual"),"40%",IF(AND(R46="Detectivo",S46="Automático"),"40%",IF(AND(R46="Detectivo",S46="Manual"),"30%",IF(AND(R46="Correctivo",S46="Automático"),"35%",IF(AND(R46="Correctivo",S46="Manual"),"25%",""))))))</f>
        <v/>
      </c>
      <c r="U46" s="128"/>
      <c r="V46" s="128"/>
      <c r="W46" s="128"/>
      <c r="X46" s="130" t="str">
        <f>IFERROR(IF(Q46="Probabilidad",(I46-(+I46*T46)),IF(Q46="Impacto",I46,"")),"")</f>
        <v/>
      </c>
      <c r="Y46" s="131" t="str">
        <f>IFERROR(IF(X46="","",IF(X46&lt;=0.2,"Muy Baja",IF(X46&lt;=0.4,"Baja",IF(X46&lt;=0.6,"Media",IF(X46&lt;=0.8,"Alta","Muy Alta"))))),"")</f>
        <v/>
      </c>
      <c r="Z46" s="132" t="str">
        <f>+X46</f>
        <v/>
      </c>
      <c r="AA46" s="131" t="str">
        <f>IFERROR(IF(AB46="","",IF(AB46&lt;=0.2,"Leve",IF(AB46&lt;=0.4,"Menor",IF(AB46&lt;=0.6,"Moderado",IF(AB46&lt;=0.8,"Mayor","Catastrófico"))))),"")</f>
        <v/>
      </c>
      <c r="AB46" s="132" t="str">
        <f>IFERROR(IF(Q46="Impacto",(M46-(+M46*T46)),IF(Q46="Probabilidad",M46,"")),"")</f>
        <v/>
      </c>
      <c r="AC46" s="133"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34"/>
      <c r="AE46" s="135"/>
      <c r="AF46" s="136"/>
      <c r="AG46" s="137"/>
      <c r="AH46" s="137"/>
      <c r="AI46" s="135"/>
      <c r="AJ46" s="136"/>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ht="151.5" customHeight="1" x14ac:dyDescent="0.3">
      <c r="A47" s="199"/>
      <c r="B47" s="202"/>
      <c r="C47" s="202"/>
      <c r="D47" s="202"/>
      <c r="E47" s="205"/>
      <c r="F47" s="202"/>
      <c r="G47" s="208"/>
      <c r="H47" s="193"/>
      <c r="I47" s="187"/>
      <c r="J47" s="190"/>
      <c r="K47" s="187">
        <f t="shared" ref="K47:K51" ca="1" si="47">IF(NOT(ISERROR(MATCH(J47,_xlfn.ANCHORARRAY(E58),0))),I60&amp;"Por favor no seleccionar los criterios de impacto",J47)</f>
        <v>0</v>
      </c>
      <c r="L47" s="193"/>
      <c r="M47" s="187"/>
      <c r="N47" s="196"/>
      <c r="O47" s="125">
        <v>2</v>
      </c>
      <c r="P47" s="126"/>
      <c r="Q47" s="127" t="str">
        <f>IF(OR(R47="Preventivo",R47="Detectivo"),"Probabilidad",IF(R47="Correctivo","Impacto",""))</f>
        <v/>
      </c>
      <c r="R47" s="128"/>
      <c r="S47" s="128"/>
      <c r="T47" s="129" t="str">
        <f t="shared" ref="T47:T51" si="48">IF(AND(R47="Preventivo",S47="Automático"),"50%",IF(AND(R47="Preventivo",S47="Manual"),"40%",IF(AND(R47="Detectivo",S47="Automático"),"40%",IF(AND(R47="Detectivo",S47="Manual"),"30%",IF(AND(R47="Correctivo",S47="Automático"),"35%",IF(AND(R47="Correctivo",S47="Manual"),"25%",""))))))</f>
        <v/>
      </c>
      <c r="U47" s="128"/>
      <c r="V47" s="128"/>
      <c r="W47" s="128"/>
      <c r="X47" s="130" t="str">
        <f>IFERROR(IF(AND(Q46="Probabilidad",Q47="Probabilidad"),(Z46-(+Z46*T47)),IF(Q47="Probabilidad",(I46-(+I46*T47)),IF(Q47="Impacto",Z46,""))),"")</f>
        <v/>
      </c>
      <c r="Y47" s="131" t="str">
        <f t="shared" si="1"/>
        <v/>
      </c>
      <c r="Z47" s="132" t="str">
        <f t="shared" ref="Z47:Z51" si="49">+X47</f>
        <v/>
      </c>
      <c r="AA47" s="131" t="str">
        <f t="shared" si="3"/>
        <v/>
      </c>
      <c r="AB47" s="132" t="str">
        <f>IFERROR(IF(AND(Q46="Impacto",Q47="Impacto"),(AB40-(+AB40*T47)),IF(Q47="Impacto",($M$46-(+$M$46*T47)),IF(Q47="Probabilidad",AB40,""))),"")</f>
        <v/>
      </c>
      <c r="AC47" s="133"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34"/>
      <c r="AE47" s="135"/>
      <c r="AF47" s="136"/>
      <c r="AG47" s="137"/>
      <c r="AH47" s="137"/>
      <c r="AI47" s="135"/>
      <c r="AJ47" s="136"/>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ht="151.5" customHeight="1" x14ac:dyDescent="0.3">
      <c r="A48" s="199"/>
      <c r="B48" s="202"/>
      <c r="C48" s="202"/>
      <c r="D48" s="202"/>
      <c r="E48" s="205"/>
      <c r="F48" s="202"/>
      <c r="G48" s="208"/>
      <c r="H48" s="193"/>
      <c r="I48" s="187"/>
      <c r="J48" s="190"/>
      <c r="K48" s="187">
        <f t="shared" ca="1" si="47"/>
        <v>0</v>
      </c>
      <c r="L48" s="193"/>
      <c r="M48" s="187"/>
      <c r="N48" s="196"/>
      <c r="O48" s="125">
        <v>3</v>
      </c>
      <c r="P48" s="138"/>
      <c r="Q48" s="127" t="str">
        <f>IF(OR(R48="Preventivo",R48="Detectivo"),"Probabilidad",IF(R48="Correctivo","Impacto",""))</f>
        <v/>
      </c>
      <c r="R48" s="128"/>
      <c r="S48" s="128"/>
      <c r="T48" s="129" t="str">
        <f t="shared" si="48"/>
        <v/>
      </c>
      <c r="U48" s="128"/>
      <c r="V48" s="128"/>
      <c r="W48" s="128"/>
      <c r="X48" s="130" t="str">
        <f>IFERROR(IF(AND(Q47="Probabilidad",Q48="Probabilidad"),(Z47-(+Z47*T48)),IF(AND(Q47="Impacto",Q48="Probabilidad"),(Z46-(+Z46*T48)),IF(Q48="Impacto",Z47,""))),"")</f>
        <v/>
      </c>
      <c r="Y48" s="131" t="str">
        <f t="shared" si="1"/>
        <v/>
      </c>
      <c r="Z48" s="132" t="str">
        <f t="shared" si="49"/>
        <v/>
      </c>
      <c r="AA48" s="131" t="str">
        <f t="shared" si="3"/>
        <v/>
      </c>
      <c r="AB48" s="132" t="str">
        <f>IFERROR(IF(AND(Q47="Impacto",Q48="Impacto"),(AB47-(+AB47*T48)),IF(AND(Q47="Probabilidad",Q48="Impacto"),(AB46-(+AB46*T48)),IF(Q48="Probabilidad",AB47,""))),"")</f>
        <v/>
      </c>
      <c r="AC48" s="133" t="str">
        <f t="shared" si="50"/>
        <v/>
      </c>
      <c r="AD48" s="134"/>
      <c r="AE48" s="135"/>
      <c r="AF48" s="136"/>
      <c r="AG48" s="137"/>
      <c r="AH48" s="137"/>
      <c r="AI48" s="135"/>
      <c r="AJ48" s="136"/>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ht="151.5" customHeight="1" x14ac:dyDescent="0.3">
      <c r="A49" s="199"/>
      <c r="B49" s="202"/>
      <c r="C49" s="202"/>
      <c r="D49" s="202"/>
      <c r="E49" s="205"/>
      <c r="F49" s="202"/>
      <c r="G49" s="208"/>
      <c r="H49" s="193"/>
      <c r="I49" s="187"/>
      <c r="J49" s="190"/>
      <c r="K49" s="187">
        <f t="shared" ca="1" si="47"/>
        <v>0</v>
      </c>
      <c r="L49" s="193"/>
      <c r="M49" s="187"/>
      <c r="N49" s="196"/>
      <c r="O49" s="125">
        <v>4</v>
      </c>
      <c r="P49" s="126"/>
      <c r="Q49" s="127" t="str">
        <f t="shared" ref="Q49:Q51" si="51">IF(OR(R49="Preventivo",R49="Detectivo"),"Probabilidad",IF(R49="Correctivo","Impacto",""))</f>
        <v/>
      </c>
      <c r="R49" s="128"/>
      <c r="S49" s="128"/>
      <c r="T49" s="129" t="str">
        <f t="shared" si="48"/>
        <v/>
      </c>
      <c r="U49" s="128"/>
      <c r="V49" s="128"/>
      <c r="W49" s="128"/>
      <c r="X49" s="130" t="str">
        <f t="shared" ref="X49:X51" si="52">IFERROR(IF(AND(Q48="Probabilidad",Q49="Probabilidad"),(Z48-(+Z48*T49)),IF(AND(Q48="Impacto",Q49="Probabilidad"),(Z47-(+Z47*T49)),IF(Q49="Impacto",Z48,""))),"")</f>
        <v/>
      </c>
      <c r="Y49" s="131" t="str">
        <f t="shared" si="1"/>
        <v/>
      </c>
      <c r="Z49" s="132" t="str">
        <f t="shared" si="49"/>
        <v/>
      </c>
      <c r="AA49" s="131" t="str">
        <f t="shared" si="3"/>
        <v/>
      </c>
      <c r="AB49" s="132" t="str">
        <f t="shared" ref="AB49:AB51" si="53">IFERROR(IF(AND(Q48="Impacto",Q49="Impacto"),(AB48-(+AB48*T49)),IF(AND(Q48="Probabilidad",Q49="Impacto"),(AB47-(+AB47*T49)),IF(Q49="Probabilidad",AB48,""))),"")</f>
        <v/>
      </c>
      <c r="AC49" s="133"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34"/>
      <c r="AE49" s="135"/>
      <c r="AF49" s="136"/>
      <c r="AG49" s="137"/>
      <c r="AH49" s="137"/>
      <c r="AI49" s="135"/>
      <c r="AJ49" s="136"/>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ht="151.5" customHeight="1" x14ac:dyDescent="0.3">
      <c r="A50" s="199"/>
      <c r="B50" s="202"/>
      <c r="C50" s="202"/>
      <c r="D50" s="202"/>
      <c r="E50" s="205"/>
      <c r="F50" s="202"/>
      <c r="G50" s="208"/>
      <c r="H50" s="193"/>
      <c r="I50" s="187"/>
      <c r="J50" s="190"/>
      <c r="K50" s="187">
        <f t="shared" ca="1" si="47"/>
        <v>0</v>
      </c>
      <c r="L50" s="193"/>
      <c r="M50" s="187"/>
      <c r="N50" s="196"/>
      <c r="O50" s="125">
        <v>5</v>
      </c>
      <c r="P50" s="126"/>
      <c r="Q50" s="127" t="str">
        <f t="shared" si="51"/>
        <v/>
      </c>
      <c r="R50" s="128"/>
      <c r="S50" s="128"/>
      <c r="T50" s="129" t="str">
        <f t="shared" si="48"/>
        <v/>
      </c>
      <c r="U50" s="128"/>
      <c r="V50" s="128"/>
      <c r="W50" s="128"/>
      <c r="X50" s="130" t="str">
        <f t="shared" si="52"/>
        <v/>
      </c>
      <c r="Y50" s="131" t="str">
        <f t="shared" si="1"/>
        <v/>
      </c>
      <c r="Z50" s="132" t="str">
        <f t="shared" si="49"/>
        <v/>
      </c>
      <c r="AA50" s="131" t="str">
        <f t="shared" si="3"/>
        <v/>
      </c>
      <c r="AB50" s="132" t="str">
        <f t="shared" si="53"/>
        <v/>
      </c>
      <c r="AC50" s="133"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34"/>
      <c r="AE50" s="135"/>
      <c r="AF50" s="136"/>
      <c r="AG50" s="137"/>
      <c r="AH50" s="137"/>
      <c r="AI50" s="135"/>
      <c r="AJ50" s="136"/>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ht="151.5" customHeight="1" x14ac:dyDescent="0.3">
      <c r="A51" s="200"/>
      <c r="B51" s="203"/>
      <c r="C51" s="203"/>
      <c r="D51" s="203"/>
      <c r="E51" s="206"/>
      <c r="F51" s="203"/>
      <c r="G51" s="209"/>
      <c r="H51" s="194"/>
      <c r="I51" s="188"/>
      <c r="J51" s="191"/>
      <c r="K51" s="188">
        <f t="shared" ca="1" si="47"/>
        <v>0</v>
      </c>
      <c r="L51" s="194"/>
      <c r="M51" s="188"/>
      <c r="N51" s="197"/>
      <c r="O51" s="125">
        <v>6</v>
      </c>
      <c r="P51" s="126"/>
      <c r="Q51" s="127" t="str">
        <f t="shared" si="51"/>
        <v/>
      </c>
      <c r="R51" s="128"/>
      <c r="S51" s="128"/>
      <c r="T51" s="129" t="str">
        <f t="shared" si="48"/>
        <v/>
      </c>
      <c r="U51" s="128"/>
      <c r="V51" s="128"/>
      <c r="W51" s="128"/>
      <c r="X51" s="130" t="str">
        <f t="shared" si="52"/>
        <v/>
      </c>
      <c r="Y51" s="131" t="str">
        <f t="shared" si="1"/>
        <v/>
      </c>
      <c r="Z51" s="132" t="str">
        <f t="shared" si="49"/>
        <v/>
      </c>
      <c r="AA51" s="131" t="str">
        <f t="shared" si="3"/>
        <v/>
      </c>
      <c r="AB51" s="132" t="str">
        <f t="shared" si="53"/>
        <v/>
      </c>
      <c r="AC51" s="133" t="str">
        <f t="shared" si="54"/>
        <v/>
      </c>
      <c r="AD51" s="134"/>
      <c r="AE51" s="135"/>
      <c r="AF51" s="136"/>
      <c r="AG51" s="137"/>
      <c r="AH51" s="137"/>
      <c r="AI51" s="135"/>
      <c r="AJ51" s="136"/>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ht="151.5" customHeight="1" x14ac:dyDescent="0.3">
      <c r="A52" s="198">
        <v>8</v>
      </c>
      <c r="B52" s="201"/>
      <c r="C52" s="201"/>
      <c r="D52" s="201"/>
      <c r="E52" s="204"/>
      <c r="F52" s="201"/>
      <c r="G52" s="207"/>
      <c r="H52" s="192" t="str">
        <f>IF(G52&lt;=0,"",IF(G52&lt;=2,"Muy Baja",IF(G52&lt;=24,"Baja",IF(G52&lt;=500,"Media",IF(G52&lt;=5000,"Alta","Muy Alta")))))</f>
        <v/>
      </c>
      <c r="I52" s="186" t="str">
        <f>IF(H52="","",IF(H52="Muy Baja",0.2,IF(H52="Baja",0.4,IF(H52="Media",0.6,IF(H52="Alta",0.8,IF(H52="Muy Alta",1,))))))</f>
        <v/>
      </c>
      <c r="J52" s="189"/>
      <c r="K52" s="186">
        <f ca="1">IF(NOT(ISERROR(MATCH(J52,'Tabla Impacto'!$B$221:$B$223,0))),'Tabla Impacto'!$F$223&amp;"Por favor no seleccionar los criterios de impacto(Afectación Económica o presupuestal y Pérdida Reputacional)",J52)</f>
        <v>0</v>
      </c>
      <c r="L52" s="192" t="str">
        <f ca="1">IF(OR(K52='Tabla Impacto'!$C$11,K52='Tabla Impacto'!$D$11),"Leve",IF(OR(K52='Tabla Impacto'!$C$12,K52='Tabla Impacto'!$D$12),"Menor",IF(OR(K52='Tabla Impacto'!$C$13,K52='Tabla Impacto'!$D$13),"Moderado",IF(OR(K52='Tabla Impacto'!$C$14,K52='Tabla Impacto'!$D$14),"Mayor",IF(OR(K52='Tabla Impacto'!$C$15,K52='Tabla Impacto'!$D$15),"Catastrófico","")))))</f>
        <v/>
      </c>
      <c r="M52" s="186" t="str">
        <f ca="1">IF(L52="","",IF(L52="Leve",0.2,IF(L52="Menor",0.4,IF(L52="Moderado",0.6,IF(L52="Mayor",0.8,IF(L52="Catastrófico",1,))))))</f>
        <v/>
      </c>
      <c r="N52" s="195" t="str">
        <f ca="1">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25">
        <v>1</v>
      </c>
      <c r="P52" s="126"/>
      <c r="Q52" s="127" t="str">
        <f>IF(OR(R52="Preventivo",R52="Detectivo"),"Probabilidad",IF(R52="Correctivo","Impacto",""))</f>
        <v/>
      </c>
      <c r="R52" s="128"/>
      <c r="S52" s="128"/>
      <c r="T52" s="129" t="str">
        <f>IF(AND(R52="Preventivo",S52="Automático"),"50%",IF(AND(R52="Preventivo",S52="Manual"),"40%",IF(AND(R52="Detectivo",S52="Automático"),"40%",IF(AND(R52="Detectivo",S52="Manual"),"30%",IF(AND(R52="Correctivo",S52="Automático"),"35%",IF(AND(R52="Correctivo",S52="Manual"),"25%",""))))))</f>
        <v/>
      </c>
      <c r="U52" s="128"/>
      <c r="V52" s="128"/>
      <c r="W52" s="128"/>
      <c r="X52" s="130" t="str">
        <f>IFERROR(IF(Q52="Probabilidad",(I52-(+I52*T52)),IF(Q52="Impacto",I52,"")),"")</f>
        <v/>
      </c>
      <c r="Y52" s="131" t="str">
        <f>IFERROR(IF(X52="","",IF(X52&lt;=0.2,"Muy Baja",IF(X52&lt;=0.4,"Baja",IF(X52&lt;=0.6,"Media",IF(X52&lt;=0.8,"Alta","Muy Alta"))))),"")</f>
        <v/>
      </c>
      <c r="Z52" s="132" t="str">
        <f>+X52</f>
        <v/>
      </c>
      <c r="AA52" s="131" t="str">
        <f>IFERROR(IF(AB52="","",IF(AB52&lt;=0.2,"Leve",IF(AB52&lt;=0.4,"Menor",IF(AB52&lt;=0.6,"Moderado",IF(AB52&lt;=0.8,"Mayor","Catastrófico"))))),"")</f>
        <v/>
      </c>
      <c r="AB52" s="132" t="str">
        <f>IFERROR(IF(Q52="Impacto",(M52-(+M52*T52)),IF(Q52="Probabilidad",M52,"")),"")</f>
        <v/>
      </c>
      <c r="AC52" s="133"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34"/>
      <c r="AE52" s="135"/>
      <c r="AF52" s="136"/>
      <c r="AG52" s="137"/>
      <c r="AH52" s="137"/>
      <c r="AI52" s="135"/>
      <c r="AJ52" s="136"/>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ht="151.5" customHeight="1" x14ac:dyDescent="0.3">
      <c r="A53" s="199"/>
      <c r="B53" s="202"/>
      <c r="C53" s="202"/>
      <c r="D53" s="202"/>
      <c r="E53" s="205"/>
      <c r="F53" s="202"/>
      <c r="G53" s="208"/>
      <c r="H53" s="193"/>
      <c r="I53" s="187"/>
      <c r="J53" s="190"/>
      <c r="K53" s="187">
        <f ca="1">IF(NOT(ISERROR(MATCH(J53,_xlfn.ANCHORARRAY(E64),0))),I66&amp;"Por favor no seleccionar los criterios de impacto",J53)</f>
        <v>0</v>
      </c>
      <c r="L53" s="193"/>
      <c r="M53" s="187"/>
      <c r="N53" s="196"/>
      <c r="O53" s="125">
        <v>2</v>
      </c>
      <c r="P53" s="126"/>
      <c r="Q53" s="127" t="str">
        <f>IF(OR(R53="Preventivo",R53="Detectivo"),"Probabilidad",IF(R53="Correctivo","Impacto",""))</f>
        <v/>
      </c>
      <c r="R53" s="128"/>
      <c r="S53" s="128"/>
      <c r="T53" s="129" t="str">
        <f t="shared" ref="T53:T57" si="55">IF(AND(R53="Preventivo",S53="Automático"),"50%",IF(AND(R53="Preventivo",S53="Manual"),"40%",IF(AND(R53="Detectivo",S53="Automático"),"40%",IF(AND(R53="Detectivo",S53="Manual"),"30%",IF(AND(R53="Correctivo",S53="Automático"),"35%",IF(AND(R53="Correctivo",S53="Manual"),"25%",""))))))</f>
        <v/>
      </c>
      <c r="U53" s="128"/>
      <c r="V53" s="128"/>
      <c r="W53" s="128"/>
      <c r="X53" s="130" t="str">
        <f>IFERROR(IF(AND(Q52="Probabilidad",Q53="Probabilidad"),(Z52-(+Z52*T53)),IF(Q53="Probabilidad",(I52-(+I52*T53)),IF(Q53="Impacto",Z52,""))),"")</f>
        <v/>
      </c>
      <c r="Y53" s="131" t="str">
        <f t="shared" si="1"/>
        <v/>
      </c>
      <c r="Z53" s="132" t="str">
        <f t="shared" ref="Z53:Z57" si="56">+X53</f>
        <v/>
      </c>
      <c r="AA53" s="131" t="str">
        <f t="shared" si="3"/>
        <v/>
      </c>
      <c r="AB53" s="132" t="str">
        <f>IFERROR(IF(AND(Q52="Impacto",Q53="Impacto"),(AB46-(+AB46*T53)),IF(Q53="Impacto",($M$52-(+$M$52*T53)),IF(Q53="Probabilidad",AB46,""))),"")</f>
        <v/>
      </c>
      <c r="AC53" s="133"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34"/>
      <c r="AE53" s="135"/>
      <c r="AF53" s="136"/>
      <c r="AG53" s="137"/>
      <c r="AH53" s="137"/>
      <c r="AI53" s="135"/>
      <c r="AJ53" s="136"/>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ht="151.5" customHeight="1" x14ac:dyDescent="0.3">
      <c r="A54" s="199"/>
      <c r="B54" s="202"/>
      <c r="C54" s="202"/>
      <c r="D54" s="202"/>
      <c r="E54" s="205"/>
      <c r="F54" s="202"/>
      <c r="G54" s="208"/>
      <c r="H54" s="193"/>
      <c r="I54" s="187"/>
      <c r="J54" s="190"/>
      <c r="K54" s="187">
        <f ca="1">IF(NOT(ISERROR(MATCH(J54,_xlfn.ANCHORARRAY(E65),0))),I67&amp;"Por favor no seleccionar los criterios de impacto",J54)</f>
        <v>0</v>
      </c>
      <c r="L54" s="193"/>
      <c r="M54" s="187"/>
      <c r="N54" s="196"/>
      <c r="O54" s="125">
        <v>3</v>
      </c>
      <c r="P54" s="138"/>
      <c r="Q54" s="127" t="str">
        <f>IF(OR(R54="Preventivo",R54="Detectivo"),"Probabilidad",IF(R54="Correctivo","Impacto",""))</f>
        <v/>
      </c>
      <c r="R54" s="128"/>
      <c r="S54" s="128"/>
      <c r="T54" s="129" t="str">
        <f t="shared" si="55"/>
        <v/>
      </c>
      <c r="U54" s="128"/>
      <c r="V54" s="128"/>
      <c r="W54" s="128"/>
      <c r="X54" s="130" t="str">
        <f>IFERROR(IF(AND(Q53="Probabilidad",Q54="Probabilidad"),(Z53-(+Z53*T54)),IF(AND(Q53="Impacto",Q54="Probabilidad"),(Z52-(+Z52*T54)),IF(Q54="Impacto",Z53,""))),"")</f>
        <v/>
      </c>
      <c r="Y54" s="131" t="str">
        <f t="shared" si="1"/>
        <v/>
      </c>
      <c r="Z54" s="132" t="str">
        <f t="shared" si="56"/>
        <v/>
      </c>
      <c r="AA54" s="131" t="str">
        <f t="shared" si="3"/>
        <v/>
      </c>
      <c r="AB54" s="132" t="str">
        <f>IFERROR(IF(AND(Q53="Impacto",Q54="Impacto"),(AB53-(+AB53*T54)),IF(AND(Q53="Probabilidad",Q54="Impacto"),(AB52-(+AB52*T54)),IF(Q54="Probabilidad",AB53,""))),"")</f>
        <v/>
      </c>
      <c r="AC54" s="133" t="str">
        <f t="shared" si="57"/>
        <v/>
      </c>
      <c r="AD54" s="134"/>
      <c r="AE54" s="135"/>
      <c r="AF54" s="136"/>
      <c r="AG54" s="137"/>
      <c r="AH54" s="137"/>
      <c r="AI54" s="135"/>
      <c r="AJ54" s="136"/>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ht="151.5" customHeight="1" x14ac:dyDescent="0.3">
      <c r="A55" s="199"/>
      <c r="B55" s="202"/>
      <c r="C55" s="202"/>
      <c r="D55" s="202"/>
      <c r="E55" s="205"/>
      <c r="F55" s="202"/>
      <c r="G55" s="208"/>
      <c r="H55" s="193"/>
      <c r="I55" s="187"/>
      <c r="J55" s="190"/>
      <c r="K55" s="187">
        <f ca="1">IF(NOT(ISERROR(MATCH(J55,_xlfn.ANCHORARRAY(E66),0))),I68&amp;"Por favor no seleccionar los criterios de impacto",J55)</f>
        <v>0</v>
      </c>
      <c r="L55" s="193"/>
      <c r="M55" s="187"/>
      <c r="N55" s="196"/>
      <c r="O55" s="125">
        <v>4</v>
      </c>
      <c r="P55" s="126"/>
      <c r="Q55" s="127" t="str">
        <f t="shared" ref="Q55:Q57" si="58">IF(OR(R55="Preventivo",R55="Detectivo"),"Probabilidad",IF(R55="Correctivo","Impacto",""))</f>
        <v/>
      </c>
      <c r="R55" s="128"/>
      <c r="S55" s="128"/>
      <c r="T55" s="129" t="str">
        <f t="shared" si="55"/>
        <v/>
      </c>
      <c r="U55" s="128"/>
      <c r="V55" s="128"/>
      <c r="W55" s="128"/>
      <c r="X55" s="130" t="str">
        <f t="shared" ref="X55:X57" si="59">IFERROR(IF(AND(Q54="Probabilidad",Q55="Probabilidad"),(Z54-(+Z54*T55)),IF(AND(Q54="Impacto",Q55="Probabilidad"),(Z53-(+Z53*T55)),IF(Q55="Impacto",Z54,""))),"")</f>
        <v/>
      </c>
      <c r="Y55" s="131" t="str">
        <f t="shared" si="1"/>
        <v/>
      </c>
      <c r="Z55" s="132" t="str">
        <f t="shared" si="56"/>
        <v/>
      </c>
      <c r="AA55" s="131" t="str">
        <f t="shared" si="3"/>
        <v/>
      </c>
      <c r="AB55" s="132" t="str">
        <f t="shared" ref="AB55:AB57" si="60">IFERROR(IF(AND(Q54="Impacto",Q55="Impacto"),(AB54-(+AB54*T55)),IF(AND(Q54="Probabilidad",Q55="Impacto"),(AB53-(+AB53*T55)),IF(Q55="Probabilidad",AB54,""))),"")</f>
        <v/>
      </c>
      <c r="AC55" s="133"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4"/>
      <c r="AE55" s="135"/>
      <c r="AF55" s="136"/>
      <c r="AG55" s="137"/>
      <c r="AH55" s="137"/>
      <c r="AI55" s="135"/>
      <c r="AJ55" s="136"/>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ht="151.5" customHeight="1" x14ac:dyDescent="0.3">
      <c r="A56" s="199"/>
      <c r="B56" s="202"/>
      <c r="C56" s="202"/>
      <c r="D56" s="202"/>
      <c r="E56" s="205"/>
      <c r="F56" s="202"/>
      <c r="G56" s="208"/>
      <c r="H56" s="193"/>
      <c r="I56" s="187"/>
      <c r="J56" s="190"/>
      <c r="K56" s="187">
        <f ca="1">IF(NOT(ISERROR(MATCH(J56,_xlfn.ANCHORARRAY(E67),0))),I69&amp;"Por favor no seleccionar los criterios de impacto",J56)</f>
        <v>0</v>
      </c>
      <c r="L56" s="193"/>
      <c r="M56" s="187"/>
      <c r="N56" s="196"/>
      <c r="O56" s="125">
        <v>5</v>
      </c>
      <c r="P56" s="126"/>
      <c r="Q56" s="127" t="str">
        <f t="shared" si="58"/>
        <v/>
      </c>
      <c r="R56" s="128"/>
      <c r="S56" s="128"/>
      <c r="T56" s="129" t="str">
        <f t="shared" si="55"/>
        <v/>
      </c>
      <c r="U56" s="128"/>
      <c r="V56" s="128"/>
      <c r="W56" s="128"/>
      <c r="X56" s="130" t="str">
        <f t="shared" si="59"/>
        <v/>
      </c>
      <c r="Y56" s="131" t="str">
        <f t="shared" si="1"/>
        <v/>
      </c>
      <c r="Z56" s="132" t="str">
        <f t="shared" si="56"/>
        <v/>
      </c>
      <c r="AA56" s="131" t="str">
        <f t="shared" si="3"/>
        <v/>
      </c>
      <c r="AB56" s="132" t="str">
        <f t="shared" si="60"/>
        <v/>
      </c>
      <c r="AC56" s="133"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4"/>
      <c r="AE56" s="135"/>
      <c r="AF56" s="136"/>
      <c r="AG56" s="137"/>
      <c r="AH56" s="137"/>
      <c r="AI56" s="135"/>
      <c r="AJ56" s="136"/>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ht="151.5" customHeight="1" x14ac:dyDescent="0.3">
      <c r="A57" s="200"/>
      <c r="B57" s="203"/>
      <c r="C57" s="203"/>
      <c r="D57" s="203"/>
      <c r="E57" s="206"/>
      <c r="F57" s="203"/>
      <c r="G57" s="209"/>
      <c r="H57" s="194"/>
      <c r="I57" s="188"/>
      <c r="J57" s="191"/>
      <c r="K57" s="188">
        <f ca="1">IF(NOT(ISERROR(MATCH(J57,_xlfn.ANCHORARRAY(E68),0))),I70&amp;"Por favor no seleccionar los criterios de impacto",J57)</f>
        <v>0</v>
      </c>
      <c r="L57" s="194"/>
      <c r="M57" s="188"/>
      <c r="N57" s="197"/>
      <c r="O57" s="125">
        <v>6</v>
      </c>
      <c r="P57" s="126"/>
      <c r="Q57" s="127" t="str">
        <f t="shared" si="58"/>
        <v/>
      </c>
      <c r="R57" s="128"/>
      <c r="S57" s="128"/>
      <c r="T57" s="129" t="str">
        <f t="shared" si="55"/>
        <v/>
      </c>
      <c r="U57" s="128"/>
      <c r="V57" s="128"/>
      <c r="W57" s="128"/>
      <c r="X57" s="130" t="str">
        <f t="shared" si="59"/>
        <v/>
      </c>
      <c r="Y57" s="131" t="str">
        <f t="shared" si="1"/>
        <v/>
      </c>
      <c r="Z57" s="132" t="str">
        <f t="shared" si="56"/>
        <v/>
      </c>
      <c r="AA57" s="131" t="str">
        <f t="shared" si="3"/>
        <v/>
      </c>
      <c r="AB57" s="132" t="str">
        <f t="shared" si="60"/>
        <v/>
      </c>
      <c r="AC57" s="133" t="str">
        <f t="shared" si="61"/>
        <v/>
      </c>
      <c r="AD57" s="134"/>
      <c r="AE57" s="135"/>
      <c r="AF57" s="136"/>
      <c r="AG57" s="137"/>
      <c r="AH57" s="137"/>
      <c r="AI57" s="135"/>
      <c r="AJ57" s="136"/>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ht="151.5" customHeight="1" x14ac:dyDescent="0.3">
      <c r="A58" s="198">
        <v>9</v>
      </c>
      <c r="B58" s="201"/>
      <c r="C58" s="201"/>
      <c r="D58" s="201"/>
      <c r="E58" s="204"/>
      <c r="F58" s="201"/>
      <c r="G58" s="207"/>
      <c r="H58" s="192" t="str">
        <f>IF(G58&lt;=0,"",IF(G58&lt;=2,"Muy Baja",IF(G58&lt;=24,"Baja",IF(G58&lt;=500,"Media",IF(G58&lt;=5000,"Alta","Muy Alta")))))</f>
        <v/>
      </c>
      <c r="I58" s="186" t="str">
        <f>IF(H58="","",IF(H58="Muy Baja",0.2,IF(H58="Baja",0.4,IF(H58="Media",0.6,IF(H58="Alta",0.8,IF(H58="Muy Alta",1,))))))</f>
        <v/>
      </c>
      <c r="J58" s="189"/>
      <c r="K58" s="186">
        <f ca="1">IF(NOT(ISERROR(MATCH(J58,'Tabla Impacto'!$B$221:$B$223,0))),'Tabla Impacto'!$F$223&amp;"Por favor no seleccionar los criterios de impacto(Afectación Económica o presupuestal y Pérdida Reputacional)",J58)</f>
        <v>0</v>
      </c>
      <c r="L58" s="192" t="str">
        <f ca="1">IF(OR(K58='Tabla Impacto'!$C$11,K58='Tabla Impacto'!$D$11),"Leve",IF(OR(K58='Tabla Impacto'!$C$12,K58='Tabla Impacto'!$D$12),"Menor",IF(OR(K58='Tabla Impacto'!$C$13,K58='Tabla Impacto'!$D$13),"Moderado",IF(OR(K58='Tabla Impacto'!$C$14,K58='Tabla Impacto'!$D$14),"Mayor",IF(OR(K58='Tabla Impacto'!$C$15,K58='Tabla Impacto'!$D$15),"Catastrófico","")))))</f>
        <v/>
      </c>
      <c r="M58" s="186" t="str">
        <f ca="1">IF(L58="","",IF(L58="Leve",0.2,IF(L58="Menor",0.4,IF(L58="Moderado",0.6,IF(L58="Mayor",0.8,IF(L58="Catastrófico",1,))))))</f>
        <v/>
      </c>
      <c r="N58" s="195" t="str">
        <f ca="1">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5">
        <v>1</v>
      </c>
      <c r="P58" s="126"/>
      <c r="Q58" s="127" t="str">
        <f>IF(OR(R58="Preventivo",R58="Detectivo"),"Probabilidad",IF(R58="Correctivo","Impacto",""))</f>
        <v/>
      </c>
      <c r="R58" s="128"/>
      <c r="S58" s="128"/>
      <c r="T58" s="129" t="str">
        <f>IF(AND(R58="Preventivo",S58="Automático"),"50%",IF(AND(R58="Preventivo",S58="Manual"),"40%",IF(AND(R58="Detectivo",S58="Automático"),"40%",IF(AND(R58="Detectivo",S58="Manual"),"30%",IF(AND(R58="Correctivo",S58="Automático"),"35%",IF(AND(R58="Correctivo",S58="Manual"),"25%",""))))))</f>
        <v/>
      </c>
      <c r="U58" s="128"/>
      <c r="V58" s="128"/>
      <c r="W58" s="128"/>
      <c r="X58" s="130" t="str">
        <f>IFERROR(IF(Q58="Probabilidad",(I58-(+I58*T58)),IF(Q58="Impacto",I58,"")),"")</f>
        <v/>
      </c>
      <c r="Y58" s="131" t="str">
        <f>IFERROR(IF(X58="","",IF(X58&lt;=0.2,"Muy Baja",IF(X58&lt;=0.4,"Baja",IF(X58&lt;=0.6,"Media",IF(X58&lt;=0.8,"Alta","Muy Alta"))))),"")</f>
        <v/>
      </c>
      <c r="Z58" s="132" t="str">
        <f>+X58</f>
        <v/>
      </c>
      <c r="AA58" s="131" t="str">
        <f>IFERROR(IF(AB58="","",IF(AB58&lt;=0.2,"Leve",IF(AB58&lt;=0.4,"Menor",IF(AB58&lt;=0.6,"Moderado",IF(AB58&lt;=0.8,"Mayor","Catastrófico"))))),"")</f>
        <v/>
      </c>
      <c r="AB58" s="132" t="str">
        <f>IFERROR(IF(Q58="Impacto",(M58-(+M58*T58)),IF(Q58="Probabilidad",M58,"")),"")</f>
        <v/>
      </c>
      <c r="AC58" s="133"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4"/>
      <c r="AE58" s="135"/>
      <c r="AF58" s="136"/>
      <c r="AG58" s="137"/>
      <c r="AH58" s="137"/>
      <c r="AI58" s="135"/>
      <c r="AJ58" s="136"/>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ht="151.5" customHeight="1" x14ac:dyDescent="0.3">
      <c r="A59" s="199"/>
      <c r="B59" s="202"/>
      <c r="C59" s="202"/>
      <c r="D59" s="202"/>
      <c r="E59" s="205"/>
      <c r="F59" s="202"/>
      <c r="G59" s="208"/>
      <c r="H59" s="193"/>
      <c r="I59" s="187"/>
      <c r="J59" s="190"/>
      <c r="K59" s="187">
        <f ca="1">IF(NOT(ISERROR(MATCH(J59,_xlfn.ANCHORARRAY(E70),0))),I72&amp;"Por favor no seleccionar los criterios de impacto",J59)</f>
        <v>0</v>
      </c>
      <c r="L59" s="193"/>
      <c r="M59" s="187"/>
      <c r="N59" s="196"/>
      <c r="O59" s="125">
        <v>2</v>
      </c>
      <c r="P59" s="126"/>
      <c r="Q59" s="127" t="str">
        <f>IF(OR(R59="Preventivo",R59="Detectivo"),"Probabilidad",IF(R59="Correctivo","Impacto",""))</f>
        <v/>
      </c>
      <c r="R59" s="128"/>
      <c r="S59" s="128"/>
      <c r="T59" s="129" t="str">
        <f t="shared" ref="T59:T63" si="62">IF(AND(R59="Preventivo",S59="Automático"),"50%",IF(AND(R59="Preventivo",S59="Manual"),"40%",IF(AND(R59="Detectivo",S59="Automático"),"40%",IF(AND(R59="Detectivo",S59="Manual"),"30%",IF(AND(R59="Correctivo",S59="Automático"),"35%",IF(AND(R59="Correctivo",S59="Manual"),"25%",""))))))</f>
        <v/>
      </c>
      <c r="U59" s="128"/>
      <c r="V59" s="128"/>
      <c r="W59" s="128"/>
      <c r="X59" s="130" t="str">
        <f>IFERROR(IF(AND(Q58="Probabilidad",Q59="Probabilidad"),(Z58-(+Z58*T59)),IF(Q59="Probabilidad",(I58-(+I58*T59)),IF(Q59="Impacto",Z58,""))),"")</f>
        <v/>
      </c>
      <c r="Y59" s="131" t="str">
        <f t="shared" si="1"/>
        <v/>
      </c>
      <c r="Z59" s="132" t="str">
        <f t="shared" ref="Z59:Z63" si="63">+X59</f>
        <v/>
      </c>
      <c r="AA59" s="131" t="str">
        <f t="shared" si="3"/>
        <v/>
      </c>
      <c r="AB59" s="132" t="str">
        <f>IFERROR(IF(AND(Q58="Impacto",Q59="Impacto"),(AB52-(+AB52*T59)),IF(Q59="Impacto",($M$58-(+$M$58*T59)),IF(Q59="Probabilidad",AB52,""))),"")</f>
        <v/>
      </c>
      <c r="AC59" s="133"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4"/>
      <c r="AE59" s="135"/>
      <c r="AF59" s="136"/>
      <c r="AG59" s="137"/>
      <c r="AH59" s="137"/>
      <c r="AI59" s="135"/>
      <c r="AJ59" s="136"/>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ht="151.5" customHeight="1" x14ac:dyDescent="0.3">
      <c r="A60" s="199"/>
      <c r="B60" s="202"/>
      <c r="C60" s="202"/>
      <c r="D60" s="202"/>
      <c r="E60" s="205"/>
      <c r="F60" s="202"/>
      <c r="G60" s="208"/>
      <c r="H60" s="193"/>
      <c r="I60" s="187"/>
      <c r="J60" s="190"/>
      <c r="K60" s="187">
        <f ca="1">IF(NOT(ISERROR(MATCH(J60,_xlfn.ANCHORARRAY(E71),0))),I73&amp;"Por favor no seleccionar los criterios de impacto",J60)</f>
        <v>0</v>
      </c>
      <c r="L60" s="193"/>
      <c r="M60" s="187"/>
      <c r="N60" s="196"/>
      <c r="O60" s="125">
        <v>3</v>
      </c>
      <c r="P60" s="138"/>
      <c r="Q60" s="127" t="str">
        <f>IF(OR(R60="Preventivo",R60="Detectivo"),"Probabilidad",IF(R60="Correctivo","Impacto",""))</f>
        <v/>
      </c>
      <c r="R60" s="128"/>
      <c r="S60" s="128"/>
      <c r="T60" s="129" t="str">
        <f t="shared" si="62"/>
        <v/>
      </c>
      <c r="U60" s="128"/>
      <c r="V60" s="128"/>
      <c r="W60" s="128"/>
      <c r="X60" s="130" t="str">
        <f>IFERROR(IF(AND(Q59="Probabilidad",Q60="Probabilidad"),(Z59-(+Z59*T60)),IF(AND(Q59="Impacto",Q60="Probabilidad"),(Z58-(+Z58*T60)),IF(Q60="Impacto",Z59,""))),"")</f>
        <v/>
      </c>
      <c r="Y60" s="131" t="str">
        <f t="shared" si="1"/>
        <v/>
      </c>
      <c r="Z60" s="132" t="str">
        <f t="shared" si="63"/>
        <v/>
      </c>
      <c r="AA60" s="131" t="str">
        <f t="shared" si="3"/>
        <v/>
      </c>
      <c r="AB60" s="132" t="str">
        <f>IFERROR(IF(AND(Q59="Impacto",Q60="Impacto"),(AB59-(+AB59*T60)),IF(AND(Q59="Probabilidad",Q60="Impacto"),(AB58-(+AB58*T60)),IF(Q60="Probabilidad",AB59,""))),"")</f>
        <v/>
      </c>
      <c r="AC60" s="133" t="str">
        <f t="shared" si="64"/>
        <v/>
      </c>
      <c r="AD60" s="134"/>
      <c r="AE60" s="135"/>
      <c r="AF60" s="136"/>
      <c r="AG60" s="137"/>
      <c r="AH60" s="137"/>
      <c r="AI60" s="135"/>
      <c r="AJ60" s="136"/>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ht="151.5" customHeight="1" x14ac:dyDescent="0.3">
      <c r="A61" s="199"/>
      <c r="B61" s="202"/>
      <c r="C61" s="202"/>
      <c r="D61" s="202"/>
      <c r="E61" s="205"/>
      <c r="F61" s="202"/>
      <c r="G61" s="208"/>
      <c r="H61" s="193"/>
      <c r="I61" s="187"/>
      <c r="J61" s="190"/>
      <c r="K61" s="187">
        <f ca="1">IF(NOT(ISERROR(MATCH(J61,_xlfn.ANCHORARRAY(E72),0))),I74&amp;"Por favor no seleccionar los criterios de impacto",J61)</f>
        <v>0</v>
      </c>
      <c r="L61" s="193"/>
      <c r="M61" s="187"/>
      <c r="N61" s="196"/>
      <c r="O61" s="125">
        <v>4</v>
      </c>
      <c r="P61" s="126"/>
      <c r="Q61" s="127" t="str">
        <f t="shared" ref="Q61:Q63" si="65">IF(OR(R61="Preventivo",R61="Detectivo"),"Probabilidad",IF(R61="Correctivo","Impacto",""))</f>
        <v/>
      </c>
      <c r="R61" s="128"/>
      <c r="S61" s="128"/>
      <c r="T61" s="129" t="str">
        <f t="shared" si="62"/>
        <v/>
      </c>
      <c r="U61" s="128"/>
      <c r="V61" s="128"/>
      <c r="W61" s="128"/>
      <c r="X61" s="130" t="str">
        <f t="shared" ref="X61:X63" si="66">IFERROR(IF(AND(Q60="Probabilidad",Q61="Probabilidad"),(Z60-(+Z60*T61)),IF(AND(Q60="Impacto",Q61="Probabilidad"),(Z59-(+Z59*T61)),IF(Q61="Impacto",Z60,""))),"")</f>
        <v/>
      </c>
      <c r="Y61" s="131" t="str">
        <f t="shared" si="1"/>
        <v/>
      </c>
      <c r="Z61" s="132" t="str">
        <f t="shared" si="63"/>
        <v/>
      </c>
      <c r="AA61" s="131" t="str">
        <f t="shared" si="3"/>
        <v/>
      </c>
      <c r="AB61" s="132" t="str">
        <f t="shared" ref="AB61:AB63" si="67">IFERROR(IF(AND(Q60="Impacto",Q61="Impacto"),(AB60-(+AB60*T61)),IF(AND(Q60="Probabilidad",Q61="Impacto"),(AB59-(+AB59*T61)),IF(Q61="Probabilidad",AB60,""))),"")</f>
        <v/>
      </c>
      <c r="AC61" s="133"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4"/>
      <c r="AE61" s="135"/>
      <c r="AF61" s="136"/>
      <c r="AG61" s="137"/>
      <c r="AH61" s="137"/>
      <c r="AI61" s="135"/>
      <c r="AJ61" s="136"/>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ht="151.5" customHeight="1" x14ac:dyDescent="0.3">
      <c r="A62" s="199"/>
      <c r="B62" s="202"/>
      <c r="C62" s="202"/>
      <c r="D62" s="202"/>
      <c r="E62" s="205"/>
      <c r="F62" s="202"/>
      <c r="G62" s="208"/>
      <c r="H62" s="193"/>
      <c r="I62" s="187"/>
      <c r="J62" s="190"/>
      <c r="K62" s="187">
        <f ca="1">IF(NOT(ISERROR(MATCH(J62,_xlfn.ANCHORARRAY(E73),0))),I75&amp;"Por favor no seleccionar los criterios de impacto",J62)</f>
        <v>0</v>
      </c>
      <c r="L62" s="193"/>
      <c r="M62" s="187"/>
      <c r="N62" s="196"/>
      <c r="O62" s="125">
        <v>5</v>
      </c>
      <c r="P62" s="126"/>
      <c r="Q62" s="127" t="str">
        <f t="shared" si="65"/>
        <v/>
      </c>
      <c r="R62" s="128"/>
      <c r="S62" s="128"/>
      <c r="T62" s="129" t="str">
        <f t="shared" si="62"/>
        <v/>
      </c>
      <c r="U62" s="128"/>
      <c r="V62" s="128"/>
      <c r="W62" s="128"/>
      <c r="X62" s="130" t="str">
        <f t="shared" si="66"/>
        <v/>
      </c>
      <c r="Y62" s="131" t="str">
        <f t="shared" si="1"/>
        <v/>
      </c>
      <c r="Z62" s="132" t="str">
        <f t="shared" si="63"/>
        <v/>
      </c>
      <c r="AA62" s="131" t="str">
        <f t="shared" si="3"/>
        <v/>
      </c>
      <c r="AB62" s="132" t="str">
        <f t="shared" si="67"/>
        <v/>
      </c>
      <c r="AC62" s="133"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4"/>
      <c r="AE62" s="135"/>
      <c r="AF62" s="136"/>
      <c r="AG62" s="137"/>
      <c r="AH62" s="137"/>
      <c r="AI62" s="135"/>
      <c r="AJ62" s="136"/>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ht="151.5" customHeight="1" x14ac:dyDescent="0.3">
      <c r="A63" s="200"/>
      <c r="B63" s="203"/>
      <c r="C63" s="203"/>
      <c r="D63" s="203"/>
      <c r="E63" s="206"/>
      <c r="F63" s="203"/>
      <c r="G63" s="209"/>
      <c r="H63" s="194"/>
      <c r="I63" s="188"/>
      <c r="J63" s="191"/>
      <c r="K63" s="188">
        <f ca="1">IF(NOT(ISERROR(MATCH(J63,_xlfn.ANCHORARRAY(E74),0))),I76&amp;"Por favor no seleccionar los criterios de impacto",J63)</f>
        <v>0</v>
      </c>
      <c r="L63" s="194"/>
      <c r="M63" s="188"/>
      <c r="N63" s="197"/>
      <c r="O63" s="125">
        <v>6</v>
      </c>
      <c r="P63" s="126"/>
      <c r="Q63" s="127" t="str">
        <f t="shared" si="65"/>
        <v/>
      </c>
      <c r="R63" s="128"/>
      <c r="S63" s="128"/>
      <c r="T63" s="129" t="str">
        <f t="shared" si="62"/>
        <v/>
      </c>
      <c r="U63" s="128"/>
      <c r="V63" s="128"/>
      <c r="W63" s="128"/>
      <c r="X63" s="130" t="str">
        <f t="shared" si="66"/>
        <v/>
      </c>
      <c r="Y63" s="131" t="str">
        <f t="shared" si="1"/>
        <v/>
      </c>
      <c r="Z63" s="132" t="str">
        <f t="shared" si="63"/>
        <v/>
      </c>
      <c r="AA63" s="131" t="str">
        <f t="shared" si="3"/>
        <v/>
      </c>
      <c r="AB63" s="132" t="str">
        <f t="shared" si="67"/>
        <v/>
      </c>
      <c r="AC63" s="133" t="str">
        <f t="shared" si="68"/>
        <v/>
      </c>
      <c r="AD63" s="134"/>
      <c r="AE63" s="135"/>
      <c r="AF63" s="136"/>
      <c r="AG63" s="137"/>
      <c r="AH63" s="137"/>
      <c r="AI63" s="135"/>
      <c r="AJ63" s="136"/>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ht="151.5" customHeight="1" x14ac:dyDescent="0.3">
      <c r="A64" s="198">
        <v>10</v>
      </c>
      <c r="B64" s="201"/>
      <c r="C64" s="201"/>
      <c r="D64" s="201"/>
      <c r="E64" s="204"/>
      <c r="F64" s="201"/>
      <c r="G64" s="207"/>
      <c r="H64" s="192" t="str">
        <f>IF(G64&lt;=0,"",IF(G64&lt;=2,"Muy Baja",IF(G64&lt;=24,"Baja",IF(G64&lt;=500,"Media",IF(G64&lt;=5000,"Alta","Muy Alta")))))</f>
        <v/>
      </c>
      <c r="I64" s="186" t="str">
        <f>IF(H64="","",IF(H64="Muy Baja",0.2,IF(H64="Baja",0.4,IF(H64="Media",0.6,IF(H64="Alta",0.8,IF(H64="Muy Alta",1,))))))</f>
        <v/>
      </c>
      <c r="J64" s="189"/>
      <c r="K64" s="186">
        <f ca="1">IF(NOT(ISERROR(MATCH(J64,'Tabla Impacto'!$B$221:$B$223,0))),'Tabla Impacto'!$F$223&amp;"Por favor no seleccionar los criterios de impacto(Afectación Económica o presupuestal y Pérdida Reputacional)",J64)</f>
        <v>0</v>
      </c>
      <c r="L64" s="192" t="str">
        <f ca="1">IF(OR(K64='Tabla Impacto'!$C$11,K64='Tabla Impacto'!$D$11),"Leve",IF(OR(K64='Tabla Impacto'!$C$12,K64='Tabla Impacto'!$D$12),"Menor",IF(OR(K64='Tabla Impacto'!$C$13,K64='Tabla Impacto'!$D$13),"Moderado",IF(OR(K64='Tabla Impacto'!$C$14,K64='Tabla Impacto'!$D$14),"Mayor",IF(OR(K64='Tabla Impacto'!$C$15,K64='Tabla Impacto'!$D$15),"Catastrófico","")))))</f>
        <v/>
      </c>
      <c r="M64" s="186" t="str">
        <f ca="1">IF(L64="","",IF(L64="Leve",0.2,IF(L64="Menor",0.4,IF(L64="Moderado",0.6,IF(L64="Mayor",0.8,IF(L64="Catastrófico",1,))))))</f>
        <v/>
      </c>
      <c r="N64" s="195" t="str">
        <f ca="1">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5">
        <v>1</v>
      </c>
      <c r="P64" s="126"/>
      <c r="Q64" s="127" t="str">
        <f>IF(OR(R64="Preventivo",R64="Detectivo"),"Probabilidad",IF(R64="Correctivo","Impacto",""))</f>
        <v/>
      </c>
      <c r="R64" s="128"/>
      <c r="S64" s="128"/>
      <c r="T64" s="129" t="str">
        <f>IF(AND(R64="Preventivo",S64="Automático"),"50%",IF(AND(R64="Preventivo",S64="Manual"),"40%",IF(AND(R64="Detectivo",S64="Automático"),"40%",IF(AND(R64="Detectivo",S64="Manual"),"30%",IF(AND(R64="Correctivo",S64="Automático"),"35%",IF(AND(R64="Correctivo",S64="Manual"),"25%",""))))))</f>
        <v/>
      </c>
      <c r="U64" s="128"/>
      <c r="V64" s="128"/>
      <c r="W64" s="128"/>
      <c r="X64" s="130" t="str">
        <f>IFERROR(IF(Q64="Probabilidad",(I64-(+I64*T64)),IF(Q64="Impacto",I64,"")),"")</f>
        <v/>
      </c>
      <c r="Y64" s="131" t="str">
        <f>IFERROR(IF(X64="","",IF(X64&lt;=0.2,"Muy Baja",IF(X64&lt;=0.4,"Baja",IF(X64&lt;=0.6,"Media",IF(X64&lt;=0.8,"Alta","Muy Alta"))))),"")</f>
        <v/>
      </c>
      <c r="Z64" s="132" t="str">
        <f>+X64</f>
        <v/>
      </c>
      <c r="AA64" s="131" t="str">
        <f>IFERROR(IF(AB64="","",IF(AB64&lt;=0.2,"Leve",IF(AB64&lt;=0.4,"Menor",IF(AB64&lt;=0.6,"Moderado",IF(AB64&lt;=0.8,"Mayor","Catastrófico"))))),"")</f>
        <v/>
      </c>
      <c r="AB64" s="132" t="str">
        <f>IFERROR(IF(Q64="Impacto",(M64-(+M64*T64)),IF(Q64="Probabilidad",M64,"")),"")</f>
        <v/>
      </c>
      <c r="AC64" s="133"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4"/>
      <c r="AE64" s="135"/>
      <c r="AF64" s="136"/>
      <c r="AG64" s="137"/>
      <c r="AH64" s="137"/>
      <c r="AI64" s="135"/>
      <c r="AJ64" s="136"/>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36" ht="151.5" customHeight="1" x14ac:dyDescent="0.3">
      <c r="A65" s="199"/>
      <c r="B65" s="202"/>
      <c r="C65" s="202"/>
      <c r="D65" s="202"/>
      <c r="E65" s="205"/>
      <c r="F65" s="202"/>
      <c r="G65" s="208"/>
      <c r="H65" s="193"/>
      <c r="I65" s="187"/>
      <c r="J65" s="190"/>
      <c r="K65" s="187">
        <f ca="1">IF(NOT(ISERROR(MATCH(J65,_xlfn.ANCHORARRAY(E76),0))),I78&amp;"Por favor no seleccionar los criterios de impacto",J65)</f>
        <v>0</v>
      </c>
      <c r="L65" s="193"/>
      <c r="M65" s="187"/>
      <c r="N65" s="196"/>
      <c r="O65" s="125">
        <v>2</v>
      </c>
      <c r="P65" s="126"/>
      <c r="Q65" s="127" t="str">
        <f>IF(OR(R65="Preventivo",R65="Detectivo"),"Probabilidad",IF(R65="Correctivo","Impacto",""))</f>
        <v/>
      </c>
      <c r="R65" s="128"/>
      <c r="S65" s="128"/>
      <c r="T65" s="129" t="str">
        <f t="shared" ref="T65:T69" si="69">IF(AND(R65="Preventivo",S65="Automático"),"50%",IF(AND(R65="Preventivo",S65="Manual"),"40%",IF(AND(R65="Detectivo",S65="Automático"),"40%",IF(AND(R65="Detectivo",S65="Manual"),"30%",IF(AND(R65="Correctivo",S65="Automático"),"35%",IF(AND(R65="Correctivo",S65="Manual"),"25%",""))))))</f>
        <v/>
      </c>
      <c r="U65" s="128"/>
      <c r="V65" s="128"/>
      <c r="W65" s="128"/>
      <c r="X65" s="130" t="str">
        <f>IFERROR(IF(AND(Q64="Probabilidad",Q65="Probabilidad"),(Z64-(+Z64*T65)),IF(Q65="Probabilidad",(I64-(+I64*T65)),IF(Q65="Impacto",Z64,""))),"")</f>
        <v/>
      </c>
      <c r="Y65" s="131" t="str">
        <f t="shared" si="1"/>
        <v/>
      </c>
      <c r="Z65" s="132" t="str">
        <f t="shared" ref="Z65:Z69" si="70">+X65</f>
        <v/>
      </c>
      <c r="AA65" s="131" t="str">
        <f t="shared" si="3"/>
        <v/>
      </c>
      <c r="AB65" s="132" t="str">
        <f>IFERROR(IF(AND(Q64="Impacto",Q65="Impacto"),(AB58-(+AB58*T65)),IF(Q65="Impacto",($M$64-(+$M$64*T65)),IF(Q65="Probabilidad",AB58,""))),"")</f>
        <v/>
      </c>
      <c r="AC65" s="133"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4"/>
      <c r="AE65" s="135"/>
      <c r="AF65" s="136"/>
      <c r="AG65" s="137"/>
      <c r="AH65" s="137"/>
      <c r="AI65" s="135"/>
      <c r="AJ65" s="136"/>
    </row>
    <row r="66" spans="1:36" ht="151.5" customHeight="1" x14ac:dyDescent="0.3">
      <c r="A66" s="199"/>
      <c r="B66" s="202"/>
      <c r="C66" s="202"/>
      <c r="D66" s="202"/>
      <c r="E66" s="205"/>
      <c r="F66" s="202"/>
      <c r="G66" s="208"/>
      <c r="H66" s="193"/>
      <c r="I66" s="187"/>
      <c r="J66" s="190"/>
      <c r="K66" s="187">
        <f ca="1">IF(NOT(ISERROR(MATCH(J66,_xlfn.ANCHORARRAY(E77),0))),I79&amp;"Por favor no seleccionar los criterios de impacto",J66)</f>
        <v>0</v>
      </c>
      <c r="L66" s="193"/>
      <c r="M66" s="187"/>
      <c r="N66" s="196"/>
      <c r="O66" s="125">
        <v>3</v>
      </c>
      <c r="P66" s="138"/>
      <c r="Q66" s="127" t="str">
        <f>IF(OR(R66="Preventivo",R66="Detectivo"),"Probabilidad",IF(R66="Correctivo","Impacto",""))</f>
        <v/>
      </c>
      <c r="R66" s="128"/>
      <c r="S66" s="128"/>
      <c r="T66" s="129" t="str">
        <f t="shared" si="69"/>
        <v/>
      </c>
      <c r="U66" s="128"/>
      <c r="V66" s="128"/>
      <c r="W66" s="128"/>
      <c r="X66" s="130" t="str">
        <f>IFERROR(IF(AND(Q65="Probabilidad",Q66="Probabilidad"),(Z65-(+Z65*T66)),IF(AND(Q65="Impacto",Q66="Probabilidad"),(Z64-(+Z64*T66)),IF(Q66="Impacto",Z65,""))),"")</f>
        <v/>
      </c>
      <c r="Y66" s="131" t="str">
        <f t="shared" si="1"/>
        <v/>
      </c>
      <c r="Z66" s="132" t="str">
        <f t="shared" si="70"/>
        <v/>
      </c>
      <c r="AA66" s="131" t="str">
        <f t="shared" si="3"/>
        <v/>
      </c>
      <c r="AB66" s="132" t="str">
        <f>IFERROR(IF(AND(Q65="Impacto",Q66="Impacto"),(AB65-(+AB65*T66)),IF(AND(Q65="Probabilidad",Q66="Impacto"),(AB64-(+AB64*T66)),IF(Q66="Probabilidad",AB65,""))),"")</f>
        <v/>
      </c>
      <c r="AC66" s="133" t="str">
        <f t="shared" si="71"/>
        <v/>
      </c>
      <c r="AD66" s="134"/>
      <c r="AE66" s="135"/>
      <c r="AF66" s="136"/>
      <c r="AG66" s="137"/>
      <c r="AH66" s="137"/>
      <c r="AI66" s="135"/>
      <c r="AJ66" s="136"/>
    </row>
    <row r="67" spans="1:36" ht="151.5" customHeight="1" x14ac:dyDescent="0.3">
      <c r="A67" s="199"/>
      <c r="B67" s="202"/>
      <c r="C67" s="202"/>
      <c r="D67" s="202"/>
      <c r="E67" s="205"/>
      <c r="F67" s="202"/>
      <c r="G67" s="208"/>
      <c r="H67" s="193"/>
      <c r="I67" s="187"/>
      <c r="J67" s="190"/>
      <c r="K67" s="187">
        <f ca="1">IF(NOT(ISERROR(MATCH(J67,_xlfn.ANCHORARRAY(E78),0))),I80&amp;"Por favor no seleccionar los criterios de impacto",J67)</f>
        <v>0</v>
      </c>
      <c r="L67" s="193"/>
      <c r="M67" s="187"/>
      <c r="N67" s="196"/>
      <c r="O67" s="125">
        <v>4</v>
      </c>
      <c r="P67" s="126"/>
      <c r="Q67" s="127" t="str">
        <f t="shared" ref="Q67:Q69" si="72">IF(OR(R67="Preventivo",R67="Detectivo"),"Probabilidad",IF(R67="Correctivo","Impacto",""))</f>
        <v/>
      </c>
      <c r="R67" s="128"/>
      <c r="S67" s="128"/>
      <c r="T67" s="129" t="str">
        <f t="shared" si="69"/>
        <v/>
      </c>
      <c r="U67" s="128"/>
      <c r="V67" s="128"/>
      <c r="W67" s="128"/>
      <c r="X67" s="130" t="str">
        <f t="shared" ref="X67:X69" si="73">IFERROR(IF(AND(Q66="Probabilidad",Q67="Probabilidad"),(Z66-(+Z66*T67)),IF(AND(Q66="Impacto",Q67="Probabilidad"),(Z65-(+Z65*T67)),IF(Q67="Impacto",Z66,""))),"")</f>
        <v/>
      </c>
      <c r="Y67" s="131" t="str">
        <f t="shared" si="1"/>
        <v/>
      </c>
      <c r="Z67" s="132" t="str">
        <f t="shared" si="70"/>
        <v/>
      </c>
      <c r="AA67" s="131" t="str">
        <f t="shared" si="3"/>
        <v/>
      </c>
      <c r="AB67" s="132" t="str">
        <f t="shared" ref="AB67:AB69" si="74">IFERROR(IF(AND(Q66="Impacto",Q67="Impacto"),(AB66-(+AB66*T67)),IF(AND(Q66="Probabilidad",Q67="Impacto"),(AB65-(+AB65*T67)),IF(Q67="Probabilidad",AB66,""))),"")</f>
        <v/>
      </c>
      <c r="AC67" s="133"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4"/>
      <c r="AE67" s="135"/>
      <c r="AF67" s="136"/>
      <c r="AG67" s="137"/>
      <c r="AH67" s="137"/>
      <c r="AI67" s="135"/>
      <c r="AJ67" s="136"/>
    </row>
    <row r="68" spans="1:36" ht="151.5" customHeight="1" x14ac:dyDescent="0.3">
      <c r="A68" s="199"/>
      <c r="B68" s="202"/>
      <c r="C68" s="202"/>
      <c r="D68" s="202"/>
      <c r="E68" s="205"/>
      <c r="F68" s="202"/>
      <c r="G68" s="208"/>
      <c r="H68" s="193"/>
      <c r="I68" s="187"/>
      <c r="J68" s="190"/>
      <c r="K68" s="187">
        <f ca="1">IF(NOT(ISERROR(MATCH(J68,_xlfn.ANCHORARRAY(E79),0))),I81&amp;"Por favor no seleccionar los criterios de impacto",J68)</f>
        <v>0</v>
      </c>
      <c r="L68" s="193"/>
      <c r="M68" s="187"/>
      <c r="N68" s="196"/>
      <c r="O68" s="125">
        <v>5</v>
      </c>
      <c r="P68" s="126"/>
      <c r="Q68" s="127" t="str">
        <f t="shared" si="72"/>
        <v/>
      </c>
      <c r="R68" s="128"/>
      <c r="S68" s="128"/>
      <c r="T68" s="129" t="str">
        <f t="shared" si="69"/>
        <v/>
      </c>
      <c r="U68" s="128"/>
      <c r="V68" s="128"/>
      <c r="W68" s="128"/>
      <c r="X68" s="130" t="str">
        <f t="shared" si="73"/>
        <v/>
      </c>
      <c r="Y68" s="131" t="str">
        <f t="shared" si="1"/>
        <v/>
      </c>
      <c r="Z68" s="132" t="str">
        <f t="shared" si="70"/>
        <v/>
      </c>
      <c r="AA68" s="131" t="str">
        <f t="shared" si="3"/>
        <v/>
      </c>
      <c r="AB68" s="132" t="str">
        <f t="shared" si="74"/>
        <v/>
      </c>
      <c r="AC68" s="133"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4"/>
      <c r="AE68" s="135"/>
      <c r="AF68" s="136"/>
      <c r="AG68" s="137"/>
      <c r="AH68" s="137"/>
      <c r="AI68" s="135"/>
      <c r="AJ68" s="136"/>
    </row>
    <row r="69" spans="1:36" ht="151.5" customHeight="1" x14ac:dyDescent="0.3">
      <c r="A69" s="200"/>
      <c r="B69" s="203"/>
      <c r="C69" s="203"/>
      <c r="D69" s="203"/>
      <c r="E69" s="206"/>
      <c r="F69" s="203"/>
      <c r="G69" s="209"/>
      <c r="H69" s="194"/>
      <c r="I69" s="188"/>
      <c r="J69" s="191"/>
      <c r="K69" s="188">
        <f ca="1">IF(NOT(ISERROR(MATCH(J69,_xlfn.ANCHORARRAY(E80),0))),I82&amp;"Por favor no seleccionar los criterios de impacto",J69)</f>
        <v>0</v>
      </c>
      <c r="L69" s="194"/>
      <c r="M69" s="188"/>
      <c r="N69" s="197"/>
      <c r="O69" s="125">
        <v>6</v>
      </c>
      <c r="P69" s="126"/>
      <c r="Q69" s="127" t="str">
        <f t="shared" si="72"/>
        <v/>
      </c>
      <c r="R69" s="128"/>
      <c r="S69" s="128"/>
      <c r="T69" s="129" t="str">
        <f t="shared" si="69"/>
        <v/>
      </c>
      <c r="U69" s="128"/>
      <c r="V69" s="128"/>
      <c r="W69" s="128"/>
      <c r="X69" s="130" t="str">
        <f t="shared" si="73"/>
        <v/>
      </c>
      <c r="Y69" s="131" t="str">
        <f t="shared" si="1"/>
        <v/>
      </c>
      <c r="Z69" s="132" t="str">
        <f t="shared" si="70"/>
        <v/>
      </c>
      <c r="AA69" s="131" t="str">
        <f t="shared" si="3"/>
        <v/>
      </c>
      <c r="AB69" s="132" t="str">
        <f t="shared" si="74"/>
        <v/>
      </c>
      <c r="AC69" s="133" t="str">
        <f t="shared" si="75"/>
        <v/>
      </c>
      <c r="AD69" s="134"/>
      <c r="AE69" s="135"/>
      <c r="AF69" s="136"/>
      <c r="AG69" s="137"/>
      <c r="AH69" s="137"/>
      <c r="AI69" s="135"/>
      <c r="AJ69" s="136"/>
    </row>
    <row r="70" spans="1:36" ht="49.5" customHeight="1" x14ac:dyDescent="0.3">
      <c r="A70" s="6"/>
      <c r="B70" s="183" t="s">
        <v>131</v>
      </c>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c r="AA70" s="184"/>
      <c r="AB70" s="184"/>
      <c r="AC70" s="184"/>
      <c r="AD70" s="184"/>
      <c r="AE70" s="184"/>
      <c r="AF70" s="184"/>
      <c r="AG70" s="184"/>
      <c r="AH70" s="184"/>
      <c r="AI70" s="184"/>
      <c r="AJ70" s="185"/>
    </row>
    <row r="72" spans="1:36" x14ac:dyDescent="0.3">
      <c r="A72" s="1"/>
      <c r="B72" s="24" t="s">
        <v>143</v>
      </c>
      <c r="C72" s="1"/>
      <c r="D72" s="1"/>
      <c r="F72" s="1"/>
    </row>
  </sheetData>
  <sheetProtection algorithmName="SHA-512" hashValue="EvJ1+PiI29PplkW7FammMLnuc1LYWeFXJM7HpIdaRHlaYQf9cdUH3BF8ftff5fDT4dbbQ3OnIBT9eOomvzmtCw==" saltValue="pPzcpNDct/p6BSwOcYSWYQ==" spinCount="100000" sheet="1" objects="1" scenarios="1"/>
  <dataConsolidate/>
  <mergeCells count="185">
    <mergeCell ref="A6:B6"/>
    <mergeCell ref="C6:N6"/>
    <mergeCell ref="A7:G7"/>
    <mergeCell ref="H7:N7"/>
    <mergeCell ref="O7:W7"/>
    <mergeCell ref="X7:AD7"/>
    <mergeCell ref="A1:AJ2"/>
    <mergeCell ref="A4:B4"/>
    <mergeCell ref="C4:N4"/>
    <mergeCell ref="O4:Q4"/>
    <mergeCell ref="A5:B5"/>
    <mergeCell ref="C5:N5"/>
    <mergeCell ref="J8:J9"/>
    <mergeCell ref="K8:K9"/>
    <mergeCell ref="L8:L9"/>
    <mergeCell ref="M8:M9"/>
    <mergeCell ref="N8:N9"/>
    <mergeCell ref="O8:O9"/>
    <mergeCell ref="AE7:AJ7"/>
    <mergeCell ref="A8:A9"/>
    <mergeCell ref="B8:B9"/>
    <mergeCell ref="C8:C9"/>
    <mergeCell ref="D8:D9"/>
    <mergeCell ref="E8:E9"/>
    <mergeCell ref="F8:F9"/>
    <mergeCell ref="G8:G9"/>
    <mergeCell ref="H8:H9"/>
    <mergeCell ref="I8:I9"/>
    <mergeCell ref="AG8:AG9"/>
    <mergeCell ref="AH8:AH9"/>
    <mergeCell ref="AI8:AI9"/>
    <mergeCell ref="AJ8:AJ9"/>
    <mergeCell ref="AD8:AD9"/>
    <mergeCell ref="AE8:AE9"/>
    <mergeCell ref="AF8:AF9"/>
    <mergeCell ref="AA8:AA9"/>
    <mergeCell ref="AB8:AB9"/>
    <mergeCell ref="AC8:AC9"/>
    <mergeCell ref="P8:P9"/>
    <mergeCell ref="Q8:Q9"/>
    <mergeCell ref="R8:W8"/>
    <mergeCell ref="X8:X9"/>
    <mergeCell ref="Y8:Y9"/>
    <mergeCell ref="Z8:Z9"/>
    <mergeCell ref="N16:N21"/>
    <mergeCell ref="M10:M15"/>
    <mergeCell ref="N10:N15"/>
    <mergeCell ref="A16:A21"/>
    <mergeCell ref="B16:B21"/>
    <mergeCell ref="C16:C21"/>
    <mergeCell ref="D16:D21"/>
    <mergeCell ref="E16:E21"/>
    <mergeCell ref="F16:F21"/>
    <mergeCell ref="G16:G21"/>
    <mergeCell ref="H16:H21"/>
    <mergeCell ref="G10:G15"/>
    <mergeCell ref="H10:H15"/>
    <mergeCell ref="I10:I15"/>
    <mergeCell ref="J10:J15"/>
    <mergeCell ref="K10:K15"/>
    <mergeCell ref="L10:L15"/>
    <mergeCell ref="A10:A15"/>
    <mergeCell ref="B10:B15"/>
    <mergeCell ref="C10:C15"/>
    <mergeCell ref="D10:D15"/>
    <mergeCell ref="E10:E15"/>
    <mergeCell ref="F10:F15"/>
    <mergeCell ref="C22:C27"/>
    <mergeCell ref="D22:D27"/>
    <mergeCell ref="E22:E27"/>
    <mergeCell ref="F22:F27"/>
    <mergeCell ref="I16:I21"/>
    <mergeCell ref="J16:J21"/>
    <mergeCell ref="K16:K21"/>
    <mergeCell ref="L16:L21"/>
    <mergeCell ref="M16:M21"/>
    <mergeCell ref="I28:I33"/>
    <mergeCell ref="J28:J33"/>
    <mergeCell ref="K28:K33"/>
    <mergeCell ref="L28:L33"/>
    <mergeCell ref="M28:M33"/>
    <mergeCell ref="N28:N33"/>
    <mergeCell ref="M22:M27"/>
    <mergeCell ref="N22:N27"/>
    <mergeCell ref="A28:A33"/>
    <mergeCell ref="B28:B33"/>
    <mergeCell ref="C28:C33"/>
    <mergeCell ref="D28:D33"/>
    <mergeCell ref="E28:E33"/>
    <mergeCell ref="F28:F33"/>
    <mergeCell ref="G28:G33"/>
    <mergeCell ref="H28:H33"/>
    <mergeCell ref="G22:G27"/>
    <mergeCell ref="H22:H27"/>
    <mergeCell ref="I22:I27"/>
    <mergeCell ref="J22:J27"/>
    <mergeCell ref="K22:K27"/>
    <mergeCell ref="L22:L27"/>
    <mergeCell ref="A22:A27"/>
    <mergeCell ref="B22:B27"/>
    <mergeCell ref="N40:N45"/>
    <mergeCell ref="M34:M39"/>
    <mergeCell ref="N34:N39"/>
    <mergeCell ref="A40:A45"/>
    <mergeCell ref="B40:B45"/>
    <mergeCell ref="C40:C45"/>
    <mergeCell ref="D40:D45"/>
    <mergeCell ref="E40:E45"/>
    <mergeCell ref="F40:F45"/>
    <mergeCell ref="G40:G45"/>
    <mergeCell ref="H40:H45"/>
    <mergeCell ref="G34:G39"/>
    <mergeCell ref="H34:H39"/>
    <mergeCell ref="I34:I39"/>
    <mergeCell ref="J34:J39"/>
    <mergeCell ref="K34:K39"/>
    <mergeCell ref="L34:L39"/>
    <mergeCell ref="A34:A39"/>
    <mergeCell ref="B34:B39"/>
    <mergeCell ref="C34:C39"/>
    <mergeCell ref="D34:D39"/>
    <mergeCell ref="E34:E39"/>
    <mergeCell ref="F34:F39"/>
    <mergeCell ref="C46:C51"/>
    <mergeCell ref="D46:D51"/>
    <mergeCell ref="E46:E51"/>
    <mergeCell ref="F46:F51"/>
    <mergeCell ref="I40:I45"/>
    <mergeCell ref="J40:J45"/>
    <mergeCell ref="K40:K45"/>
    <mergeCell ref="L40:L45"/>
    <mergeCell ref="M40:M45"/>
    <mergeCell ref="I52:I57"/>
    <mergeCell ref="J52:J57"/>
    <mergeCell ref="K52:K57"/>
    <mergeCell ref="L52:L57"/>
    <mergeCell ref="M52:M57"/>
    <mergeCell ref="N52:N57"/>
    <mergeCell ref="M46:M51"/>
    <mergeCell ref="N46:N51"/>
    <mergeCell ref="A52:A57"/>
    <mergeCell ref="B52:B57"/>
    <mergeCell ref="C52:C57"/>
    <mergeCell ref="D52:D57"/>
    <mergeCell ref="E52:E57"/>
    <mergeCell ref="F52:F57"/>
    <mergeCell ref="G52:G57"/>
    <mergeCell ref="H52:H57"/>
    <mergeCell ref="G46:G51"/>
    <mergeCell ref="H46:H51"/>
    <mergeCell ref="I46:I51"/>
    <mergeCell ref="J46:J51"/>
    <mergeCell ref="K46:K51"/>
    <mergeCell ref="L46:L51"/>
    <mergeCell ref="A46:A51"/>
    <mergeCell ref="B46:B51"/>
    <mergeCell ref="A64:A69"/>
    <mergeCell ref="B64:B69"/>
    <mergeCell ref="C64:C69"/>
    <mergeCell ref="D64:D69"/>
    <mergeCell ref="E64:E69"/>
    <mergeCell ref="F64:F69"/>
    <mergeCell ref="G64:G69"/>
    <mergeCell ref="H64:H69"/>
    <mergeCell ref="G58:G63"/>
    <mergeCell ref="H58:H63"/>
    <mergeCell ref="A58:A63"/>
    <mergeCell ref="B58:B63"/>
    <mergeCell ref="C58:C63"/>
    <mergeCell ref="D58:D63"/>
    <mergeCell ref="E58:E63"/>
    <mergeCell ref="F58:F63"/>
    <mergeCell ref="B70:AJ70"/>
    <mergeCell ref="I64:I69"/>
    <mergeCell ref="J64:J69"/>
    <mergeCell ref="K64:K69"/>
    <mergeCell ref="L64:L69"/>
    <mergeCell ref="M64:M69"/>
    <mergeCell ref="N64:N69"/>
    <mergeCell ref="M58:M63"/>
    <mergeCell ref="N58:N63"/>
    <mergeCell ref="I58:I63"/>
    <mergeCell ref="J58:J63"/>
    <mergeCell ref="K58:K63"/>
    <mergeCell ref="L58:L63"/>
  </mergeCells>
  <conditionalFormatting sqref="H10 H16">
    <cfRule type="cellIs" dxfId="3006" priority="227" operator="equal">
      <formula>"Muy Alta"</formula>
    </cfRule>
    <cfRule type="cellIs" dxfId="3005" priority="228" operator="equal">
      <formula>"Alta"</formula>
    </cfRule>
    <cfRule type="cellIs" dxfId="3004" priority="229" operator="equal">
      <formula>"Media"</formula>
    </cfRule>
    <cfRule type="cellIs" dxfId="3003" priority="230" operator="equal">
      <formula>"Baja"</formula>
    </cfRule>
    <cfRule type="cellIs" dxfId="3002" priority="231" operator="equal">
      <formula>"Muy Baja"</formula>
    </cfRule>
  </conditionalFormatting>
  <conditionalFormatting sqref="L10 L16 L22 L28 L34 L40 L46 L52 L58 L64">
    <cfRule type="cellIs" dxfId="3001" priority="222" operator="equal">
      <formula>"Catastrófico"</formula>
    </cfRule>
    <cfRule type="cellIs" dxfId="3000" priority="223" operator="equal">
      <formula>"Mayor"</formula>
    </cfRule>
    <cfRule type="cellIs" dxfId="2999" priority="224" operator="equal">
      <formula>"Moderado"</formula>
    </cfRule>
    <cfRule type="cellIs" dxfId="2998" priority="225" operator="equal">
      <formula>"Menor"</formula>
    </cfRule>
    <cfRule type="cellIs" dxfId="2997" priority="226" operator="equal">
      <formula>"Leve"</formula>
    </cfRule>
  </conditionalFormatting>
  <conditionalFormatting sqref="N10">
    <cfRule type="cellIs" dxfId="2996" priority="218" operator="equal">
      <formula>"Extremo"</formula>
    </cfRule>
    <cfRule type="cellIs" dxfId="2995" priority="219" operator="equal">
      <formula>"Alto"</formula>
    </cfRule>
    <cfRule type="cellIs" dxfId="2994" priority="220" operator="equal">
      <formula>"Moderado"</formula>
    </cfRule>
    <cfRule type="cellIs" dxfId="2993" priority="221" operator="equal">
      <formula>"Bajo"</formula>
    </cfRule>
  </conditionalFormatting>
  <conditionalFormatting sqref="Y10:Y15">
    <cfRule type="cellIs" dxfId="2992" priority="213" operator="equal">
      <formula>"Muy Alta"</formula>
    </cfRule>
    <cfRule type="cellIs" dxfId="2991" priority="214" operator="equal">
      <formula>"Alta"</formula>
    </cfRule>
    <cfRule type="cellIs" dxfId="2990" priority="215" operator="equal">
      <formula>"Media"</formula>
    </cfRule>
    <cfRule type="cellIs" dxfId="2989" priority="216" operator="equal">
      <formula>"Baja"</formula>
    </cfRule>
    <cfRule type="cellIs" dxfId="2988" priority="217" operator="equal">
      <formula>"Muy Baja"</formula>
    </cfRule>
  </conditionalFormatting>
  <conditionalFormatting sqref="AA10:AA15">
    <cfRule type="cellIs" dxfId="2987" priority="208" operator="equal">
      <formula>"Catastrófico"</formula>
    </cfRule>
    <cfRule type="cellIs" dxfId="2986" priority="209" operator="equal">
      <formula>"Mayor"</formula>
    </cfRule>
    <cfRule type="cellIs" dxfId="2985" priority="210" operator="equal">
      <formula>"Moderado"</formula>
    </cfRule>
    <cfRule type="cellIs" dxfId="2984" priority="211" operator="equal">
      <formula>"Menor"</formula>
    </cfRule>
    <cfRule type="cellIs" dxfId="2983" priority="212" operator="equal">
      <formula>"Leve"</formula>
    </cfRule>
  </conditionalFormatting>
  <conditionalFormatting sqref="AC10:AC15">
    <cfRule type="cellIs" dxfId="2982" priority="204" operator="equal">
      <formula>"Extremo"</formula>
    </cfRule>
    <cfRule type="cellIs" dxfId="2981" priority="205" operator="equal">
      <formula>"Alto"</formula>
    </cfRule>
    <cfRule type="cellIs" dxfId="2980" priority="206" operator="equal">
      <formula>"Moderado"</formula>
    </cfRule>
    <cfRule type="cellIs" dxfId="2979" priority="207" operator="equal">
      <formula>"Bajo"</formula>
    </cfRule>
  </conditionalFormatting>
  <conditionalFormatting sqref="H58">
    <cfRule type="cellIs" dxfId="2978" priority="43" operator="equal">
      <formula>"Muy Alta"</formula>
    </cfRule>
    <cfRule type="cellIs" dxfId="2977" priority="44" operator="equal">
      <formula>"Alta"</formula>
    </cfRule>
    <cfRule type="cellIs" dxfId="2976" priority="45" operator="equal">
      <formula>"Media"</formula>
    </cfRule>
    <cfRule type="cellIs" dxfId="2975" priority="46" operator="equal">
      <formula>"Baja"</formula>
    </cfRule>
    <cfRule type="cellIs" dxfId="2974" priority="47" operator="equal">
      <formula>"Muy Baja"</formula>
    </cfRule>
  </conditionalFormatting>
  <conditionalFormatting sqref="N16">
    <cfRule type="cellIs" dxfId="2973" priority="200" operator="equal">
      <formula>"Extremo"</formula>
    </cfRule>
    <cfRule type="cellIs" dxfId="2972" priority="201" operator="equal">
      <formula>"Alto"</formula>
    </cfRule>
    <cfRule type="cellIs" dxfId="2971" priority="202" operator="equal">
      <formula>"Moderado"</formula>
    </cfRule>
    <cfRule type="cellIs" dxfId="2970" priority="203" operator="equal">
      <formula>"Bajo"</formula>
    </cfRule>
  </conditionalFormatting>
  <conditionalFormatting sqref="Y16:Y21">
    <cfRule type="cellIs" dxfId="2969" priority="195" operator="equal">
      <formula>"Muy Alta"</formula>
    </cfRule>
    <cfRule type="cellIs" dxfId="2968" priority="196" operator="equal">
      <formula>"Alta"</formula>
    </cfRule>
    <cfRule type="cellIs" dxfId="2967" priority="197" operator="equal">
      <formula>"Media"</formula>
    </cfRule>
    <cfRule type="cellIs" dxfId="2966" priority="198" operator="equal">
      <formula>"Baja"</formula>
    </cfRule>
    <cfRule type="cellIs" dxfId="2965" priority="199" operator="equal">
      <formula>"Muy Baja"</formula>
    </cfRule>
  </conditionalFormatting>
  <conditionalFormatting sqref="AA16:AA21">
    <cfRule type="cellIs" dxfId="2964" priority="190" operator="equal">
      <formula>"Catastrófico"</formula>
    </cfRule>
    <cfRule type="cellIs" dxfId="2963" priority="191" operator="equal">
      <formula>"Mayor"</formula>
    </cfRule>
    <cfRule type="cellIs" dxfId="2962" priority="192" operator="equal">
      <formula>"Moderado"</formula>
    </cfRule>
    <cfRule type="cellIs" dxfId="2961" priority="193" operator="equal">
      <formula>"Menor"</formula>
    </cfRule>
    <cfRule type="cellIs" dxfId="2960" priority="194" operator="equal">
      <formula>"Leve"</formula>
    </cfRule>
  </conditionalFormatting>
  <conditionalFormatting sqref="AC16:AC21">
    <cfRule type="cellIs" dxfId="2959" priority="186" operator="equal">
      <formula>"Extremo"</formula>
    </cfRule>
    <cfRule type="cellIs" dxfId="2958" priority="187" operator="equal">
      <formula>"Alto"</formula>
    </cfRule>
    <cfRule type="cellIs" dxfId="2957" priority="188" operator="equal">
      <formula>"Moderado"</formula>
    </cfRule>
    <cfRule type="cellIs" dxfId="2956" priority="189" operator="equal">
      <formula>"Bajo"</formula>
    </cfRule>
  </conditionalFormatting>
  <conditionalFormatting sqref="H22">
    <cfRule type="cellIs" dxfId="2955" priority="181" operator="equal">
      <formula>"Muy Alta"</formula>
    </cfRule>
    <cfRule type="cellIs" dxfId="2954" priority="182" operator="equal">
      <formula>"Alta"</formula>
    </cfRule>
    <cfRule type="cellIs" dxfId="2953" priority="183" operator="equal">
      <formula>"Media"</formula>
    </cfRule>
    <cfRule type="cellIs" dxfId="2952" priority="184" operator="equal">
      <formula>"Baja"</formula>
    </cfRule>
    <cfRule type="cellIs" dxfId="2951" priority="185" operator="equal">
      <formula>"Muy Baja"</formula>
    </cfRule>
  </conditionalFormatting>
  <conditionalFormatting sqref="N22">
    <cfRule type="cellIs" dxfId="2950" priority="177" operator="equal">
      <formula>"Extremo"</formula>
    </cfRule>
    <cfRule type="cellIs" dxfId="2949" priority="178" operator="equal">
      <formula>"Alto"</formula>
    </cfRule>
    <cfRule type="cellIs" dxfId="2948" priority="179" operator="equal">
      <formula>"Moderado"</formula>
    </cfRule>
    <cfRule type="cellIs" dxfId="2947" priority="180" operator="equal">
      <formula>"Bajo"</formula>
    </cfRule>
  </conditionalFormatting>
  <conditionalFormatting sqref="Y22:Y27">
    <cfRule type="cellIs" dxfId="2946" priority="172" operator="equal">
      <formula>"Muy Alta"</formula>
    </cfRule>
    <cfRule type="cellIs" dxfId="2945" priority="173" operator="equal">
      <formula>"Alta"</formula>
    </cfRule>
    <cfRule type="cellIs" dxfId="2944" priority="174" operator="equal">
      <formula>"Media"</formula>
    </cfRule>
    <cfRule type="cellIs" dxfId="2943" priority="175" operator="equal">
      <formula>"Baja"</formula>
    </cfRule>
    <cfRule type="cellIs" dxfId="2942" priority="176" operator="equal">
      <formula>"Muy Baja"</formula>
    </cfRule>
  </conditionalFormatting>
  <conditionalFormatting sqref="AA22:AA27">
    <cfRule type="cellIs" dxfId="2941" priority="167" operator="equal">
      <formula>"Catastrófico"</formula>
    </cfRule>
    <cfRule type="cellIs" dxfId="2940" priority="168" operator="equal">
      <formula>"Mayor"</formula>
    </cfRule>
    <cfRule type="cellIs" dxfId="2939" priority="169" operator="equal">
      <formula>"Moderado"</formula>
    </cfRule>
    <cfRule type="cellIs" dxfId="2938" priority="170" operator="equal">
      <formula>"Menor"</formula>
    </cfRule>
    <cfRule type="cellIs" dxfId="2937" priority="171" operator="equal">
      <formula>"Leve"</formula>
    </cfRule>
  </conditionalFormatting>
  <conditionalFormatting sqref="AC22:AC27">
    <cfRule type="cellIs" dxfId="2936" priority="163" operator="equal">
      <formula>"Extremo"</formula>
    </cfRule>
    <cfRule type="cellIs" dxfId="2935" priority="164" operator="equal">
      <formula>"Alto"</formula>
    </cfRule>
    <cfRule type="cellIs" dxfId="2934" priority="165" operator="equal">
      <formula>"Moderado"</formula>
    </cfRule>
    <cfRule type="cellIs" dxfId="2933" priority="166" operator="equal">
      <formula>"Bajo"</formula>
    </cfRule>
  </conditionalFormatting>
  <conditionalFormatting sqref="H28">
    <cfRule type="cellIs" dxfId="2932" priority="158" operator="equal">
      <formula>"Muy Alta"</formula>
    </cfRule>
    <cfRule type="cellIs" dxfId="2931" priority="159" operator="equal">
      <formula>"Alta"</formula>
    </cfRule>
    <cfRule type="cellIs" dxfId="2930" priority="160" operator="equal">
      <formula>"Media"</formula>
    </cfRule>
    <cfRule type="cellIs" dxfId="2929" priority="161" operator="equal">
      <formula>"Baja"</formula>
    </cfRule>
    <cfRule type="cellIs" dxfId="2928" priority="162" operator="equal">
      <formula>"Muy Baja"</formula>
    </cfRule>
  </conditionalFormatting>
  <conditionalFormatting sqref="N28">
    <cfRule type="cellIs" dxfId="2927" priority="154" operator="equal">
      <formula>"Extremo"</formula>
    </cfRule>
    <cfRule type="cellIs" dxfId="2926" priority="155" operator="equal">
      <formula>"Alto"</formula>
    </cfRule>
    <cfRule type="cellIs" dxfId="2925" priority="156" operator="equal">
      <formula>"Moderado"</formula>
    </cfRule>
    <cfRule type="cellIs" dxfId="2924" priority="157" operator="equal">
      <formula>"Bajo"</formula>
    </cfRule>
  </conditionalFormatting>
  <conditionalFormatting sqref="Y28:Y33">
    <cfRule type="cellIs" dxfId="2923" priority="149" operator="equal">
      <formula>"Muy Alta"</formula>
    </cfRule>
    <cfRule type="cellIs" dxfId="2922" priority="150" operator="equal">
      <formula>"Alta"</formula>
    </cfRule>
    <cfRule type="cellIs" dxfId="2921" priority="151" operator="equal">
      <formula>"Media"</formula>
    </cfRule>
    <cfRule type="cellIs" dxfId="2920" priority="152" operator="equal">
      <formula>"Baja"</formula>
    </cfRule>
    <cfRule type="cellIs" dxfId="2919" priority="153" operator="equal">
      <formula>"Muy Baja"</formula>
    </cfRule>
  </conditionalFormatting>
  <conditionalFormatting sqref="AA28:AA33">
    <cfRule type="cellIs" dxfId="2918" priority="144" operator="equal">
      <formula>"Catastrófico"</formula>
    </cfRule>
    <cfRule type="cellIs" dxfId="2917" priority="145" operator="equal">
      <formula>"Mayor"</formula>
    </cfRule>
    <cfRule type="cellIs" dxfId="2916" priority="146" operator="equal">
      <formula>"Moderado"</formula>
    </cfRule>
    <cfRule type="cellIs" dxfId="2915" priority="147" operator="equal">
      <formula>"Menor"</formula>
    </cfRule>
    <cfRule type="cellIs" dxfId="2914" priority="148" operator="equal">
      <formula>"Leve"</formula>
    </cfRule>
  </conditionalFormatting>
  <conditionalFormatting sqref="AC28:AC33">
    <cfRule type="cellIs" dxfId="2913" priority="140" operator="equal">
      <formula>"Extremo"</formula>
    </cfRule>
    <cfRule type="cellIs" dxfId="2912" priority="141" operator="equal">
      <formula>"Alto"</formula>
    </cfRule>
    <cfRule type="cellIs" dxfId="2911" priority="142" operator="equal">
      <formula>"Moderado"</formula>
    </cfRule>
    <cfRule type="cellIs" dxfId="2910" priority="143" operator="equal">
      <formula>"Bajo"</formula>
    </cfRule>
  </conditionalFormatting>
  <conditionalFormatting sqref="H34">
    <cfRule type="cellIs" dxfId="2909" priority="135" operator="equal">
      <formula>"Muy Alta"</formula>
    </cfRule>
    <cfRule type="cellIs" dxfId="2908" priority="136" operator="equal">
      <formula>"Alta"</formula>
    </cfRule>
    <cfRule type="cellIs" dxfId="2907" priority="137" operator="equal">
      <formula>"Media"</formula>
    </cfRule>
    <cfRule type="cellIs" dxfId="2906" priority="138" operator="equal">
      <formula>"Baja"</formula>
    </cfRule>
    <cfRule type="cellIs" dxfId="2905" priority="139" operator="equal">
      <formula>"Muy Baja"</formula>
    </cfRule>
  </conditionalFormatting>
  <conditionalFormatting sqref="N34">
    <cfRule type="cellIs" dxfId="2904" priority="131" operator="equal">
      <formula>"Extremo"</formula>
    </cfRule>
    <cfRule type="cellIs" dxfId="2903" priority="132" operator="equal">
      <formula>"Alto"</formula>
    </cfRule>
    <cfRule type="cellIs" dxfId="2902" priority="133" operator="equal">
      <formula>"Moderado"</formula>
    </cfRule>
    <cfRule type="cellIs" dxfId="2901" priority="134" operator="equal">
      <formula>"Bajo"</formula>
    </cfRule>
  </conditionalFormatting>
  <conditionalFormatting sqref="Y34:Y39">
    <cfRule type="cellIs" dxfId="2900" priority="126" operator="equal">
      <formula>"Muy Alta"</formula>
    </cfRule>
    <cfRule type="cellIs" dxfId="2899" priority="127" operator="equal">
      <formula>"Alta"</formula>
    </cfRule>
    <cfRule type="cellIs" dxfId="2898" priority="128" operator="equal">
      <formula>"Media"</formula>
    </cfRule>
    <cfRule type="cellIs" dxfId="2897" priority="129" operator="equal">
      <formula>"Baja"</formula>
    </cfRule>
    <cfRule type="cellIs" dxfId="2896" priority="130" operator="equal">
      <formula>"Muy Baja"</formula>
    </cfRule>
  </conditionalFormatting>
  <conditionalFormatting sqref="AA34:AA39">
    <cfRule type="cellIs" dxfId="2895" priority="121" operator="equal">
      <formula>"Catastrófico"</formula>
    </cfRule>
    <cfRule type="cellIs" dxfId="2894" priority="122" operator="equal">
      <formula>"Mayor"</formula>
    </cfRule>
    <cfRule type="cellIs" dxfId="2893" priority="123" operator="equal">
      <formula>"Moderado"</formula>
    </cfRule>
    <cfRule type="cellIs" dxfId="2892" priority="124" operator="equal">
      <formula>"Menor"</formula>
    </cfRule>
    <cfRule type="cellIs" dxfId="2891" priority="125" operator="equal">
      <formula>"Leve"</formula>
    </cfRule>
  </conditionalFormatting>
  <conditionalFormatting sqref="AC34:AC39">
    <cfRule type="cellIs" dxfId="2890" priority="117" operator="equal">
      <formula>"Extremo"</formula>
    </cfRule>
    <cfRule type="cellIs" dxfId="2889" priority="118" operator="equal">
      <formula>"Alto"</formula>
    </cfRule>
    <cfRule type="cellIs" dxfId="2888" priority="119" operator="equal">
      <formula>"Moderado"</formula>
    </cfRule>
    <cfRule type="cellIs" dxfId="2887" priority="120" operator="equal">
      <formula>"Bajo"</formula>
    </cfRule>
  </conditionalFormatting>
  <conditionalFormatting sqref="H40">
    <cfRule type="cellIs" dxfId="2886" priority="112" operator="equal">
      <formula>"Muy Alta"</formula>
    </cfRule>
    <cfRule type="cellIs" dxfId="2885" priority="113" operator="equal">
      <formula>"Alta"</formula>
    </cfRule>
    <cfRule type="cellIs" dxfId="2884" priority="114" operator="equal">
      <formula>"Media"</formula>
    </cfRule>
    <cfRule type="cellIs" dxfId="2883" priority="115" operator="equal">
      <formula>"Baja"</formula>
    </cfRule>
    <cfRule type="cellIs" dxfId="2882" priority="116" operator="equal">
      <formula>"Muy Baja"</formula>
    </cfRule>
  </conditionalFormatting>
  <conditionalFormatting sqref="N40">
    <cfRule type="cellIs" dxfId="2881" priority="108" operator="equal">
      <formula>"Extremo"</formula>
    </cfRule>
    <cfRule type="cellIs" dxfId="2880" priority="109" operator="equal">
      <formula>"Alto"</formula>
    </cfRule>
    <cfRule type="cellIs" dxfId="2879" priority="110" operator="equal">
      <formula>"Moderado"</formula>
    </cfRule>
    <cfRule type="cellIs" dxfId="2878" priority="111" operator="equal">
      <formula>"Bajo"</formula>
    </cfRule>
  </conditionalFormatting>
  <conditionalFormatting sqref="Y40:Y45">
    <cfRule type="cellIs" dxfId="2877" priority="103" operator="equal">
      <formula>"Muy Alta"</formula>
    </cfRule>
    <cfRule type="cellIs" dxfId="2876" priority="104" operator="equal">
      <formula>"Alta"</formula>
    </cfRule>
    <cfRule type="cellIs" dxfId="2875" priority="105" operator="equal">
      <formula>"Media"</formula>
    </cfRule>
    <cfRule type="cellIs" dxfId="2874" priority="106" operator="equal">
      <formula>"Baja"</formula>
    </cfRule>
    <cfRule type="cellIs" dxfId="2873" priority="107" operator="equal">
      <formula>"Muy Baja"</formula>
    </cfRule>
  </conditionalFormatting>
  <conditionalFormatting sqref="AA40:AA45">
    <cfRule type="cellIs" dxfId="2872" priority="98" operator="equal">
      <formula>"Catastrófico"</formula>
    </cfRule>
    <cfRule type="cellIs" dxfId="2871" priority="99" operator="equal">
      <formula>"Mayor"</formula>
    </cfRule>
    <cfRule type="cellIs" dxfId="2870" priority="100" operator="equal">
      <formula>"Moderado"</formula>
    </cfRule>
    <cfRule type="cellIs" dxfId="2869" priority="101" operator="equal">
      <formula>"Menor"</formula>
    </cfRule>
    <cfRule type="cellIs" dxfId="2868" priority="102" operator="equal">
      <formula>"Leve"</formula>
    </cfRule>
  </conditionalFormatting>
  <conditionalFormatting sqref="AC40:AC45">
    <cfRule type="cellIs" dxfId="2867" priority="94" operator="equal">
      <formula>"Extremo"</formula>
    </cfRule>
    <cfRule type="cellIs" dxfId="2866" priority="95" operator="equal">
      <formula>"Alto"</formula>
    </cfRule>
    <cfRule type="cellIs" dxfId="2865" priority="96" operator="equal">
      <formula>"Moderado"</formula>
    </cfRule>
    <cfRule type="cellIs" dxfId="2864" priority="97" operator="equal">
      <formula>"Bajo"</formula>
    </cfRule>
  </conditionalFormatting>
  <conditionalFormatting sqref="H46">
    <cfRule type="cellIs" dxfId="2863" priority="89" operator="equal">
      <formula>"Muy Alta"</formula>
    </cfRule>
    <cfRule type="cellIs" dxfId="2862" priority="90" operator="equal">
      <formula>"Alta"</formula>
    </cfRule>
    <cfRule type="cellIs" dxfId="2861" priority="91" operator="equal">
      <formula>"Media"</formula>
    </cfRule>
    <cfRule type="cellIs" dxfId="2860" priority="92" operator="equal">
      <formula>"Baja"</formula>
    </cfRule>
    <cfRule type="cellIs" dxfId="2859" priority="93" operator="equal">
      <formula>"Muy Baja"</formula>
    </cfRule>
  </conditionalFormatting>
  <conditionalFormatting sqref="N46">
    <cfRule type="cellIs" dxfId="2858" priority="85" operator="equal">
      <formula>"Extremo"</formula>
    </cfRule>
    <cfRule type="cellIs" dxfId="2857" priority="86" operator="equal">
      <formula>"Alto"</formula>
    </cfRule>
    <cfRule type="cellIs" dxfId="2856" priority="87" operator="equal">
      <formula>"Moderado"</formula>
    </cfRule>
    <cfRule type="cellIs" dxfId="2855" priority="88" operator="equal">
      <formula>"Bajo"</formula>
    </cfRule>
  </conditionalFormatting>
  <conditionalFormatting sqref="Y46:Y51">
    <cfRule type="cellIs" dxfId="2854" priority="80" operator="equal">
      <formula>"Muy Alta"</formula>
    </cfRule>
    <cfRule type="cellIs" dxfId="2853" priority="81" operator="equal">
      <formula>"Alta"</formula>
    </cfRule>
    <cfRule type="cellIs" dxfId="2852" priority="82" operator="equal">
      <formula>"Media"</formula>
    </cfRule>
    <cfRule type="cellIs" dxfId="2851" priority="83" operator="equal">
      <formula>"Baja"</formula>
    </cfRule>
    <cfRule type="cellIs" dxfId="2850" priority="84" operator="equal">
      <formula>"Muy Baja"</formula>
    </cfRule>
  </conditionalFormatting>
  <conditionalFormatting sqref="AA46:AA51">
    <cfRule type="cellIs" dxfId="2849" priority="75" operator="equal">
      <formula>"Catastrófico"</formula>
    </cfRule>
    <cfRule type="cellIs" dxfId="2848" priority="76" operator="equal">
      <formula>"Mayor"</formula>
    </cfRule>
    <cfRule type="cellIs" dxfId="2847" priority="77" operator="equal">
      <formula>"Moderado"</formula>
    </cfRule>
    <cfRule type="cellIs" dxfId="2846" priority="78" operator="equal">
      <formula>"Menor"</formula>
    </cfRule>
    <cfRule type="cellIs" dxfId="2845" priority="79" operator="equal">
      <formula>"Leve"</formula>
    </cfRule>
  </conditionalFormatting>
  <conditionalFormatting sqref="AC46:AC51">
    <cfRule type="cellIs" dxfId="2844" priority="71" operator="equal">
      <formula>"Extremo"</formula>
    </cfRule>
    <cfRule type="cellIs" dxfId="2843" priority="72" operator="equal">
      <formula>"Alto"</formula>
    </cfRule>
    <cfRule type="cellIs" dxfId="2842" priority="73" operator="equal">
      <formula>"Moderado"</formula>
    </cfRule>
    <cfRule type="cellIs" dxfId="2841" priority="74" operator="equal">
      <formula>"Bajo"</formula>
    </cfRule>
  </conditionalFormatting>
  <conditionalFormatting sqref="H52">
    <cfRule type="cellIs" dxfId="2840" priority="66" operator="equal">
      <formula>"Muy Alta"</formula>
    </cfRule>
    <cfRule type="cellIs" dxfId="2839" priority="67" operator="equal">
      <formula>"Alta"</formula>
    </cfRule>
    <cfRule type="cellIs" dxfId="2838" priority="68" operator="equal">
      <formula>"Media"</formula>
    </cfRule>
    <cfRule type="cellIs" dxfId="2837" priority="69" operator="equal">
      <formula>"Baja"</formula>
    </cfRule>
    <cfRule type="cellIs" dxfId="2836" priority="70" operator="equal">
      <formula>"Muy Baja"</formula>
    </cfRule>
  </conditionalFormatting>
  <conditionalFormatting sqref="N52">
    <cfRule type="cellIs" dxfId="2835" priority="62" operator="equal">
      <formula>"Extremo"</formula>
    </cfRule>
    <cfRule type="cellIs" dxfId="2834" priority="63" operator="equal">
      <formula>"Alto"</formula>
    </cfRule>
    <cfRule type="cellIs" dxfId="2833" priority="64" operator="equal">
      <formula>"Moderado"</formula>
    </cfRule>
    <cfRule type="cellIs" dxfId="2832" priority="65" operator="equal">
      <formula>"Bajo"</formula>
    </cfRule>
  </conditionalFormatting>
  <conditionalFormatting sqref="Y52:Y57">
    <cfRule type="cellIs" dxfId="2831" priority="57" operator="equal">
      <formula>"Muy Alta"</formula>
    </cfRule>
    <cfRule type="cellIs" dxfId="2830" priority="58" operator="equal">
      <formula>"Alta"</formula>
    </cfRule>
    <cfRule type="cellIs" dxfId="2829" priority="59" operator="equal">
      <formula>"Media"</formula>
    </cfRule>
    <cfRule type="cellIs" dxfId="2828" priority="60" operator="equal">
      <formula>"Baja"</formula>
    </cfRule>
    <cfRule type="cellIs" dxfId="2827" priority="61" operator="equal">
      <formula>"Muy Baja"</formula>
    </cfRule>
  </conditionalFormatting>
  <conditionalFormatting sqref="AA52:AA57">
    <cfRule type="cellIs" dxfId="2826" priority="52" operator="equal">
      <formula>"Catastrófico"</formula>
    </cfRule>
    <cfRule type="cellIs" dxfId="2825" priority="53" operator="equal">
      <formula>"Mayor"</formula>
    </cfRule>
    <cfRule type="cellIs" dxfId="2824" priority="54" operator="equal">
      <formula>"Moderado"</formula>
    </cfRule>
    <cfRule type="cellIs" dxfId="2823" priority="55" operator="equal">
      <formula>"Menor"</formula>
    </cfRule>
    <cfRule type="cellIs" dxfId="2822" priority="56" operator="equal">
      <formula>"Leve"</formula>
    </cfRule>
  </conditionalFormatting>
  <conditionalFormatting sqref="AC52:AC57">
    <cfRule type="cellIs" dxfId="2821" priority="48" operator="equal">
      <formula>"Extremo"</formula>
    </cfRule>
    <cfRule type="cellIs" dxfId="2820" priority="49" operator="equal">
      <formula>"Alto"</formula>
    </cfRule>
    <cfRule type="cellIs" dxfId="2819" priority="50" operator="equal">
      <formula>"Moderado"</formula>
    </cfRule>
    <cfRule type="cellIs" dxfId="2818" priority="51" operator="equal">
      <formula>"Bajo"</formula>
    </cfRule>
  </conditionalFormatting>
  <conditionalFormatting sqref="N58">
    <cfRule type="cellIs" dxfId="2817" priority="39" operator="equal">
      <formula>"Extremo"</formula>
    </cfRule>
    <cfRule type="cellIs" dxfId="2816" priority="40" operator="equal">
      <formula>"Alto"</formula>
    </cfRule>
    <cfRule type="cellIs" dxfId="2815" priority="41" operator="equal">
      <formula>"Moderado"</formula>
    </cfRule>
    <cfRule type="cellIs" dxfId="2814" priority="42" operator="equal">
      <formula>"Bajo"</formula>
    </cfRule>
  </conditionalFormatting>
  <conditionalFormatting sqref="Y58:Y63">
    <cfRule type="cellIs" dxfId="2813" priority="34" operator="equal">
      <formula>"Muy Alta"</formula>
    </cfRule>
    <cfRule type="cellIs" dxfId="2812" priority="35" operator="equal">
      <formula>"Alta"</formula>
    </cfRule>
    <cfRule type="cellIs" dxfId="2811" priority="36" operator="equal">
      <formula>"Media"</formula>
    </cfRule>
    <cfRule type="cellIs" dxfId="2810" priority="37" operator="equal">
      <formula>"Baja"</formula>
    </cfRule>
    <cfRule type="cellIs" dxfId="2809" priority="38" operator="equal">
      <formula>"Muy Baja"</formula>
    </cfRule>
  </conditionalFormatting>
  <conditionalFormatting sqref="AA58:AA63">
    <cfRule type="cellIs" dxfId="2808" priority="29" operator="equal">
      <formula>"Catastrófico"</formula>
    </cfRule>
    <cfRule type="cellIs" dxfId="2807" priority="30" operator="equal">
      <formula>"Mayor"</formula>
    </cfRule>
    <cfRule type="cellIs" dxfId="2806" priority="31" operator="equal">
      <formula>"Moderado"</formula>
    </cfRule>
    <cfRule type="cellIs" dxfId="2805" priority="32" operator="equal">
      <formula>"Menor"</formula>
    </cfRule>
    <cfRule type="cellIs" dxfId="2804" priority="33" operator="equal">
      <formula>"Leve"</formula>
    </cfRule>
  </conditionalFormatting>
  <conditionalFormatting sqref="AC58:AC63">
    <cfRule type="cellIs" dxfId="2803" priority="25" operator="equal">
      <formula>"Extremo"</formula>
    </cfRule>
    <cfRule type="cellIs" dxfId="2802" priority="26" operator="equal">
      <formula>"Alto"</formula>
    </cfRule>
    <cfRule type="cellIs" dxfId="2801" priority="27" operator="equal">
      <formula>"Moderado"</formula>
    </cfRule>
    <cfRule type="cellIs" dxfId="2800" priority="28" operator="equal">
      <formula>"Bajo"</formula>
    </cfRule>
  </conditionalFormatting>
  <conditionalFormatting sqref="H64">
    <cfRule type="cellIs" dxfId="2799" priority="20" operator="equal">
      <formula>"Muy Alta"</formula>
    </cfRule>
    <cfRule type="cellIs" dxfId="2798" priority="21" operator="equal">
      <formula>"Alta"</formula>
    </cfRule>
    <cfRule type="cellIs" dxfId="2797" priority="22" operator="equal">
      <formula>"Media"</formula>
    </cfRule>
    <cfRule type="cellIs" dxfId="2796" priority="23" operator="equal">
      <formula>"Baja"</formula>
    </cfRule>
    <cfRule type="cellIs" dxfId="2795" priority="24" operator="equal">
      <formula>"Muy Baja"</formula>
    </cfRule>
  </conditionalFormatting>
  <conditionalFormatting sqref="N64">
    <cfRule type="cellIs" dxfId="2794" priority="16" operator="equal">
      <formula>"Extremo"</formula>
    </cfRule>
    <cfRule type="cellIs" dxfId="2793" priority="17" operator="equal">
      <formula>"Alto"</formula>
    </cfRule>
    <cfRule type="cellIs" dxfId="2792" priority="18" operator="equal">
      <formula>"Moderado"</formula>
    </cfRule>
    <cfRule type="cellIs" dxfId="2791" priority="19" operator="equal">
      <formula>"Bajo"</formula>
    </cfRule>
  </conditionalFormatting>
  <conditionalFormatting sqref="Y64:Y69">
    <cfRule type="cellIs" dxfId="2790" priority="11" operator="equal">
      <formula>"Muy Alta"</formula>
    </cfRule>
    <cfRule type="cellIs" dxfId="2789" priority="12" operator="equal">
      <formula>"Alta"</formula>
    </cfRule>
    <cfRule type="cellIs" dxfId="2788" priority="13" operator="equal">
      <formula>"Media"</formula>
    </cfRule>
    <cfRule type="cellIs" dxfId="2787" priority="14" operator="equal">
      <formula>"Baja"</formula>
    </cfRule>
    <cfRule type="cellIs" dxfId="2786" priority="15" operator="equal">
      <formula>"Muy Baja"</formula>
    </cfRule>
  </conditionalFormatting>
  <conditionalFormatting sqref="AA64:AA69">
    <cfRule type="cellIs" dxfId="2785" priority="6" operator="equal">
      <formula>"Catastrófico"</formula>
    </cfRule>
    <cfRule type="cellIs" dxfId="2784" priority="7" operator="equal">
      <formula>"Mayor"</formula>
    </cfRule>
    <cfRule type="cellIs" dxfId="2783" priority="8" operator="equal">
      <formula>"Moderado"</formula>
    </cfRule>
    <cfRule type="cellIs" dxfId="2782" priority="9" operator="equal">
      <formula>"Menor"</formula>
    </cfRule>
    <cfRule type="cellIs" dxfId="2781" priority="10" operator="equal">
      <formula>"Leve"</formula>
    </cfRule>
  </conditionalFormatting>
  <conditionalFormatting sqref="AC64:AC69">
    <cfRule type="cellIs" dxfId="2780" priority="2" operator="equal">
      <formula>"Extremo"</formula>
    </cfRule>
    <cfRule type="cellIs" dxfId="2779" priority="3" operator="equal">
      <formula>"Alto"</formula>
    </cfRule>
    <cfRule type="cellIs" dxfId="2778" priority="4" operator="equal">
      <formula>"Moderado"</formula>
    </cfRule>
    <cfRule type="cellIs" dxfId="2777" priority="5" operator="equal">
      <formula>"Bajo"</formula>
    </cfRule>
  </conditionalFormatting>
  <conditionalFormatting sqref="K10:K69">
    <cfRule type="containsText" dxfId="2776" priority="1" operator="containsText" text="❌">
      <formula>NOT(ISERROR(SEARCH("❌",K10)))</formula>
    </cfRule>
  </conditionalFormatting>
  <pageMargins left="0.69" right="0.7" top="0.75" bottom="0.75" header="0.3" footer="0.3"/>
  <pageSetup scale="26" orientation="landscape" r:id="rId1"/>
  <rowBreaks count="1" manualBreakCount="1">
    <brk id="18" max="16383" man="1"/>
  </rowBreaks>
  <colBreaks count="1" manualBreakCount="1">
    <brk id="36" max="1048575" man="1"/>
  </colBreaks>
  <extLst>
    <ext xmlns:x14="http://schemas.microsoft.com/office/spreadsheetml/2009/9/main" uri="{CCE6A557-97BC-4b89-ADB6-D9C93CAAB3DF}">
      <x14:dataValidations xmlns:xm="http://schemas.microsoft.com/office/excel/2006/main" count="15">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AI10:AI69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AH10:AH69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AG10:AG69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AF10:AF69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AE10:AE69</xm:sqref>
        </x14:dataValidation>
        <x14:dataValidation type="list" allowBlank="1" showInputMessage="1" showErrorMessage="1">
          <x14:formula1>
            <xm:f>'Tabla Impacto'!$F$210:$F$221</xm:f>
          </x14:formula1>
          <xm:sqref>J10:J69</xm:sqref>
        </x14:dataValidation>
        <x14:dataValidation type="list" allowBlank="1" showInputMessage="1" showErrorMessage="1">
          <x14:formula1>
            <xm:f>'Opciones Tratamiento'!$B$2:$B$5</xm:f>
          </x14:formula1>
          <xm:sqref>AD10:AD69</xm:sqref>
        </x14:dataValidation>
        <x14:dataValidation type="list" allowBlank="1" showInputMessage="1" showErrorMessage="1">
          <x14:formula1>
            <xm:f>'Opciones Tratamiento'!$E$2:$E$4</xm:f>
          </x14:formula1>
          <xm:sqref>B10:B69</xm:sqref>
        </x14:dataValidation>
        <x14:dataValidation type="list" allowBlank="1" showInputMessage="1" showErrorMessage="1">
          <x14:formula1>
            <xm:f>'Opciones Tratamiento'!$B$13:$B$19</xm:f>
          </x14:formula1>
          <xm:sqref>F10:F69</xm:sqref>
        </x14:dataValidation>
        <x14:dataValidation type="list" allowBlank="1" showInputMessage="1" showErrorMessage="1">
          <x14:formula1>
            <xm:f>'Tabla Valoración controles'!$D$13:$D$14</xm:f>
          </x14:formula1>
          <xm:sqref>W10:W69</xm:sqref>
        </x14:dataValidation>
        <x14:dataValidation type="list" allowBlank="1" showInputMessage="1" showErrorMessage="1">
          <x14:formula1>
            <xm:f>'Opciones Tratamiento'!$B$9:$B$10</xm:f>
          </x14:formula1>
          <xm:sqref>AJ10:AJ11 AJ13:AJ14 AJ16:AJ17 AJ19:AJ20 AJ22:AJ23 AJ25:AJ26 AJ28:AJ29 AJ31:AJ32 AJ34:AJ35 AJ37:AJ38 AJ40:AJ41 AJ43:AJ44 AJ46:AJ47 AJ49:AJ50 AJ52:AJ53 AJ55:AJ56 AJ58:AJ59 AJ61:AJ62 AJ64:AJ65 AJ67:AJ68</xm:sqref>
        </x14:dataValidation>
        <x14:dataValidation type="list" allowBlank="1" showInputMessage="1" showErrorMessage="1">
          <x14:formula1>
            <xm:f>'Tabla Valoración controles'!$D$11:$D$12</xm:f>
          </x14:formula1>
          <xm:sqref>V10:V69</xm:sqref>
        </x14:dataValidation>
        <x14:dataValidation type="list" allowBlank="1" showInputMessage="1" showErrorMessage="1">
          <x14:formula1>
            <xm:f>'Tabla Valoración controles'!$D$9:$D$10</xm:f>
          </x14:formula1>
          <xm:sqref>U10:U69</xm:sqref>
        </x14:dataValidation>
        <x14:dataValidation type="list" allowBlank="1" showInputMessage="1" showErrorMessage="1">
          <x14:formula1>
            <xm:f>'Tabla Valoración controles'!$D$7:$D$8</xm:f>
          </x14:formula1>
          <xm:sqref>S10:S69</xm:sqref>
        </x14:dataValidation>
        <x14:dataValidation type="list" allowBlank="1" showInputMessage="1" showErrorMessage="1">
          <x14:formula1>
            <xm:f>'Tabla Valoración controles'!$D$4:$D$6</xm:f>
          </x14:formula1>
          <xm:sqref>R10:R69</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B2:E19"/>
  <sheetViews>
    <sheetView topLeftCell="A4" workbookViewId="0">
      <selection activeCell="B13" sqref="B13:B19"/>
    </sheetView>
  </sheetViews>
  <sheetFormatPr baseColWidth="10" defaultRowHeight="15" x14ac:dyDescent="0.25"/>
  <sheetData>
    <row r="2" spans="2:5" x14ac:dyDescent="0.25">
      <c r="B2" t="s">
        <v>31</v>
      </c>
      <c r="E2" t="s">
        <v>133</v>
      </c>
    </row>
    <row r="3" spans="2:5" x14ac:dyDescent="0.25">
      <c r="B3" t="s">
        <v>32</v>
      </c>
      <c r="E3" t="s">
        <v>132</v>
      </c>
    </row>
    <row r="4" spans="2:5" x14ac:dyDescent="0.25">
      <c r="B4" t="s">
        <v>137</v>
      </c>
      <c r="E4" t="s">
        <v>134</v>
      </c>
    </row>
    <row r="5" spans="2:5" x14ac:dyDescent="0.25">
      <c r="B5" t="s">
        <v>136</v>
      </c>
    </row>
    <row r="8" spans="2:5" x14ac:dyDescent="0.25">
      <c r="B8" t="s">
        <v>86</v>
      </c>
    </row>
    <row r="9" spans="2:5" x14ac:dyDescent="0.25">
      <c r="B9" t="s">
        <v>40</v>
      </c>
    </row>
    <row r="10" spans="2:5" x14ac:dyDescent="0.25">
      <c r="B10" t="s">
        <v>41</v>
      </c>
    </row>
    <row r="13" spans="2:5" x14ac:dyDescent="0.25">
      <c r="B13" t="s">
        <v>129</v>
      </c>
    </row>
    <row r="14" spans="2:5" x14ac:dyDescent="0.25">
      <c r="B14" t="s">
        <v>123</v>
      </c>
    </row>
    <row r="15" spans="2:5" x14ac:dyDescent="0.25">
      <c r="B15" t="s">
        <v>126</v>
      </c>
    </row>
    <row r="16" spans="2:5" x14ac:dyDescent="0.25">
      <c r="B16" t="s">
        <v>124</v>
      </c>
    </row>
    <row r="17" spans="2:2" x14ac:dyDescent="0.25">
      <c r="B17" t="s">
        <v>125</v>
      </c>
    </row>
    <row r="18" spans="2:2" x14ac:dyDescent="0.25">
      <c r="B18" t="s">
        <v>127</v>
      </c>
    </row>
    <row r="19" spans="2:2" x14ac:dyDescent="0.25">
      <c r="B19" t="s">
        <v>128</v>
      </c>
    </row>
  </sheetData>
  <sortState ref="B2:B5">
    <sortCondition ref="B2:B5"/>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3:A21"/>
  <sheetViews>
    <sheetView workbookViewId="0">
      <selection activeCell="A19" sqref="A19"/>
    </sheetView>
  </sheetViews>
  <sheetFormatPr baseColWidth="10" defaultColWidth="11.42578125" defaultRowHeight="12.75" x14ac:dyDescent="0.2"/>
  <cols>
    <col min="1" max="1" width="32.85546875" style="9" customWidth="1"/>
    <col min="2" max="16384" width="11.42578125" style="9"/>
  </cols>
  <sheetData>
    <row r="3" spans="1:1" x14ac:dyDescent="0.2">
      <c r="A3" s="10" t="s">
        <v>14</v>
      </c>
    </row>
    <row r="4" spans="1:1" x14ac:dyDescent="0.2">
      <c r="A4" s="10" t="s">
        <v>15</v>
      </c>
    </row>
    <row r="5" spans="1:1" x14ac:dyDescent="0.2">
      <c r="A5" s="10" t="s">
        <v>16</v>
      </c>
    </row>
    <row r="6" spans="1:1" x14ac:dyDescent="0.2">
      <c r="A6" s="10" t="s">
        <v>10</v>
      </c>
    </row>
    <row r="7" spans="1:1" x14ac:dyDescent="0.2">
      <c r="A7" s="10" t="s">
        <v>9</v>
      </c>
    </row>
    <row r="8" spans="1:1" x14ac:dyDescent="0.2">
      <c r="A8" s="10" t="s">
        <v>19</v>
      </c>
    </row>
    <row r="9" spans="1:1" x14ac:dyDescent="0.2">
      <c r="A9" s="10" t="s">
        <v>20</v>
      </c>
    </row>
    <row r="10" spans="1:1" x14ac:dyDescent="0.2">
      <c r="A10" s="10" t="s">
        <v>22</v>
      </c>
    </row>
    <row r="11" spans="1:1" x14ac:dyDescent="0.2">
      <c r="A11" s="10" t="s">
        <v>23</v>
      </c>
    </row>
    <row r="12" spans="1:1" x14ac:dyDescent="0.2">
      <c r="A12" s="10" t="s">
        <v>25</v>
      </c>
    </row>
    <row r="13" spans="1:1" x14ac:dyDescent="0.2">
      <c r="A13" s="10" t="s">
        <v>26</v>
      </c>
    </row>
    <row r="14" spans="1:1" x14ac:dyDescent="0.2">
      <c r="A14" s="10" t="s">
        <v>27</v>
      </c>
    </row>
    <row r="16" spans="1:1" x14ac:dyDescent="0.2">
      <c r="A16" s="10" t="s">
        <v>30</v>
      </c>
    </row>
    <row r="17" spans="1:1" x14ac:dyDescent="0.2">
      <c r="A17" s="10" t="s">
        <v>31</v>
      </c>
    </row>
    <row r="18" spans="1:1" x14ac:dyDescent="0.2">
      <c r="A18" s="10" t="s">
        <v>32</v>
      </c>
    </row>
    <row r="20" spans="1:1" x14ac:dyDescent="0.2">
      <c r="A20" s="10" t="s">
        <v>40</v>
      </c>
    </row>
    <row r="21" spans="1:1" x14ac:dyDescent="0.2">
      <c r="A21" s="10"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P72"/>
  <sheetViews>
    <sheetView topLeftCell="A8" zoomScale="50" zoomScaleNormal="50" workbookViewId="0">
      <selection activeCell="A8" sqref="A8:A9"/>
    </sheetView>
  </sheetViews>
  <sheetFormatPr baseColWidth="10" defaultColWidth="11.42578125" defaultRowHeight="16.5" x14ac:dyDescent="0.3"/>
  <cols>
    <col min="1" max="1" width="4" style="2" bestFit="1" customWidth="1"/>
    <col min="2" max="2" width="14.140625" style="2" customWidth="1"/>
    <col min="3" max="3" width="13.140625" style="2" customWidth="1"/>
    <col min="4" max="4" width="16.1406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4.85546875" style="1" customWidth="1"/>
    <col min="35" max="35" width="18.5703125" style="1" customWidth="1"/>
    <col min="36" max="36" width="21" style="1" customWidth="1"/>
    <col min="37" max="16384" width="11.42578125" style="1"/>
  </cols>
  <sheetData>
    <row r="1" spans="1:68" ht="16.5" customHeight="1" x14ac:dyDescent="0.3">
      <c r="A1" s="232" t="s">
        <v>144</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4"/>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row>
    <row r="2" spans="1:68" ht="24" customHeight="1" x14ac:dyDescent="0.3">
      <c r="A2" s="235"/>
      <c r="B2" s="236"/>
      <c r="C2" s="236"/>
      <c r="D2" s="236"/>
      <c r="E2" s="236"/>
      <c r="F2" s="236"/>
      <c r="G2" s="236"/>
      <c r="H2" s="236"/>
      <c r="I2" s="236"/>
      <c r="J2" s="236"/>
      <c r="K2" s="236"/>
      <c r="L2" s="236"/>
      <c r="M2" s="236"/>
      <c r="N2" s="236"/>
      <c r="O2" s="236"/>
      <c r="P2" s="236"/>
      <c r="Q2" s="236"/>
      <c r="R2" s="236"/>
      <c r="S2" s="236"/>
      <c r="T2" s="236"/>
      <c r="U2" s="236"/>
      <c r="V2" s="236"/>
      <c r="W2" s="236"/>
      <c r="X2" s="236"/>
      <c r="Y2" s="236"/>
      <c r="Z2" s="236"/>
      <c r="AA2" s="236"/>
      <c r="AB2" s="236"/>
      <c r="AC2" s="236"/>
      <c r="AD2" s="236"/>
      <c r="AE2" s="236"/>
      <c r="AF2" s="236"/>
      <c r="AG2" s="236"/>
      <c r="AH2" s="236"/>
      <c r="AI2" s="236"/>
      <c r="AJ2" s="237"/>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1:68" x14ac:dyDescent="0.3">
      <c r="A3" s="28"/>
      <c r="B3" s="29"/>
      <c r="C3" s="28"/>
      <c r="D3" s="28"/>
      <c r="E3" s="8"/>
      <c r="F3" s="27"/>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1:68" ht="26.25" customHeight="1" x14ac:dyDescent="0.3">
      <c r="A4" s="227" t="s">
        <v>43</v>
      </c>
      <c r="B4" s="228"/>
      <c r="C4" s="238" t="s">
        <v>258</v>
      </c>
      <c r="D4" s="239"/>
      <c r="E4" s="239"/>
      <c r="F4" s="239"/>
      <c r="G4" s="239"/>
      <c r="H4" s="239"/>
      <c r="I4" s="239"/>
      <c r="J4" s="239"/>
      <c r="K4" s="239"/>
      <c r="L4" s="239"/>
      <c r="M4" s="239"/>
      <c r="N4" s="240"/>
      <c r="O4" s="241"/>
      <c r="P4" s="241"/>
      <c r="Q4" s="241"/>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1:68" ht="30" customHeight="1" x14ac:dyDescent="0.3">
      <c r="A5" s="227" t="s">
        <v>130</v>
      </c>
      <c r="B5" s="228"/>
      <c r="C5" s="238" t="s">
        <v>259</v>
      </c>
      <c r="D5" s="239"/>
      <c r="E5" s="239"/>
      <c r="F5" s="239"/>
      <c r="G5" s="239"/>
      <c r="H5" s="239"/>
      <c r="I5" s="239"/>
      <c r="J5" s="239"/>
      <c r="K5" s="239"/>
      <c r="L5" s="239"/>
      <c r="M5" s="239"/>
      <c r="N5" s="240"/>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1:68" ht="49.5" customHeight="1" x14ac:dyDescent="0.3">
      <c r="A6" s="227" t="s">
        <v>44</v>
      </c>
      <c r="B6" s="228"/>
      <c r="C6" s="229" t="s">
        <v>260</v>
      </c>
      <c r="D6" s="230"/>
      <c r="E6" s="230"/>
      <c r="F6" s="230"/>
      <c r="G6" s="230"/>
      <c r="H6" s="230"/>
      <c r="I6" s="230"/>
      <c r="J6" s="230"/>
      <c r="K6" s="230"/>
      <c r="L6" s="230"/>
      <c r="M6" s="230"/>
      <c r="N6" s="231"/>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row>
    <row r="7" spans="1:68" x14ac:dyDescent="0.3">
      <c r="A7" s="219" t="s">
        <v>139</v>
      </c>
      <c r="B7" s="220"/>
      <c r="C7" s="220"/>
      <c r="D7" s="220"/>
      <c r="E7" s="220"/>
      <c r="F7" s="220"/>
      <c r="G7" s="221"/>
      <c r="H7" s="219" t="s">
        <v>140</v>
      </c>
      <c r="I7" s="220"/>
      <c r="J7" s="220"/>
      <c r="K7" s="220"/>
      <c r="L7" s="220"/>
      <c r="M7" s="220"/>
      <c r="N7" s="221"/>
      <c r="O7" s="219" t="s">
        <v>141</v>
      </c>
      <c r="P7" s="220"/>
      <c r="Q7" s="220"/>
      <c r="R7" s="220"/>
      <c r="S7" s="220"/>
      <c r="T7" s="220"/>
      <c r="U7" s="220"/>
      <c r="V7" s="220"/>
      <c r="W7" s="221"/>
      <c r="X7" s="219" t="s">
        <v>142</v>
      </c>
      <c r="Y7" s="220"/>
      <c r="Z7" s="220"/>
      <c r="AA7" s="220"/>
      <c r="AB7" s="220"/>
      <c r="AC7" s="220"/>
      <c r="AD7" s="221"/>
      <c r="AE7" s="219" t="s">
        <v>34</v>
      </c>
      <c r="AF7" s="220"/>
      <c r="AG7" s="220"/>
      <c r="AH7" s="220"/>
      <c r="AI7" s="220"/>
      <c r="AJ7" s="221"/>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ht="16.5" customHeight="1" x14ac:dyDescent="0.3">
      <c r="A8" s="222" t="s">
        <v>0</v>
      </c>
      <c r="B8" s="224" t="s">
        <v>2</v>
      </c>
      <c r="C8" s="213" t="s">
        <v>3</v>
      </c>
      <c r="D8" s="213" t="s">
        <v>42</v>
      </c>
      <c r="E8" s="225" t="s">
        <v>1</v>
      </c>
      <c r="F8" s="212" t="s">
        <v>50</v>
      </c>
      <c r="G8" s="213" t="s">
        <v>135</v>
      </c>
      <c r="H8" s="226" t="s">
        <v>33</v>
      </c>
      <c r="I8" s="216" t="s">
        <v>5</v>
      </c>
      <c r="J8" s="212" t="s">
        <v>87</v>
      </c>
      <c r="K8" s="212" t="s">
        <v>92</v>
      </c>
      <c r="L8" s="214" t="s">
        <v>45</v>
      </c>
      <c r="M8" s="216" t="s">
        <v>5</v>
      </c>
      <c r="N8" s="213" t="s">
        <v>48</v>
      </c>
      <c r="O8" s="217" t="s">
        <v>11</v>
      </c>
      <c r="P8" s="211" t="s">
        <v>163</v>
      </c>
      <c r="Q8" s="212" t="s">
        <v>12</v>
      </c>
      <c r="R8" s="211" t="s">
        <v>8</v>
      </c>
      <c r="S8" s="211"/>
      <c r="T8" s="211"/>
      <c r="U8" s="211"/>
      <c r="V8" s="211"/>
      <c r="W8" s="211"/>
      <c r="X8" s="210" t="s">
        <v>138</v>
      </c>
      <c r="Y8" s="210" t="s">
        <v>46</v>
      </c>
      <c r="Z8" s="210" t="s">
        <v>5</v>
      </c>
      <c r="AA8" s="210" t="s">
        <v>47</v>
      </c>
      <c r="AB8" s="210" t="s">
        <v>5</v>
      </c>
      <c r="AC8" s="210" t="s">
        <v>49</v>
      </c>
      <c r="AD8" s="217" t="s">
        <v>29</v>
      </c>
      <c r="AE8" s="211" t="s">
        <v>34</v>
      </c>
      <c r="AF8" s="211" t="s">
        <v>35</v>
      </c>
      <c r="AG8" s="211" t="s">
        <v>36</v>
      </c>
      <c r="AH8" s="211" t="s">
        <v>38</v>
      </c>
      <c r="AI8" s="211" t="s">
        <v>37</v>
      </c>
      <c r="AJ8" s="211" t="s">
        <v>39</v>
      </c>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s="4" customFormat="1" ht="94.5" customHeight="1" x14ac:dyDescent="0.25">
      <c r="A9" s="223"/>
      <c r="B9" s="224"/>
      <c r="C9" s="211"/>
      <c r="D9" s="211"/>
      <c r="E9" s="224"/>
      <c r="F9" s="213"/>
      <c r="G9" s="211"/>
      <c r="H9" s="213"/>
      <c r="I9" s="215"/>
      <c r="J9" s="213"/>
      <c r="K9" s="213"/>
      <c r="L9" s="215"/>
      <c r="M9" s="215"/>
      <c r="N9" s="211"/>
      <c r="O9" s="218"/>
      <c r="P9" s="211"/>
      <c r="Q9" s="213"/>
      <c r="R9" s="7" t="s">
        <v>13</v>
      </c>
      <c r="S9" s="7" t="s">
        <v>17</v>
      </c>
      <c r="T9" s="7" t="s">
        <v>28</v>
      </c>
      <c r="U9" s="7" t="s">
        <v>18</v>
      </c>
      <c r="V9" s="7" t="s">
        <v>21</v>
      </c>
      <c r="W9" s="7" t="s">
        <v>24</v>
      </c>
      <c r="X9" s="210"/>
      <c r="Y9" s="210"/>
      <c r="Z9" s="210"/>
      <c r="AA9" s="210"/>
      <c r="AB9" s="210"/>
      <c r="AC9" s="210"/>
      <c r="AD9" s="218"/>
      <c r="AE9" s="211"/>
      <c r="AF9" s="211"/>
      <c r="AG9" s="211"/>
      <c r="AH9" s="211"/>
      <c r="AI9" s="211"/>
      <c r="AJ9" s="211"/>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row>
    <row r="10" spans="1:68" s="3" customFormat="1" ht="167.25" customHeight="1" x14ac:dyDescent="0.25">
      <c r="A10" s="198">
        <v>1</v>
      </c>
      <c r="B10" s="201" t="s">
        <v>132</v>
      </c>
      <c r="C10" s="201" t="s">
        <v>263</v>
      </c>
      <c r="D10" s="201" t="s">
        <v>262</v>
      </c>
      <c r="E10" s="204" t="s">
        <v>261</v>
      </c>
      <c r="F10" s="201" t="s">
        <v>123</v>
      </c>
      <c r="G10" s="207">
        <v>360</v>
      </c>
      <c r="H10" s="192" t="str">
        <f>IF(G10&lt;=0,"",IF(G10&lt;=2,"Muy Baja",IF(G10&lt;=24,"Baja",IF(G10&lt;=500,"Media",IF(G10&lt;=5000,"Alta","Muy Alta")))))</f>
        <v>Media</v>
      </c>
      <c r="I10" s="186">
        <f>IF(H10="","",IF(H10="Muy Baja",0.2,IF(H10="Baja",0.4,IF(H10="Media",0.6,IF(H10="Alta",0.8,IF(H10="Muy Alta",1,))))))</f>
        <v>0.6</v>
      </c>
      <c r="J10" s="189" t="s">
        <v>155</v>
      </c>
      <c r="K10" s="186" t="str">
        <f ca="1">IF(NOT(ISERROR(MATCH(J10,'Tabla Impacto'!$B$221:$B$223,0))),'Tabla Impacto'!$F$223&amp;"Por favor no seleccionar los criterios de impacto(Afectación Económica o presupuestal y Pérdida Reputacional)",J10)</f>
        <v xml:space="preserve">     El riesgo afecta la imagen de la entidad con algunos usuarios de relevancia frente al logro de los objetivos</v>
      </c>
      <c r="L10" s="192" t="str">
        <f ca="1">IF(OR(K10='Tabla Impacto'!$C$11,K10='Tabla Impacto'!$D$11),"Leve",IF(OR(K10='Tabla Impacto'!$C$12,K10='Tabla Impacto'!$D$12),"Menor",IF(OR(K10='Tabla Impacto'!$C$13,K10='Tabla Impacto'!$D$13),"Moderado",IF(OR(K10='Tabla Impacto'!$C$14,K10='Tabla Impacto'!$D$14),"Mayor",IF(OR(K10='Tabla Impacto'!$C$15,K10='Tabla Impacto'!$D$15),"Catastrófico","")))))</f>
        <v>Moderado</v>
      </c>
      <c r="M10" s="186">
        <f ca="1">IF(L10="","",IF(L10="Leve",0.2,IF(L10="Menor",0.4,IF(L10="Moderado",0.6,IF(L10="Mayor",0.8,IF(L10="Catastrófico",1,))))))</f>
        <v>0.6</v>
      </c>
      <c r="N10" s="195" t="str">
        <f ca="1">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25">
        <v>1</v>
      </c>
      <c r="P10" s="126" t="s">
        <v>267</v>
      </c>
      <c r="Q10" s="127" t="str">
        <f>IF(OR(R10="Preventivo",R10="Detectivo"),"Probabilidad",IF(R10="Correctivo","Impacto",""))</f>
        <v>Probabilidad</v>
      </c>
      <c r="R10" s="128" t="s">
        <v>14</v>
      </c>
      <c r="S10" s="128" t="s">
        <v>9</v>
      </c>
      <c r="T10" s="129" t="str">
        <f>IF(AND(R10="Preventivo",S10="Automático"),"50%",IF(AND(R10="Preventivo",S10="Manual"),"40%",IF(AND(R10="Detectivo",S10="Automático"),"40%",IF(AND(R10="Detectivo",S10="Manual"),"30%",IF(AND(R10="Correctivo",S10="Automático"),"35%",IF(AND(R10="Correctivo",S10="Manual"),"25%",""))))))</f>
        <v>40%</v>
      </c>
      <c r="U10" s="128" t="s">
        <v>19</v>
      </c>
      <c r="V10" s="128" t="s">
        <v>22</v>
      </c>
      <c r="W10" s="128" t="s">
        <v>119</v>
      </c>
      <c r="X10" s="130">
        <f>IFERROR(IF(Q10="Probabilidad",(I10-(+I10*T10)),IF(Q10="Impacto",I10,"")),"")</f>
        <v>0.36</v>
      </c>
      <c r="Y10" s="131" t="str">
        <f>IFERROR(IF(X10="","",IF(X10&lt;=0.2,"Muy Baja",IF(X10&lt;=0.4,"Baja",IF(X10&lt;=0.6,"Media",IF(X10&lt;=0.8,"Alta","Muy Alta"))))),"")</f>
        <v>Baja</v>
      </c>
      <c r="Z10" s="132">
        <f>+X10</f>
        <v>0.36</v>
      </c>
      <c r="AA10" s="131" t="str">
        <f ca="1">IFERROR(IF(AB10="","",IF(AB10&lt;=0.2,"Leve",IF(AB10&lt;=0.4,"Menor",IF(AB10&lt;=0.6,"Moderado",IF(AB10&lt;=0.8,"Mayor","Catastrófico"))))),"")</f>
        <v>Moderado</v>
      </c>
      <c r="AB10" s="132">
        <f ca="1">IFERROR(IF(Q10="Impacto",(M10-(+M10*T10)),IF(Q10="Probabilidad",M10,"")),"")</f>
        <v>0.6</v>
      </c>
      <c r="AC10" s="133" t="str">
        <f ca="1">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34" t="s">
        <v>136</v>
      </c>
      <c r="AE10" s="135" t="s">
        <v>265</v>
      </c>
      <c r="AF10" s="135" t="s">
        <v>266</v>
      </c>
      <c r="AG10" s="140" t="s">
        <v>264</v>
      </c>
      <c r="AH10" s="140" t="s">
        <v>232</v>
      </c>
      <c r="AI10" s="135" t="s">
        <v>463</v>
      </c>
      <c r="AJ10" s="136" t="s">
        <v>40</v>
      </c>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row>
    <row r="11" spans="1:68" ht="151.5" customHeight="1" x14ac:dyDescent="0.3">
      <c r="A11" s="199"/>
      <c r="B11" s="202"/>
      <c r="C11" s="202"/>
      <c r="D11" s="202"/>
      <c r="E11" s="205"/>
      <c r="F11" s="202"/>
      <c r="G11" s="208"/>
      <c r="H11" s="193"/>
      <c r="I11" s="187"/>
      <c r="J11" s="190"/>
      <c r="K11" s="187">
        <f ca="1">IF(NOT(ISERROR(MATCH(J11,_xlfn.ANCHORARRAY(E22),0))),I24&amp;"Por favor no seleccionar los criterios de impacto",J11)</f>
        <v>0</v>
      </c>
      <c r="L11" s="193"/>
      <c r="M11" s="187"/>
      <c r="N11" s="196"/>
      <c r="O11" s="125">
        <v>2</v>
      </c>
      <c r="P11" s="126" t="s">
        <v>268</v>
      </c>
      <c r="Q11" s="127" t="str">
        <f>IF(OR(R11="Preventivo",R11="Detectivo"),"Probabilidad",IF(R11="Correctivo","Impacto",""))</f>
        <v>Probabilidad</v>
      </c>
      <c r="R11" s="128" t="s">
        <v>14</v>
      </c>
      <c r="S11" s="128" t="s">
        <v>9</v>
      </c>
      <c r="T11" s="129" t="str">
        <f t="shared" ref="T11:T15" si="0">IF(AND(R11="Preventivo",S11="Automático"),"50%",IF(AND(R11="Preventivo",S11="Manual"),"40%",IF(AND(R11="Detectivo",S11="Automático"),"40%",IF(AND(R11="Detectivo",S11="Manual"),"30%",IF(AND(R11="Correctivo",S11="Automático"),"35%",IF(AND(R11="Correctivo",S11="Manual"),"25%",""))))))</f>
        <v>40%</v>
      </c>
      <c r="U11" s="128" t="s">
        <v>19</v>
      </c>
      <c r="V11" s="128" t="s">
        <v>22</v>
      </c>
      <c r="W11" s="128" t="s">
        <v>119</v>
      </c>
      <c r="X11" s="130">
        <f>IFERROR(IF(AND(Q10="Probabilidad",Q11="Probabilidad"),(Z10-(+Z10*T11)),IF(Q11="Probabilidad",(I10-(+I10*T11)),IF(Q11="Impacto",Z10,""))),"")</f>
        <v>0.216</v>
      </c>
      <c r="Y11" s="131" t="str">
        <f t="shared" ref="Y11:Y69" si="1">IFERROR(IF(X11="","",IF(X11&lt;=0.2,"Muy Baja",IF(X11&lt;=0.4,"Baja",IF(X11&lt;=0.6,"Media",IF(X11&lt;=0.8,"Alta","Muy Alta"))))),"")</f>
        <v>Baja</v>
      </c>
      <c r="Z11" s="132">
        <f t="shared" ref="Z11:Z15" si="2">+X11</f>
        <v>0.216</v>
      </c>
      <c r="AA11" s="131" t="str">
        <f t="shared" ref="AA11:AA69" ca="1" si="3">IFERROR(IF(AB11="","",IF(AB11&lt;=0.2,"Leve",IF(AB11&lt;=0.4,"Menor",IF(AB11&lt;=0.6,"Moderado",IF(AB11&lt;=0.8,"Mayor","Catastrófico"))))),"")</f>
        <v>Moderado</v>
      </c>
      <c r="AB11" s="132">
        <f ca="1">IFERROR(IF(AND(Q10="Impacto",Q11="Impacto"),(AB10-(+AB10*T11)),IF(Q11="Impacto",($M$10-(+$M$10*T11)),IF(Q11="Probabilidad",AB10,""))),"")</f>
        <v>0.6</v>
      </c>
      <c r="AC11" s="133" t="str">
        <f t="shared" ref="AC11:AC15" ca="1"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Moderado</v>
      </c>
      <c r="AD11" s="134" t="s">
        <v>136</v>
      </c>
      <c r="AE11" s="135" t="s">
        <v>269</v>
      </c>
      <c r="AF11" s="135" t="s">
        <v>266</v>
      </c>
      <c r="AG11" s="137" t="s">
        <v>270</v>
      </c>
      <c r="AH11" s="140" t="s">
        <v>216</v>
      </c>
      <c r="AI11" s="135" t="s">
        <v>453</v>
      </c>
      <c r="AJ11" s="136" t="s">
        <v>40</v>
      </c>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ht="151.5" customHeight="1" x14ac:dyDescent="0.3">
      <c r="A12" s="199"/>
      <c r="B12" s="202"/>
      <c r="C12" s="202"/>
      <c r="D12" s="202"/>
      <c r="E12" s="205"/>
      <c r="F12" s="202"/>
      <c r="G12" s="208"/>
      <c r="H12" s="193"/>
      <c r="I12" s="187"/>
      <c r="J12" s="190"/>
      <c r="K12" s="187">
        <f ca="1">IF(NOT(ISERROR(MATCH(J12,_xlfn.ANCHORARRAY(E23),0))),I25&amp;"Por favor no seleccionar los criterios de impacto",J12)</f>
        <v>0</v>
      </c>
      <c r="L12" s="193"/>
      <c r="M12" s="187"/>
      <c r="N12" s="196"/>
      <c r="O12" s="125">
        <v>3</v>
      </c>
      <c r="P12" s="138"/>
      <c r="Q12" s="127" t="str">
        <f>IF(OR(R12="Preventivo",R12="Detectivo"),"Probabilidad",IF(R12="Correctivo","Impacto",""))</f>
        <v/>
      </c>
      <c r="R12" s="128"/>
      <c r="S12" s="128"/>
      <c r="T12" s="129" t="str">
        <f t="shared" si="0"/>
        <v/>
      </c>
      <c r="U12" s="128"/>
      <c r="V12" s="128"/>
      <c r="W12" s="128"/>
      <c r="X12" s="130" t="str">
        <f>IFERROR(IF(AND(Q11="Probabilidad",Q12="Probabilidad"),(Z11-(+Z11*T12)),IF(AND(Q11="Impacto",Q12="Probabilidad"),(Z10-(+Z10*T12)),IF(Q12="Impacto",Z11,""))),"")</f>
        <v/>
      </c>
      <c r="Y12" s="131" t="str">
        <f t="shared" si="1"/>
        <v/>
      </c>
      <c r="Z12" s="132" t="str">
        <f t="shared" si="2"/>
        <v/>
      </c>
      <c r="AA12" s="131" t="str">
        <f t="shared" si="3"/>
        <v/>
      </c>
      <c r="AB12" s="132" t="str">
        <f>IFERROR(IF(AND(Q11="Impacto",Q12="Impacto"),(AB11-(+AB11*T12)),IF(AND(Q11="Probabilidad",Q12="Impacto"),(AB10-(+AB10*T12)),IF(Q12="Probabilidad",AB11,""))),"")</f>
        <v/>
      </c>
      <c r="AC12" s="133" t="str">
        <f t="shared" si="4"/>
        <v/>
      </c>
      <c r="AD12" s="134"/>
      <c r="AE12" s="135"/>
      <c r="AF12" s="136"/>
      <c r="AG12" s="137"/>
      <c r="AH12" s="137"/>
      <c r="AI12" s="135"/>
      <c r="AJ12" s="136"/>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ht="151.5" customHeight="1" x14ac:dyDescent="0.3">
      <c r="A13" s="199"/>
      <c r="B13" s="202"/>
      <c r="C13" s="202"/>
      <c r="D13" s="202"/>
      <c r="E13" s="205"/>
      <c r="F13" s="202"/>
      <c r="G13" s="208"/>
      <c r="H13" s="193"/>
      <c r="I13" s="187"/>
      <c r="J13" s="190"/>
      <c r="K13" s="187">
        <f ca="1">IF(NOT(ISERROR(MATCH(J13,_xlfn.ANCHORARRAY(E24),0))),I26&amp;"Por favor no seleccionar los criterios de impacto",J13)</f>
        <v>0</v>
      </c>
      <c r="L13" s="193"/>
      <c r="M13" s="187"/>
      <c r="N13" s="196"/>
      <c r="O13" s="125">
        <v>4</v>
      </c>
      <c r="P13" s="126"/>
      <c r="Q13" s="127" t="str">
        <f t="shared" ref="Q13:Q15" si="5">IF(OR(R13="Preventivo",R13="Detectivo"),"Probabilidad",IF(R13="Correctivo","Impacto",""))</f>
        <v/>
      </c>
      <c r="R13" s="128"/>
      <c r="S13" s="128"/>
      <c r="T13" s="129" t="str">
        <f t="shared" si="0"/>
        <v/>
      </c>
      <c r="U13" s="128"/>
      <c r="V13" s="128"/>
      <c r="W13" s="128"/>
      <c r="X13" s="130" t="str">
        <f t="shared" ref="X13:X15" si="6">IFERROR(IF(AND(Q12="Probabilidad",Q13="Probabilidad"),(Z12-(+Z12*T13)),IF(AND(Q12="Impacto",Q13="Probabilidad"),(Z11-(+Z11*T13)),IF(Q13="Impacto",Z12,""))),"")</f>
        <v/>
      </c>
      <c r="Y13" s="131" t="str">
        <f t="shared" si="1"/>
        <v/>
      </c>
      <c r="Z13" s="132" t="str">
        <f t="shared" si="2"/>
        <v/>
      </c>
      <c r="AA13" s="131" t="str">
        <f t="shared" si="3"/>
        <v/>
      </c>
      <c r="AB13" s="132" t="str">
        <f t="shared" ref="AB13:AB15" si="7">IFERROR(IF(AND(Q12="Impacto",Q13="Impacto"),(AB12-(+AB12*T13)),IF(AND(Q12="Probabilidad",Q13="Impacto"),(AB11-(+AB11*T13)),IF(Q13="Probabilidad",AB12,""))),"")</f>
        <v/>
      </c>
      <c r="AC13" s="133"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4"/>
      <c r="AE13" s="135"/>
      <c r="AF13" s="136"/>
      <c r="AG13" s="137"/>
      <c r="AH13" s="137"/>
      <c r="AI13" s="135"/>
      <c r="AJ13" s="136"/>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ht="151.5" customHeight="1" x14ac:dyDescent="0.3">
      <c r="A14" s="199"/>
      <c r="B14" s="202"/>
      <c r="C14" s="202"/>
      <c r="D14" s="202"/>
      <c r="E14" s="205"/>
      <c r="F14" s="202"/>
      <c r="G14" s="208"/>
      <c r="H14" s="193"/>
      <c r="I14" s="187"/>
      <c r="J14" s="190"/>
      <c r="K14" s="187">
        <f ca="1">IF(NOT(ISERROR(MATCH(J14,_xlfn.ANCHORARRAY(E25),0))),I27&amp;"Por favor no seleccionar los criterios de impacto",J14)</f>
        <v>0</v>
      </c>
      <c r="L14" s="193"/>
      <c r="M14" s="187"/>
      <c r="N14" s="196"/>
      <c r="O14" s="125">
        <v>5</v>
      </c>
      <c r="P14" s="126"/>
      <c r="Q14" s="127" t="str">
        <f t="shared" si="5"/>
        <v/>
      </c>
      <c r="R14" s="128"/>
      <c r="S14" s="128"/>
      <c r="T14" s="129" t="str">
        <f t="shared" si="0"/>
        <v/>
      </c>
      <c r="U14" s="128"/>
      <c r="V14" s="128"/>
      <c r="W14" s="128"/>
      <c r="X14" s="130" t="str">
        <f t="shared" si="6"/>
        <v/>
      </c>
      <c r="Y14" s="131" t="str">
        <f t="shared" si="1"/>
        <v/>
      </c>
      <c r="Z14" s="132" t="str">
        <f t="shared" si="2"/>
        <v/>
      </c>
      <c r="AA14" s="131" t="str">
        <f t="shared" si="3"/>
        <v/>
      </c>
      <c r="AB14" s="132" t="str">
        <f t="shared" si="7"/>
        <v/>
      </c>
      <c r="AC14" s="133" t="str">
        <f t="shared" si="4"/>
        <v/>
      </c>
      <c r="AD14" s="134"/>
      <c r="AE14" s="135"/>
      <c r="AF14" s="136"/>
      <c r="AG14" s="137"/>
      <c r="AH14" s="137"/>
      <c r="AI14" s="135"/>
      <c r="AJ14" s="136"/>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ht="151.5" customHeight="1" x14ac:dyDescent="0.3">
      <c r="A15" s="200"/>
      <c r="B15" s="203"/>
      <c r="C15" s="203"/>
      <c r="D15" s="203"/>
      <c r="E15" s="206"/>
      <c r="F15" s="203"/>
      <c r="G15" s="209"/>
      <c r="H15" s="194"/>
      <c r="I15" s="188"/>
      <c r="J15" s="191"/>
      <c r="K15" s="188">
        <f ca="1">IF(NOT(ISERROR(MATCH(J15,_xlfn.ANCHORARRAY(E26),0))),I28&amp;"Por favor no seleccionar los criterios de impacto",J15)</f>
        <v>0</v>
      </c>
      <c r="L15" s="194"/>
      <c r="M15" s="188"/>
      <c r="N15" s="197"/>
      <c r="O15" s="125">
        <v>6</v>
      </c>
      <c r="P15" s="126"/>
      <c r="Q15" s="127" t="str">
        <f t="shared" si="5"/>
        <v/>
      </c>
      <c r="R15" s="128"/>
      <c r="S15" s="128"/>
      <c r="T15" s="129" t="str">
        <f t="shared" si="0"/>
        <v/>
      </c>
      <c r="U15" s="128"/>
      <c r="V15" s="128"/>
      <c r="W15" s="128"/>
      <c r="X15" s="130" t="str">
        <f t="shared" si="6"/>
        <v/>
      </c>
      <c r="Y15" s="131" t="str">
        <f t="shared" si="1"/>
        <v/>
      </c>
      <c r="Z15" s="132" t="str">
        <f t="shared" si="2"/>
        <v/>
      </c>
      <c r="AA15" s="131" t="str">
        <f t="shared" si="3"/>
        <v/>
      </c>
      <c r="AB15" s="132" t="str">
        <f t="shared" si="7"/>
        <v/>
      </c>
      <c r="AC15" s="133" t="str">
        <f t="shared" si="4"/>
        <v/>
      </c>
      <c r="AD15" s="134"/>
      <c r="AE15" s="135"/>
      <c r="AF15" s="136"/>
      <c r="AG15" s="137"/>
      <c r="AH15" s="137"/>
      <c r="AI15" s="135"/>
      <c r="AJ15" s="136"/>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ht="151.5" customHeight="1" x14ac:dyDescent="0.3">
      <c r="A16" s="198">
        <v>2</v>
      </c>
      <c r="B16" s="201"/>
      <c r="C16" s="201"/>
      <c r="D16" s="201"/>
      <c r="E16" s="204"/>
      <c r="F16" s="201"/>
      <c r="G16" s="207"/>
      <c r="H16" s="192" t="str">
        <f>IF(G16&lt;=0,"",IF(G16&lt;=2,"Muy Baja",IF(G16&lt;=24,"Baja",IF(G16&lt;=500,"Media",IF(G16&lt;=5000,"Alta","Muy Alta")))))</f>
        <v/>
      </c>
      <c r="I16" s="186" t="str">
        <f>IF(H16="","",IF(H16="Muy Baja",0.2,IF(H16="Baja",0.4,IF(H16="Media",0.6,IF(H16="Alta",0.8,IF(H16="Muy Alta",1,))))))</f>
        <v/>
      </c>
      <c r="J16" s="189"/>
      <c r="K16" s="186">
        <f ca="1">IF(NOT(ISERROR(MATCH(J16,'Tabla Impacto'!$B$221:$B$223,0))),'Tabla Impacto'!$F$223&amp;"Por favor no seleccionar los criterios de impacto(Afectación Económica o presupuestal y Pérdida Reputacional)",J16)</f>
        <v>0</v>
      </c>
      <c r="L16" s="192" t="str">
        <f ca="1">IF(OR(K16='Tabla Impacto'!$C$11,K16='Tabla Impacto'!$D$11),"Leve",IF(OR(K16='Tabla Impacto'!$C$12,K16='Tabla Impacto'!$D$12),"Menor",IF(OR(K16='Tabla Impacto'!$C$13,K16='Tabla Impacto'!$D$13),"Moderado",IF(OR(K16='Tabla Impacto'!$C$14,K16='Tabla Impacto'!$D$14),"Mayor",IF(OR(K16='Tabla Impacto'!$C$15,K16='Tabla Impacto'!$D$15),"Catastrófico","")))))</f>
        <v/>
      </c>
      <c r="M16" s="186" t="str">
        <f ca="1">IF(L16="","",IF(L16="Leve",0.2,IF(L16="Menor",0.4,IF(L16="Moderado",0.6,IF(L16="Mayor",0.8,IF(L16="Catastrófico",1,))))))</f>
        <v/>
      </c>
      <c r="N16" s="195" t="str">
        <f ca="1">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
      </c>
      <c r="O16" s="125">
        <v>1</v>
      </c>
      <c r="P16" s="126"/>
      <c r="Q16" s="127" t="str">
        <f>IF(OR(R16="Preventivo",R16="Detectivo"),"Probabilidad",IF(R16="Correctivo","Impacto",""))</f>
        <v/>
      </c>
      <c r="R16" s="128"/>
      <c r="S16" s="128"/>
      <c r="T16" s="129" t="str">
        <f>IF(AND(R16="Preventivo",S16="Automático"),"50%",IF(AND(R16="Preventivo",S16="Manual"),"40%",IF(AND(R16="Detectivo",S16="Automático"),"40%",IF(AND(R16="Detectivo",S16="Manual"),"30%",IF(AND(R16="Correctivo",S16="Automático"),"35%",IF(AND(R16="Correctivo",S16="Manual"),"25%",""))))))</f>
        <v/>
      </c>
      <c r="U16" s="128"/>
      <c r="V16" s="128"/>
      <c r="W16" s="128"/>
      <c r="X16" s="130" t="str">
        <f>IFERROR(IF(Q16="Probabilidad",(I16-(+I16*T16)),IF(Q16="Impacto",I16,"")),"")</f>
        <v/>
      </c>
      <c r="Y16" s="131" t="str">
        <f>IFERROR(IF(X16="","",IF(X16&lt;=0.2,"Muy Baja",IF(X16&lt;=0.4,"Baja",IF(X16&lt;=0.6,"Media",IF(X16&lt;=0.8,"Alta","Muy Alta"))))),"")</f>
        <v/>
      </c>
      <c r="Z16" s="132" t="str">
        <f>+X16</f>
        <v/>
      </c>
      <c r="AA16" s="131" t="str">
        <f>IFERROR(IF(AB16="","",IF(AB16&lt;=0.2,"Leve",IF(AB16&lt;=0.4,"Menor",IF(AB16&lt;=0.6,"Moderado",IF(AB16&lt;=0.8,"Mayor","Catastrófico"))))),"")</f>
        <v/>
      </c>
      <c r="AB16" s="132" t="str">
        <f>IFERROR(IF(Q16="Impacto",(M16-(+M16*T16)),IF(Q16="Probabilidad",M16,"")),"")</f>
        <v/>
      </c>
      <c r="AC16" s="133" t="str">
        <f>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
      </c>
      <c r="AD16" s="134"/>
      <c r="AE16" s="135"/>
      <c r="AF16" s="135"/>
      <c r="AG16" s="140"/>
      <c r="AH16" s="140"/>
      <c r="AI16" s="135"/>
      <c r="AJ16" s="136"/>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ht="151.5" customHeight="1" x14ac:dyDescent="0.3">
      <c r="A17" s="199"/>
      <c r="B17" s="202"/>
      <c r="C17" s="202"/>
      <c r="D17" s="202"/>
      <c r="E17" s="205"/>
      <c r="F17" s="202"/>
      <c r="G17" s="208"/>
      <c r="H17" s="193"/>
      <c r="I17" s="187"/>
      <c r="J17" s="190"/>
      <c r="K17" s="187">
        <f ca="1">IF(NOT(ISERROR(MATCH(J17,_xlfn.ANCHORARRAY(E28),0))),I30&amp;"Por favor no seleccionar los criterios de impacto",J17)</f>
        <v>0</v>
      </c>
      <c r="L17" s="193"/>
      <c r="M17" s="187"/>
      <c r="N17" s="196"/>
      <c r="O17" s="125">
        <v>2</v>
      </c>
      <c r="P17" s="126"/>
      <c r="Q17" s="127" t="str">
        <f>IF(OR(R17="Preventivo",R17="Detectivo"),"Probabilidad",IF(R17="Correctivo","Impacto",""))</f>
        <v/>
      </c>
      <c r="R17" s="128"/>
      <c r="S17" s="128"/>
      <c r="T17" s="129" t="str">
        <f t="shared" ref="T17:T21" si="8">IF(AND(R17="Preventivo",S17="Automático"),"50%",IF(AND(R17="Preventivo",S17="Manual"),"40%",IF(AND(R17="Detectivo",S17="Automático"),"40%",IF(AND(R17="Detectivo",S17="Manual"),"30%",IF(AND(R17="Correctivo",S17="Automático"),"35%",IF(AND(R17="Correctivo",S17="Manual"),"25%",""))))))</f>
        <v/>
      </c>
      <c r="U17" s="128"/>
      <c r="V17" s="128"/>
      <c r="W17" s="128"/>
      <c r="X17" s="130" t="str">
        <f>IFERROR(IF(AND(Q16="Probabilidad",Q17="Probabilidad"),(Z16-(+Z16*T17)),IF(Q17="Probabilidad",(I16-(+I16*T17)),IF(Q17="Impacto",Z16,""))),"")</f>
        <v/>
      </c>
      <c r="Y17" s="131" t="str">
        <f t="shared" si="1"/>
        <v/>
      </c>
      <c r="Z17" s="132" t="str">
        <f t="shared" ref="Z17:Z21" si="9">+X17</f>
        <v/>
      </c>
      <c r="AA17" s="131" t="str">
        <f t="shared" si="3"/>
        <v/>
      </c>
      <c r="AB17" s="132" t="str">
        <f>IFERROR(IF(AND(Q16="Impacto",Q17="Impacto"),(AB10-(+AB10*T17)),IF(Q17="Impacto",($M$16-(+$M$16*T17)),IF(Q17="Probabilidad",AB10,""))),"")</f>
        <v/>
      </c>
      <c r="AC17" s="133" t="str">
        <f t="shared" ref="AC17:AC18" si="10">IFERROR(IF(OR(AND(Y17="Muy Baja",AA17="Leve"),AND(Y17="Muy Baja",AA17="Menor"),AND(Y17="Baja",AA17="Leve")),"Bajo",IF(OR(AND(Y17="Muy baja",AA17="Moderado"),AND(Y17="Baja",AA17="Menor"),AND(Y17="Baja",AA17="Moderado"),AND(Y17="Media",AA17="Leve"),AND(Y17="Media",AA17="Menor"),AND(Y17="Media",AA17="Moderado"),AND(Y17="Alta",AA17="Leve"),AND(Y17="Alta",AA17="Menor")),"Moderado",IF(OR(AND(Y17="Muy Baja",AA17="Mayor"),AND(Y17="Baja",AA17="Mayor"),AND(Y17="Media",AA17="Mayor"),AND(Y17="Alta",AA17="Moderado"),AND(Y17="Alta",AA17="Mayor"),AND(Y17="Muy Alta",AA17="Leve"),AND(Y17="Muy Alta",AA17="Menor"),AND(Y17="Muy Alta",AA17="Moderado"),AND(Y17="Muy Alta",AA17="Mayor")),"Alto",IF(OR(AND(Y17="Muy Baja",AA17="Catastrófico"),AND(Y17="Baja",AA17="Catastrófico"),AND(Y17="Media",AA17="Catastrófico"),AND(Y17="Alta",AA17="Catastrófico"),AND(Y17="Muy Alta",AA17="Catastrófico")),"Extremo","")))),"")</f>
        <v/>
      </c>
      <c r="AD17" s="134"/>
      <c r="AE17" s="135"/>
      <c r="AF17" s="136"/>
      <c r="AG17" s="137"/>
      <c r="AH17" s="137"/>
      <c r="AI17" s="135"/>
      <c r="AJ17" s="136"/>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ht="151.5" customHeight="1" x14ac:dyDescent="0.3">
      <c r="A18" s="199"/>
      <c r="B18" s="202"/>
      <c r="C18" s="202"/>
      <c r="D18" s="202"/>
      <c r="E18" s="205"/>
      <c r="F18" s="202"/>
      <c r="G18" s="208"/>
      <c r="H18" s="193"/>
      <c r="I18" s="187"/>
      <c r="J18" s="190"/>
      <c r="K18" s="187">
        <f ca="1">IF(NOT(ISERROR(MATCH(J18,_xlfn.ANCHORARRAY(E29),0))),I31&amp;"Por favor no seleccionar los criterios de impacto",J18)</f>
        <v>0</v>
      </c>
      <c r="L18" s="193"/>
      <c r="M18" s="187"/>
      <c r="N18" s="196"/>
      <c r="O18" s="125">
        <v>3</v>
      </c>
      <c r="P18" s="138"/>
      <c r="Q18" s="127" t="str">
        <f>IF(OR(R18="Preventivo",R18="Detectivo"),"Probabilidad",IF(R18="Correctivo","Impacto",""))</f>
        <v/>
      </c>
      <c r="R18" s="128"/>
      <c r="S18" s="128"/>
      <c r="T18" s="129" t="str">
        <f t="shared" si="8"/>
        <v/>
      </c>
      <c r="U18" s="128"/>
      <c r="V18" s="128"/>
      <c r="W18" s="128"/>
      <c r="X18" s="130" t="str">
        <f>IFERROR(IF(AND(Q17="Probabilidad",Q18="Probabilidad"),(Z17-(+Z17*T18)),IF(AND(Q17="Impacto",Q18="Probabilidad"),(Z16-(+Z16*T18)),IF(Q18="Impacto",Z17,""))),"")</f>
        <v/>
      </c>
      <c r="Y18" s="131" t="str">
        <f t="shared" si="1"/>
        <v/>
      </c>
      <c r="Z18" s="132" t="str">
        <f t="shared" si="9"/>
        <v/>
      </c>
      <c r="AA18" s="131" t="str">
        <f t="shared" si="3"/>
        <v/>
      </c>
      <c r="AB18" s="132" t="str">
        <f>IFERROR(IF(AND(Q17="Impacto",Q18="Impacto"),(AB17-(+AB17*T18)),IF(AND(Q17="Probabilidad",Q18="Impacto"),(AB16-(+AB16*T18)),IF(Q18="Probabilidad",AB17,""))),"")</f>
        <v/>
      </c>
      <c r="AC18" s="133" t="str">
        <f t="shared" si="10"/>
        <v/>
      </c>
      <c r="AD18" s="134"/>
      <c r="AE18" s="135"/>
      <c r="AF18" s="136"/>
      <c r="AG18" s="137"/>
      <c r="AH18" s="137"/>
      <c r="AI18" s="135"/>
      <c r="AJ18" s="136"/>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ht="151.5" customHeight="1" x14ac:dyDescent="0.3">
      <c r="A19" s="199"/>
      <c r="B19" s="202"/>
      <c r="C19" s="202"/>
      <c r="D19" s="202"/>
      <c r="E19" s="205"/>
      <c r="F19" s="202"/>
      <c r="G19" s="208"/>
      <c r="H19" s="193"/>
      <c r="I19" s="187"/>
      <c r="J19" s="190"/>
      <c r="K19" s="187">
        <f ca="1">IF(NOT(ISERROR(MATCH(J19,_xlfn.ANCHORARRAY(E30),0))),I32&amp;"Por favor no seleccionar los criterios de impacto",J19)</f>
        <v>0</v>
      </c>
      <c r="L19" s="193"/>
      <c r="M19" s="187"/>
      <c r="N19" s="196"/>
      <c r="O19" s="125">
        <v>4</v>
      </c>
      <c r="P19" s="126"/>
      <c r="Q19" s="127" t="str">
        <f t="shared" ref="Q19:Q21" si="11">IF(OR(R19="Preventivo",R19="Detectivo"),"Probabilidad",IF(R19="Correctivo","Impacto",""))</f>
        <v/>
      </c>
      <c r="R19" s="128"/>
      <c r="S19" s="128"/>
      <c r="T19" s="129" t="str">
        <f t="shared" si="8"/>
        <v/>
      </c>
      <c r="U19" s="128"/>
      <c r="V19" s="128"/>
      <c r="W19" s="128"/>
      <c r="X19" s="130" t="str">
        <f t="shared" ref="X19:X21" si="12">IFERROR(IF(AND(Q18="Probabilidad",Q19="Probabilidad"),(Z18-(+Z18*T19)),IF(AND(Q18="Impacto",Q19="Probabilidad"),(Z17-(+Z17*T19)),IF(Q19="Impacto",Z18,""))),"")</f>
        <v/>
      </c>
      <c r="Y19" s="131" t="str">
        <f t="shared" si="1"/>
        <v/>
      </c>
      <c r="Z19" s="132" t="str">
        <f t="shared" si="9"/>
        <v/>
      </c>
      <c r="AA19" s="131" t="str">
        <f t="shared" si="3"/>
        <v/>
      </c>
      <c r="AB19" s="132" t="str">
        <f t="shared" ref="AB19:AB21" si="13">IFERROR(IF(AND(Q18="Impacto",Q19="Impacto"),(AB18-(+AB18*T19)),IF(AND(Q18="Probabilidad",Q19="Impacto"),(AB17-(+AB17*T19)),IF(Q19="Probabilidad",AB18,""))),"")</f>
        <v/>
      </c>
      <c r="AC19" s="133"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4"/>
      <c r="AE19" s="135"/>
      <c r="AF19" s="136"/>
      <c r="AG19" s="137"/>
      <c r="AH19" s="137"/>
      <c r="AI19" s="135"/>
      <c r="AJ19" s="136"/>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ht="151.5" customHeight="1" x14ac:dyDescent="0.3">
      <c r="A20" s="199"/>
      <c r="B20" s="202"/>
      <c r="C20" s="202"/>
      <c r="D20" s="202"/>
      <c r="E20" s="205"/>
      <c r="F20" s="202"/>
      <c r="G20" s="208"/>
      <c r="H20" s="193"/>
      <c r="I20" s="187"/>
      <c r="J20" s="190"/>
      <c r="K20" s="187">
        <f ca="1">IF(NOT(ISERROR(MATCH(J20,_xlfn.ANCHORARRAY(E31),0))),I33&amp;"Por favor no seleccionar los criterios de impacto",J20)</f>
        <v>0</v>
      </c>
      <c r="L20" s="193"/>
      <c r="M20" s="187"/>
      <c r="N20" s="196"/>
      <c r="O20" s="125">
        <v>5</v>
      </c>
      <c r="P20" s="126"/>
      <c r="Q20" s="127" t="str">
        <f t="shared" si="11"/>
        <v/>
      </c>
      <c r="R20" s="128"/>
      <c r="S20" s="128"/>
      <c r="T20" s="129" t="str">
        <f t="shared" si="8"/>
        <v/>
      </c>
      <c r="U20" s="128"/>
      <c r="V20" s="128"/>
      <c r="W20" s="128"/>
      <c r="X20" s="130" t="str">
        <f t="shared" si="12"/>
        <v/>
      </c>
      <c r="Y20" s="131" t="str">
        <f t="shared" si="1"/>
        <v/>
      </c>
      <c r="Z20" s="132" t="str">
        <f t="shared" si="9"/>
        <v/>
      </c>
      <c r="AA20" s="131" t="str">
        <f t="shared" si="3"/>
        <v/>
      </c>
      <c r="AB20" s="132" t="str">
        <f t="shared" si="13"/>
        <v/>
      </c>
      <c r="AC20" s="133"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4"/>
      <c r="AE20" s="135"/>
      <c r="AF20" s="136"/>
      <c r="AG20" s="137"/>
      <c r="AH20" s="137"/>
      <c r="AI20" s="135"/>
      <c r="AJ20" s="136"/>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ht="151.5" customHeight="1" x14ac:dyDescent="0.3">
      <c r="A21" s="200"/>
      <c r="B21" s="203"/>
      <c r="C21" s="203"/>
      <c r="D21" s="203"/>
      <c r="E21" s="206"/>
      <c r="F21" s="203"/>
      <c r="G21" s="209"/>
      <c r="H21" s="194"/>
      <c r="I21" s="188"/>
      <c r="J21" s="191"/>
      <c r="K21" s="188">
        <f ca="1">IF(NOT(ISERROR(MATCH(J21,_xlfn.ANCHORARRAY(E32),0))),I34&amp;"Por favor no seleccionar los criterios de impacto",J21)</f>
        <v>0</v>
      </c>
      <c r="L21" s="194"/>
      <c r="M21" s="188"/>
      <c r="N21" s="197"/>
      <c r="O21" s="125">
        <v>6</v>
      </c>
      <c r="P21" s="126"/>
      <c r="Q21" s="127" t="str">
        <f t="shared" si="11"/>
        <v/>
      </c>
      <c r="R21" s="128"/>
      <c r="S21" s="128"/>
      <c r="T21" s="129" t="str">
        <f t="shared" si="8"/>
        <v/>
      </c>
      <c r="U21" s="128"/>
      <c r="V21" s="128"/>
      <c r="W21" s="128"/>
      <c r="X21" s="130" t="str">
        <f t="shared" si="12"/>
        <v/>
      </c>
      <c r="Y21" s="131" t="str">
        <f t="shared" si="1"/>
        <v/>
      </c>
      <c r="Z21" s="132" t="str">
        <f t="shared" si="9"/>
        <v/>
      </c>
      <c r="AA21" s="131" t="str">
        <f t="shared" si="3"/>
        <v/>
      </c>
      <c r="AB21" s="132" t="str">
        <f t="shared" si="13"/>
        <v/>
      </c>
      <c r="AC21" s="133" t="str">
        <f t="shared" si="14"/>
        <v/>
      </c>
      <c r="AD21" s="134"/>
      <c r="AE21" s="135"/>
      <c r="AF21" s="136"/>
      <c r="AG21" s="137"/>
      <c r="AH21" s="137"/>
      <c r="AI21" s="135"/>
      <c r="AJ21" s="136"/>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ht="151.5" customHeight="1" x14ac:dyDescent="0.3">
      <c r="A22" s="198">
        <v>3</v>
      </c>
      <c r="B22" s="201"/>
      <c r="C22" s="201"/>
      <c r="D22" s="201"/>
      <c r="E22" s="204"/>
      <c r="F22" s="201"/>
      <c r="G22" s="207"/>
      <c r="H22" s="192" t="str">
        <f>IF(G22&lt;=0,"",IF(G22&lt;=2,"Muy Baja",IF(G22&lt;=24,"Baja",IF(G22&lt;=500,"Media",IF(G22&lt;=5000,"Alta","Muy Alta")))))</f>
        <v/>
      </c>
      <c r="I22" s="186" t="str">
        <f>IF(H22="","",IF(H22="Muy Baja",0.2,IF(H22="Baja",0.4,IF(H22="Media",0.6,IF(H22="Alta",0.8,IF(H22="Muy Alta",1,))))))</f>
        <v/>
      </c>
      <c r="J22" s="189"/>
      <c r="K22" s="186">
        <f ca="1">IF(NOT(ISERROR(MATCH(J22,'Tabla Impacto'!$B$221:$B$223,0))),'Tabla Impacto'!$F$223&amp;"Por favor no seleccionar los criterios de impacto(Afectación Económica o presupuestal y Pérdida Reputacional)",J22)</f>
        <v>0</v>
      </c>
      <c r="L22" s="192" t="str">
        <f ca="1">IF(OR(K22='Tabla Impacto'!$C$11,K22='Tabla Impacto'!$D$11),"Leve",IF(OR(K22='Tabla Impacto'!$C$12,K22='Tabla Impacto'!$D$12),"Menor",IF(OR(K22='Tabla Impacto'!$C$13,K22='Tabla Impacto'!$D$13),"Moderado",IF(OR(K22='Tabla Impacto'!$C$14,K22='Tabla Impacto'!$D$14),"Mayor",IF(OR(K22='Tabla Impacto'!$C$15,K22='Tabla Impacto'!$D$15),"Catastrófico","")))))</f>
        <v/>
      </c>
      <c r="M22" s="186" t="str">
        <f ca="1">IF(L22="","",IF(L22="Leve",0.2,IF(L22="Menor",0.4,IF(L22="Moderado",0.6,IF(L22="Mayor",0.8,IF(L22="Catastrófico",1,))))))</f>
        <v/>
      </c>
      <c r="N22" s="195" t="str">
        <f ca="1">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
      </c>
      <c r="O22" s="125">
        <v>1</v>
      </c>
      <c r="P22" s="126"/>
      <c r="Q22" s="127" t="str">
        <f>IF(OR(R22="Preventivo",R22="Detectivo"),"Probabilidad",IF(R22="Correctivo","Impacto",""))</f>
        <v/>
      </c>
      <c r="R22" s="128"/>
      <c r="S22" s="128"/>
      <c r="T22" s="129" t="str">
        <f>IF(AND(R22="Preventivo",S22="Automático"),"50%",IF(AND(R22="Preventivo",S22="Manual"),"40%",IF(AND(R22="Detectivo",S22="Automático"),"40%",IF(AND(R22="Detectivo",S22="Manual"),"30%",IF(AND(R22="Correctivo",S22="Automático"),"35%",IF(AND(R22="Correctivo",S22="Manual"),"25%",""))))))</f>
        <v/>
      </c>
      <c r="U22" s="128"/>
      <c r="V22" s="128"/>
      <c r="W22" s="128"/>
      <c r="X22" s="130" t="str">
        <f>IFERROR(IF(Q22="Probabilidad",(I22-(+I22*T22)),IF(Q22="Impacto",I22,"")),"")</f>
        <v/>
      </c>
      <c r="Y22" s="131" t="str">
        <f>IFERROR(IF(X22="","",IF(X22&lt;=0.2,"Muy Baja",IF(X22&lt;=0.4,"Baja",IF(X22&lt;=0.6,"Media",IF(X22&lt;=0.8,"Alta","Muy Alta"))))),"")</f>
        <v/>
      </c>
      <c r="Z22" s="132" t="str">
        <f>+X22</f>
        <v/>
      </c>
      <c r="AA22" s="131" t="str">
        <f>IFERROR(IF(AB22="","",IF(AB22&lt;=0.2,"Leve",IF(AB22&lt;=0.4,"Menor",IF(AB22&lt;=0.6,"Moderado",IF(AB22&lt;=0.8,"Mayor","Catastrófico"))))),"")</f>
        <v/>
      </c>
      <c r="AB22" s="132" t="str">
        <f>IFERROR(IF(Q22="Impacto",(M22-(+M22*T22)),IF(Q22="Probabilidad",M22,"")),"")</f>
        <v/>
      </c>
      <c r="AC22" s="133"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
      </c>
      <c r="AD22" s="134"/>
      <c r="AE22" s="126"/>
      <c r="AF22" s="135"/>
      <c r="AG22" s="137"/>
      <c r="AH22" s="137"/>
      <c r="AI22" s="135"/>
      <c r="AJ22" s="136"/>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ht="151.5" customHeight="1" x14ac:dyDescent="0.3">
      <c r="A23" s="199"/>
      <c r="B23" s="202"/>
      <c r="C23" s="202"/>
      <c r="D23" s="202"/>
      <c r="E23" s="205"/>
      <c r="F23" s="202"/>
      <c r="G23" s="208"/>
      <c r="H23" s="193"/>
      <c r="I23" s="187"/>
      <c r="J23" s="190"/>
      <c r="K23" s="187">
        <f t="shared" ref="K23:K27" ca="1" si="15">IF(NOT(ISERROR(MATCH(J23,_xlfn.ANCHORARRAY(E34),0))),I36&amp;"Por favor no seleccionar los criterios de impacto",J23)</f>
        <v>0</v>
      </c>
      <c r="L23" s="193"/>
      <c r="M23" s="187"/>
      <c r="N23" s="196"/>
      <c r="O23" s="125">
        <v>2</v>
      </c>
      <c r="P23" s="126"/>
      <c r="Q23" s="127" t="str">
        <f>IF(OR(R23="Preventivo",R23="Detectivo"),"Probabilidad",IF(R23="Correctivo","Impacto",""))</f>
        <v/>
      </c>
      <c r="R23" s="128"/>
      <c r="S23" s="128"/>
      <c r="T23" s="129" t="str">
        <f t="shared" ref="T23:T27" si="16">IF(AND(R23="Preventivo",S23="Automático"),"50%",IF(AND(R23="Preventivo",S23="Manual"),"40%",IF(AND(R23="Detectivo",S23="Automático"),"40%",IF(AND(R23="Detectivo",S23="Manual"),"30%",IF(AND(R23="Correctivo",S23="Automático"),"35%",IF(AND(R23="Correctivo",S23="Manual"),"25%",""))))))</f>
        <v/>
      </c>
      <c r="U23" s="128"/>
      <c r="V23" s="128"/>
      <c r="W23" s="128"/>
      <c r="X23" s="139" t="str">
        <f>IFERROR(IF(AND(Q22="Probabilidad",Q23="Probabilidad"),(Z22-(+Z22*T23)),IF(Q23="Probabilidad",(I22-(+I22*T23)),IF(Q23="Impacto",Z22,""))),"")</f>
        <v/>
      </c>
      <c r="Y23" s="131" t="str">
        <f t="shared" si="1"/>
        <v/>
      </c>
      <c r="Z23" s="132" t="str">
        <f t="shared" ref="Z23:Z27" si="17">+X23</f>
        <v/>
      </c>
      <c r="AA23" s="131" t="str">
        <f t="shared" si="3"/>
        <v/>
      </c>
      <c r="AB23" s="132" t="str">
        <f>IFERROR(IF(AND(Q22="Impacto",Q23="Impacto"),(AB16-(+AB16*T23)),IF(Q23="Impacto",($M$22-(+$M$22*T23)),IF(Q23="Probabilidad",AB16,""))),"")</f>
        <v/>
      </c>
      <c r="AC23" s="133"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34"/>
      <c r="AE23" s="135"/>
      <c r="AF23" s="136"/>
      <c r="AG23" s="137"/>
      <c r="AH23" s="137"/>
      <c r="AI23" s="135"/>
      <c r="AJ23" s="136"/>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ht="151.5" customHeight="1" x14ac:dyDescent="0.3">
      <c r="A24" s="199"/>
      <c r="B24" s="202"/>
      <c r="C24" s="202"/>
      <c r="D24" s="202"/>
      <c r="E24" s="205"/>
      <c r="F24" s="202"/>
      <c r="G24" s="208"/>
      <c r="H24" s="193"/>
      <c r="I24" s="187"/>
      <c r="J24" s="190"/>
      <c r="K24" s="187">
        <f t="shared" ca="1" si="15"/>
        <v>0</v>
      </c>
      <c r="L24" s="193"/>
      <c r="M24" s="187"/>
      <c r="N24" s="196"/>
      <c r="O24" s="125">
        <v>3</v>
      </c>
      <c r="P24" s="138"/>
      <c r="Q24" s="127" t="str">
        <f>IF(OR(R24="Preventivo",R24="Detectivo"),"Probabilidad",IF(R24="Correctivo","Impacto",""))</f>
        <v/>
      </c>
      <c r="R24" s="128"/>
      <c r="S24" s="128"/>
      <c r="T24" s="129" t="str">
        <f t="shared" si="16"/>
        <v/>
      </c>
      <c r="U24" s="128"/>
      <c r="V24" s="128"/>
      <c r="W24" s="128"/>
      <c r="X24" s="130" t="str">
        <f>IFERROR(IF(AND(Q23="Probabilidad",Q24="Probabilidad"),(Z23-(+Z23*T24)),IF(AND(Q23="Impacto",Q24="Probabilidad"),(Z22-(+Z22*T24)),IF(Q24="Impacto",Z23,""))),"")</f>
        <v/>
      </c>
      <c r="Y24" s="131" t="str">
        <f t="shared" si="1"/>
        <v/>
      </c>
      <c r="Z24" s="132" t="str">
        <f t="shared" si="17"/>
        <v/>
      </c>
      <c r="AA24" s="131" t="str">
        <f t="shared" si="3"/>
        <v/>
      </c>
      <c r="AB24" s="132" t="str">
        <f>IFERROR(IF(AND(Q23="Impacto",Q24="Impacto"),(AB23-(+AB23*T24)),IF(AND(Q23="Probabilidad",Q24="Impacto"),(AB22-(+AB22*T24)),IF(Q24="Probabilidad",AB23,""))),"")</f>
        <v/>
      </c>
      <c r="AC24" s="133" t="str">
        <f t="shared" si="18"/>
        <v/>
      </c>
      <c r="AD24" s="134"/>
      <c r="AE24" s="135"/>
      <c r="AF24" s="136"/>
      <c r="AG24" s="137"/>
      <c r="AH24" s="137"/>
      <c r="AI24" s="135"/>
      <c r="AJ24" s="136"/>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ht="151.5" customHeight="1" x14ac:dyDescent="0.3">
      <c r="A25" s="199"/>
      <c r="B25" s="202"/>
      <c r="C25" s="202"/>
      <c r="D25" s="202"/>
      <c r="E25" s="205"/>
      <c r="F25" s="202"/>
      <c r="G25" s="208"/>
      <c r="H25" s="193"/>
      <c r="I25" s="187"/>
      <c r="J25" s="190"/>
      <c r="K25" s="187">
        <f t="shared" ca="1" si="15"/>
        <v>0</v>
      </c>
      <c r="L25" s="193"/>
      <c r="M25" s="187"/>
      <c r="N25" s="196"/>
      <c r="O25" s="125">
        <v>4</v>
      </c>
      <c r="P25" s="126"/>
      <c r="Q25" s="127" t="str">
        <f t="shared" ref="Q25:Q27" si="19">IF(OR(R25="Preventivo",R25="Detectivo"),"Probabilidad",IF(R25="Correctivo","Impacto",""))</f>
        <v/>
      </c>
      <c r="R25" s="128"/>
      <c r="S25" s="128"/>
      <c r="T25" s="129" t="str">
        <f t="shared" si="16"/>
        <v/>
      </c>
      <c r="U25" s="128"/>
      <c r="V25" s="128"/>
      <c r="W25" s="128"/>
      <c r="X25" s="130" t="str">
        <f t="shared" ref="X25:X27" si="20">IFERROR(IF(AND(Q24="Probabilidad",Q25="Probabilidad"),(Z24-(+Z24*T25)),IF(AND(Q24="Impacto",Q25="Probabilidad"),(Z23-(+Z23*T25)),IF(Q25="Impacto",Z24,""))),"")</f>
        <v/>
      </c>
      <c r="Y25" s="131" t="str">
        <f t="shared" si="1"/>
        <v/>
      </c>
      <c r="Z25" s="132" t="str">
        <f t="shared" si="17"/>
        <v/>
      </c>
      <c r="AA25" s="131" t="str">
        <f t="shared" si="3"/>
        <v/>
      </c>
      <c r="AB25" s="132" t="str">
        <f t="shared" ref="AB25:AB27" si="21">IFERROR(IF(AND(Q24="Impacto",Q25="Impacto"),(AB24-(+AB24*T25)),IF(AND(Q24="Probabilidad",Q25="Impacto"),(AB23-(+AB23*T25)),IF(Q25="Probabilidad",AB24,""))),"")</f>
        <v/>
      </c>
      <c r="AC25" s="133"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4"/>
      <c r="AE25" s="135"/>
      <c r="AF25" s="136"/>
      <c r="AG25" s="137"/>
      <c r="AH25" s="137"/>
      <c r="AI25" s="135"/>
      <c r="AJ25" s="136"/>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ht="151.5" customHeight="1" x14ac:dyDescent="0.3">
      <c r="A26" s="199"/>
      <c r="B26" s="202"/>
      <c r="C26" s="202"/>
      <c r="D26" s="202"/>
      <c r="E26" s="205"/>
      <c r="F26" s="202"/>
      <c r="G26" s="208"/>
      <c r="H26" s="193"/>
      <c r="I26" s="187"/>
      <c r="J26" s="190"/>
      <c r="K26" s="187">
        <f t="shared" ca="1" si="15"/>
        <v>0</v>
      </c>
      <c r="L26" s="193"/>
      <c r="M26" s="187"/>
      <c r="N26" s="196"/>
      <c r="O26" s="125">
        <v>5</v>
      </c>
      <c r="P26" s="126"/>
      <c r="Q26" s="127" t="str">
        <f t="shared" si="19"/>
        <v/>
      </c>
      <c r="R26" s="128"/>
      <c r="S26" s="128"/>
      <c r="T26" s="129" t="str">
        <f t="shared" si="16"/>
        <v/>
      </c>
      <c r="U26" s="128"/>
      <c r="V26" s="128"/>
      <c r="W26" s="128"/>
      <c r="X26" s="130" t="str">
        <f t="shared" si="20"/>
        <v/>
      </c>
      <c r="Y26" s="131" t="str">
        <f t="shared" si="1"/>
        <v/>
      </c>
      <c r="Z26" s="132" t="str">
        <f t="shared" si="17"/>
        <v/>
      </c>
      <c r="AA26" s="131" t="str">
        <f t="shared" si="3"/>
        <v/>
      </c>
      <c r="AB26" s="132" t="str">
        <f t="shared" si="21"/>
        <v/>
      </c>
      <c r="AC26" s="133"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4"/>
      <c r="AE26" s="135"/>
      <c r="AF26" s="136"/>
      <c r="AG26" s="137"/>
      <c r="AH26" s="137"/>
      <c r="AI26" s="135"/>
      <c r="AJ26" s="136"/>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ht="151.5" customHeight="1" x14ac:dyDescent="0.3">
      <c r="A27" s="200"/>
      <c r="B27" s="203"/>
      <c r="C27" s="203"/>
      <c r="D27" s="203"/>
      <c r="E27" s="206"/>
      <c r="F27" s="203"/>
      <c r="G27" s="209"/>
      <c r="H27" s="194"/>
      <c r="I27" s="188"/>
      <c r="J27" s="191"/>
      <c r="K27" s="188">
        <f t="shared" ca="1" si="15"/>
        <v>0</v>
      </c>
      <c r="L27" s="194"/>
      <c r="M27" s="188"/>
      <c r="N27" s="197"/>
      <c r="O27" s="125">
        <v>6</v>
      </c>
      <c r="P27" s="126"/>
      <c r="Q27" s="127" t="str">
        <f t="shared" si="19"/>
        <v/>
      </c>
      <c r="R27" s="128"/>
      <c r="S27" s="128"/>
      <c r="T27" s="129" t="str">
        <f t="shared" si="16"/>
        <v/>
      </c>
      <c r="U27" s="128"/>
      <c r="V27" s="128"/>
      <c r="W27" s="128"/>
      <c r="X27" s="130" t="str">
        <f t="shared" si="20"/>
        <v/>
      </c>
      <c r="Y27" s="131" t="str">
        <f t="shared" si="1"/>
        <v/>
      </c>
      <c r="Z27" s="132" t="str">
        <f t="shared" si="17"/>
        <v/>
      </c>
      <c r="AA27" s="131" t="str">
        <f t="shared" si="3"/>
        <v/>
      </c>
      <c r="AB27" s="132" t="str">
        <f t="shared" si="21"/>
        <v/>
      </c>
      <c r="AC27" s="133" t="str">
        <f t="shared" si="22"/>
        <v/>
      </c>
      <c r="AD27" s="134"/>
      <c r="AE27" s="135"/>
      <c r="AF27" s="136"/>
      <c r="AG27" s="137"/>
      <c r="AH27" s="137"/>
      <c r="AI27" s="135"/>
      <c r="AJ27" s="136"/>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ht="151.5" customHeight="1" x14ac:dyDescent="0.3">
      <c r="A28" s="198">
        <v>4</v>
      </c>
      <c r="B28" s="201"/>
      <c r="C28" s="201"/>
      <c r="D28" s="201"/>
      <c r="E28" s="204"/>
      <c r="F28" s="201"/>
      <c r="G28" s="207"/>
      <c r="H28" s="192" t="str">
        <f>IF(G28&lt;=0,"",IF(G28&lt;=2,"Muy Baja",IF(G28&lt;=24,"Baja",IF(G28&lt;=500,"Media",IF(G28&lt;=5000,"Alta","Muy Alta")))))</f>
        <v/>
      </c>
      <c r="I28" s="186" t="str">
        <f>IF(H28="","",IF(H28="Muy Baja",0.2,IF(H28="Baja",0.4,IF(H28="Media",0.6,IF(H28="Alta",0.8,IF(H28="Muy Alta",1,))))))</f>
        <v/>
      </c>
      <c r="J28" s="189"/>
      <c r="K28" s="186">
        <f ca="1">IF(NOT(ISERROR(MATCH(J28,'Tabla Impacto'!$B$221:$B$223,0))),'Tabla Impacto'!$F$223&amp;"Por favor no seleccionar los criterios de impacto(Afectación Económica o presupuestal y Pérdida Reputacional)",J28)</f>
        <v>0</v>
      </c>
      <c r="L28" s="192" t="str">
        <f ca="1">IF(OR(K28='Tabla Impacto'!$C$11,K28='Tabla Impacto'!$D$11),"Leve",IF(OR(K28='Tabla Impacto'!$C$12,K28='Tabla Impacto'!$D$12),"Menor",IF(OR(K28='Tabla Impacto'!$C$13,K28='Tabla Impacto'!$D$13),"Moderado",IF(OR(K28='Tabla Impacto'!$C$14,K28='Tabla Impacto'!$D$14),"Mayor",IF(OR(K28='Tabla Impacto'!$C$15,K28='Tabla Impacto'!$D$15),"Catastrófico","")))))</f>
        <v/>
      </c>
      <c r="M28" s="186" t="str">
        <f ca="1">IF(L28="","",IF(L28="Leve",0.2,IF(L28="Menor",0.4,IF(L28="Moderado",0.6,IF(L28="Mayor",0.8,IF(L28="Catastrófico",1,))))))</f>
        <v/>
      </c>
      <c r="N28" s="195" t="str">
        <f ca="1">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
      </c>
      <c r="O28" s="125">
        <v>1</v>
      </c>
      <c r="P28" s="126"/>
      <c r="Q28" s="127" t="str">
        <f>IF(OR(R28="Preventivo",R28="Detectivo"),"Probabilidad",IF(R28="Correctivo","Impacto",""))</f>
        <v/>
      </c>
      <c r="R28" s="128"/>
      <c r="S28" s="128"/>
      <c r="T28" s="129" t="str">
        <f>IF(AND(R28="Preventivo",S28="Automático"),"50%",IF(AND(R28="Preventivo",S28="Manual"),"40%",IF(AND(R28="Detectivo",S28="Automático"),"40%",IF(AND(R28="Detectivo",S28="Manual"),"30%",IF(AND(R28="Correctivo",S28="Automático"),"35%",IF(AND(R28="Correctivo",S28="Manual"),"25%",""))))))</f>
        <v/>
      </c>
      <c r="U28" s="128"/>
      <c r="V28" s="128"/>
      <c r="W28" s="128"/>
      <c r="X28" s="130" t="str">
        <f>IFERROR(IF(Q28="Probabilidad",(I28-(+I28*T28)),IF(Q28="Impacto",I28,"")),"")</f>
        <v/>
      </c>
      <c r="Y28" s="131" t="str">
        <f>IFERROR(IF(X28="","",IF(X28&lt;=0.2,"Muy Baja",IF(X28&lt;=0.4,"Baja",IF(X28&lt;=0.6,"Media",IF(X28&lt;=0.8,"Alta","Muy Alta"))))),"")</f>
        <v/>
      </c>
      <c r="Z28" s="132" t="str">
        <f>+X28</f>
        <v/>
      </c>
      <c r="AA28" s="131" t="str">
        <f>IFERROR(IF(AB28="","",IF(AB28&lt;=0.2,"Leve",IF(AB28&lt;=0.4,"Menor",IF(AB28&lt;=0.6,"Moderado",IF(AB28&lt;=0.8,"Mayor","Catastrófico"))))),"")</f>
        <v/>
      </c>
      <c r="AB28" s="132" t="str">
        <f>IFERROR(IF(Q28="Impacto",(M28-(+M28*T28)),IF(Q28="Probabilidad",M28,"")),"")</f>
        <v/>
      </c>
      <c r="AC28" s="133"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
      </c>
      <c r="AD28" s="134"/>
      <c r="AE28" s="126"/>
      <c r="AF28" s="135"/>
      <c r="AG28" s="137"/>
      <c r="AH28" s="137"/>
      <c r="AI28" s="135"/>
      <c r="AJ28" s="136"/>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ht="151.5" customHeight="1" x14ac:dyDescent="0.3">
      <c r="A29" s="199"/>
      <c r="B29" s="202"/>
      <c r="C29" s="202"/>
      <c r="D29" s="202"/>
      <c r="E29" s="205"/>
      <c r="F29" s="202"/>
      <c r="G29" s="208"/>
      <c r="H29" s="193"/>
      <c r="I29" s="187"/>
      <c r="J29" s="190"/>
      <c r="K29" s="187">
        <f t="shared" ref="K29:K33" ca="1" si="23">IF(NOT(ISERROR(MATCH(J29,_xlfn.ANCHORARRAY(E40),0))),I42&amp;"Por favor no seleccionar los criterios de impacto",J29)</f>
        <v>0</v>
      </c>
      <c r="L29" s="193"/>
      <c r="M29" s="187"/>
      <c r="N29" s="196"/>
      <c r="O29" s="125">
        <v>2</v>
      </c>
      <c r="P29" s="126"/>
      <c r="Q29" s="127" t="str">
        <f>IF(OR(R29="Preventivo",R29="Detectivo"),"Probabilidad",IF(R29="Correctivo","Impacto",""))</f>
        <v/>
      </c>
      <c r="R29" s="128"/>
      <c r="S29" s="128"/>
      <c r="T29" s="129" t="str">
        <f t="shared" ref="T29:T33" si="24">IF(AND(R29="Preventivo",S29="Automático"),"50%",IF(AND(R29="Preventivo",S29="Manual"),"40%",IF(AND(R29="Detectivo",S29="Automático"),"40%",IF(AND(R29="Detectivo",S29="Manual"),"30%",IF(AND(R29="Correctivo",S29="Automático"),"35%",IF(AND(R29="Correctivo",S29="Manual"),"25%",""))))))</f>
        <v/>
      </c>
      <c r="U29" s="128"/>
      <c r="V29" s="128"/>
      <c r="W29" s="128"/>
      <c r="X29" s="130" t="str">
        <f>IFERROR(IF(AND(Q28="Probabilidad",Q29="Probabilidad"),(Z28-(+Z28*T29)),IF(Q29="Probabilidad",(I28-(+I28*T29)),IF(Q29="Impacto",Z28,""))),"")</f>
        <v/>
      </c>
      <c r="Y29" s="131" t="str">
        <f t="shared" si="1"/>
        <v/>
      </c>
      <c r="Z29" s="132" t="str">
        <f t="shared" ref="Z29:Z33" si="25">+X29</f>
        <v/>
      </c>
      <c r="AA29" s="131" t="str">
        <f t="shared" si="3"/>
        <v/>
      </c>
      <c r="AB29" s="132" t="str">
        <f>IFERROR(IF(AND(Q28="Impacto",Q29="Impacto"),(AB22-(+AB22*T29)),IF(Q29="Impacto",($M$28-(+$M$28*T29)),IF(Q29="Probabilidad",AB22,""))),"")</f>
        <v/>
      </c>
      <c r="AC29" s="133" t="str">
        <f t="shared" ref="AC29:AC30" si="26">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34"/>
      <c r="AE29" s="135"/>
      <c r="AF29" s="136"/>
      <c r="AG29" s="137"/>
      <c r="AH29" s="137"/>
      <c r="AI29" s="135"/>
      <c r="AJ29" s="136"/>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ht="151.5" customHeight="1" x14ac:dyDescent="0.3">
      <c r="A30" s="199"/>
      <c r="B30" s="202"/>
      <c r="C30" s="202"/>
      <c r="D30" s="202"/>
      <c r="E30" s="205"/>
      <c r="F30" s="202"/>
      <c r="G30" s="208"/>
      <c r="H30" s="193"/>
      <c r="I30" s="187"/>
      <c r="J30" s="190"/>
      <c r="K30" s="187">
        <f t="shared" ca="1" si="23"/>
        <v>0</v>
      </c>
      <c r="L30" s="193"/>
      <c r="M30" s="187"/>
      <c r="N30" s="196"/>
      <c r="O30" s="125">
        <v>3</v>
      </c>
      <c r="P30" s="138"/>
      <c r="Q30" s="127" t="str">
        <f>IF(OR(R30="Preventivo",R30="Detectivo"),"Probabilidad",IF(R30="Correctivo","Impacto",""))</f>
        <v/>
      </c>
      <c r="R30" s="128"/>
      <c r="S30" s="128"/>
      <c r="T30" s="129" t="str">
        <f t="shared" si="24"/>
        <v/>
      </c>
      <c r="U30" s="128"/>
      <c r="V30" s="128"/>
      <c r="W30" s="128"/>
      <c r="X30" s="130" t="str">
        <f>IFERROR(IF(AND(Q29="Probabilidad",Q30="Probabilidad"),(Z29-(+Z29*T30)),IF(AND(Q29="Impacto",Q30="Probabilidad"),(Z28-(+Z28*T30)),IF(Q30="Impacto",Z29,""))),"")</f>
        <v/>
      </c>
      <c r="Y30" s="131" t="str">
        <f t="shared" si="1"/>
        <v/>
      </c>
      <c r="Z30" s="132" t="str">
        <f t="shared" si="25"/>
        <v/>
      </c>
      <c r="AA30" s="131" t="str">
        <f t="shared" si="3"/>
        <v/>
      </c>
      <c r="AB30" s="132" t="str">
        <f>IFERROR(IF(AND(Q29="Impacto",Q30="Impacto"),(AB29-(+AB29*T30)),IF(AND(Q29="Probabilidad",Q30="Impacto"),(AB28-(+AB28*T30)),IF(Q30="Probabilidad",AB29,""))),"")</f>
        <v/>
      </c>
      <c r="AC30" s="133" t="str">
        <f t="shared" si="26"/>
        <v/>
      </c>
      <c r="AD30" s="134"/>
      <c r="AE30" s="135"/>
      <c r="AF30" s="136"/>
      <c r="AG30" s="137"/>
      <c r="AH30" s="137"/>
      <c r="AI30" s="135"/>
      <c r="AJ30" s="136"/>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ht="151.5" customHeight="1" x14ac:dyDescent="0.3">
      <c r="A31" s="199"/>
      <c r="B31" s="202"/>
      <c r="C31" s="202"/>
      <c r="D31" s="202"/>
      <c r="E31" s="205"/>
      <c r="F31" s="202"/>
      <c r="G31" s="208"/>
      <c r="H31" s="193"/>
      <c r="I31" s="187"/>
      <c r="J31" s="190"/>
      <c r="K31" s="187">
        <f t="shared" ca="1" si="23"/>
        <v>0</v>
      </c>
      <c r="L31" s="193"/>
      <c r="M31" s="187"/>
      <c r="N31" s="196"/>
      <c r="O31" s="125">
        <v>4</v>
      </c>
      <c r="P31" s="126"/>
      <c r="Q31" s="127" t="str">
        <f t="shared" ref="Q31:Q33" si="27">IF(OR(R31="Preventivo",R31="Detectivo"),"Probabilidad",IF(R31="Correctivo","Impacto",""))</f>
        <v/>
      </c>
      <c r="R31" s="128"/>
      <c r="S31" s="128"/>
      <c r="T31" s="129" t="str">
        <f t="shared" si="24"/>
        <v/>
      </c>
      <c r="U31" s="128"/>
      <c r="V31" s="128"/>
      <c r="W31" s="128"/>
      <c r="X31" s="130" t="str">
        <f t="shared" ref="X31:X33" si="28">IFERROR(IF(AND(Q30="Probabilidad",Q31="Probabilidad"),(Z30-(+Z30*T31)),IF(AND(Q30="Impacto",Q31="Probabilidad"),(Z29-(+Z29*T31)),IF(Q31="Impacto",Z30,""))),"")</f>
        <v/>
      </c>
      <c r="Y31" s="131" t="str">
        <f t="shared" si="1"/>
        <v/>
      </c>
      <c r="Z31" s="132" t="str">
        <f t="shared" si="25"/>
        <v/>
      </c>
      <c r="AA31" s="131" t="str">
        <f t="shared" si="3"/>
        <v/>
      </c>
      <c r="AB31" s="132" t="str">
        <f t="shared" ref="AB31:AB33" si="29">IFERROR(IF(AND(Q30="Impacto",Q31="Impacto"),(AB30-(+AB30*T31)),IF(AND(Q30="Probabilidad",Q31="Impacto"),(AB29-(+AB29*T31)),IF(Q31="Probabilidad",AB30,""))),"")</f>
        <v/>
      </c>
      <c r="AC31" s="133"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4"/>
      <c r="AE31" s="135"/>
      <c r="AF31" s="136"/>
      <c r="AG31" s="137"/>
      <c r="AH31" s="137"/>
      <c r="AI31" s="135"/>
      <c r="AJ31" s="136"/>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ht="151.5" customHeight="1" x14ac:dyDescent="0.3">
      <c r="A32" s="199"/>
      <c r="B32" s="202"/>
      <c r="C32" s="202"/>
      <c r="D32" s="202"/>
      <c r="E32" s="205"/>
      <c r="F32" s="202"/>
      <c r="G32" s="208"/>
      <c r="H32" s="193"/>
      <c r="I32" s="187"/>
      <c r="J32" s="190"/>
      <c r="K32" s="187">
        <f t="shared" ca="1" si="23"/>
        <v>0</v>
      </c>
      <c r="L32" s="193"/>
      <c r="M32" s="187"/>
      <c r="N32" s="196"/>
      <c r="O32" s="125">
        <v>5</v>
      </c>
      <c r="P32" s="126"/>
      <c r="Q32" s="127" t="str">
        <f t="shared" si="27"/>
        <v/>
      </c>
      <c r="R32" s="128"/>
      <c r="S32" s="128"/>
      <c r="T32" s="129" t="str">
        <f t="shared" si="24"/>
        <v/>
      </c>
      <c r="U32" s="128"/>
      <c r="V32" s="128"/>
      <c r="W32" s="128"/>
      <c r="X32" s="139" t="str">
        <f t="shared" si="28"/>
        <v/>
      </c>
      <c r="Y32" s="131" t="str">
        <f>IFERROR(IF(X32="","",IF(X32&lt;=0.2,"Muy Baja",IF(X32&lt;=0.4,"Baja",IF(X32&lt;=0.6,"Media",IF(X32&lt;=0.8,"Alta","Muy Alta"))))),"")</f>
        <v/>
      </c>
      <c r="Z32" s="132" t="str">
        <f t="shared" si="25"/>
        <v/>
      </c>
      <c r="AA32" s="131" t="str">
        <f t="shared" si="3"/>
        <v/>
      </c>
      <c r="AB32" s="132" t="str">
        <f t="shared" si="29"/>
        <v/>
      </c>
      <c r="AC32" s="133"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4"/>
      <c r="AE32" s="135"/>
      <c r="AF32" s="136"/>
      <c r="AG32" s="137"/>
      <c r="AH32" s="137"/>
      <c r="AI32" s="135"/>
      <c r="AJ32" s="136"/>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ht="151.5" customHeight="1" x14ac:dyDescent="0.3">
      <c r="A33" s="200"/>
      <c r="B33" s="203"/>
      <c r="C33" s="203"/>
      <c r="D33" s="203"/>
      <c r="E33" s="206"/>
      <c r="F33" s="203"/>
      <c r="G33" s="209"/>
      <c r="H33" s="194"/>
      <c r="I33" s="188"/>
      <c r="J33" s="191"/>
      <c r="K33" s="188">
        <f t="shared" ca="1" si="23"/>
        <v>0</v>
      </c>
      <c r="L33" s="194"/>
      <c r="M33" s="188"/>
      <c r="N33" s="197"/>
      <c r="O33" s="125">
        <v>6</v>
      </c>
      <c r="P33" s="126"/>
      <c r="Q33" s="127" t="str">
        <f t="shared" si="27"/>
        <v/>
      </c>
      <c r="R33" s="128"/>
      <c r="S33" s="128"/>
      <c r="T33" s="129" t="str">
        <f t="shared" si="24"/>
        <v/>
      </c>
      <c r="U33" s="128"/>
      <c r="V33" s="128"/>
      <c r="W33" s="128"/>
      <c r="X33" s="130" t="str">
        <f t="shared" si="28"/>
        <v/>
      </c>
      <c r="Y33" s="131" t="str">
        <f t="shared" si="1"/>
        <v/>
      </c>
      <c r="Z33" s="132" t="str">
        <f t="shared" si="25"/>
        <v/>
      </c>
      <c r="AA33" s="131" t="str">
        <f t="shared" si="3"/>
        <v/>
      </c>
      <c r="AB33" s="132" t="str">
        <f t="shared" si="29"/>
        <v/>
      </c>
      <c r="AC33" s="133" t="str">
        <f t="shared" si="30"/>
        <v/>
      </c>
      <c r="AD33" s="134"/>
      <c r="AE33" s="135"/>
      <c r="AF33" s="136"/>
      <c r="AG33" s="137"/>
      <c r="AH33" s="137"/>
      <c r="AI33" s="135"/>
      <c r="AJ33" s="136"/>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ht="151.5" customHeight="1" x14ac:dyDescent="0.3">
      <c r="A34" s="198">
        <v>5</v>
      </c>
      <c r="B34" s="201"/>
      <c r="C34" s="201"/>
      <c r="D34" s="201"/>
      <c r="E34" s="204"/>
      <c r="F34" s="201"/>
      <c r="G34" s="207"/>
      <c r="H34" s="192" t="str">
        <f>IF(G34&lt;=0,"",IF(G34&lt;=2,"Muy Baja",IF(G34&lt;=24,"Baja",IF(G34&lt;=500,"Media",IF(G34&lt;=5000,"Alta","Muy Alta")))))</f>
        <v/>
      </c>
      <c r="I34" s="186" t="str">
        <f>IF(H34="","",IF(H34="Muy Baja",0.2,IF(H34="Baja",0.4,IF(H34="Media",0.6,IF(H34="Alta",0.8,IF(H34="Muy Alta",1,))))))</f>
        <v/>
      </c>
      <c r="J34" s="189"/>
      <c r="K34" s="186">
        <f ca="1">IF(NOT(ISERROR(MATCH(J34,'Tabla Impacto'!$B$221:$B$223,0))),'Tabla Impacto'!$F$223&amp;"Por favor no seleccionar los criterios de impacto(Afectación Económica o presupuestal y Pérdida Reputacional)",J34)</f>
        <v>0</v>
      </c>
      <c r="L34" s="192" t="str">
        <f ca="1">IF(OR(K34='Tabla Impacto'!$C$11,K34='Tabla Impacto'!$D$11),"Leve",IF(OR(K34='Tabla Impacto'!$C$12,K34='Tabla Impacto'!$D$12),"Menor",IF(OR(K34='Tabla Impacto'!$C$13,K34='Tabla Impacto'!$D$13),"Moderado",IF(OR(K34='Tabla Impacto'!$C$14,K34='Tabla Impacto'!$D$14),"Mayor",IF(OR(K34='Tabla Impacto'!$C$15,K34='Tabla Impacto'!$D$15),"Catastrófico","")))))</f>
        <v/>
      </c>
      <c r="M34" s="186" t="str">
        <f ca="1">IF(L34="","",IF(L34="Leve",0.2,IF(L34="Menor",0.4,IF(L34="Moderado",0.6,IF(L34="Mayor",0.8,IF(L34="Catastrófico",1,))))))</f>
        <v/>
      </c>
      <c r="N34" s="195" t="str">
        <f ca="1">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
      </c>
      <c r="O34" s="125">
        <v>1</v>
      </c>
      <c r="P34" s="126"/>
      <c r="Q34" s="127" t="str">
        <f>IF(OR(R34="Preventivo",R34="Detectivo"),"Probabilidad",IF(R34="Correctivo","Impacto",""))</f>
        <v/>
      </c>
      <c r="R34" s="128"/>
      <c r="S34" s="128"/>
      <c r="T34" s="129" t="str">
        <f>IF(AND(R34="Preventivo",S34="Automático"),"50%",IF(AND(R34="Preventivo",S34="Manual"),"40%",IF(AND(R34="Detectivo",S34="Automático"),"40%",IF(AND(R34="Detectivo",S34="Manual"),"30%",IF(AND(R34="Correctivo",S34="Automático"),"35%",IF(AND(R34="Correctivo",S34="Manual"),"25%",""))))))</f>
        <v/>
      </c>
      <c r="U34" s="128"/>
      <c r="V34" s="128"/>
      <c r="W34" s="128"/>
      <c r="X34" s="130" t="str">
        <f>IFERROR(IF(Q34="Probabilidad",(I34-(+I34*T34)),IF(Q34="Impacto",I34,"")),"")</f>
        <v/>
      </c>
      <c r="Y34" s="131" t="str">
        <f>IFERROR(IF(X34="","",IF(X34&lt;=0.2,"Muy Baja",IF(X34&lt;=0.4,"Baja",IF(X34&lt;=0.6,"Media",IF(X34&lt;=0.8,"Alta","Muy Alta"))))),"")</f>
        <v/>
      </c>
      <c r="Z34" s="132" t="str">
        <f>+X34</f>
        <v/>
      </c>
      <c r="AA34" s="131" t="str">
        <f>IFERROR(IF(AB34="","",IF(AB34&lt;=0.2,"Leve",IF(AB34&lt;=0.4,"Menor",IF(AB34&lt;=0.6,"Moderado",IF(AB34&lt;=0.8,"Mayor","Catastrófico"))))),"")</f>
        <v/>
      </c>
      <c r="AB34" s="132" t="str">
        <f>IFERROR(IF(Q34="Impacto",(M34-(+M34*T34)),IF(Q34="Probabilidad",M34,"")),"")</f>
        <v/>
      </c>
      <c r="AC34" s="133"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
      </c>
      <c r="AD34" s="134"/>
      <c r="AE34" s="135"/>
      <c r="AF34" s="136"/>
      <c r="AG34" s="137"/>
      <c r="AH34" s="137"/>
      <c r="AI34" s="135"/>
      <c r="AJ34" s="136"/>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ht="151.5" customHeight="1" x14ac:dyDescent="0.3">
      <c r="A35" s="199"/>
      <c r="B35" s="202"/>
      <c r="C35" s="202"/>
      <c r="D35" s="202"/>
      <c r="E35" s="205"/>
      <c r="F35" s="202"/>
      <c r="G35" s="208"/>
      <c r="H35" s="193"/>
      <c r="I35" s="187"/>
      <c r="J35" s="190"/>
      <c r="K35" s="187">
        <f t="shared" ref="K35:K39" ca="1" si="31">IF(NOT(ISERROR(MATCH(J35,_xlfn.ANCHORARRAY(E46),0))),I48&amp;"Por favor no seleccionar los criterios de impacto",J35)</f>
        <v>0</v>
      </c>
      <c r="L35" s="193"/>
      <c r="M35" s="187"/>
      <c r="N35" s="196"/>
      <c r="O35" s="125">
        <v>2</v>
      </c>
      <c r="P35" s="126"/>
      <c r="Q35" s="127" t="str">
        <f>IF(OR(R35="Preventivo",R35="Detectivo"),"Probabilidad",IF(R35="Correctivo","Impacto",""))</f>
        <v/>
      </c>
      <c r="R35" s="128"/>
      <c r="S35" s="128"/>
      <c r="T35" s="129" t="str">
        <f t="shared" ref="T35:T39" si="32">IF(AND(R35="Preventivo",S35="Automático"),"50%",IF(AND(R35="Preventivo",S35="Manual"),"40%",IF(AND(R35="Detectivo",S35="Automático"),"40%",IF(AND(R35="Detectivo",S35="Manual"),"30%",IF(AND(R35="Correctivo",S35="Automático"),"35%",IF(AND(R35="Correctivo",S35="Manual"),"25%",""))))))</f>
        <v/>
      </c>
      <c r="U35" s="128"/>
      <c r="V35" s="128"/>
      <c r="W35" s="128"/>
      <c r="X35" s="130" t="str">
        <f>IFERROR(IF(AND(Q34="Probabilidad",Q35="Probabilidad"),(Z34-(+Z34*T35)),IF(Q35="Probabilidad",(I34-(+I34*T35)),IF(Q35="Impacto",Z34,""))),"")</f>
        <v/>
      </c>
      <c r="Y35" s="131" t="str">
        <f t="shared" si="1"/>
        <v/>
      </c>
      <c r="Z35" s="132" t="str">
        <f t="shared" ref="Z35:Z39" si="33">+X35</f>
        <v/>
      </c>
      <c r="AA35" s="131" t="str">
        <f t="shared" si="3"/>
        <v/>
      </c>
      <c r="AB35" s="132" t="str">
        <f>IFERROR(IF(AND(Q34="Impacto",Q35="Impacto"),(AB28-(+AB28*T35)),IF(Q35="Impacto",($M$34-(+$M$34*T35)),IF(Q35="Probabilidad",AB28,""))),"")</f>
        <v/>
      </c>
      <c r="AC35" s="133"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34"/>
      <c r="AE35" s="135"/>
      <c r="AF35" s="136"/>
      <c r="AG35" s="137"/>
      <c r="AH35" s="137"/>
      <c r="AI35" s="135"/>
      <c r="AJ35" s="136"/>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ht="151.5" customHeight="1" x14ac:dyDescent="0.3">
      <c r="A36" s="199"/>
      <c r="B36" s="202"/>
      <c r="C36" s="202"/>
      <c r="D36" s="202"/>
      <c r="E36" s="205"/>
      <c r="F36" s="202"/>
      <c r="G36" s="208"/>
      <c r="H36" s="193"/>
      <c r="I36" s="187"/>
      <c r="J36" s="190"/>
      <c r="K36" s="187">
        <f t="shared" ca="1" si="31"/>
        <v>0</v>
      </c>
      <c r="L36" s="193"/>
      <c r="M36" s="187"/>
      <c r="N36" s="196"/>
      <c r="O36" s="125">
        <v>3</v>
      </c>
      <c r="P36" s="138"/>
      <c r="Q36" s="127" t="str">
        <f>IF(OR(R36="Preventivo",R36="Detectivo"),"Probabilidad",IF(R36="Correctivo","Impacto",""))</f>
        <v/>
      </c>
      <c r="R36" s="128"/>
      <c r="S36" s="128"/>
      <c r="T36" s="129" t="str">
        <f t="shared" si="32"/>
        <v/>
      </c>
      <c r="U36" s="128"/>
      <c r="V36" s="128"/>
      <c r="W36" s="128"/>
      <c r="X36" s="130" t="str">
        <f>IFERROR(IF(AND(Q35="Probabilidad",Q36="Probabilidad"),(Z35-(+Z35*T36)),IF(AND(Q35="Impacto",Q36="Probabilidad"),(Z34-(+Z34*T36)),IF(Q36="Impacto",Z35,""))),"")</f>
        <v/>
      </c>
      <c r="Y36" s="131" t="str">
        <f t="shared" si="1"/>
        <v/>
      </c>
      <c r="Z36" s="132" t="str">
        <f t="shared" si="33"/>
        <v/>
      </c>
      <c r="AA36" s="131" t="str">
        <f t="shared" si="3"/>
        <v/>
      </c>
      <c r="AB36" s="132" t="str">
        <f>IFERROR(IF(AND(Q35="Impacto",Q36="Impacto"),(AB35-(+AB35*T36)),IF(AND(Q35="Probabilidad",Q36="Impacto"),(AB34-(+AB34*T36)),IF(Q36="Probabilidad",AB35,""))),"")</f>
        <v/>
      </c>
      <c r="AC36" s="133" t="str">
        <f t="shared" si="34"/>
        <v/>
      </c>
      <c r="AD36" s="134"/>
      <c r="AE36" s="135"/>
      <c r="AF36" s="136"/>
      <c r="AG36" s="137"/>
      <c r="AH36" s="137"/>
      <c r="AI36" s="135"/>
      <c r="AJ36" s="136"/>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ht="151.5" customHeight="1" x14ac:dyDescent="0.3">
      <c r="A37" s="199"/>
      <c r="B37" s="202"/>
      <c r="C37" s="202"/>
      <c r="D37" s="202"/>
      <c r="E37" s="205"/>
      <c r="F37" s="202"/>
      <c r="G37" s="208"/>
      <c r="H37" s="193"/>
      <c r="I37" s="187"/>
      <c r="J37" s="190"/>
      <c r="K37" s="187">
        <f t="shared" ca="1" si="31"/>
        <v>0</v>
      </c>
      <c r="L37" s="193"/>
      <c r="M37" s="187"/>
      <c r="N37" s="196"/>
      <c r="O37" s="125">
        <v>4</v>
      </c>
      <c r="P37" s="126"/>
      <c r="Q37" s="127" t="str">
        <f t="shared" ref="Q37:Q39" si="35">IF(OR(R37="Preventivo",R37="Detectivo"),"Probabilidad",IF(R37="Correctivo","Impacto",""))</f>
        <v/>
      </c>
      <c r="R37" s="128"/>
      <c r="S37" s="128"/>
      <c r="T37" s="129" t="str">
        <f t="shared" si="32"/>
        <v/>
      </c>
      <c r="U37" s="128"/>
      <c r="V37" s="128"/>
      <c r="W37" s="128"/>
      <c r="X37" s="130" t="str">
        <f t="shared" ref="X37:X39" si="36">IFERROR(IF(AND(Q36="Probabilidad",Q37="Probabilidad"),(Z36-(+Z36*T37)),IF(AND(Q36="Impacto",Q37="Probabilidad"),(Z35-(+Z35*T37)),IF(Q37="Impacto",Z36,""))),"")</f>
        <v/>
      </c>
      <c r="Y37" s="131" t="str">
        <f t="shared" si="1"/>
        <v/>
      </c>
      <c r="Z37" s="132" t="str">
        <f t="shared" si="33"/>
        <v/>
      </c>
      <c r="AA37" s="131" t="str">
        <f t="shared" si="3"/>
        <v/>
      </c>
      <c r="AB37" s="132" t="str">
        <f t="shared" ref="AB37:AB39" si="37">IFERROR(IF(AND(Q36="Impacto",Q37="Impacto"),(AB36-(+AB36*T37)),IF(AND(Q36="Probabilidad",Q37="Impacto"),(AB35-(+AB35*T37)),IF(Q37="Probabilidad",AB36,""))),"")</f>
        <v/>
      </c>
      <c r="AC37" s="133"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4"/>
      <c r="AE37" s="135"/>
      <c r="AF37" s="136"/>
      <c r="AG37" s="137"/>
      <c r="AH37" s="137"/>
      <c r="AI37" s="135"/>
      <c r="AJ37" s="136"/>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ht="151.5" customHeight="1" x14ac:dyDescent="0.3">
      <c r="A38" s="199"/>
      <c r="B38" s="202"/>
      <c r="C38" s="202"/>
      <c r="D38" s="202"/>
      <c r="E38" s="205"/>
      <c r="F38" s="202"/>
      <c r="G38" s="208"/>
      <c r="H38" s="193"/>
      <c r="I38" s="187"/>
      <c r="J38" s="190"/>
      <c r="K38" s="187">
        <f t="shared" ca="1" si="31"/>
        <v>0</v>
      </c>
      <c r="L38" s="193"/>
      <c r="M38" s="187"/>
      <c r="N38" s="196"/>
      <c r="O38" s="125">
        <v>5</v>
      </c>
      <c r="P38" s="126"/>
      <c r="Q38" s="127" t="str">
        <f t="shared" si="35"/>
        <v/>
      </c>
      <c r="R38" s="128"/>
      <c r="S38" s="128"/>
      <c r="T38" s="129" t="str">
        <f t="shared" si="32"/>
        <v/>
      </c>
      <c r="U38" s="128"/>
      <c r="V38" s="128"/>
      <c r="W38" s="128"/>
      <c r="X38" s="130" t="str">
        <f t="shared" si="36"/>
        <v/>
      </c>
      <c r="Y38" s="131" t="str">
        <f t="shared" si="1"/>
        <v/>
      </c>
      <c r="Z38" s="132" t="str">
        <f t="shared" si="33"/>
        <v/>
      </c>
      <c r="AA38" s="131" t="str">
        <f t="shared" si="3"/>
        <v/>
      </c>
      <c r="AB38" s="132" t="str">
        <f t="shared" si="37"/>
        <v/>
      </c>
      <c r="AC38" s="133"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4"/>
      <c r="AE38" s="135"/>
      <c r="AF38" s="136"/>
      <c r="AG38" s="137"/>
      <c r="AH38" s="137"/>
      <c r="AI38" s="135"/>
      <c r="AJ38" s="136"/>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ht="151.5" customHeight="1" x14ac:dyDescent="0.3">
      <c r="A39" s="200"/>
      <c r="B39" s="203"/>
      <c r="C39" s="203"/>
      <c r="D39" s="203"/>
      <c r="E39" s="206"/>
      <c r="F39" s="203"/>
      <c r="G39" s="209"/>
      <c r="H39" s="194"/>
      <c r="I39" s="188"/>
      <c r="J39" s="191"/>
      <c r="K39" s="188">
        <f t="shared" ca="1" si="31"/>
        <v>0</v>
      </c>
      <c r="L39" s="194"/>
      <c r="M39" s="188"/>
      <c r="N39" s="197"/>
      <c r="O39" s="125">
        <v>6</v>
      </c>
      <c r="P39" s="126"/>
      <c r="Q39" s="127" t="str">
        <f t="shared" si="35"/>
        <v/>
      </c>
      <c r="R39" s="128"/>
      <c r="S39" s="128"/>
      <c r="T39" s="129" t="str">
        <f t="shared" si="32"/>
        <v/>
      </c>
      <c r="U39" s="128"/>
      <c r="V39" s="128"/>
      <c r="W39" s="128"/>
      <c r="X39" s="130" t="str">
        <f t="shared" si="36"/>
        <v/>
      </c>
      <c r="Y39" s="131" t="str">
        <f t="shared" si="1"/>
        <v/>
      </c>
      <c r="Z39" s="132" t="str">
        <f t="shared" si="33"/>
        <v/>
      </c>
      <c r="AA39" s="131" t="str">
        <f t="shared" si="3"/>
        <v/>
      </c>
      <c r="AB39" s="132" t="str">
        <f t="shared" si="37"/>
        <v/>
      </c>
      <c r="AC39" s="133" t="str">
        <f t="shared" si="38"/>
        <v/>
      </c>
      <c r="AD39" s="134"/>
      <c r="AE39" s="135"/>
      <c r="AF39" s="136"/>
      <c r="AG39" s="137"/>
      <c r="AH39" s="137"/>
      <c r="AI39" s="135"/>
      <c r="AJ39" s="136"/>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ht="151.5" customHeight="1" x14ac:dyDescent="0.3">
      <c r="A40" s="198">
        <v>6</v>
      </c>
      <c r="B40" s="201"/>
      <c r="C40" s="201"/>
      <c r="D40" s="201"/>
      <c r="E40" s="204"/>
      <c r="F40" s="201"/>
      <c r="G40" s="207"/>
      <c r="H40" s="192" t="str">
        <f>IF(G40&lt;=0,"",IF(G40&lt;=2,"Muy Baja",IF(G40&lt;=24,"Baja",IF(G40&lt;=500,"Media",IF(G40&lt;=5000,"Alta","Muy Alta")))))</f>
        <v/>
      </c>
      <c r="I40" s="186" t="str">
        <f>IF(H40="","",IF(H40="Muy Baja",0.2,IF(H40="Baja",0.4,IF(H40="Media",0.6,IF(H40="Alta",0.8,IF(H40="Muy Alta",1,))))))</f>
        <v/>
      </c>
      <c r="J40" s="189"/>
      <c r="K40" s="186">
        <f ca="1">IF(NOT(ISERROR(MATCH(J40,'Tabla Impacto'!$B$221:$B$223,0))),'Tabla Impacto'!$F$223&amp;"Por favor no seleccionar los criterios de impacto(Afectación Económica o presupuestal y Pérdida Reputacional)",J40)</f>
        <v>0</v>
      </c>
      <c r="L40" s="192" t="str">
        <f ca="1">IF(OR(K40='Tabla Impacto'!$C$11,K40='Tabla Impacto'!$D$11),"Leve",IF(OR(K40='Tabla Impacto'!$C$12,K40='Tabla Impacto'!$D$12),"Menor",IF(OR(K40='Tabla Impacto'!$C$13,K40='Tabla Impacto'!$D$13),"Moderado",IF(OR(K40='Tabla Impacto'!$C$14,K40='Tabla Impacto'!$D$14),"Mayor",IF(OR(K40='Tabla Impacto'!$C$15,K40='Tabla Impacto'!$D$15),"Catastrófico","")))))</f>
        <v/>
      </c>
      <c r="M40" s="186" t="str">
        <f ca="1">IF(L40="","",IF(L40="Leve",0.2,IF(L40="Menor",0.4,IF(L40="Moderado",0.6,IF(L40="Mayor",0.8,IF(L40="Catastrófico",1,))))))</f>
        <v/>
      </c>
      <c r="N40" s="195" t="str">
        <f ca="1">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
      </c>
      <c r="O40" s="125">
        <v>1</v>
      </c>
      <c r="P40" s="126"/>
      <c r="Q40" s="127" t="str">
        <f>IF(OR(R40="Preventivo",R40="Detectivo"),"Probabilidad",IF(R40="Correctivo","Impacto",""))</f>
        <v/>
      </c>
      <c r="R40" s="128"/>
      <c r="S40" s="128"/>
      <c r="T40" s="129" t="str">
        <f>IF(AND(R40="Preventivo",S40="Automático"),"50%",IF(AND(R40="Preventivo",S40="Manual"),"40%",IF(AND(R40="Detectivo",S40="Automático"),"40%",IF(AND(R40="Detectivo",S40="Manual"),"30%",IF(AND(R40="Correctivo",S40="Automático"),"35%",IF(AND(R40="Correctivo",S40="Manual"),"25%",""))))))</f>
        <v/>
      </c>
      <c r="U40" s="128"/>
      <c r="V40" s="128"/>
      <c r="W40" s="128"/>
      <c r="X40" s="130" t="str">
        <f>IFERROR(IF(Q40="Probabilidad",(I40-(+I40*T40)),IF(Q40="Impacto",I40,"")),"")</f>
        <v/>
      </c>
      <c r="Y40" s="131" t="str">
        <f>IFERROR(IF(X40="","",IF(X40&lt;=0.2,"Muy Baja",IF(X40&lt;=0.4,"Baja",IF(X40&lt;=0.6,"Media",IF(X40&lt;=0.8,"Alta","Muy Alta"))))),"")</f>
        <v/>
      </c>
      <c r="Z40" s="132" t="str">
        <f>+X40</f>
        <v/>
      </c>
      <c r="AA40" s="131" t="str">
        <f>IFERROR(IF(AB40="","",IF(AB40&lt;=0.2,"Leve",IF(AB40&lt;=0.4,"Menor",IF(AB40&lt;=0.6,"Moderado",IF(AB40&lt;=0.8,"Mayor","Catastrófico"))))),"")</f>
        <v/>
      </c>
      <c r="AB40" s="132" t="str">
        <f>IFERROR(IF(Q40="Impacto",(M40-(+M40*T40)),IF(Q40="Probabilidad",M40,"")),"")</f>
        <v/>
      </c>
      <c r="AC40" s="133"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
      </c>
      <c r="AD40" s="134"/>
      <c r="AE40" s="135"/>
      <c r="AF40" s="136"/>
      <c r="AG40" s="137"/>
      <c r="AH40" s="137"/>
      <c r="AI40" s="135"/>
      <c r="AJ40" s="136"/>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ht="151.5" customHeight="1" x14ac:dyDescent="0.3">
      <c r="A41" s="199"/>
      <c r="B41" s="202"/>
      <c r="C41" s="202"/>
      <c r="D41" s="202"/>
      <c r="E41" s="205"/>
      <c r="F41" s="202"/>
      <c r="G41" s="208"/>
      <c r="H41" s="193"/>
      <c r="I41" s="187"/>
      <c r="J41" s="190"/>
      <c r="K41" s="187">
        <f t="shared" ref="K41:K45" ca="1" si="39">IF(NOT(ISERROR(MATCH(J41,_xlfn.ANCHORARRAY(E52),0))),I54&amp;"Por favor no seleccionar los criterios de impacto",J41)</f>
        <v>0</v>
      </c>
      <c r="L41" s="193"/>
      <c r="M41" s="187"/>
      <c r="N41" s="196"/>
      <c r="O41" s="125">
        <v>2</v>
      </c>
      <c r="P41" s="126"/>
      <c r="Q41" s="127" t="str">
        <f>IF(OR(R41="Preventivo",R41="Detectivo"),"Probabilidad",IF(R41="Correctivo","Impacto",""))</f>
        <v/>
      </c>
      <c r="R41" s="128"/>
      <c r="S41" s="128"/>
      <c r="T41" s="129" t="str">
        <f t="shared" ref="T41:T45" si="40">IF(AND(R41="Preventivo",S41="Automático"),"50%",IF(AND(R41="Preventivo",S41="Manual"),"40%",IF(AND(R41="Detectivo",S41="Automático"),"40%",IF(AND(R41="Detectivo",S41="Manual"),"30%",IF(AND(R41="Correctivo",S41="Automático"),"35%",IF(AND(R41="Correctivo",S41="Manual"),"25%",""))))))</f>
        <v/>
      </c>
      <c r="U41" s="128"/>
      <c r="V41" s="128"/>
      <c r="W41" s="128"/>
      <c r="X41" s="130" t="str">
        <f>IFERROR(IF(AND(Q40="Probabilidad",Q41="Probabilidad"),(Z40-(+Z40*T41)),IF(Q41="Probabilidad",(I40-(+I40*T41)),IF(Q41="Impacto",Z40,""))),"")</f>
        <v/>
      </c>
      <c r="Y41" s="131" t="str">
        <f t="shared" si="1"/>
        <v/>
      </c>
      <c r="Z41" s="132" t="str">
        <f t="shared" ref="Z41:Z45" si="41">+X41</f>
        <v/>
      </c>
      <c r="AA41" s="131" t="str">
        <f t="shared" si="3"/>
        <v/>
      </c>
      <c r="AB41" s="132" t="str">
        <f>IFERROR(IF(AND(Q40="Impacto",Q41="Impacto"),(AB34-(+AB34*T41)),IF(Q41="Impacto",($M$40-(+$M$40*T41)),IF(Q41="Probabilidad",AB34,""))),"")</f>
        <v/>
      </c>
      <c r="AC41" s="133"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34"/>
      <c r="AE41" s="135"/>
      <c r="AF41" s="136"/>
      <c r="AG41" s="137"/>
      <c r="AH41" s="137"/>
      <c r="AI41" s="135"/>
      <c r="AJ41" s="136"/>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ht="151.5" customHeight="1" x14ac:dyDescent="0.3">
      <c r="A42" s="199"/>
      <c r="B42" s="202"/>
      <c r="C42" s="202"/>
      <c r="D42" s="202"/>
      <c r="E42" s="205"/>
      <c r="F42" s="202"/>
      <c r="G42" s="208"/>
      <c r="H42" s="193"/>
      <c r="I42" s="187"/>
      <c r="J42" s="190"/>
      <c r="K42" s="187">
        <f t="shared" ca="1" si="39"/>
        <v>0</v>
      </c>
      <c r="L42" s="193"/>
      <c r="M42" s="187"/>
      <c r="N42" s="196"/>
      <c r="O42" s="125">
        <v>3</v>
      </c>
      <c r="P42" s="138"/>
      <c r="Q42" s="127" t="str">
        <f>IF(OR(R42="Preventivo",R42="Detectivo"),"Probabilidad",IF(R42="Correctivo","Impacto",""))</f>
        <v/>
      </c>
      <c r="R42" s="128"/>
      <c r="S42" s="128"/>
      <c r="T42" s="129" t="str">
        <f t="shared" si="40"/>
        <v/>
      </c>
      <c r="U42" s="128"/>
      <c r="V42" s="128"/>
      <c r="W42" s="128"/>
      <c r="X42" s="130" t="str">
        <f>IFERROR(IF(AND(Q41="Probabilidad",Q42="Probabilidad"),(Z41-(+Z41*T42)),IF(AND(Q41="Impacto",Q42="Probabilidad"),(Z40-(+Z40*T42)),IF(Q42="Impacto",Z41,""))),"")</f>
        <v/>
      </c>
      <c r="Y42" s="131" t="str">
        <f t="shared" si="1"/>
        <v/>
      </c>
      <c r="Z42" s="132" t="str">
        <f t="shared" si="41"/>
        <v/>
      </c>
      <c r="AA42" s="131" t="str">
        <f t="shared" si="3"/>
        <v/>
      </c>
      <c r="AB42" s="132" t="str">
        <f>IFERROR(IF(AND(Q41="Impacto",Q42="Impacto"),(AB41-(+AB41*T42)),IF(AND(Q41="Probabilidad",Q42="Impacto"),(AB40-(+AB40*T42)),IF(Q42="Probabilidad",AB41,""))),"")</f>
        <v/>
      </c>
      <c r="AC42" s="133" t="str">
        <f t="shared" si="42"/>
        <v/>
      </c>
      <c r="AD42" s="134"/>
      <c r="AE42" s="135"/>
      <c r="AF42" s="136"/>
      <c r="AG42" s="137"/>
      <c r="AH42" s="137"/>
      <c r="AI42" s="135"/>
      <c r="AJ42" s="136"/>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ht="151.5" customHeight="1" x14ac:dyDescent="0.3">
      <c r="A43" s="199"/>
      <c r="B43" s="202"/>
      <c r="C43" s="202"/>
      <c r="D43" s="202"/>
      <c r="E43" s="205"/>
      <c r="F43" s="202"/>
      <c r="G43" s="208"/>
      <c r="H43" s="193"/>
      <c r="I43" s="187"/>
      <c r="J43" s="190"/>
      <c r="K43" s="187">
        <f t="shared" ca="1" si="39"/>
        <v>0</v>
      </c>
      <c r="L43" s="193"/>
      <c r="M43" s="187"/>
      <c r="N43" s="196"/>
      <c r="O43" s="125">
        <v>4</v>
      </c>
      <c r="P43" s="126"/>
      <c r="Q43" s="127" t="str">
        <f t="shared" ref="Q43:Q45" si="43">IF(OR(R43="Preventivo",R43="Detectivo"),"Probabilidad",IF(R43="Correctivo","Impacto",""))</f>
        <v/>
      </c>
      <c r="R43" s="128"/>
      <c r="S43" s="128"/>
      <c r="T43" s="129" t="str">
        <f t="shared" si="40"/>
        <v/>
      </c>
      <c r="U43" s="128"/>
      <c r="V43" s="128"/>
      <c r="W43" s="128"/>
      <c r="X43" s="130" t="str">
        <f t="shared" ref="X43:X45" si="44">IFERROR(IF(AND(Q42="Probabilidad",Q43="Probabilidad"),(Z42-(+Z42*T43)),IF(AND(Q42="Impacto",Q43="Probabilidad"),(Z41-(+Z41*T43)),IF(Q43="Impacto",Z42,""))),"")</f>
        <v/>
      </c>
      <c r="Y43" s="131" t="str">
        <f t="shared" si="1"/>
        <v/>
      </c>
      <c r="Z43" s="132" t="str">
        <f t="shared" si="41"/>
        <v/>
      </c>
      <c r="AA43" s="131" t="str">
        <f t="shared" si="3"/>
        <v/>
      </c>
      <c r="AB43" s="132" t="str">
        <f t="shared" ref="AB43:AB45" si="45">IFERROR(IF(AND(Q42="Impacto",Q43="Impacto"),(AB42-(+AB42*T43)),IF(AND(Q42="Probabilidad",Q43="Impacto"),(AB41-(+AB41*T43)),IF(Q43="Probabilidad",AB42,""))),"")</f>
        <v/>
      </c>
      <c r="AC43" s="133"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4"/>
      <c r="AE43" s="135"/>
      <c r="AF43" s="136"/>
      <c r="AG43" s="137"/>
      <c r="AH43" s="137"/>
      <c r="AI43" s="135"/>
      <c r="AJ43" s="136"/>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ht="151.5" customHeight="1" x14ac:dyDescent="0.3">
      <c r="A44" s="199"/>
      <c r="B44" s="202"/>
      <c r="C44" s="202"/>
      <c r="D44" s="202"/>
      <c r="E44" s="205"/>
      <c r="F44" s="202"/>
      <c r="G44" s="208"/>
      <c r="H44" s="193"/>
      <c r="I44" s="187"/>
      <c r="J44" s="190"/>
      <c r="K44" s="187">
        <f t="shared" ca="1" si="39"/>
        <v>0</v>
      </c>
      <c r="L44" s="193"/>
      <c r="M44" s="187"/>
      <c r="N44" s="196"/>
      <c r="O44" s="125">
        <v>5</v>
      </c>
      <c r="P44" s="126"/>
      <c r="Q44" s="127" t="str">
        <f t="shared" si="43"/>
        <v/>
      </c>
      <c r="R44" s="128"/>
      <c r="S44" s="128"/>
      <c r="T44" s="129" t="str">
        <f t="shared" si="40"/>
        <v/>
      </c>
      <c r="U44" s="128"/>
      <c r="V44" s="128"/>
      <c r="W44" s="128"/>
      <c r="X44" s="130" t="str">
        <f t="shared" si="44"/>
        <v/>
      </c>
      <c r="Y44" s="131" t="str">
        <f t="shared" si="1"/>
        <v/>
      </c>
      <c r="Z44" s="132" t="str">
        <f t="shared" si="41"/>
        <v/>
      </c>
      <c r="AA44" s="131" t="str">
        <f t="shared" si="3"/>
        <v/>
      </c>
      <c r="AB44" s="132" t="str">
        <f t="shared" si="45"/>
        <v/>
      </c>
      <c r="AC44" s="133"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4"/>
      <c r="AE44" s="135"/>
      <c r="AF44" s="136"/>
      <c r="AG44" s="137"/>
      <c r="AH44" s="137"/>
      <c r="AI44" s="135"/>
      <c r="AJ44" s="136"/>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ht="151.5" customHeight="1" x14ac:dyDescent="0.3">
      <c r="A45" s="200"/>
      <c r="B45" s="203"/>
      <c r="C45" s="203"/>
      <c r="D45" s="203"/>
      <c r="E45" s="206"/>
      <c r="F45" s="203"/>
      <c r="G45" s="209"/>
      <c r="H45" s="194"/>
      <c r="I45" s="188"/>
      <c r="J45" s="191"/>
      <c r="K45" s="188">
        <f t="shared" ca="1" si="39"/>
        <v>0</v>
      </c>
      <c r="L45" s="194"/>
      <c r="M45" s="188"/>
      <c r="N45" s="197"/>
      <c r="O45" s="125">
        <v>6</v>
      </c>
      <c r="P45" s="126"/>
      <c r="Q45" s="127" t="str">
        <f t="shared" si="43"/>
        <v/>
      </c>
      <c r="R45" s="128"/>
      <c r="S45" s="128"/>
      <c r="T45" s="129" t="str">
        <f t="shared" si="40"/>
        <v/>
      </c>
      <c r="U45" s="128"/>
      <c r="V45" s="128"/>
      <c r="W45" s="128"/>
      <c r="X45" s="130" t="str">
        <f t="shared" si="44"/>
        <v/>
      </c>
      <c r="Y45" s="131" t="str">
        <f t="shared" si="1"/>
        <v/>
      </c>
      <c r="Z45" s="132" t="str">
        <f t="shared" si="41"/>
        <v/>
      </c>
      <c r="AA45" s="131" t="str">
        <f>IFERROR(IF(AB45="","",IF(AB45&lt;=0.2,"Leve",IF(AB45&lt;=0.4,"Menor",IF(AB45&lt;=0.6,"Moderado",IF(AB45&lt;=0.8,"Mayor","Catastrófico"))))),"")</f>
        <v/>
      </c>
      <c r="AB45" s="132" t="str">
        <f t="shared" si="45"/>
        <v/>
      </c>
      <c r="AC45" s="133"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4"/>
      <c r="AE45" s="135"/>
      <c r="AF45" s="136"/>
      <c r="AG45" s="137"/>
      <c r="AH45" s="137"/>
      <c r="AI45" s="135"/>
      <c r="AJ45" s="136"/>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ht="151.5" customHeight="1" x14ac:dyDescent="0.3">
      <c r="A46" s="198">
        <v>7</v>
      </c>
      <c r="B46" s="201"/>
      <c r="C46" s="201"/>
      <c r="D46" s="201"/>
      <c r="E46" s="204"/>
      <c r="F46" s="201"/>
      <c r="G46" s="207"/>
      <c r="H46" s="192" t="str">
        <f>IF(G46&lt;=0,"",IF(G46&lt;=2,"Muy Baja",IF(G46&lt;=24,"Baja",IF(G46&lt;=500,"Media",IF(G46&lt;=5000,"Alta","Muy Alta")))))</f>
        <v/>
      </c>
      <c r="I46" s="186" t="str">
        <f>IF(H46="","",IF(H46="Muy Baja",0.2,IF(H46="Baja",0.4,IF(H46="Media",0.6,IF(H46="Alta",0.8,IF(H46="Muy Alta",1,))))))</f>
        <v/>
      </c>
      <c r="J46" s="189"/>
      <c r="K46" s="186">
        <f ca="1">IF(NOT(ISERROR(MATCH(J46,'Tabla Impacto'!$B$221:$B$223,0))),'Tabla Impacto'!$F$223&amp;"Por favor no seleccionar los criterios de impacto(Afectación Económica o presupuestal y Pérdida Reputacional)",J46)</f>
        <v>0</v>
      </c>
      <c r="L46" s="192" t="str">
        <f ca="1">IF(OR(K46='Tabla Impacto'!$C$11,K46='Tabla Impacto'!$D$11),"Leve",IF(OR(K46='Tabla Impacto'!$C$12,K46='Tabla Impacto'!$D$12),"Menor",IF(OR(K46='Tabla Impacto'!$C$13,K46='Tabla Impacto'!$D$13),"Moderado",IF(OR(K46='Tabla Impacto'!$C$14,K46='Tabla Impacto'!$D$14),"Mayor",IF(OR(K46='Tabla Impacto'!$C$15,K46='Tabla Impacto'!$D$15),"Catastrófico","")))))</f>
        <v/>
      </c>
      <c r="M46" s="186" t="str">
        <f ca="1">IF(L46="","",IF(L46="Leve",0.2,IF(L46="Menor",0.4,IF(L46="Moderado",0.6,IF(L46="Mayor",0.8,IF(L46="Catastrófico",1,))))))</f>
        <v/>
      </c>
      <c r="N46" s="195" t="str">
        <f ca="1">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25">
        <v>1</v>
      </c>
      <c r="P46" s="126"/>
      <c r="Q46" s="127" t="str">
        <f>IF(OR(R46="Preventivo",R46="Detectivo"),"Probabilidad",IF(R46="Correctivo","Impacto",""))</f>
        <v/>
      </c>
      <c r="R46" s="128"/>
      <c r="S46" s="128"/>
      <c r="T46" s="129" t="str">
        <f>IF(AND(R46="Preventivo",S46="Automático"),"50%",IF(AND(R46="Preventivo",S46="Manual"),"40%",IF(AND(R46="Detectivo",S46="Automático"),"40%",IF(AND(R46="Detectivo",S46="Manual"),"30%",IF(AND(R46="Correctivo",S46="Automático"),"35%",IF(AND(R46="Correctivo",S46="Manual"),"25%",""))))))</f>
        <v/>
      </c>
      <c r="U46" s="128"/>
      <c r="V46" s="128"/>
      <c r="W46" s="128"/>
      <c r="X46" s="130" t="str">
        <f>IFERROR(IF(Q46="Probabilidad",(I46-(+I46*T46)),IF(Q46="Impacto",I46,"")),"")</f>
        <v/>
      </c>
      <c r="Y46" s="131" t="str">
        <f>IFERROR(IF(X46="","",IF(X46&lt;=0.2,"Muy Baja",IF(X46&lt;=0.4,"Baja",IF(X46&lt;=0.6,"Media",IF(X46&lt;=0.8,"Alta","Muy Alta"))))),"")</f>
        <v/>
      </c>
      <c r="Z46" s="132" t="str">
        <f>+X46</f>
        <v/>
      </c>
      <c r="AA46" s="131" t="str">
        <f>IFERROR(IF(AB46="","",IF(AB46&lt;=0.2,"Leve",IF(AB46&lt;=0.4,"Menor",IF(AB46&lt;=0.6,"Moderado",IF(AB46&lt;=0.8,"Mayor","Catastrófico"))))),"")</f>
        <v/>
      </c>
      <c r="AB46" s="132" t="str">
        <f>IFERROR(IF(Q46="Impacto",(M46-(+M46*T46)),IF(Q46="Probabilidad",M46,"")),"")</f>
        <v/>
      </c>
      <c r="AC46" s="133"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34"/>
      <c r="AE46" s="135"/>
      <c r="AF46" s="136"/>
      <c r="AG46" s="137"/>
      <c r="AH46" s="137"/>
      <c r="AI46" s="135"/>
      <c r="AJ46" s="136"/>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ht="151.5" customHeight="1" x14ac:dyDescent="0.3">
      <c r="A47" s="199"/>
      <c r="B47" s="202"/>
      <c r="C47" s="202"/>
      <c r="D47" s="202"/>
      <c r="E47" s="205"/>
      <c r="F47" s="202"/>
      <c r="G47" s="208"/>
      <c r="H47" s="193"/>
      <c r="I47" s="187"/>
      <c r="J47" s="190"/>
      <c r="K47" s="187">
        <f t="shared" ref="K47:K51" ca="1" si="47">IF(NOT(ISERROR(MATCH(J47,_xlfn.ANCHORARRAY(E58),0))),I60&amp;"Por favor no seleccionar los criterios de impacto",J47)</f>
        <v>0</v>
      </c>
      <c r="L47" s="193"/>
      <c r="M47" s="187"/>
      <c r="N47" s="196"/>
      <c r="O47" s="125">
        <v>2</v>
      </c>
      <c r="P47" s="126"/>
      <c r="Q47" s="127" t="str">
        <f>IF(OR(R47="Preventivo",R47="Detectivo"),"Probabilidad",IF(R47="Correctivo","Impacto",""))</f>
        <v/>
      </c>
      <c r="R47" s="128"/>
      <c r="S47" s="128"/>
      <c r="T47" s="129" t="str">
        <f t="shared" ref="T47:T51" si="48">IF(AND(R47="Preventivo",S47="Automático"),"50%",IF(AND(R47="Preventivo",S47="Manual"),"40%",IF(AND(R47="Detectivo",S47="Automático"),"40%",IF(AND(R47="Detectivo",S47="Manual"),"30%",IF(AND(R47="Correctivo",S47="Automático"),"35%",IF(AND(R47="Correctivo",S47="Manual"),"25%",""))))))</f>
        <v/>
      </c>
      <c r="U47" s="128"/>
      <c r="V47" s="128"/>
      <c r="W47" s="128"/>
      <c r="X47" s="130" t="str">
        <f>IFERROR(IF(AND(Q46="Probabilidad",Q47="Probabilidad"),(Z46-(+Z46*T47)),IF(Q47="Probabilidad",(I46-(+I46*T47)),IF(Q47="Impacto",Z46,""))),"")</f>
        <v/>
      </c>
      <c r="Y47" s="131" t="str">
        <f t="shared" si="1"/>
        <v/>
      </c>
      <c r="Z47" s="132" t="str">
        <f t="shared" ref="Z47:Z51" si="49">+X47</f>
        <v/>
      </c>
      <c r="AA47" s="131" t="str">
        <f t="shared" si="3"/>
        <v/>
      </c>
      <c r="AB47" s="132" t="str">
        <f>IFERROR(IF(AND(Q46="Impacto",Q47="Impacto"),(AB40-(+AB40*T47)),IF(Q47="Impacto",($M$46-(+$M$46*T47)),IF(Q47="Probabilidad",AB40,""))),"")</f>
        <v/>
      </c>
      <c r="AC47" s="133"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34"/>
      <c r="AE47" s="135"/>
      <c r="AF47" s="136"/>
      <c r="AG47" s="137"/>
      <c r="AH47" s="137"/>
      <c r="AI47" s="135"/>
      <c r="AJ47" s="136"/>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ht="151.5" customHeight="1" x14ac:dyDescent="0.3">
      <c r="A48" s="199"/>
      <c r="B48" s="202"/>
      <c r="C48" s="202"/>
      <c r="D48" s="202"/>
      <c r="E48" s="205"/>
      <c r="F48" s="202"/>
      <c r="G48" s="208"/>
      <c r="H48" s="193"/>
      <c r="I48" s="187"/>
      <c r="J48" s="190"/>
      <c r="K48" s="187">
        <f t="shared" ca="1" si="47"/>
        <v>0</v>
      </c>
      <c r="L48" s="193"/>
      <c r="M48" s="187"/>
      <c r="N48" s="196"/>
      <c r="O48" s="125">
        <v>3</v>
      </c>
      <c r="P48" s="138"/>
      <c r="Q48" s="127" t="str">
        <f>IF(OR(R48="Preventivo",R48="Detectivo"),"Probabilidad",IF(R48="Correctivo","Impacto",""))</f>
        <v/>
      </c>
      <c r="R48" s="128"/>
      <c r="S48" s="128"/>
      <c r="T48" s="129" t="str">
        <f t="shared" si="48"/>
        <v/>
      </c>
      <c r="U48" s="128"/>
      <c r="V48" s="128"/>
      <c r="W48" s="128"/>
      <c r="X48" s="130" t="str">
        <f>IFERROR(IF(AND(Q47="Probabilidad",Q48="Probabilidad"),(Z47-(+Z47*T48)),IF(AND(Q47="Impacto",Q48="Probabilidad"),(Z46-(+Z46*T48)),IF(Q48="Impacto",Z47,""))),"")</f>
        <v/>
      </c>
      <c r="Y48" s="131" t="str">
        <f t="shared" si="1"/>
        <v/>
      </c>
      <c r="Z48" s="132" t="str">
        <f t="shared" si="49"/>
        <v/>
      </c>
      <c r="AA48" s="131" t="str">
        <f t="shared" si="3"/>
        <v/>
      </c>
      <c r="AB48" s="132" t="str">
        <f>IFERROR(IF(AND(Q47="Impacto",Q48="Impacto"),(AB47-(+AB47*T48)),IF(AND(Q47="Probabilidad",Q48="Impacto"),(AB46-(+AB46*T48)),IF(Q48="Probabilidad",AB47,""))),"")</f>
        <v/>
      </c>
      <c r="AC48" s="133" t="str">
        <f t="shared" si="50"/>
        <v/>
      </c>
      <c r="AD48" s="134"/>
      <c r="AE48" s="135"/>
      <c r="AF48" s="136"/>
      <c r="AG48" s="137"/>
      <c r="AH48" s="137"/>
      <c r="AI48" s="135"/>
      <c r="AJ48" s="136"/>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ht="151.5" customHeight="1" x14ac:dyDescent="0.3">
      <c r="A49" s="199"/>
      <c r="B49" s="202"/>
      <c r="C49" s="202"/>
      <c r="D49" s="202"/>
      <c r="E49" s="205"/>
      <c r="F49" s="202"/>
      <c r="G49" s="208"/>
      <c r="H49" s="193"/>
      <c r="I49" s="187"/>
      <c r="J49" s="190"/>
      <c r="K49" s="187">
        <f t="shared" ca="1" si="47"/>
        <v>0</v>
      </c>
      <c r="L49" s="193"/>
      <c r="M49" s="187"/>
      <c r="N49" s="196"/>
      <c r="O49" s="125">
        <v>4</v>
      </c>
      <c r="P49" s="126"/>
      <c r="Q49" s="127" t="str">
        <f t="shared" ref="Q49:Q51" si="51">IF(OR(R49="Preventivo",R49="Detectivo"),"Probabilidad",IF(R49="Correctivo","Impacto",""))</f>
        <v/>
      </c>
      <c r="R49" s="128"/>
      <c r="S49" s="128"/>
      <c r="T49" s="129" t="str">
        <f t="shared" si="48"/>
        <v/>
      </c>
      <c r="U49" s="128"/>
      <c r="V49" s="128"/>
      <c r="W49" s="128"/>
      <c r="X49" s="130" t="str">
        <f t="shared" ref="X49:X51" si="52">IFERROR(IF(AND(Q48="Probabilidad",Q49="Probabilidad"),(Z48-(+Z48*T49)),IF(AND(Q48="Impacto",Q49="Probabilidad"),(Z47-(+Z47*T49)),IF(Q49="Impacto",Z48,""))),"")</f>
        <v/>
      </c>
      <c r="Y49" s="131" t="str">
        <f t="shared" si="1"/>
        <v/>
      </c>
      <c r="Z49" s="132" t="str">
        <f t="shared" si="49"/>
        <v/>
      </c>
      <c r="AA49" s="131" t="str">
        <f t="shared" si="3"/>
        <v/>
      </c>
      <c r="AB49" s="132" t="str">
        <f t="shared" ref="AB49:AB51" si="53">IFERROR(IF(AND(Q48="Impacto",Q49="Impacto"),(AB48-(+AB48*T49)),IF(AND(Q48="Probabilidad",Q49="Impacto"),(AB47-(+AB47*T49)),IF(Q49="Probabilidad",AB48,""))),"")</f>
        <v/>
      </c>
      <c r="AC49" s="133"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34"/>
      <c r="AE49" s="135"/>
      <c r="AF49" s="136"/>
      <c r="AG49" s="137"/>
      <c r="AH49" s="137"/>
      <c r="AI49" s="135"/>
      <c r="AJ49" s="136"/>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ht="151.5" customHeight="1" x14ac:dyDescent="0.3">
      <c r="A50" s="199"/>
      <c r="B50" s="202"/>
      <c r="C50" s="202"/>
      <c r="D50" s="202"/>
      <c r="E50" s="205"/>
      <c r="F50" s="202"/>
      <c r="G50" s="208"/>
      <c r="H50" s="193"/>
      <c r="I50" s="187"/>
      <c r="J50" s="190"/>
      <c r="K50" s="187">
        <f t="shared" ca="1" si="47"/>
        <v>0</v>
      </c>
      <c r="L50" s="193"/>
      <c r="M50" s="187"/>
      <c r="N50" s="196"/>
      <c r="O50" s="125">
        <v>5</v>
      </c>
      <c r="P50" s="126"/>
      <c r="Q50" s="127" t="str">
        <f t="shared" si="51"/>
        <v/>
      </c>
      <c r="R50" s="128"/>
      <c r="S50" s="128"/>
      <c r="T50" s="129" t="str">
        <f t="shared" si="48"/>
        <v/>
      </c>
      <c r="U50" s="128"/>
      <c r="V50" s="128"/>
      <c r="W50" s="128"/>
      <c r="X50" s="130" t="str">
        <f t="shared" si="52"/>
        <v/>
      </c>
      <c r="Y50" s="131" t="str">
        <f t="shared" si="1"/>
        <v/>
      </c>
      <c r="Z50" s="132" t="str">
        <f t="shared" si="49"/>
        <v/>
      </c>
      <c r="AA50" s="131" t="str">
        <f t="shared" si="3"/>
        <v/>
      </c>
      <c r="AB50" s="132" t="str">
        <f t="shared" si="53"/>
        <v/>
      </c>
      <c r="AC50" s="133"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34"/>
      <c r="AE50" s="135"/>
      <c r="AF50" s="136"/>
      <c r="AG50" s="137"/>
      <c r="AH50" s="137"/>
      <c r="AI50" s="135"/>
      <c r="AJ50" s="136"/>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ht="151.5" customHeight="1" x14ac:dyDescent="0.3">
      <c r="A51" s="200"/>
      <c r="B51" s="203"/>
      <c r="C51" s="203"/>
      <c r="D51" s="203"/>
      <c r="E51" s="206"/>
      <c r="F51" s="203"/>
      <c r="G51" s="209"/>
      <c r="H51" s="194"/>
      <c r="I51" s="188"/>
      <c r="J51" s="191"/>
      <c r="K51" s="188">
        <f t="shared" ca="1" si="47"/>
        <v>0</v>
      </c>
      <c r="L51" s="194"/>
      <c r="M51" s="188"/>
      <c r="N51" s="197"/>
      <c r="O51" s="125">
        <v>6</v>
      </c>
      <c r="P51" s="126"/>
      <c r="Q51" s="127" t="str">
        <f t="shared" si="51"/>
        <v/>
      </c>
      <c r="R51" s="128"/>
      <c r="S51" s="128"/>
      <c r="T51" s="129" t="str">
        <f t="shared" si="48"/>
        <v/>
      </c>
      <c r="U51" s="128"/>
      <c r="V51" s="128"/>
      <c r="W51" s="128"/>
      <c r="X51" s="130" t="str">
        <f t="shared" si="52"/>
        <v/>
      </c>
      <c r="Y51" s="131" t="str">
        <f t="shared" si="1"/>
        <v/>
      </c>
      <c r="Z51" s="132" t="str">
        <f t="shared" si="49"/>
        <v/>
      </c>
      <c r="AA51" s="131" t="str">
        <f t="shared" si="3"/>
        <v/>
      </c>
      <c r="AB51" s="132" t="str">
        <f t="shared" si="53"/>
        <v/>
      </c>
      <c r="AC51" s="133" t="str">
        <f t="shared" si="54"/>
        <v/>
      </c>
      <c r="AD51" s="134"/>
      <c r="AE51" s="135"/>
      <c r="AF51" s="136"/>
      <c r="AG51" s="137"/>
      <c r="AH51" s="137"/>
      <c r="AI51" s="135"/>
      <c r="AJ51" s="136"/>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ht="151.5" customHeight="1" x14ac:dyDescent="0.3">
      <c r="A52" s="198">
        <v>8</v>
      </c>
      <c r="B52" s="201"/>
      <c r="C52" s="201"/>
      <c r="D52" s="201"/>
      <c r="E52" s="204"/>
      <c r="F52" s="201"/>
      <c r="G52" s="207"/>
      <c r="H52" s="192" t="str">
        <f>IF(G52&lt;=0,"",IF(G52&lt;=2,"Muy Baja",IF(G52&lt;=24,"Baja",IF(G52&lt;=500,"Media",IF(G52&lt;=5000,"Alta","Muy Alta")))))</f>
        <v/>
      </c>
      <c r="I52" s="186" t="str">
        <f>IF(H52="","",IF(H52="Muy Baja",0.2,IF(H52="Baja",0.4,IF(H52="Media",0.6,IF(H52="Alta",0.8,IF(H52="Muy Alta",1,))))))</f>
        <v/>
      </c>
      <c r="J52" s="189"/>
      <c r="K52" s="186">
        <f ca="1">IF(NOT(ISERROR(MATCH(J52,'Tabla Impacto'!$B$221:$B$223,0))),'Tabla Impacto'!$F$223&amp;"Por favor no seleccionar los criterios de impacto(Afectación Económica o presupuestal y Pérdida Reputacional)",J52)</f>
        <v>0</v>
      </c>
      <c r="L52" s="192" t="str">
        <f ca="1">IF(OR(K52='Tabla Impacto'!$C$11,K52='Tabla Impacto'!$D$11),"Leve",IF(OR(K52='Tabla Impacto'!$C$12,K52='Tabla Impacto'!$D$12),"Menor",IF(OR(K52='Tabla Impacto'!$C$13,K52='Tabla Impacto'!$D$13),"Moderado",IF(OR(K52='Tabla Impacto'!$C$14,K52='Tabla Impacto'!$D$14),"Mayor",IF(OR(K52='Tabla Impacto'!$C$15,K52='Tabla Impacto'!$D$15),"Catastrófico","")))))</f>
        <v/>
      </c>
      <c r="M52" s="186" t="str">
        <f ca="1">IF(L52="","",IF(L52="Leve",0.2,IF(L52="Menor",0.4,IF(L52="Moderado",0.6,IF(L52="Mayor",0.8,IF(L52="Catastrófico",1,))))))</f>
        <v/>
      </c>
      <c r="N52" s="195" t="str">
        <f ca="1">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25">
        <v>1</v>
      </c>
      <c r="P52" s="126"/>
      <c r="Q52" s="127" t="str">
        <f>IF(OR(R52="Preventivo",R52="Detectivo"),"Probabilidad",IF(R52="Correctivo","Impacto",""))</f>
        <v/>
      </c>
      <c r="R52" s="128"/>
      <c r="S52" s="128"/>
      <c r="T52" s="129" t="str">
        <f>IF(AND(R52="Preventivo",S52="Automático"),"50%",IF(AND(R52="Preventivo",S52="Manual"),"40%",IF(AND(R52="Detectivo",S52="Automático"),"40%",IF(AND(R52="Detectivo",S52="Manual"),"30%",IF(AND(R52="Correctivo",S52="Automático"),"35%",IF(AND(R52="Correctivo",S52="Manual"),"25%",""))))))</f>
        <v/>
      </c>
      <c r="U52" s="128"/>
      <c r="V52" s="128"/>
      <c r="W52" s="128"/>
      <c r="X52" s="130" t="str">
        <f>IFERROR(IF(Q52="Probabilidad",(I52-(+I52*T52)),IF(Q52="Impacto",I52,"")),"")</f>
        <v/>
      </c>
      <c r="Y52" s="131" t="str">
        <f>IFERROR(IF(X52="","",IF(X52&lt;=0.2,"Muy Baja",IF(X52&lt;=0.4,"Baja",IF(X52&lt;=0.6,"Media",IF(X52&lt;=0.8,"Alta","Muy Alta"))))),"")</f>
        <v/>
      </c>
      <c r="Z52" s="132" t="str">
        <f>+X52</f>
        <v/>
      </c>
      <c r="AA52" s="131" t="str">
        <f>IFERROR(IF(AB52="","",IF(AB52&lt;=0.2,"Leve",IF(AB52&lt;=0.4,"Menor",IF(AB52&lt;=0.6,"Moderado",IF(AB52&lt;=0.8,"Mayor","Catastrófico"))))),"")</f>
        <v/>
      </c>
      <c r="AB52" s="132" t="str">
        <f>IFERROR(IF(Q52="Impacto",(M52-(+M52*T52)),IF(Q52="Probabilidad",M52,"")),"")</f>
        <v/>
      </c>
      <c r="AC52" s="133"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34"/>
      <c r="AE52" s="135"/>
      <c r="AF52" s="136"/>
      <c r="AG52" s="137"/>
      <c r="AH52" s="137"/>
      <c r="AI52" s="135"/>
      <c r="AJ52" s="136"/>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ht="151.5" customHeight="1" x14ac:dyDescent="0.3">
      <c r="A53" s="199"/>
      <c r="B53" s="202"/>
      <c r="C53" s="202"/>
      <c r="D53" s="202"/>
      <c r="E53" s="205"/>
      <c r="F53" s="202"/>
      <c r="G53" s="208"/>
      <c r="H53" s="193"/>
      <c r="I53" s="187"/>
      <c r="J53" s="190"/>
      <c r="K53" s="187">
        <f ca="1">IF(NOT(ISERROR(MATCH(J53,_xlfn.ANCHORARRAY(E64),0))),I66&amp;"Por favor no seleccionar los criterios de impacto",J53)</f>
        <v>0</v>
      </c>
      <c r="L53" s="193"/>
      <c r="M53" s="187"/>
      <c r="N53" s="196"/>
      <c r="O53" s="125">
        <v>2</v>
      </c>
      <c r="P53" s="126"/>
      <c r="Q53" s="127" t="str">
        <f>IF(OR(R53="Preventivo",R53="Detectivo"),"Probabilidad",IF(R53="Correctivo","Impacto",""))</f>
        <v/>
      </c>
      <c r="R53" s="128"/>
      <c r="S53" s="128"/>
      <c r="T53" s="129" t="str">
        <f t="shared" ref="T53:T57" si="55">IF(AND(R53="Preventivo",S53="Automático"),"50%",IF(AND(R53="Preventivo",S53="Manual"),"40%",IF(AND(R53="Detectivo",S53="Automático"),"40%",IF(AND(R53="Detectivo",S53="Manual"),"30%",IF(AND(R53="Correctivo",S53="Automático"),"35%",IF(AND(R53="Correctivo",S53="Manual"),"25%",""))))))</f>
        <v/>
      </c>
      <c r="U53" s="128"/>
      <c r="V53" s="128"/>
      <c r="W53" s="128"/>
      <c r="X53" s="130" t="str">
        <f>IFERROR(IF(AND(Q52="Probabilidad",Q53="Probabilidad"),(Z52-(+Z52*T53)),IF(Q53="Probabilidad",(I52-(+I52*T53)),IF(Q53="Impacto",Z52,""))),"")</f>
        <v/>
      </c>
      <c r="Y53" s="131" t="str">
        <f t="shared" si="1"/>
        <v/>
      </c>
      <c r="Z53" s="132" t="str">
        <f t="shared" ref="Z53:Z57" si="56">+X53</f>
        <v/>
      </c>
      <c r="AA53" s="131" t="str">
        <f t="shared" si="3"/>
        <v/>
      </c>
      <c r="AB53" s="132" t="str">
        <f>IFERROR(IF(AND(Q52="Impacto",Q53="Impacto"),(AB46-(+AB46*T53)),IF(Q53="Impacto",($M$52-(+$M$52*T53)),IF(Q53="Probabilidad",AB46,""))),"")</f>
        <v/>
      </c>
      <c r="AC53" s="133"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34"/>
      <c r="AE53" s="135"/>
      <c r="AF53" s="136"/>
      <c r="AG53" s="137"/>
      <c r="AH53" s="137"/>
      <c r="AI53" s="135"/>
      <c r="AJ53" s="136"/>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ht="151.5" customHeight="1" x14ac:dyDescent="0.3">
      <c r="A54" s="199"/>
      <c r="B54" s="202"/>
      <c r="C54" s="202"/>
      <c r="D54" s="202"/>
      <c r="E54" s="205"/>
      <c r="F54" s="202"/>
      <c r="G54" s="208"/>
      <c r="H54" s="193"/>
      <c r="I54" s="187"/>
      <c r="J54" s="190"/>
      <c r="K54" s="187">
        <f ca="1">IF(NOT(ISERROR(MATCH(J54,_xlfn.ANCHORARRAY(E65),0))),I67&amp;"Por favor no seleccionar los criterios de impacto",J54)</f>
        <v>0</v>
      </c>
      <c r="L54" s="193"/>
      <c r="M54" s="187"/>
      <c r="N54" s="196"/>
      <c r="O54" s="125">
        <v>3</v>
      </c>
      <c r="P54" s="138"/>
      <c r="Q54" s="127" t="str">
        <f>IF(OR(R54="Preventivo",R54="Detectivo"),"Probabilidad",IF(R54="Correctivo","Impacto",""))</f>
        <v/>
      </c>
      <c r="R54" s="128"/>
      <c r="S54" s="128"/>
      <c r="T54" s="129" t="str">
        <f t="shared" si="55"/>
        <v/>
      </c>
      <c r="U54" s="128"/>
      <c r="V54" s="128"/>
      <c r="W54" s="128"/>
      <c r="X54" s="130" t="str">
        <f>IFERROR(IF(AND(Q53="Probabilidad",Q54="Probabilidad"),(Z53-(+Z53*T54)),IF(AND(Q53="Impacto",Q54="Probabilidad"),(Z52-(+Z52*T54)),IF(Q54="Impacto",Z53,""))),"")</f>
        <v/>
      </c>
      <c r="Y54" s="131" t="str">
        <f t="shared" si="1"/>
        <v/>
      </c>
      <c r="Z54" s="132" t="str">
        <f t="shared" si="56"/>
        <v/>
      </c>
      <c r="AA54" s="131" t="str">
        <f t="shared" si="3"/>
        <v/>
      </c>
      <c r="AB54" s="132" t="str">
        <f>IFERROR(IF(AND(Q53="Impacto",Q54="Impacto"),(AB53-(+AB53*T54)),IF(AND(Q53="Probabilidad",Q54="Impacto"),(AB52-(+AB52*T54)),IF(Q54="Probabilidad",AB53,""))),"")</f>
        <v/>
      </c>
      <c r="AC54" s="133" t="str">
        <f t="shared" si="57"/>
        <v/>
      </c>
      <c r="AD54" s="134"/>
      <c r="AE54" s="135"/>
      <c r="AF54" s="136"/>
      <c r="AG54" s="137"/>
      <c r="AH54" s="137"/>
      <c r="AI54" s="135"/>
      <c r="AJ54" s="136"/>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ht="151.5" customHeight="1" x14ac:dyDescent="0.3">
      <c r="A55" s="199"/>
      <c r="B55" s="202"/>
      <c r="C55" s="202"/>
      <c r="D55" s="202"/>
      <c r="E55" s="205"/>
      <c r="F55" s="202"/>
      <c r="G55" s="208"/>
      <c r="H55" s="193"/>
      <c r="I55" s="187"/>
      <c r="J55" s="190"/>
      <c r="K55" s="187">
        <f ca="1">IF(NOT(ISERROR(MATCH(J55,_xlfn.ANCHORARRAY(E66),0))),I68&amp;"Por favor no seleccionar los criterios de impacto",J55)</f>
        <v>0</v>
      </c>
      <c r="L55" s="193"/>
      <c r="M55" s="187"/>
      <c r="N55" s="196"/>
      <c r="O55" s="125">
        <v>4</v>
      </c>
      <c r="P55" s="126"/>
      <c r="Q55" s="127" t="str">
        <f t="shared" ref="Q55:Q57" si="58">IF(OR(R55="Preventivo",R55="Detectivo"),"Probabilidad",IF(R55="Correctivo","Impacto",""))</f>
        <v/>
      </c>
      <c r="R55" s="128"/>
      <c r="S55" s="128"/>
      <c r="T55" s="129" t="str">
        <f t="shared" si="55"/>
        <v/>
      </c>
      <c r="U55" s="128"/>
      <c r="V55" s="128"/>
      <c r="W55" s="128"/>
      <c r="X55" s="130" t="str">
        <f t="shared" ref="X55:X57" si="59">IFERROR(IF(AND(Q54="Probabilidad",Q55="Probabilidad"),(Z54-(+Z54*T55)),IF(AND(Q54="Impacto",Q55="Probabilidad"),(Z53-(+Z53*T55)),IF(Q55="Impacto",Z54,""))),"")</f>
        <v/>
      </c>
      <c r="Y55" s="131" t="str">
        <f t="shared" si="1"/>
        <v/>
      </c>
      <c r="Z55" s="132" t="str">
        <f t="shared" si="56"/>
        <v/>
      </c>
      <c r="AA55" s="131" t="str">
        <f t="shared" si="3"/>
        <v/>
      </c>
      <c r="AB55" s="132" t="str">
        <f t="shared" ref="AB55:AB57" si="60">IFERROR(IF(AND(Q54="Impacto",Q55="Impacto"),(AB54-(+AB54*T55)),IF(AND(Q54="Probabilidad",Q55="Impacto"),(AB53-(+AB53*T55)),IF(Q55="Probabilidad",AB54,""))),"")</f>
        <v/>
      </c>
      <c r="AC55" s="133"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4"/>
      <c r="AE55" s="135"/>
      <c r="AF55" s="136"/>
      <c r="AG55" s="137"/>
      <c r="AH55" s="137"/>
      <c r="AI55" s="135"/>
      <c r="AJ55" s="136"/>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ht="151.5" customHeight="1" x14ac:dyDescent="0.3">
      <c r="A56" s="199"/>
      <c r="B56" s="202"/>
      <c r="C56" s="202"/>
      <c r="D56" s="202"/>
      <c r="E56" s="205"/>
      <c r="F56" s="202"/>
      <c r="G56" s="208"/>
      <c r="H56" s="193"/>
      <c r="I56" s="187"/>
      <c r="J56" s="190"/>
      <c r="K56" s="187">
        <f ca="1">IF(NOT(ISERROR(MATCH(J56,_xlfn.ANCHORARRAY(E67),0))),I69&amp;"Por favor no seleccionar los criterios de impacto",J56)</f>
        <v>0</v>
      </c>
      <c r="L56" s="193"/>
      <c r="M56" s="187"/>
      <c r="N56" s="196"/>
      <c r="O56" s="125">
        <v>5</v>
      </c>
      <c r="P56" s="126"/>
      <c r="Q56" s="127" t="str">
        <f t="shared" si="58"/>
        <v/>
      </c>
      <c r="R56" s="128"/>
      <c r="S56" s="128"/>
      <c r="T56" s="129" t="str">
        <f t="shared" si="55"/>
        <v/>
      </c>
      <c r="U56" s="128"/>
      <c r="V56" s="128"/>
      <c r="W56" s="128"/>
      <c r="X56" s="130" t="str">
        <f t="shared" si="59"/>
        <v/>
      </c>
      <c r="Y56" s="131" t="str">
        <f t="shared" si="1"/>
        <v/>
      </c>
      <c r="Z56" s="132" t="str">
        <f t="shared" si="56"/>
        <v/>
      </c>
      <c r="AA56" s="131" t="str">
        <f t="shared" si="3"/>
        <v/>
      </c>
      <c r="AB56" s="132" t="str">
        <f t="shared" si="60"/>
        <v/>
      </c>
      <c r="AC56" s="133"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4"/>
      <c r="AE56" s="135"/>
      <c r="AF56" s="136"/>
      <c r="AG56" s="137"/>
      <c r="AH56" s="137"/>
      <c r="AI56" s="135"/>
      <c r="AJ56" s="136"/>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ht="151.5" customHeight="1" x14ac:dyDescent="0.3">
      <c r="A57" s="200"/>
      <c r="B57" s="203"/>
      <c r="C57" s="203"/>
      <c r="D57" s="203"/>
      <c r="E57" s="206"/>
      <c r="F57" s="203"/>
      <c r="G57" s="209"/>
      <c r="H57" s="194"/>
      <c r="I57" s="188"/>
      <c r="J57" s="191"/>
      <c r="K57" s="188">
        <f ca="1">IF(NOT(ISERROR(MATCH(J57,_xlfn.ANCHORARRAY(E68),0))),I70&amp;"Por favor no seleccionar los criterios de impacto",J57)</f>
        <v>0</v>
      </c>
      <c r="L57" s="194"/>
      <c r="M57" s="188"/>
      <c r="N57" s="197"/>
      <c r="O57" s="125">
        <v>6</v>
      </c>
      <c r="P57" s="126"/>
      <c r="Q57" s="127" t="str">
        <f t="shared" si="58"/>
        <v/>
      </c>
      <c r="R57" s="128"/>
      <c r="S57" s="128"/>
      <c r="T57" s="129" t="str">
        <f t="shared" si="55"/>
        <v/>
      </c>
      <c r="U57" s="128"/>
      <c r="V57" s="128"/>
      <c r="W57" s="128"/>
      <c r="X57" s="130" t="str">
        <f t="shared" si="59"/>
        <v/>
      </c>
      <c r="Y57" s="131" t="str">
        <f t="shared" si="1"/>
        <v/>
      </c>
      <c r="Z57" s="132" t="str">
        <f t="shared" si="56"/>
        <v/>
      </c>
      <c r="AA57" s="131" t="str">
        <f t="shared" si="3"/>
        <v/>
      </c>
      <c r="AB57" s="132" t="str">
        <f t="shared" si="60"/>
        <v/>
      </c>
      <c r="AC57" s="133" t="str">
        <f t="shared" si="61"/>
        <v/>
      </c>
      <c r="AD57" s="134"/>
      <c r="AE57" s="135"/>
      <c r="AF57" s="136"/>
      <c r="AG57" s="137"/>
      <c r="AH57" s="137"/>
      <c r="AI57" s="135"/>
      <c r="AJ57" s="136"/>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ht="151.5" customHeight="1" x14ac:dyDescent="0.3">
      <c r="A58" s="198">
        <v>9</v>
      </c>
      <c r="B58" s="201"/>
      <c r="C58" s="201"/>
      <c r="D58" s="201"/>
      <c r="E58" s="204"/>
      <c r="F58" s="201"/>
      <c r="G58" s="207"/>
      <c r="H58" s="192" t="str">
        <f>IF(G58&lt;=0,"",IF(G58&lt;=2,"Muy Baja",IF(G58&lt;=24,"Baja",IF(G58&lt;=500,"Media",IF(G58&lt;=5000,"Alta","Muy Alta")))))</f>
        <v/>
      </c>
      <c r="I58" s="186" t="str">
        <f>IF(H58="","",IF(H58="Muy Baja",0.2,IF(H58="Baja",0.4,IF(H58="Media",0.6,IF(H58="Alta",0.8,IF(H58="Muy Alta",1,))))))</f>
        <v/>
      </c>
      <c r="J58" s="189"/>
      <c r="K58" s="186">
        <f ca="1">IF(NOT(ISERROR(MATCH(J58,'Tabla Impacto'!$B$221:$B$223,0))),'Tabla Impacto'!$F$223&amp;"Por favor no seleccionar los criterios de impacto(Afectación Económica o presupuestal y Pérdida Reputacional)",J58)</f>
        <v>0</v>
      </c>
      <c r="L58" s="192" t="str">
        <f ca="1">IF(OR(K58='Tabla Impacto'!$C$11,K58='Tabla Impacto'!$D$11),"Leve",IF(OR(K58='Tabla Impacto'!$C$12,K58='Tabla Impacto'!$D$12),"Menor",IF(OR(K58='Tabla Impacto'!$C$13,K58='Tabla Impacto'!$D$13),"Moderado",IF(OR(K58='Tabla Impacto'!$C$14,K58='Tabla Impacto'!$D$14),"Mayor",IF(OR(K58='Tabla Impacto'!$C$15,K58='Tabla Impacto'!$D$15),"Catastrófico","")))))</f>
        <v/>
      </c>
      <c r="M58" s="186" t="str">
        <f ca="1">IF(L58="","",IF(L58="Leve",0.2,IF(L58="Menor",0.4,IF(L58="Moderado",0.6,IF(L58="Mayor",0.8,IF(L58="Catastrófico",1,))))))</f>
        <v/>
      </c>
      <c r="N58" s="195" t="str">
        <f ca="1">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5">
        <v>1</v>
      </c>
      <c r="P58" s="126"/>
      <c r="Q58" s="127" t="str">
        <f>IF(OR(R58="Preventivo",R58="Detectivo"),"Probabilidad",IF(R58="Correctivo","Impacto",""))</f>
        <v/>
      </c>
      <c r="R58" s="128"/>
      <c r="S58" s="128"/>
      <c r="T58" s="129" t="str">
        <f>IF(AND(R58="Preventivo",S58="Automático"),"50%",IF(AND(R58="Preventivo",S58="Manual"),"40%",IF(AND(R58="Detectivo",S58="Automático"),"40%",IF(AND(R58="Detectivo",S58="Manual"),"30%",IF(AND(R58="Correctivo",S58="Automático"),"35%",IF(AND(R58="Correctivo",S58="Manual"),"25%",""))))))</f>
        <v/>
      </c>
      <c r="U58" s="128"/>
      <c r="V58" s="128"/>
      <c r="W58" s="128"/>
      <c r="X58" s="130" t="str">
        <f>IFERROR(IF(Q58="Probabilidad",(I58-(+I58*T58)),IF(Q58="Impacto",I58,"")),"")</f>
        <v/>
      </c>
      <c r="Y58" s="131" t="str">
        <f>IFERROR(IF(X58="","",IF(X58&lt;=0.2,"Muy Baja",IF(X58&lt;=0.4,"Baja",IF(X58&lt;=0.6,"Media",IF(X58&lt;=0.8,"Alta","Muy Alta"))))),"")</f>
        <v/>
      </c>
      <c r="Z58" s="132" t="str">
        <f>+X58</f>
        <v/>
      </c>
      <c r="AA58" s="131" t="str">
        <f>IFERROR(IF(AB58="","",IF(AB58&lt;=0.2,"Leve",IF(AB58&lt;=0.4,"Menor",IF(AB58&lt;=0.6,"Moderado",IF(AB58&lt;=0.8,"Mayor","Catastrófico"))))),"")</f>
        <v/>
      </c>
      <c r="AB58" s="132" t="str">
        <f>IFERROR(IF(Q58="Impacto",(M58-(+M58*T58)),IF(Q58="Probabilidad",M58,"")),"")</f>
        <v/>
      </c>
      <c r="AC58" s="133"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4"/>
      <c r="AE58" s="135"/>
      <c r="AF58" s="136"/>
      <c r="AG58" s="137"/>
      <c r="AH58" s="137"/>
      <c r="AI58" s="135"/>
      <c r="AJ58" s="136"/>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ht="151.5" customHeight="1" x14ac:dyDescent="0.3">
      <c r="A59" s="199"/>
      <c r="B59" s="202"/>
      <c r="C59" s="202"/>
      <c r="D59" s="202"/>
      <c r="E59" s="205"/>
      <c r="F59" s="202"/>
      <c r="G59" s="208"/>
      <c r="H59" s="193"/>
      <c r="I59" s="187"/>
      <c r="J59" s="190"/>
      <c r="K59" s="187">
        <f ca="1">IF(NOT(ISERROR(MATCH(J59,_xlfn.ANCHORARRAY(E70),0))),I72&amp;"Por favor no seleccionar los criterios de impacto",J59)</f>
        <v>0</v>
      </c>
      <c r="L59" s="193"/>
      <c r="M59" s="187"/>
      <c r="N59" s="196"/>
      <c r="O59" s="125">
        <v>2</v>
      </c>
      <c r="P59" s="126"/>
      <c r="Q59" s="127" t="str">
        <f>IF(OR(R59="Preventivo",R59="Detectivo"),"Probabilidad",IF(R59="Correctivo","Impacto",""))</f>
        <v/>
      </c>
      <c r="R59" s="128"/>
      <c r="S59" s="128"/>
      <c r="T59" s="129" t="str">
        <f t="shared" ref="T59:T63" si="62">IF(AND(R59="Preventivo",S59="Automático"),"50%",IF(AND(R59="Preventivo",S59="Manual"),"40%",IF(AND(R59="Detectivo",S59="Automático"),"40%",IF(AND(R59="Detectivo",S59="Manual"),"30%",IF(AND(R59="Correctivo",S59="Automático"),"35%",IF(AND(R59="Correctivo",S59="Manual"),"25%",""))))))</f>
        <v/>
      </c>
      <c r="U59" s="128"/>
      <c r="V59" s="128"/>
      <c r="W59" s="128"/>
      <c r="X59" s="130" t="str">
        <f>IFERROR(IF(AND(Q58="Probabilidad",Q59="Probabilidad"),(Z58-(+Z58*T59)),IF(Q59="Probabilidad",(I58-(+I58*T59)),IF(Q59="Impacto",Z58,""))),"")</f>
        <v/>
      </c>
      <c r="Y59" s="131" t="str">
        <f t="shared" si="1"/>
        <v/>
      </c>
      <c r="Z59" s="132" t="str">
        <f t="shared" ref="Z59:Z63" si="63">+X59</f>
        <v/>
      </c>
      <c r="AA59" s="131" t="str">
        <f t="shared" si="3"/>
        <v/>
      </c>
      <c r="AB59" s="132" t="str">
        <f>IFERROR(IF(AND(Q58="Impacto",Q59="Impacto"),(AB52-(+AB52*T59)),IF(Q59="Impacto",($M$58-(+$M$58*T59)),IF(Q59="Probabilidad",AB52,""))),"")</f>
        <v/>
      </c>
      <c r="AC59" s="133"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4"/>
      <c r="AE59" s="135"/>
      <c r="AF59" s="136"/>
      <c r="AG59" s="137"/>
      <c r="AH59" s="137"/>
      <c r="AI59" s="135"/>
      <c r="AJ59" s="136"/>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ht="151.5" customHeight="1" x14ac:dyDescent="0.3">
      <c r="A60" s="199"/>
      <c r="B60" s="202"/>
      <c r="C60" s="202"/>
      <c r="D60" s="202"/>
      <c r="E60" s="205"/>
      <c r="F60" s="202"/>
      <c r="G60" s="208"/>
      <c r="H60" s="193"/>
      <c r="I60" s="187"/>
      <c r="J60" s="190"/>
      <c r="K60" s="187">
        <f ca="1">IF(NOT(ISERROR(MATCH(J60,_xlfn.ANCHORARRAY(E71),0))),I73&amp;"Por favor no seleccionar los criterios de impacto",J60)</f>
        <v>0</v>
      </c>
      <c r="L60" s="193"/>
      <c r="M60" s="187"/>
      <c r="N60" s="196"/>
      <c r="O60" s="125">
        <v>3</v>
      </c>
      <c r="P60" s="138"/>
      <c r="Q60" s="127" t="str">
        <f>IF(OR(R60="Preventivo",R60="Detectivo"),"Probabilidad",IF(R60="Correctivo","Impacto",""))</f>
        <v/>
      </c>
      <c r="R60" s="128"/>
      <c r="S60" s="128"/>
      <c r="T60" s="129" t="str">
        <f t="shared" si="62"/>
        <v/>
      </c>
      <c r="U60" s="128"/>
      <c r="V60" s="128"/>
      <c r="W60" s="128"/>
      <c r="X60" s="130" t="str">
        <f>IFERROR(IF(AND(Q59="Probabilidad",Q60="Probabilidad"),(Z59-(+Z59*T60)),IF(AND(Q59="Impacto",Q60="Probabilidad"),(Z58-(+Z58*T60)),IF(Q60="Impacto",Z59,""))),"")</f>
        <v/>
      </c>
      <c r="Y60" s="131" t="str">
        <f t="shared" si="1"/>
        <v/>
      </c>
      <c r="Z60" s="132" t="str">
        <f t="shared" si="63"/>
        <v/>
      </c>
      <c r="AA60" s="131" t="str">
        <f t="shared" si="3"/>
        <v/>
      </c>
      <c r="AB60" s="132" t="str">
        <f>IFERROR(IF(AND(Q59="Impacto",Q60="Impacto"),(AB59-(+AB59*T60)),IF(AND(Q59="Probabilidad",Q60="Impacto"),(AB58-(+AB58*T60)),IF(Q60="Probabilidad",AB59,""))),"")</f>
        <v/>
      </c>
      <c r="AC60" s="133" t="str">
        <f t="shared" si="64"/>
        <v/>
      </c>
      <c r="AD60" s="134"/>
      <c r="AE60" s="135"/>
      <c r="AF60" s="136"/>
      <c r="AG60" s="137"/>
      <c r="AH60" s="137"/>
      <c r="AI60" s="135"/>
      <c r="AJ60" s="136"/>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ht="151.5" customHeight="1" x14ac:dyDescent="0.3">
      <c r="A61" s="199"/>
      <c r="B61" s="202"/>
      <c r="C61" s="202"/>
      <c r="D61" s="202"/>
      <c r="E61" s="205"/>
      <c r="F61" s="202"/>
      <c r="G61" s="208"/>
      <c r="H61" s="193"/>
      <c r="I61" s="187"/>
      <c r="J61" s="190"/>
      <c r="K61" s="187">
        <f ca="1">IF(NOT(ISERROR(MATCH(J61,_xlfn.ANCHORARRAY(E72),0))),I74&amp;"Por favor no seleccionar los criterios de impacto",J61)</f>
        <v>0</v>
      </c>
      <c r="L61" s="193"/>
      <c r="M61" s="187"/>
      <c r="N61" s="196"/>
      <c r="O61" s="125">
        <v>4</v>
      </c>
      <c r="P61" s="126"/>
      <c r="Q61" s="127" t="str">
        <f t="shared" ref="Q61:Q63" si="65">IF(OR(R61="Preventivo",R61="Detectivo"),"Probabilidad",IF(R61="Correctivo","Impacto",""))</f>
        <v/>
      </c>
      <c r="R61" s="128"/>
      <c r="S61" s="128"/>
      <c r="T61" s="129" t="str">
        <f t="shared" si="62"/>
        <v/>
      </c>
      <c r="U61" s="128"/>
      <c r="V61" s="128"/>
      <c r="W61" s="128"/>
      <c r="X61" s="130" t="str">
        <f t="shared" ref="X61:X63" si="66">IFERROR(IF(AND(Q60="Probabilidad",Q61="Probabilidad"),(Z60-(+Z60*T61)),IF(AND(Q60="Impacto",Q61="Probabilidad"),(Z59-(+Z59*T61)),IF(Q61="Impacto",Z60,""))),"")</f>
        <v/>
      </c>
      <c r="Y61" s="131" t="str">
        <f t="shared" si="1"/>
        <v/>
      </c>
      <c r="Z61" s="132" t="str">
        <f t="shared" si="63"/>
        <v/>
      </c>
      <c r="AA61" s="131" t="str">
        <f t="shared" si="3"/>
        <v/>
      </c>
      <c r="AB61" s="132" t="str">
        <f t="shared" ref="AB61:AB63" si="67">IFERROR(IF(AND(Q60="Impacto",Q61="Impacto"),(AB60-(+AB60*T61)),IF(AND(Q60="Probabilidad",Q61="Impacto"),(AB59-(+AB59*T61)),IF(Q61="Probabilidad",AB60,""))),"")</f>
        <v/>
      </c>
      <c r="AC61" s="133"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4"/>
      <c r="AE61" s="135"/>
      <c r="AF61" s="136"/>
      <c r="AG61" s="137"/>
      <c r="AH61" s="137"/>
      <c r="AI61" s="135"/>
      <c r="AJ61" s="136"/>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ht="151.5" customHeight="1" x14ac:dyDescent="0.3">
      <c r="A62" s="199"/>
      <c r="B62" s="202"/>
      <c r="C62" s="202"/>
      <c r="D62" s="202"/>
      <c r="E62" s="205"/>
      <c r="F62" s="202"/>
      <c r="G62" s="208"/>
      <c r="H62" s="193"/>
      <c r="I62" s="187"/>
      <c r="J62" s="190"/>
      <c r="K62" s="187">
        <f ca="1">IF(NOT(ISERROR(MATCH(J62,_xlfn.ANCHORARRAY(E73),0))),I75&amp;"Por favor no seleccionar los criterios de impacto",J62)</f>
        <v>0</v>
      </c>
      <c r="L62" s="193"/>
      <c r="M62" s="187"/>
      <c r="N62" s="196"/>
      <c r="O62" s="125">
        <v>5</v>
      </c>
      <c r="P62" s="126"/>
      <c r="Q62" s="127" t="str">
        <f t="shared" si="65"/>
        <v/>
      </c>
      <c r="R62" s="128"/>
      <c r="S62" s="128"/>
      <c r="T62" s="129" t="str">
        <f t="shared" si="62"/>
        <v/>
      </c>
      <c r="U62" s="128"/>
      <c r="V62" s="128"/>
      <c r="W62" s="128"/>
      <c r="X62" s="130" t="str">
        <f t="shared" si="66"/>
        <v/>
      </c>
      <c r="Y62" s="131" t="str">
        <f t="shared" si="1"/>
        <v/>
      </c>
      <c r="Z62" s="132" t="str">
        <f t="shared" si="63"/>
        <v/>
      </c>
      <c r="AA62" s="131" t="str">
        <f t="shared" si="3"/>
        <v/>
      </c>
      <c r="AB62" s="132" t="str">
        <f t="shared" si="67"/>
        <v/>
      </c>
      <c r="AC62" s="133"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4"/>
      <c r="AE62" s="135"/>
      <c r="AF62" s="136"/>
      <c r="AG62" s="137"/>
      <c r="AH62" s="137"/>
      <c r="AI62" s="135"/>
      <c r="AJ62" s="136"/>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ht="151.5" customHeight="1" x14ac:dyDescent="0.3">
      <c r="A63" s="200"/>
      <c r="B63" s="203"/>
      <c r="C63" s="203"/>
      <c r="D63" s="203"/>
      <c r="E63" s="206"/>
      <c r="F63" s="203"/>
      <c r="G63" s="209"/>
      <c r="H63" s="194"/>
      <c r="I63" s="188"/>
      <c r="J63" s="191"/>
      <c r="K63" s="188">
        <f ca="1">IF(NOT(ISERROR(MATCH(J63,_xlfn.ANCHORARRAY(E74),0))),I76&amp;"Por favor no seleccionar los criterios de impacto",J63)</f>
        <v>0</v>
      </c>
      <c r="L63" s="194"/>
      <c r="M63" s="188"/>
      <c r="N63" s="197"/>
      <c r="O63" s="125">
        <v>6</v>
      </c>
      <c r="P63" s="126"/>
      <c r="Q63" s="127" t="str">
        <f t="shared" si="65"/>
        <v/>
      </c>
      <c r="R63" s="128"/>
      <c r="S63" s="128"/>
      <c r="T63" s="129" t="str">
        <f t="shared" si="62"/>
        <v/>
      </c>
      <c r="U63" s="128"/>
      <c r="V63" s="128"/>
      <c r="W63" s="128"/>
      <c r="X63" s="130" t="str">
        <f t="shared" si="66"/>
        <v/>
      </c>
      <c r="Y63" s="131" t="str">
        <f t="shared" si="1"/>
        <v/>
      </c>
      <c r="Z63" s="132" t="str">
        <f t="shared" si="63"/>
        <v/>
      </c>
      <c r="AA63" s="131" t="str">
        <f t="shared" si="3"/>
        <v/>
      </c>
      <c r="AB63" s="132" t="str">
        <f t="shared" si="67"/>
        <v/>
      </c>
      <c r="AC63" s="133" t="str">
        <f t="shared" si="68"/>
        <v/>
      </c>
      <c r="AD63" s="134"/>
      <c r="AE63" s="135"/>
      <c r="AF63" s="136"/>
      <c r="AG63" s="137"/>
      <c r="AH63" s="137"/>
      <c r="AI63" s="135"/>
      <c r="AJ63" s="136"/>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ht="151.5" customHeight="1" x14ac:dyDescent="0.3">
      <c r="A64" s="198">
        <v>10</v>
      </c>
      <c r="B64" s="201"/>
      <c r="C64" s="201"/>
      <c r="D64" s="201"/>
      <c r="E64" s="204"/>
      <c r="F64" s="201"/>
      <c r="G64" s="207"/>
      <c r="H64" s="192" t="str">
        <f>IF(G64&lt;=0,"",IF(G64&lt;=2,"Muy Baja",IF(G64&lt;=24,"Baja",IF(G64&lt;=500,"Media",IF(G64&lt;=5000,"Alta","Muy Alta")))))</f>
        <v/>
      </c>
      <c r="I64" s="186" t="str">
        <f>IF(H64="","",IF(H64="Muy Baja",0.2,IF(H64="Baja",0.4,IF(H64="Media",0.6,IF(H64="Alta",0.8,IF(H64="Muy Alta",1,))))))</f>
        <v/>
      </c>
      <c r="J64" s="189"/>
      <c r="K64" s="186">
        <f ca="1">IF(NOT(ISERROR(MATCH(J64,'Tabla Impacto'!$B$221:$B$223,0))),'Tabla Impacto'!$F$223&amp;"Por favor no seleccionar los criterios de impacto(Afectación Económica o presupuestal y Pérdida Reputacional)",J64)</f>
        <v>0</v>
      </c>
      <c r="L64" s="192" t="str">
        <f ca="1">IF(OR(K64='Tabla Impacto'!$C$11,K64='Tabla Impacto'!$D$11),"Leve",IF(OR(K64='Tabla Impacto'!$C$12,K64='Tabla Impacto'!$D$12),"Menor",IF(OR(K64='Tabla Impacto'!$C$13,K64='Tabla Impacto'!$D$13),"Moderado",IF(OR(K64='Tabla Impacto'!$C$14,K64='Tabla Impacto'!$D$14),"Mayor",IF(OR(K64='Tabla Impacto'!$C$15,K64='Tabla Impacto'!$D$15),"Catastrófico","")))))</f>
        <v/>
      </c>
      <c r="M64" s="186" t="str">
        <f ca="1">IF(L64="","",IF(L64="Leve",0.2,IF(L64="Menor",0.4,IF(L64="Moderado",0.6,IF(L64="Mayor",0.8,IF(L64="Catastrófico",1,))))))</f>
        <v/>
      </c>
      <c r="N64" s="195" t="str">
        <f ca="1">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5">
        <v>1</v>
      </c>
      <c r="P64" s="126"/>
      <c r="Q64" s="127" t="str">
        <f>IF(OR(R64="Preventivo",R64="Detectivo"),"Probabilidad",IF(R64="Correctivo","Impacto",""))</f>
        <v/>
      </c>
      <c r="R64" s="128"/>
      <c r="S64" s="128"/>
      <c r="T64" s="129" t="str">
        <f>IF(AND(R64="Preventivo",S64="Automático"),"50%",IF(AND(R64="Preventivo",S64="Manual"),"40%",IF(AND(R64="Detectivo",S64="Automático"),"40%",IF(AND(R64="Detectivo",S64="Manual"),"30%",IF(AND(R64="Correctivo",S64="Automático"),"35%",IF(AND(R64="Correctivo",S64="Manual"),"25%",""))))))</f>
        <v/>
      </c>
      <c r="U64" s="128"/>
      <c r="V64" s="128"/>
      <c r="W64" s="128"/>
      <c r="X64" s="130" t="str">
        <f>IFERROR(IF(Q64="Probabilidad",(I64-(+I64*T64)),IF(Q64="Impacto",I64,"")),"")</f>
        <v/>
      </c>
      <c r="Y64" s="131" t="str">
        <f>IFERROR(IF(X64="","",IF(X64&lt;=0.2,"Muy Baja",IF(X64&lt;=0.4,"Baja",IF(X64&lt;=0.6,"Media",IF(X64&lt;=0.8,"Alta","Muy Alta"))))),"")</f>
        <v/>
      </c>
      <c r="Z64" s="132" t="str">
        <f>+X64</f>
        <v/>
      </c>
      <c r="AA64" s="131" t="str">
        <f>IFERROR(IF(AB64="","",IF(AB64&lt;=0.2,"Leve",IF(AB64&lt;=0.4,"Menor",IF(AB64&lt;=0.6,"Moderado",IF(AB64&lt;=0.8,"Mayor","Catastrófico"))))),"")</f>
        <v/>
      </c>
      <c r="AB64" s="132" t="str">
        <f>IFERROR(IF(Q64="Impacto",(M64-(+M64*T64)),IF(Q64="Probabilidad",M64,"")),"")</f>
        <v/>
      </c>
      <c r="AC64" s="133"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4"/>
      <c r="AE64" s="135"/>
      <c r="AF64" s="136"/>
      <c r="AG64" s="137"/>
      <c r="AH64" s="137"/>
      <c r="AI64" s="135"/>
      <c r="AJ64" s="136"/>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36" ht="151.5" customHeight="1" x14ac:dyDescent="0.3">
      <c r="A65" s="199"/>
      <c r="B65" s="202"/>
      <c r="C65" s="202"/>
      <c r="D65" s="202"/>
      <c r="E65" s="205"/>
      <c r="F65" s="202"/>
      <c r="G65" s="208"/>
      <c r="H65" s="193"/>
      <c r="I65" s="187"/>
      <c r="J65" s="190"/>
      <c r="K65" s="187">
        <f ca="1">IF(NOT(ISERROR(MATCH(J65,_xlfn.ANCHORARRAY(E76),0))),I78&amp;"Por favor no seleccionar los criterios de impacto",J65)</f>
        <v>0</v>
      </c>
      <c r="L65" s="193"/>
      <c r="M65" s="187"/>
      <c r="N65" s="196"/>
      <c r="O65" s="125">
        <v>2</v>
      </c>
      <c r="P65" s="126"/>
      <c r="Q65" s="127" t="str">
        <f>IF(OR(R65="Preventivo",R65="Detectivo"),"Probabilidad",IF(R65="Correctivo","Impacto",""))</f>
        <v/>
      </c>
      <c r="R65" s="128"/>
      <c r="S65" s="128"/>
      <c r="T65" s="129" t="str">
        <f t="shared" ref="T65:T69" si="69">IF(AND(R65="Preventivo",S65="Automático"),"50%",IF(AND(R65="Preventivo",S65="Manual"),"40%",IF(AND(R65="Detectivo",S65="Automático"),"40%",IF(AND(R65="Detectivo",S65="Manual"),"30%",IF(AND(R65="Correctivo",S65="Automático"),"35%",IF(AND(R65="Correctivo",S65="Manual"),"25%",""))))))</f>
        <v/>
      </c>
      <c r="U65" s="128"/>
      <c r="V65" s="128"/>
      <c r="W65" s="128"/>
      <c r="X65" s="130" t="str">
        <f>IFERROR(IF(AND(Q64="Probabilidad",Q65="Probabilidad"),(Z64-(+Z64*T65)),IF(Q65="Probabilidad",(I64-(+I64*T65)),IF(Q65="Impacto",Z64,""))),"")</f>
        <v/>
      </c>
      <c r="Y65" s="131" t="str">
        <f t="shared" si="1"/>
        <v/>
      </c>
      <c r="Z65" s="132" t="str">
        <f t="shared" ref="Z65:Z69" si="70">+X65</f>
        <v/>
      </c>
      <c r="AA65" s="131" t="str">
        <f t="shared" si="3"/>
        <v/>
      </c>
      <c r="AB65" s="132" t="str">
        <f>IFERROR(IF(AND(Q64="Impacto",Q65="Impacto"),(AB58-(+AB58*T65)),IF(Q65="Impacto",($M$64-(+$M$64*T65)),IF(Q65="Probabilidad",AB58,""))),"")</f>
        <v/>
      </c>
      <c r="AC65" s="133"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4"/>
      <c r="AE65" s="135"/>
      <c r="AF65" s="136"/>
      <c r="AG65" s="137"/>
      <c r="AH65" s="137"/>
      <c r="AI65" s="135"/>
      <c r="AJ65" s="136"/>
    </row>
    <row r="66" spans="1:36" ht="151.5" customHeight="1" x14ac:dyDescent="0.3">
      <c r="A66" s="199"/>
      <c r="B66" s="202"/>
      <c r="C66" s="202"/>
      <c r="D66" s="202"/>
      <c r="E66" s="205"/>
      <c r="F66" s="202"/>
      <c r="G66" s="208"/>
      <c r="H66" s="193"/>
      <c r="I66" s="187"/>
      <c r="J66" s="190"/>
      <c r="K66" s="187">
        <f ca="1">IF(NOT(ISERROR(MATCH(J66,_xlfn.ANCHORARRAY(E77),0))),I79&amp;"Por favor no seleccionar los criterios de impacto",J66)</f>
        <v>0</v>
      </c>
      <c r="L66" s="193"/>
      <c r="M66" s="187"/>
      <c r="N66" s="196"/>
      <c r="O66" s="125">
        <v>3</v>
      </c>
      <c r="P66" s="138"/>
      <c r="Q66" s="127" t="str">
        <f>IF(OR(R66="Preventivo",R66="Detectivo"),"Probabilidad",IF(R66="Correctivo","Impacto",""))</f>
        <v/>
      </c>
      <c r="R66" s="128"/>
      <c r="S66" s="128"/>
      <c r="T66" s="129" t="str">
        <f t="shared" si="69"/>
        <v/>
      </c>
      <c r="U66" s="128"/>
      <c r="V66" s="128"/>
      <c r="W66" s="128"/>
      <c r="X66" s="130" t="str">
        <f>IFERROR(IF(AND(Q65="Probabilidad",Q66="Probabilidad"),(Z65-(+Z65*T66)),IF(AND(Q65="Impacto",Q66="Probabilidad"),(Z64-(+Z64*T66)),IF(Q66="Impacto",Z65,""))),"")</f>
        <v/>
      </c>
      <c r="Y66" s="131" t="str">
        <f t="shared" si="1"/>
        <v/>
      </c>
      <c r="Z66" s="132" t="str">
        <f t="shared" si="70"/>
        <v/>
      </c>
      <c r="AA66" s="131" t="str">
        <f t="shared" si="3"/>
        <v/>
      </c>
      <c r="AB66" s="132" t="str">
        <f>IFERROR(IF(AND(Q65="Impacto",Q66="Impacto"),(AB65-(+AB65*T66)),IF(AND(Q65="Probabilidad",Q66="Impacto"),(AB64-(+AB64*T66)),IF(Q66="Probabilidad",AB65,""))),"")</f>
        <v/>
      </c>
      <c r="AC66" s="133" t="str">
        <f t="shared" si="71"/>
        <v/>
      </c>
      <c r="AD66" s="134"/>
      <c r="AE66" s="135"/>
      <c r="AF66" s="136"/>
      <c r="AG66" s="137"/>
      <c r="AH66" s="137"/>
      <c r="AI66" s="135"/>
      <c r="AJ66" s="136"/>
    </row>
    <row r="67" spans="1:36" ht="151.5" customHeight="1" x14ac:dyDescent="0.3">
      <c r="A67" s="199"/>
      <c r="B67" s="202"/>
      <c r="C67" s="202"/>
      <c r="D67" s="202"/>
      <c r="E67" s="205"/>
      <c r="F67" s="202"/>
      <c r="G67" s="208"/>
      <c r="H67" s="193"/>
      <c r="I67" s="187"/>
      <c r="J67" s="190"/>
      <c r="K67" s="187">
        <f ca="1">IF(NOT(ISERROR(MATCH(J67,_xlfn.ANCHORARRAY(E78),0))),I80&amp;"Por favor no seleccionar los criterios de impacto",J67)</f>
        <v>0</v>
      </c>
      <c r="L67" s="193"/>
      <c r="M67" s="187"/>
      <c r="N67" s="196"/>
      <c r="O67" s="125">
        <v>4</v>
      </c>
      <c r="P67" s="126"/>
      <c r="Q67" s="127" t="str">
        <f t="shared" ref="Q67:Q69" si="72">IF(OR(R67="Preventivo",R67="Detectivo"),"Probabilidad",IF(R67="Correctivo","Impacto",""))</f>
        <v/>
      </c>
      <c r="R67" s="128"/>
      <c r="S67" s="128"/>
      <c r="T67" s="129" t="str">
        <f t="shared" si="69"/>
        <v/>
      </c>
      <c r="U67" s="128"/>
      <c r="V67" s="128"/>
      <c r="W67" s="128"/>
      <c r="X67" s="130" t="str">
        <f t="shared" ref="X67:X69" si="73">IFERROR(IF(AND(Q66="Probabilidad",Q67="Probabilidad"),(Z66-(+Z66*T67)),IF(AND(Q66="Impacto",Q67="Probabilidad"),(Z65-(+Z65*T67)),IF(Q67="Impacto",Z66,""))),"")</f>
        <v/>
      </c>
      <c r="Y67" s="131" t="str">
        <f t="shared" si="1"/>
        <v/>
      </c>
      <c r="Z67" s="132" t="str">
        <f t="shared" si="70"/>
        <v/>
      </c>
      <c r="AA67" s="131" t="str">
        <f t="shared" si="3"/>
        <v/>
      </c>
      <c r="AB67" s="132" t="str">
        <f t="shared" ref="AB67:AB69" si="74">IFERROR(IF(AND(Q66="Impacto",Q67="Impacto"),(AB66-(+AB66*T67)),IF(AND(Q66="Probabilidad",Q67="Impacto"),(AB65-(+AB65*T67)),IF(Q67="Probabilidad",AB66,""))),"")</f>
        <v/>
      </c>
      <c r="AC67" s="133"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4"/>
      <c r="AE67" s="135"/>
      <c r="AF67" s="136"/>
      <c r="AG67" s="137"/>
      <c r="AH67" s="137"/>
      <c r="AI67" s="135"/>
      <c r="AJ67" s="136"/>
    </row>
    <row r="68" spans="1:36" ht="151.5" customHeight="1" x14ac:dyDescent="0.3">
      <c r="A68" s="199"/>
      <c r="B68" s="202"/>
      <c r="C68" s="202"/>
      <c r="D68" s="202"/>
      <c r="E68" s="205"/>
      <c r="F68" s="202"/>
      <c r="G68" s="208"/>
      <c r="H68" s="193"/>
      <c r="I68" s="187"/>
      <c r="J68" s="190"/>
      <c r="K68" s="187">
        <f ca="1">IF(NOT(ISERROR(MATCH(J68,_xlfn.ANCHORARRAY(E79),0))),I81&amp;"Por favor no seleccionar los criterios de impacto",J68)</f>
        <v>0</v>
      </c>
      <c r="L68" s="193"/>
      <c r="M68" s="187"/>
      <c r="N68" s="196"/>
      <c r="O68" s="125">
        <v>5</v>
      </c>
      <c r="P68" s="126"/>
      <c r="Q68" s="127" t="str">
        <f t="shared" si="72"/>
        <v/>
      </c>
      <c r="R68" s="128"/>
      <c r="S68" s="128"/>
      <c r="T68" s="129" t="str">
        <f t="shared" si="69"/>
        <v/>
      </c>
      <c r="U68" s="128"/>
      <c r="V68" s="128"/>
      <c r="W68" s="128"/>
      <c r="X68" s="130" t="str">
        <f t="shared" si="73"/>
        <v/>
      </c>
      <c r="Y68" s="131" t="str">
        <f t="shared" si="1"/>
        <v/>
      </c>
      <c r="Z68" s="132" t="str">
        <f t="shared" si="70"/>
        <v/>
      </c>
      <c r="AA68" s="131" t="str">
        <f t="shared" si="3"/>
        <v/>
      </c>
      <c r="AB68" s="132" t="str">
        <f t="shared" si="74"/>
        <v/>
      </c>
      <c r="AC68" s="133"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4"/>
      <c r="AE68" s="135"/>
      <c r="AF68" s="136"/>
      <c r="AG68" s="137"/>
      <c r="AH68" s="137"/>
      <c r="AI68" s="135"/>
      <c r="AJ68" s="136"/>
    </row>
    <row r="69" spans="1:36" ht="151.5" customHeight="1" x14ac:dyDescent="0.3">
      <c r="A69" s="200"/>
      <c r="B69" s="203"/>
      <c r="C69" s="203"/>
      <c r="D69" s="203"/>
      <c r="E69" s="206"/>
      <c r="F69" s="203"/>
      <c r="G69" s="209"/>
      <c r="H69" s="194"/>
      <c r="I69" s="188"/>
      <c r="J69" s="191"/>
      <c r="K69" s="188">
        <f ca="1">IF(NOT(ISERROR(MATCH(J69,_xlfn.ANCHORARRAY(E80),0))),I82&amp;"Por favor no seleccionar los criterios de impacto",J69)</f>
        <v>0</v>
      </c>
      <c r="L69" s="194"/>
      <c r="M69" s="188"/>
      <c r="N69" s="197"/>
      <c r="O69" s="125">
        <v>6</v>
      </c>
      <c r="P69" s="126"/>
      <c r="Q69" s="127" t="str">
        <f t="shared" si="72"/>
        <v/>
      </c>
      <c r="R69" s="128"/>
      <c r="S69" s="128"/>
      <c r="T69" s="129" t="str">
        <f t="shared" si="69"/>
        <v/>
      </c>
      <c r="U69" s="128"/>
      <c r="V69" s="128"/>
      <c r="W69" s="128"/>
      <c r="X69" s="130" t="str">
        <f t="shared" si="73"/>
        <v/>
      </c>
      <c r="Y69" s="131" t="str">
        <f t="shared" si="1"/>
        <v/>
      </c>
      <c r="Z69" s="132" t="str">
        <f t="shared" si="70"/>
        <v/>
      </c>
      <c r="AA69" s="131" t="str">
        <f t="shared" si="3"/>
        <v/>
      </c>
      <c r="AB69" s="132" t="str">
        <f t="shared" si="74"/>
        <v/>
      </c>
      <c r="AC69" s="133" t="str">
        <f t="shared" si="75"/>
        <v/>
      </c>
      <c r="AD69" s="134"/>
      <c r="AE69" s="135"/>
      <c r="AF69" s="136"/>
      <c r="AG69" s="137"/>
      <c r="AH69" s="137"/>
      <c r="AI69" s="135"/>
      <c r="AJ69" s="136"/>
    </row>
    <row r="70" spans="1:36" ht="49.5" customHeight="1" x14ac:dyDescent="0.3">
      <c r="A70" s="6"/>
      <c r="B70" s="183" t="s">
        <v>131</v>
      </c>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c r="AA70" s="184"/>
      <c r="AB70" s="184"/>
      <c r="AC70" s="184"/>
      <c r="AD70" s="184"/>
      <c r="AE70" s="184"/>
      <c r="AF70" s="184"/>
      <c r="AG70" s="184"/>
      <c r="AH70" s="184"/>
      <c r="AI70" s="184"/>
      <c r="AJ70" s="185"/>
    </row>
    <row r="72" spans="1:36" x14ac:dyDescent="0.3">
      <c r="A72" s="1"/>
      <c r="B72" s="24" t="s">
        <v>143</v>
      </c>
      <c r="C72" s="1"/>
      <c r="D72" s="1"/>
      <c r="F72" s="1"/>
    </row>
  </sheetData>
  <sheetProtection algorithmName="SHA-512" hashValue="EvJ1+PiI29PplkW7FammMLnuc1LYWeFXJM7HpIdaRHlaYQf9cdUH3BF8ftff5fDT4dbbQ3OnIBT9eOomvzmtCw==" saltValue="pPzcpNDct/p6BSwOcYSWYQ==" spinCount="100000" sheet="1" objects="1" scenarios="1"/>
  <dataConsolidate/>
  <mergeCells count="185">
    <mergeCell ref="A6:B6"/>
    <mergeCell ref="C6:N6"/>
    <mergeCell ref="A7:G7"/>
    <mergeCell ref="H7:N7"/>
    <mergeCell ref="O7:W7"/>
    <mergeCell ref="X7:AD7"/>
    <mergeCell ref="A1:AJ2"/>
    <mergeCell ref="A4:B4"/>
    <mergeCell ref="C4:N4"/>
    <mergeCell ref="O4:Q4"/>
    <mergeCell ref="A5:B5"/>
    <mergeCell ref="C5:N5"/>
    <mergeCell ref="J8:J9"/>
    <mergeCell ref="K8:K9"/>
    <mergeCell ref="L8:L9"/>
    <mergeCell ref="M8:M9"/>
    <mergeCell ref="N8:N9"/>
    <mergeCell ref="O8:O9"/>
    <mergeCell ref="AE7:AJ7"/>
    <mergeCell ref="A8:A9"/>
    <mergeCell ref="B8:B9"/>
    <mergeCell ref="C8:C9"/>
    <mergeCell ref="D8:D9"/>
    <mergeCell ref="E8:E9"/>
    <mergeCell ref="F8:F9"/>
    <mergeCell ref="G8:G9"/>
    <mergeCell ref="H8:H9"/>
    <mergeCell ref="I8:I9"/>
    <mergeCell ref="AG8:AG9"/>
    <mergeCell ref="AH8:AH9"/>
    <mergeCell ref="AI8:AI9"/>
    <mergeCell ref="AJ8:AJ9"/>
    <mergeCell ref="AD8:AD9"/>
    <mergeCell ref="AE8:AE9"/>
    <mergeCell ref="AF8:AF9"/>
    <mergeCell ref="AA8:AA9"/>
    <mergeCell ref="AB8:AB9"/>
    <mergeCell ref="AC8:AC9"/>
    <mergeCell ref="P8:P9"/>
    <mergeCell ref="Q8:Q9"/>
    <mergeCell ref="R8:W8"/>
    <mergeCell ref="X8:X9"/>
    <mergeCell ref="Y8:Y9"/>
    <mergeCell ref="Z8:Z9"/>
    <mergeCell ref="N16:N21"/>
    <mergeCell ref="M10:M15"/>
    <mergeCell ref="N10:N15"/>
    <mergeCell ref="A16:A21"/>
    <mergeCell ref="B16:B21"/>
    <mergeCell ref="C16:C21"/>
    <mergeCell ref="D16:D21"/>
    <mergeCell ref="E16:E21"/>
    <mergeCell ref="F16:F21"/>
    <mergeCell ref="G16:G21"/>
    <mergeCell ref="H16:H21"/>
    <mergeCell ref="G10:G15"/>
    <mergeCell ref="H10:H15"/>
    <mergeCell ref="I10:I15"/>
    <mergeCell ref="J10:J15"/>
    <mergeCell ref="K10:K15"/>
    <mergeCell ref="L10:L15"/>
    <mergeCell ref="A10:A15"/>
    <mergeCell ref="B10:B15"/>
    <mergeCell ref="C10:C15"/>
    <mergeCell ref="D10:D15"/>
    <mergeCell ref="E10:E15"/>
    <mergeCell ref="F10:F15"/>
    <mergeCell ref="C22:C27"/>
    <mergeCell ref="D22:D27"/>
    <mergeCell ref="E22:E27"/>
    <mergeCell ref="F22:F27"/>
    <mergeCell ref="I16:I21"/>
    <mergeCell ref="J16:J21"/>
    <mergeCell ref="K16:K21"/>
    <mergeCell ref="L16:L21"/>
    <mergeCell ref="M16:M21"/>
    <mergeCell ref="I28:I33"/>
    <mergeCell ref="J28:J33"/>
    <mergeCell ref="K28:K33"/>
    <mergeCell ref="L28:L33"/>
    <mergeCell ref="M28:M33"/>
    <mergeCell ref="N28:N33"/>
    <mergeCell ref="M22:M27"/>
    <mergeCell ref="N22:N27"/>
    <mergeCell ref="A28:A33"/>
    <mergeCell ref="B28:B33"/>
    <mergeCell ref="C28:C33"/>
    <mergeCell ref="D28:D33"/>
    <mergeCell ref="E28:E33"/>
    <mergeCell ref="F28:F33"/>
    <mergeCell ref="G28:G33"/>
    <mergeCell ref="H28:H33"/>
    <mergeCell ref="G22:G27"/>
    <mergeCell ref="H22:H27"/>
    <mergeCell ref="I22:I27"/>
    <mergeCell ref="J22:J27"/>
    <mergeCell ref="K22:K27"/>
    <mergeCell ref="L22:L27"/>
    <mergeCell ref="A22:A27"/>
    <mergeCell ref="B22:B27"/>
    <mergeCell ref="N40:N45"/>
    <mergeCell ref="M34:M39"/>
    <mergeCell ref="N34:N39"/>
    <mergeCell ref="A40:A45"/>
    <mergeCell ref="B40:B45"/>
    <mergeCell ref="C40:C45"/>
    <mergeCell ref="D40:D45"/>
    <mergeCell ref="E40:E45"/>
    <mergeCell ref="F40:F45"/>
    <mergeCell ref="G40:G45"/>
    <mergeCell ref="H40:H45"/>
    <mergeCell ref="G34:G39"/>
    <mergeCell ref="H34:H39"/>
    <mergeCell ref="I34:I39"/>
    <mergeCell ref="J34:J39"/>
    <mergeCell ref="K34:K39"/>
    <mergeCell ref="L34:L39"/>
    <mergeCell ref="A34:A39"/>
    <mergeCell ref="B34:B39"/>
    <mergeCell ref="C34:C39"/>
    <mergeCell ref="D34:D39"/>
    <mergeCell ref="E34:E39"/>
    <mergeCell ref="F34:F39"/>
    <mergeCell ref="C46:C51"/>
    <mergeCell ref="D46:D51"/>
    <mergeCell ref="E46:E51"/>
    <mergeCell ref="F46:F51"/>
    <mergeCell ref="I40:I45"/>
    <mergeCell ref="J40:J45"/>
    <mergeCell ref="K40:K45"/>
    <mergeCell ref="L40:L45"/>
    <mergeCell ref="M40:M45"/>
    <mergeCell ref="I52:I57"/>
    <mergeCell ref="J52:J57"/>
    <mergeCell ref="K52:K57"/>
    <mergeCell ref="L52:L57"/>
    <mergeCell ref="M52:M57"/>
    <mergeCell ref="N52:N57"/>
    <mergeCell ref="M46:M51"/>
    <mergeCell ref="N46:N51"/>
    <mergeCell ref="A52:A57"/>
    <mergeCell ref="B52:B57"/>
    <mergeCell ref="C52:C57"/>
    <mergeCell ref="D52:D57"/>
    <mergeCell ref="E52:E57"/>
    <mergeCell ref="F52:F57"/>
    <mergeCell ref="G52:G57"/>
    <mergeCell ref="H52:H57"/>
    <mergeCell ref="G46:G51"/>
    <mergeCell ref="H46:H51"/>
    <mergeCell ref="I46:I51"/>
    <mergeCell ref="J46:J51"/>
    <mergeCell ref="K46:K51"/>
    <mergeCell ref="L46:L51"/>
    <mergeCell ref="A46:A51"/>
    <mergeCell ref="B46:B51"/>
    <mergeCell ref="A64:A69"/>
    <mergeCell ref="B64:B69"/>
    <mergeCell ref="C64:C69"/>
    <mergeCell ref="D64:D69"/>
    <mergeCell ref="E64:E69"/>
    <mergeCell ref="F64:F69"/>
    <mergeCell ref="G64:G69"/>
    <mergeCell ref="H64:H69"/>
    <mergeCell ref="G58:G63"/>
    <mergeCell ref="H58:H63"/>
    <mergeCell ref="A58:A63"/>
    <mergeCell ref="B58:B63"/>
    <mergeCell ref="C58:C63"/>
    <mergeCell ref="D58:D63"/>
    <mergeCell ref="E58:E63"/>
    <mergeCell ref="F58:F63"/>
    <mergeCell ref="B70:AJ70"/>
    <mergeCell ref="I64:I69"/>
    <mergeCell ref="J64:J69"/>
    <mergeCell ref="K64:K69"/>
    <mergeCell ref="L64:L69"/>
    <mergeCell ref="M64:M69"/>
    <mergeCell ref="N64:N69"/>
    <mergeCell ref="M58:M63"/>
    <mergeCell ref="N58:N63"/>
    <mergeCell ref="I58:I63"/>
    <mergeCell ref="J58:J63"/>
    <mergeCell ref="K58:K63"/>
    <mergeCell ref="L58:L63"/>
  </mergeCells>
  <conditionalFormatting sqref="H10 H16">
    <cfRule type="cellIs" dxfId="2775" priority="227" operator="equal">
      <formula>"Muy Alta"</formula>
    </cfRule>
    <cfRule type="cellIs" dxfId="2774" priority="228" operator="equal">
      <formula>"Alta"</formula>
    </cfRule>
    <cfRule type="cellIs" dxfId="2773" priority="229" operator="equal">
      <formula>"Media"</formula>
    </cfRule>
    <cfRule type="cellIs" dxfId="2772" priority="230" operator="equal">
      <formula>"Baja"</formula>
    </cfRule>
    <cfRule type="cellIs" dxfId="2771" priority="231" operator="equal">
      <formula>"Muy Baja"</formula>
    </cfRule>
  </conditionalFormatting>
  <conditionalFormatting sqref="L10 L16 L22 L28 L34 L40 L46 L52 L58 L64">
    <cfRule type="cellIs" dxfId="2770" priority="222" operator="equal">
      <formula>"Catastrófico"</formula>
    </cfRule>
    <cfRule type="cellIs" dxfId="2769" priority="223" operator="equal">
      <formula>"Mayor"</formula>
    </cfRule>
    <cfRule type="cellIs" dxfId="2768" priority="224" operator="equal">
      <formula>"Moderado"</formula>
    </cfRule>
    <cfRule type="cellIs" dxfId="2767" priority="225" operator="equal">
      <formula>"Menor"</formula>
    </cfRule>
    <cfRule type="cellIs" dxfId="2766" priority="226" operator="equal">
      <formula>"Leve"</formula>
    </cfRule>
  </conditionalFormatting>
  <conditionalFormatting sqref="N10">
    <cfRule type="cellIs" dxfId="2765" priority="218" operator="equal">
      <formula>"Extremo"</formula>
    </cfRule>
    <cfRule type="cellIs" dxfId="2764" priority="219" operator="equal">
      <formula>"Alto"</formula>
    </cfRule>
    <cfRule type="cellIs" dxfId="2763" priority="220" operator="equal">
      <formula>"Moderado"</formula>
    </cfRule>
    <cfRule type="cellIs" dxfId="2762" priority="221" operator="equal">
      <formula>"Bajo"</formula>
    </cfRule>
  </conditionalFormatting>
  <conditionalFormatting sqref="Y10:Y15">
    <cfRule type="cellIs" dxfId="2761" priority="213" operator="equal">
      <formula>"Muy Alta"</formula>
    </cfRule>
    <cfRule type="cellIs" dxfId="2760" priority="214" operator="equal">
      <formula>"Alta"</formula>
    </cfRule>
    <cfRule type="cellIs" dxfId="2759" priority="215" operator="equal">
      <formula>"Media"</formula>
    </cfRule>
    <cfRule type="cellIs" dxfId="2758" priority="216" operator="equal">
      <formula>"Baja"</formula>
    </cfRule>
    <cfRule type="cellIs" dxfId="2757" priority="217" operator="equal">
      <formula>"Muy Baja"</formula>
    </cfRule>
  </conditionalFormatting>
  <conditionalFormatting sqref="AA10:AA15">
    <cfRule type="cellIs" dxfId="2756" priority="208" operator="equal">
      <formula>"Catastrófico"</formula>
    </cfRule>
    <cfRule type="cellIs" dxfId="2755" priority="209" operator="equal">
      <formula>"Mayor"</formula>
    </cfRule>
    <cfRule type="cellIs" dxfId="2754" priority="210" operator="equal">
      <formula>"Moderado"</formula>
    </cfRule>
    <cfRule type="cellIs" dxfId="2753" priority="211" operator="equal">
      <formula>"Menor"</formula>
    </cfRule>
    <cfRule type="cellIs" dxfId="2752" priority="212" operator="equal">
      <formula>"Leve"</formula>
    </cfRule>
  </conditionalFormatting>
  <conditionalFormatting sqref="AC10:AC15">
    <cfRule type="cellIs" dxfId="2751" priority="204" operator="equal">
      <formula>"Extremo"</formula>
    </cfRule>
    <cfRule type="cellIs" dxfId="2750" priority="205" operator="equal">
      <formula>"Alto"</formula>
    </cfRule>
    <cfRule type="cellIs" dxfId="2749" priority="206" operator="equal">
      <formula>"Moderado"</formula>
    </cfRule>
    <cfRule type="cellIs" dxfId="2748" priority="207" operator="equal">
      <formula>"Bajo"</formula>
    </cfRule>
  </conditionalFormatting>
  <conditionalFormatting sqref="H58">
    <cfRule type="cellIs" dxfId="2747" priority="43" operator="equal">
      <formula>"Muy Alta"</formula>
    </cfRule>
    <cfRule type="cellIs" dxfId="2746" priority="44" operator="equal">
      <formula>"Alta"</formula>
    </cfRule>
    <cfRule type="cellIs" dxfId="2745" priority="45" operator="equal">
      <formula>"Media"</formula>
    </cfRule>
    <cfRule type="cellIs" dxfId="2744" priority="46" operator="equal">
      <formula>"Baja"</formula>
    </cfRule>
    <cfRule type="cellIs" dxfId="2743" priority="47" operator="equal">
      <formula>"Muy Baja"</formula>
    </cfRule>
  </conditionalFormatting>
  <conditionalFormatting sqref="N16">
    <cfRule type="cellIs" dxfId="2742" priority="200" operator="equal">
      <formula>"Extremo"</formula>
    </cfRule>
    <cfRule type="cellIs" dxfId="2741" priority="201" operator="equal">
      <formula>"Alto"</formula>
    </cfRule>
    <cfRule type="cellIs" dxfId="2740" priority="202" operator="equal">
      <formula>"Moderado"</formula>
    </cfRule>
    <cfRule type="cellIs" dxfId="2739" priority="203" operator="equal">
      <formula>"Bajo"</formula>
    </cfRule>
  </conditionalFormatting>
  <conditionalFormatting sqref="Y16:Y21">
    <cfRule type="cellIs" dxfId="2738" priority="195" operator="equal">
      <formula>"Muy Alta"</formula>
    </cfRule>
    <cfRule type="cellIs" dxfId="2737" priority="196" operator="equal">
      <formula>"Alta"</formula>
    </cfRule>
    <cfRule type="cellIs" dxfId="2736" priority="197" operator="equal">
      <formula>"Media"</formula>
    </cfRule>
    <cfRule type="cellIs" dxfId="2735" priority="198" operator="equal">
      <formula>"Baja"</formula>
    </cfRule>
    <cfRule type="cellIs" dxfId="2734" priority="199" operator="equal">
      <formula>"Muy Baja"</formula>
    </cfRule>
  </conditionalFormatting>
  <conditionalFormatting sqref="AA16:AA21">
    <cfRule type="cellIs" dxfId="2733" priority="190" operator="equal">
      <formula>"Catastrófico"</formula>
    </cfRule>
    <cfRule type="cellIs" dxfId="2732" priority="191" operator="equal">
      <formula>"Mayor"</formula>
    </cfRule>
    <cfRule type="cellIs" dxfId="2731" priority="192" operator="equal">
      <formula>"Moderado"</formula>
    </cfRule>
    <cfRule type="cellIs" dxfId="2730" priority="193" operator="equal">
      <formula>"Menor"</formula>
    </cfRule>
    <cfRule type="cellIs" dxfId="2729" priority="194" operator="equal">
      <formula>"Leve"</formula>
    </cfRule>
  </conditionalFormatting>
  <conditionalFormatting sqref="AC16:AC21">
    <cfRule type="cellIs" dxfId="2728" priority="186" operator="equal">
      <formula>"Extremo"</formula>
    </cfRule>
    <cfRule type="cellIs" dxfId="2727" priority="187" operator="equal">
      <formula>"Alto"</formula>
    </cfRule>
    <cfRule type="cellIs" dxfId="2726" priority="188" operator="equal">
      <formula>"Moderado"</formula>
    </cfRule>
    <cfRule type="cellIs" dxfId="2725" priority="189" operator="equal">
      <formula>"Bajo"</formula>
    </cfRule>
  </conditionalFormatting>
  <conditionalFormatting sqref="H22">
    <cfRule type="cellIs" dxfId="2724" priority="181" operator="equal">
      <formula>"Muy Alta"</formula>
    </cfRule>
    <cfRule type="cellIs" dxfId="2723" priority="182" operator="equal">
      <formula>"Alta"</formula>
    </cfRule>
    <cfRule type="cellIs" dxfId="2722" priority="183" operator="equal">
      <formula>"Media"</formula>
    </cfRule>
    <cfRule type="cellIs" dxfId="2721" priority="184" operator="equal">
      <formula>"Baja"</formula>
    </cfRule>
    <cfRule type="cellIs" dxfId="2720" priority="185" operator="equal">
      <formula>"Muy Baja"</formula>
    </cfRule>
  </conditionalFormatting>
  <conditionalFormatting sqref="N22">
    <cfRule type="cellIs" dxfId="2719" priority="177" operator="equal">
      <formula>"Extremo"</formula>
    </cfRule>
    <cfRule type="cellIs" dxfId="2718" priority="178" operator="equal">
      <formula>"Alto"</formula>
    </cfRule>
    <cfRule type="cellIs" dxfId="2717" priority="179" operator="equal">
      <formula>"Moderado"</formula>
    </cfRule>
    <cfRule type="cellIs" dxfId="2716" priority="180" operator="equal">
      <formula>"Bajo"</formula>
    </cfRule>
  </conditionalFormatting>
  <conditionalFormatting sqref="Y22:Y27">
    <cfRule type="cellIs" dxfId="2715" priority="172" operator="equal">
      <formula>"Muy Alta"</formula>
    </cfRule>
    <cfRule type="cellIs" dxfId="2714" priority="173" operator="equal">
      <formula>"Alta"</formula>
    </cfRule>
    <cfRule type="cellIs" dxfId="2713" priority="174" operator="equal">
      <formula>"Media"</formula>
    </cfRule>
    <cfRule type="cellIs" dxfId="2712" priority="175" operator="equal">
      <formula>"Baja"</formula>
    </cfRule>
    <cfRule type="cellIs" dxfId="2711" priority="176" operator="equal">
      <formula>"Muy Baja"</formula>
    </cfRule>
  </conditionalFormatting>
  <conditionalFormatting sqref="AA22:AA27">
    <cfRule type="cellIs" dxfId="2710" priority="167" operator="equal">
      <formula>"Catastrófico"</formula>
    </cfRule>
    <cfRule type="cellIs" dxfId="2709" priority="168" operator="equal">
      <formula>"Mayor"</formula>
    </cfRule>
    <cfRule type="cellIs" dxfId="2708" priority="169" operator="equal">
      <formula>"Moderado"</formula>
    </cfRule>
    <cfRule type="cellIs" dxfId="2707" priority="170" operator="equal">
      <formula>"Menor"</formula>
    </cfRule>
    <cfRule type="cellIs" dxfId="2706" priority="171" operator="equal">
      <formula>"Leve"</formula>
    </cfRule>
  </conditionalFormatting>
  <conditionalFormatting sqref="AC22:AC27">
    <cfRule type="cellIs" dxfId="2705" priority="163" operator="equal">
      <formula>"Extremo"</formula>
    </cfRule>
    <cfRule type="cellIs" dxfId="2704" priority="164" operator="equal">
      <formula>"Alto"</formula>
    </cfRule>
    <cfRule type="cellIs" dxfId="2703" priority="165" operator="equal">
      <formula>"Moderado"</formula>
    </cfRule>
    <cfRule type="cellIs" dxfId="2702" priority="166" operator="equal">
      <formula>"Bajo"</formula>
    </cfRule>
  </conditionalFormatting>
  <conditionalFormatting sqref="H28">
    <cfRule type="cellIs" dxfId="2701" priority="158" operator="equal">
      <formula>"Muy Alta"</formula>
    </cfRule>
    <cfRule type="cellIs" dxfId="2700" priority="159" operator="equal">
      <formula>"Alta"</formula>
    </cfRule>
    <cfRule type="cellIs" dxfId="2699" priority="160" operator="equal">
      <formula>"Media"</formula>
    </cfRule>
    <cfRule type="cellIs" dxfId="2698" priority="161" operator="equal">
      <formula>"Baja"</formula>
    </cfRule>
    <cfRule type="cellIs" dxfId="2697" priority="162" operator="equal">
      <formula>"Muy Baja"</formula>
    </cfRule>
  </conditionalFormatting>
  <conditionalFormatting sqref="N28">
    <cfRule type="cellIs" dxfId="2696" priority="154" operator="equal">
      <formula>"Extremo"</formula>
    </cfRule>
    <cfRule type="cellIs" dxfId="2695" priority="155" operator="equal">
      <formula>"Alto"</formula>
    </cfRule>
    <cfRule type="cellIs" dxfId="2694" priority="156" operator="equal">
      <formula>"Moderado"</formula>
    </cfRule>
    <cfRule type="cellIs" dxfId="2693" priority="157" operator="equal">
      <formula>"Bajo"</formula>
    </cfRule>
  </conditionalFormatting>
  <conditionalFormatting sqref="Y28:Y33">
    <cfRule type="cellIs" dxfId="2692" priority="149" operator="equal">
      <formula>"Muy Alta"</formula>
    </cfRule>
    <cfRule type="cellIs" dxfId="2691" priority="150" operator="equal">
      <formula>"Alta"</formula>
    </cfRule>
    <cfRule type="cellIs" dxfId="2690" priority="151" operator="equal">
      <formula>"Media"</formula>
    </cfRule>
    <cfRule type="cellIs" dxfId="2689" priority="152" operator="equal">
      <formula>"Baja"</formula>
    </cfRule>
    <cfRule type="cellIs" dxfId="2688" priority="153" operator="equal">
      <formula>"Muy Baja"</formula>
    </cfRule>
  </conditionalFormatting>
  <conditionalFormatting sqref="AA28:AA33">
    <cfRule type="cellIs" dxfId="2687" priority="144" operator="equal">
      <formula>"Catastrófico"</formula>
    </cfRule>
    <cfRule type="cellIs" dxfId="2686" priority="145" operator="equal">
      <formula>"Mayor"</formula>
    </cfRule>
    <cfRule type="cellIs" dxfId="2685" priority="146" operator="equal">
      <formula>"Moderado"</formula>
    </cfRule>
    <cfRule type="cellIs" dxfId="2684" priority="147" operator="equal">
      <formula>"Menor"</formula>
    </cfRule>
    <cfRule type="cellIs" dxfId="2683" priority="148" operator="equal">
      <formula>"Leve"</formula>
    </cfRule>
  </conditionalFormatting>
  <conditionalFormatting sqref="AC28:AC33">
    <cfRule type="cellIs" dxfId="2682" priority="140" operator="equal">
      <formula>"Extremo"</formula>
    </cfRule>
    <cfRule type="cellIs" dxfId="2681" priority="141" operator="equal">
      <formula>"Alto"</formula>
    </cfRule>
    <cfRule type="cellIs" dxfId="2680" priority="142" operator="equal">
      <formula>"Moderado"</formula>
    </cfRule>
    <cfRule type="cellIs" dxfId="2679" priority="143" operator="equal">
      <formula>"Bajo"</formula>
    </cfRule>
  </conditionalFormatting>
  <conditionalFormatting sqref="H34">
    <cfRule type="cellIs" dxfId="2678" priority="135" operator="equal">
      <formula>"Muy Alta"</formula>
    </cfRule>
    <cfRule type="cellIs" dxfId="2677" priority="136" operator="equal">
      <formula>"Alta"</formula>
    </cfRule>
    <cfRule type="cellIs" dxfId="2676" priority="137" operator="equal">
      <formula>"Media"</formula>
    </cfRule>
    <cfRule type="cellIs" dxfId="2675" priority="138" operator="equal">
      <formula>"Baja"</formula>
    </cfRule>
    <cfRule type="cellIs" dxfId="2674" priority="139" operator="equal">
      <formula>"Muy Baja"</formula>
    </cfRule>
  </conditionalFormatting>
  <conditionalFormatting sqref="N34">
    <cfRule type="cellIs" dxfId="2673" priority="131" operator="equal">
      <formula>"Extremo"</formula>
    </cfRule>
    <cfRule type="cellIs" dxfId="2672" priority="132" operator="equal">
      <formula>"Alto"</formula>
    </cfRule>
    <cfRule type="cellIs" dxfId="2671" priority="133" operator="equal">
      <formula>"Moderado"</formula>
    </cfRule>
    <cfRule type="cellIs" dxfId="2670" priority="134" operator="equal">
      <formula>"Bajo"</formula>
    </cfRule>
  </conditionalFormatting>
  <conditionalFormatting sqref="Y34:Y39">
    <cfRule type="cellIs" dxfId="2669" priority="126" operator="equal">
      <formula>"Muy Alta"</formula>
    </cfRule>
    <cfRule type="cellIs" dxfId="2668" priority="127" operator="equal">
      <formula>"Alta"</formula>
    </cfRule>
    <cfRule type="cellIs" dxfId="2667" priority="128" operator="equal">
      <formula>"Media"</formula>
    </cfRule>
    <cfRule type="cellIs" dxfId="2666" priority="129" operator="equal">
      <formula>"Baja"</formula>
    </cfRule>
    <cfRule type="cellIs" dxfId="2665" priority="130" operator="equal">
      <formula>"Muy Baja"</formula>
    </cfRule>
  </conditionalFormatting>
  <conditionalFormatting sqref="AA34:AA39">
    <cfRule type="cellIs" dxfId="2664" priority="121" operator="equal">
      <formula>"Catastrófico"</formula>
    </cfRule>
    <cfRule type="cellIs" dxfId="2663" priority="122" operator="equal">
      <formula>"Mayor"</formula>
    </cfRule>
    <cfRule type="cellIs" dxfId="2662" priority="123" operator="equal">
      <formula>"Moderado"</formula>
    </cfRule>
    <cfRule type="cellIs" dxfId="2661" priority="124" operator="equal">
      <formula>"Menor"</formula>
    </cfRule>
    <cfRule type="cellIs" dxfId="2660" priority="125" operator="equal">
      <formula>"Leve"</formula>
    </cfRule>
  </conditionalFormatting>
  <conditionalFormatting sqref="AC34:AC39">
    <cfRule type="cellIs" dxfId="2659" priority="117" operator="equal">
      <formula>"Extremo"</formula>
    </cfRule>
    <cfRule type="cellIs" dxfId="2658" priority="118" operator="equal">
      <formula>"Alto"</formula>
    </cfRule>
    <cfRule type="cellIs" dxfId="2657" priority="119" operator="equal">
      <formula>"Moderado"</formula>
    </cfRule>
    <cfRule type="cellIs" dxfId="2656" priority="120" operator="equal">
      <formula>"Bajo"</formula>
    </cfRule>
  </conditionalFormatting>
  <conditionalFormatting sqref="H40">
    <cfRule type="cellIs" dxfId="2655" priority="112" operator="equal">
      <formula>"Muy Alta"</formula>
    </cfRule>
    <cfRule type="cellIs" dxfId="2654" priority="113" operator="equal">
      <formula>"Alta"</formula>
    </cfRule>
    <cfRule type="cellIs" dxfId="2653" priority="114" operator="equal">
      <formula>"Media"</formula>
    </cfRule>
    <cfRule type="cellIs" dxfId="2652" priority="115" operator="equal">
      <formula>"Baja"</formula>
    </cfRule>
    <cfRule type="cellIs" dxfId="2651" priority="116" operator="equal">
      <formula>"Muy Baja"</formula>
    </cfRule>
  </conditionalFormatting>
  <conditionalFormatting sqref="N40">
    <cfRule type="cellIs" dxfId="2650" priority="108" operator="equal">
      <formula>"Extremo"</formula>
    </cfRule>
    <cfRule type="cellIs" dxfId="2649" priority="109" operator="equal">
      <formula>"Alto"</formula>
    </cfRule>
    <cfRule type="cellIs" dxfId="2648" priority="110" operator="equal">
      <formula>"Moderado"</formula>
    </cfRule>
    <cfRule type="cellIs" dxfId="2647" priority="111" operator="equal">
      <formula>"Bajo"</formula>
    </cfRule>
  </conditionalFormatting>
  <conditionalFormatting sqref="Y40:Y45">
    <cfRule type="cellIs" dxfId="2646" priority="103" operator="equal">
      <formula>"Muy Alta"</formula>
    </cfRule>
    <cfRule type="cellIs" dxfId="2645" priority="104" operator="equal">
      <formula>"Alta"</formula>
    </cfRule>
    <cfRule type="cellIs" dxfId="2644" priority="105" operator="equal">
      <formula>"Media"</formula>
    </cfRule>
    <cfRule type="cellIs" dxfId="2643" priority="106" operator="equal">
      <formula>"Baja"</formula>
    </cfRule>
    <cfRule type="cellIs" dxfId="2642" priority="107" operator="equal">
      <formula>"Muy Baja"</formula>
    </cfRule>
  </conditionalFormatting>
  <conditionalFormatting sqref="AA40:AA45">
    <cfRule type="cellIs" dxfId="2641" priority="98" operator="equal">
      <formula>"Catastrófico"</formula>
    </cfRule>
    <cfRule type="cellIs" dxfId="2640" priority="99" operator="equal">
      <formula>"Mayor"</formula>
    </cfRule>
    <cfRule type="cellIs" dxfId="2639" priority="100" operator="equal">
      <formula>"Moderado"</formula>
    </cfRule>
    <cfRule type="cellIs" dxfId="2638" priority="101" operator="equal">
      <formula>"Menor"</formula>
    </cfRule>
    <cfRule type="cellIs" dxfId="2637" priority="102" operator="equal">
      <formula>"Leve"</formula>
    </cfRule>
  </conditionalFormatting>
  <conditionalFormatting sqref="AC40:AC45">
    <cfRule type="cellIs" dxfId="2636" priority="94" operator="equal">
      <formula>"Extremo"</formula>
    </cfRule>
    <cfRule type="cellIs" dxfId="2635" priority="95" operator="equal">
      <formula>"Alto"</formula>
    </cfRule>
    <cfRule type="cellIs" dxfId="2634" priority="96" operator="equal">
      <formula>"Moderado"</formula>
    </cfRule>
    <cfRule type="cellIs" dxfId="2633" priority="97" operator="equal">
      <formula>"Bajo"</formula>
    </cfRule>
  </conditionalFormatting>
  <conditionalFormatting sqref="H46">
    <cfRule type="cellIs" dxfId="2632" priority="89" operator="equal">
      <formula>"Muy Alta"</formula>
    </cfRule>
    <cfRule type="cellIs" dxfId="2631" priority="90" operator="equal">
      <formula>"Alta"</formula>
    </cfRule>
    <cfRule type="cellIs" dxfId="2630" priority="91" operator="equal">
      <formula>"Media"</formula>
    </cfRule>
    <cfRule type="cellIs" dxfId="2629" priority="92" operator="equal">
      <formula>"Baja"</formula>
    </cfRule>
    <cfRule type="cellIs" dxfId="2628" priority="93" operator="equal">
      <formula>"Muy Baja"</formula>
    </cfRule>
  </conditionalFormatting>
  <conditionalFormatting sqref="N46">
    <cfRule type="cellIs" dxfId="2627" priority="85" operator="equal">
      <formula>"Extremo"</formula>
    </cfRule>
    <cfRule type="cellIs" dxfId="2626" priority="86" operator="equal">
      <formula>"Alto"</formula>
    </cfRule>
    <cfRule type="cellIs" dxfId="2625" priority="87" operator="equal">
      <formula>"Moderado"</formula>
    </cfRule>
    <cfRule type="cellIs" dxfId="2624" priority="88" operator="equal">
      <formula>"Bajo"</formula>
    </cfRule>
  </conditionalFormatting>
  <conditionalFormatting sqref="Y46:Y51">
    <cfRule type="cellIs" dxfId="2623" priority="80" operator="equal">
      <formula>"Muy Alta"</formula>
    </cfRule>
    <cfRule type="cellIs" dxfId="2622" priority="81" operator="equal">
      <formula>"Alta"</formula>
    </cfRule>
    <cfRule type="cellIs" dxfId="2621" priority="82" operator="equal">
      <formula>"Media"</formula>
    </cfRule>
    <cfRule type="cellIs" dxfId="2620" priority="83" operator="equal">
      <formula>"Baja"</formula>
    </cfRule>
    <cfRule type="cellIs" dxfId="2619" priority="84" operator="equal">
      <formula>"Muy Baja"</formula>
    </cfRule>
  </conditionalFormatting>
  <conditionalFormatting sqref="AA46:AA51">
    <cfRule type="cellIs" dxfId="2618" priority="75" operator="equal">
      <formula>"Catastrófico"</formula>
    </cfRule>
    <cfRule type="cellIs" dxfId="2617" priority="76" operator="equal">
      <formula>"Mayor"</formula>
    </cfRule>
    <cfRule type="cellIs" dxfId="2616" priority="77" operator="equal">
      <formula>"Moderado"</formula>
    </cfRule>
    <cfRule type="cellIs" dxfId="2615" priority="78" operator="equal">
      <formula>"Menor"</formula>
    </cfRule>
    <cfRule type="cellIs" dxfId="2614" priority="79" operator="equal">
      <formula>"Leve"</formula>
    </cfRule>
  </conditionalFormatting>
  <conditionalFormatting sqref="AC46:AC51">
    <cfRule type="cellIs" dxfId="2613" priority="71" operator="equal">
      <formula>"Extremo"</formula>
    </cfRule>
    <cfRule type="cellIs" dxfId="2612" priority="72" operator="equal">
      <formula>"Alto"</formula>
    </cfRule>
    <cfRule type="cellIs" dxfId="2611" priority="73" operator="equal">
      <formula>"Moderado"</formula>
    </cfRule>
    <cfRule type="cellIs" dxfId="2610" priority="74" operator="equal">
      <formula>"Bajo"</formula>
    </cfRule>
  </conditionalFormatting>
  <conditionalFormatting sqref="H52">
    <cfRule type="cellIs" dxfId="2609" priority="66" operator="equal">
      <formula>"Muy Alta"</formula>
    </cfRule>
    <cfRule type="cellIs" dxfId="2608" priority="67" operator="equal">
      <formula>"Alta"</formula>
    </cfRule>
    <cfRule type="cellIs" dxfId="2607" priority="68" operator="equal">
      <formula>"Media"</formula>
    </cfRule>
    <cfRule type="cellIs" dxfId="2606" priority="69" operator="equal">
      <formula>"Baja"</formula>
    </cfRule>
    <cfRule type="cellIs" dxfId="2605" priority="70" operator="equal">
      <formula>"Muy Baja"</formula>
    </cfRule>
  </conditionalFormatting>
  <conditionalFormatting sqref="N52">
    <cfRule type="cellIs" dxfId="2604" priority="62" operator="equal">
      <formula>"Extremo"</formula>
    </cfRule>
    <cfRule type="cellIs" dxfId="2603" priority="63" operator="equal">
      <formula>"Alto"</formula>
    </cfRule>
    <cfRule type="cellIs" dxfId="2602" priority="64" operator="equal">
      <formula>"Moderado"</formula>
    </cfRule>
    <cfRule type="cellIs" dxfId="2601" priority="65" operator="equal">
      <formula>"Bajo"</formula>
    </cfRule>
  </conditionalFormatting>
  <conditionalFormatting sqref="Y52:Y57">
    <cfRule type="cellIs" dxfId="2600" priority="57" operator="equal">
      <formula>"Muy Alta"</formula>
    </cfRule>
    <cfRule type="cellIs" dxfId="2599" priority="58" operator="equal">
      <formula>"Alta"</formula>
    </cfRule>
    <cfRule type="cellIs" dxfId="2598" priority="59" operator="equal">
      <formula>"Media"</formula>
    </cfRule>
    <cfRule type="cellIs" dxfId="2597" priority="60" operator="equal">
      <formula>"Baja"</formula>
    </cfRule>
    <cfRule type="cellIs" dxfId="2596" priority="61" operator="equal">
      <formula>"Muy Baja"</formula>
    </cfRule>
  </conditionalFormatting>
  <conditionalFormatting sqref="AA52:AA57">
    <cfRule type="cellIs" dxfId="2595" priority="52" operator="equal">
      <formula>"Catastrófico"</formula>
    </cfRule>
    <cfRule type="cellIs" dxfId="2594" priority="53" operator="equal">
      <formula>"Mayor"</formula>
    </cfRule>
    <cfRule type="cellIs" dxfId="2593" priority="54" operator="equal">
      <formula>"Moderado"</formula>
    </cfRule>
    <cfRule type="cellIs" dxfId="2592" priority="55" operator="equal">
      <formula>"Menor"</formula>
    </cfRule>
    <cfRule type="cellIs" dxfId="2591" priority="56" operator="equal">
      <formula>"Leve"</formula>
    </cfRule>
  </conditionalFormatting>
  <conditionalFormatting sqref="AC52:AC57">
    <cfRule type="cellIs" dxfId="2590" priority="48" operator="equal">
      <formula>"Extremo"</formula>
    </cfRule>
    <cfRule type="cellIs" dxfId="2589" priority="49" operator="equal">
      <formula>"Alto"</formula>
    </cfRule>
    <cfRule type="cellIs" dxfId="2588" priority="50" operator="equal">
      <formula>"Moderado"</formula>
    </cfRule>
    <cfRule type="cellIs" dxfId="2587" priority="51" operator="equal">
      <formula>"Bajo"</formula>
    </cfRule>
  </conditionalFormatting>
  <conditionalFormatting sqref="N58">
    <cfRule type="cellIs" dxfId="2586" priority="39" operator="equal">
      <formula>"Extremo"</formula>
    </cfRule>
    <cfRule type="cellIs" dxfId="2585" priority="40" operator="equal">
      <formula>"Alto"</formula>
    </cfRule>
    <cfRule type="cellIs" dxfId="2584" priority="41" operator="equal">
      <formula>"Moderado"</formula>
    </cfRule>
    <cfRule type="cellIs" dxfId="2583" priority="42" operator="equal">
      <formula>"Bajo"</formula>
    </cfRule>
  </conditionalFormatting>
  <conditionalFormatting sqref="Y58:Y63">
    <cfRule type="cellIs" dxfId="2582" priority="34" operator="equal">
      <formula>"Muy Alta"</formula>
    </cfRule>
    <cfRule type="cellIs" dxfId="2581" priority="35" operator="equal">
      <formula>"Alta"</formula>
    </cfRule>
    <cfRule type="cellIs" dxfId="2580" priority="36" operator="equal">
      <formula>"Media"</formula>
    </cfRule>
    <cfRule type="cellIs" dxfId="2579" priority="37" operator="equal">
      <formula>"Baja"</formula>
    </cfRule>
    <cfRule type="cellIs" dxfId="2578" priority="38" operator="equal">
      <formula>"Muy Baja"</formula>
    </cfRule>
  </conditionalFormatting>
  <conditionalFormatting sqref="AA58:AA63">
    <cfRule type="cellIs" dxfId="2577" priority="29" operator="equal">
      <formula>"Catastrófico"</formula>
    </cfRule>
    <cfRule type="cellIs" dxfId="2576" priority="30" operator="equal">
      <formula>"Mayor"</formula>
    </cfRule>
    <cfRule type="cellIs" dxfId="2575" priority="31" operator="equal">
      <formula>"Moderado"</formula>
    </cfRule>
    <cfRule type="cellIs" dxfId="2574" priority="32" operator="equal">
      <formula>"Menor"</formula>
    </cfRule>
    <cfRule type="cellIs" dxfId="2573" priority="33" operator="equal">
      <formula>"Leve"</formula>
    </cfRule>
  </conditionalFormatting>
  <conditionalFormatting sqref="AC58:AC63">
    <cfRule type="cellIs" dxfId="2572" priority="25" operator="equal">
      <formula>"Extremo"</formula>
    </cfRule>
    <cfRule type="cellIs" dxfId="2571" priority="26" operator="equal">
      <formula>"Alto"</formula>
    </cfRule>
    <cfRule type="cellIs" dxfId="2570" priority="27" operator="equal">
      <formula>"Moderado"</formula>
    </cfRule>
    <cfRule type="cellIs" dxfId="2569" priority="28" operator="equal">
      <formula>"Bajo"</formula>
    </cfRule>
  </conditionalFormatting>
  <conditionalFormatting sqref="H64">
    <cfRule type="cellIs" dxfId="2568" priority="20" operator="equal">
      <formula>"Muy Alta"</formula>
    </cfRule>
    <cfRule type="cellIs" dxfId="2567" priority="21" operator="equal">
      <formula>"Alta"</formula>
    </cfRule>
    <cfRule type="cellIs" dxfId="2566" priority="22" operator="equal">
      <formula>"Media"</formula>
    </cfRule>
    <cfRule type="cellIs" dxfId="2565" priority="23" operator="equal">
      <formula>"Baja"</formula>
    </cfRule>
    <cfRule type="cellIs" dxfId="2564" priority="24" operator="equal">
      <formula>"Muy Baja"</formula>
    </cfRule>
  </conditionalFormatting>
  <conditionalFormatting sqref="N64">
    <cfRule type="cellIs" dxfId="2563" priority="16" operator="equal">
      <formula>"Extremo"</formula>
    </cfRule>
    <cfRule type="cellIs" dxfId="2562" priority="17" operator="equal">
      <formula>"Alto"</formula>
    </cfRule>
    <cfRule type="cellIs" dxfId="2561" priority="18" operator="equal">
      <formula>"Moderado"</formula>
    </cfRule>
    <cfRule type="cellIs" dxfId="2560" priority="19" operator="equal">
      <formula>"Bajo"</formula>
    </cfRule>
  </conditionalFormatting>
  <conditionalFormatting sqref="Y64:Y69">
    <cfRule type="cellIs" dxfId="2559" priority="11" operator="equal">
      <formula>"Muy Alta"</formula>
    </cfRule>
    <cfRule type="cellIs" dxfId="2558" priority="12" operator="equal">
      <formula>"Alta"</formula>
    </cfRule>
    <cfRule type="cellIs" dxfId="2557" priority="13" operator="equal">
      <formula>"Media"</formula>
    </cfRule>
    <cfRule type="cellIs" dxfId="2556" priority="14" operator="equal">
      <formula>"Baja"</formula>
    </cfRule>
    <cfRule type="cellIs" dxfId="2555" priority="15" operator="equal">
      <formula>"Muy Baja"</formula>
    </cfRule>
  </conditionalFormatting>
  <conditionalFormatting sqref="AA64:AA69">
    <cfRule type="cellIs" dxfId="2554" priority="6" operator="equal">
      <formula>"Catastrófico"</formula>
    </cfRule>
    <cfRule type="cellIs" dxfId="2553" priority="7" operator="equal">
      <formula>"Mayor"</formula>
    </cfRule>
    <cfRule type="cellIs" dxfId="2552" priority="8" operator="equal">
      <formula>"Moderado"</formula>
    </cfRule>
    <cfRule type="cellIs" dxfId="2551" priority="9" operator="equal">
      <formula>"Menor"</formula>
    </cfRule>
    <cfRule type="cellIs" dxfId="2550" priority="10" operator="equal">
      <formula>"Leve"</formula>
    </cfRule>
  </conditionalFormatting>
  <conditionalFormatting sqref="AC64:AC69">
    <cfRule type="cellIs" dxfId="2549" priority="2" operator="equal">
      <formula>"Extremo"</formula>
    </cfRule>
    <cfRule type="cellIs" dxfId="2548" priority="3" operator="equal">
      <formula>"Alto"</formula>
    </cfRule>
    <cfRule type="cellIs" dxfId="2547" priority="4" operator="equal">
      <formula>"Moderado"</formula>
    </cfRule>
    <cfRule type="cellIs" dxfId="2546" priority="5" operator="equal">
      <formula>"Bajo"</formula>
    </cfRule>
  </conditionalFormatting>
  <conditionalFormatting sqref="K10:K69">
    <cfRule type="containsText" dxfId="2545" priority="1" operator="containsText" text="❌">
      <formula>NOT(ISERROR(SEARCH("❌",K10)))</formula>
    </cfRule>
  </conditionalFormatting>
  <pageMargins left="0.69" right="0.7" top="0.75" bottom="0.75" header="0.3" footer="0.3"/>
  <pageSetup orientation="portrait" r:id="rId1"/>
  <extLst>
    <ext xmlns:x14="http://schemas.microsoft.com/office/spreadsheetml/2009/9/main" uri="{CCE6A557-97BC-4b89-ADB6-D9C93CAAB3DF}">
      <x14:dataValidations xmlns:xm="http://schemas.microsoft.com/office/excel/2006/main" count="15">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AI10:AI69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AH10:AH69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AG10:AG69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AF10:AF69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AE10:AE69</xm:sqref>
        </x14:dataValidation>
        <x14:dataValidation type="list" allowBlank="1" showInputMessage="1" showErrorMessage="1">
          <x14:formula1>
            <xm:f>'Tabla Impacto'!$F$210:$F$221</xm:f>
          </x14:formula1>
          <xm:sqref>J10:J69</xm:sqref>
        </x14:dataValidation>
        <x14:dataValidation type="list" allowBlank="1" showInputMessage="1" showErrorMessage="1">
          <x14:formula1>
            <xm:f>'Opciones Tratamiento'!$B$2:$B$5</xm:f>
          </x14:formula1>
          <xm:sqref>AD10:AD69</xm:sqref>
        </x14:dataValidation>
        <x14:dataValidation type="list" allowBlank="1" showInputMessage="1" showErrorMessage="1">
          <x14:formula1>
            <xm:f>'Opciones Tratamiento'!$E$2:$E$4</xm:f>
          </x14:formula1>
          <xm:sqref>B10:B69</xm:sqref>
        </x14:dataValidation>
        <x14:dataValidation type="list" allowBlank="1" showInputMessage="1" showErrorMessage="1">
          <x14:formula1>
            <xm:f>'Opciones Tratamiento'!$B$13:$B$19</xm:f>
          </x14:formula1>
          <xm:sqref>F10:F69</xm:sqref>
        </x14:dataValidation>
        <x14:dataValidation type="list" allowBlank="1" showInputMessage="1" showErrorMessage="1">
          <x14:formula1>
            <xm:f>'Tabla Valoración controles'!$D$13:$D$14</xm:f>
          </x14:formula1>
          <xm:sqref>W10:W69</xm:sqref>
        </x14:dataValidation>
        <x14:dataValidation type="list" allowBlank="1" showInputMessage="1" showErrorMessage="1">
          <x14:formula1>
            <xm:f>'Opciones Tratamiento'!$B$9:$B$10</xm:f>
          </x14:formula1>
          <xm:sqref>AJ10:AJ11 AJ13:AJ14 AJ16:AJ17 AJ19:AJ20 AJ22:AJ23 AJ25:AJ26 AJ28:AJ29 AJ31:AJ32 AJ34:AJ35 AJ37:AJ38 AJ40:AJ41 AJ43:AJ44 AJ46:AJ47 AJ49:AJ50 AJ52:AJ53 AJ55:AJ56 AJ58:AJ59 AJ61:AJ62 AJ64:AJ65 AJ67:AJ68</xm:sqref>
        </x14:dataValidation>
        <x14:dataValidation type="list" allowBlank="1" showInputMessage="1" showErrorMessage="1">
          <x14:formula1>
            <xm:f>'Tabla Valoración controles'!$D$11:$D$12</xm:f>
          </x14:formula1>
          <xm:sqref>V10:V69</xm:sqref>
        </x14:dataValidation>
        <x14:dataValidation type="list" allowBlank="1" showInputMessage="1" showErrorMessage="1">
          <x14:formula1>
            <xm:f>'Tabla Valoración controles'!$D$9:$D$10</xm:f>
          </x14:formula1>
          <xm:sqref>U10:U69</xm:sqref>
        </x14:dataValidation>
        <x14:dataValidation type="list" allowBlank="1" showInputMessage="1" showErrorMessage="1">
          <x14:formula1>
            <xm:f>'Tabla Valoración controles'!$D$7:$D$8</xm:f>
          </x14:formula1>
          <xm:sqref>S10:S69</xm:sqref>
        </x14:dataValidation>
        <x14:dataValidation type="list" allowBlank="1" showInputMessage="1" showErrorMessage="1">
          <x14:formula1>
            <xm:f>'Tabla Valoración controles'!$D$4:$D$6</xm:f>
          </x14:formula1>
          <xm:sqref>R10:R69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P72"/>
  <sheetViews>
    <sheetView topLeftCell="S7" zoomScale="70" zoomScaleNormal="70" workbookViewId="0">
      <selection activeCell="AI10" sqref="AI10"/>
    </sheetView>
  </sheetViews>
  <sheetFormatPr baseColWidth="10" defaultColWidth="11.42578125" defaultRowHeight="16.5" x14ac:dyDescent="0.3"/>
  <cols>
    <col min="1" max="1" width="4" style="2" bestFit="1" customWidth="1"/>
    <col min="2" max="2" width="14.140625" style="2" customWidth="1"/>
    <col min="3" max="3" width="13.140625" style="2" customWidth="1"/>
    <col min="4" max="4" width="16.1406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4.85546875" style="1" customWidth="1"/>
    <col min="35" max="35" width="18.5703125" style="1" customWidth="1"/>
    <col min="36" max="36" width="21" style="1" customWidth="1"/>
    <col min="37" max="16384" width="11.42578125" style="1"/>
  </cols>
  <sheetData>
    <row r="1" spans="1:68" ht="16.5" customHeight="1" x14ac:dyDescent="0.3">
      <c r="A1" s="232" t="s">
        <v>144</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4"/>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row>
    <row r="2" spans="1:68" ht="24" customHeight="1" x14ac:dyDescent="0.3">
      <c r="A2" s="235"/>
      <c r="B2" s="236"/>
      <c r="C2" s="236"/>
      <c r="D2" s="236"/>
      <c r="E2" s="236"/>
      <c r="F2" s="236"/>
      <c r="G2" s="236"/>
      <c r="H2" s="236"/>
      <c r="I2" s="236"/>
      <c r="J2" s="236"/>
      <c r="K2" s="236"/>
      <c r="L2" s="236"/>
      <c r="M2" s="236"/>
      <c r="N2" s="236"/>
      <c r="O2" s="236"/>
      <c r="P2" s="236"/>
      <c r="Q2" s="236"/>
      <c r="R2" s="236"/>
      <c r="S2" s="236"/>
      <c r="T2" s="236"/>
      <c r="U2" s="236"/>
      <c r="V2" s="236"/>
      <c r="W2" s="236"/>
      <c r="X2" s="236"/>
      <c r="Y2" s="236"/>
      <c r="Z2" s="236"/>
      <c r="AA2" s="236"/>
      <c r="AB2" s="236"/>
      <c r="AC2" s="236"/>
      <c r="AD2" s="236"/>
      <c r="AE2" s="236"/>
      <c r="AF2" s="236"/>
      <c r="AG2" s="236"/>
      <c r="AH2" s="236"/>
      <c r="AI2" s="236"/>
      <c r="AJ2" s="237"/>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1:68" x14ac:dyDescent="0.3">
      <c r="A3" s="28"/>
      <c r="B3" s="29"/>
      <c r="C3" s="28"/>
      <c r="D3" s="28"/>
      <c r="E3" s="8"/>
      <c r="F3" s="27"/>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1:68" ht="26.25" customHeight="1" x14ac:dyDescent="0.3">
      <c r="A4" s="227" t="s">
        <v>43</v>
      </c>
      <c r="B4" s="228"/>
      <c r="C4" s="238" t="s">
        <v>389</v>
      </c>
      <c r="D4" s="239"/>
      <c r="E4" s="239"/>
      <c r="F4" s="239"/>
      <c r="G4" s="239"/>
      <c r="H4" s="239"/>
      <c r="I4" s="239"/>
      <c r="J4" s="239"/>
      <c r="K4" s="239"/>
      <c r="L4" s="239"/>
      <c r="M4" s="239"/>
      <c r="N4" s="240"/>
      <c r="O4" s="241"/>
      <c r="P4" s="241"/>
      <c r="Q4" s="241"/>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1:68" ht="30" customHeight="1" x14ac:dyDescent="0.3">
      <c r="A5" s="227" t="s">
        <v>130</v>
      </c>
      <c r="B5" s="228"/>
      <c r="C5" s="238" t="s">
        <v>387</v>
      </c>
      <c r="D5" s="239"/>
      <c r="E5" s="239"/>
      <c r="F5" s="239"/>
      <c r="G5" s="239"/>
      <c r="H5" s="239"/>
      <c r="I5" s="239"/>
      <c r="J5" s="239"/>
      <c r="K5" s="239"/>
      <c r="L5" s="239"/>
      <c r="M5" s="239"/>
      <c r="N5" s="240"/>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1:68" ht="49.5" customHeight="1" x14ac:dyDescent="0.3">
      <c r="A6" s="227" t="s">
        <v>44</v>
      </c>
      <c r="B6" s="228"/>
      <c r="C6" s="141" t="s">
        <v>388</v>
      </c>
      <c r="D6" s="142"/>
      <c r="E6" s="142"/>
      <c r="F6" s="142"/>
      <c r="G6" s="142"/>
      <c r="H6" s="142"/>
      <c r="I6" s="142"/>
      <c r="J6" s="142"/>
      <c r="K6" s="142"/>
      <c r="L6" s="142"/>
      <c r="M6" s="142"/>
      <c r="N6" s="143"/>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row>
    <row r="7" spans="1:68" x14ac:dyDescent="0.3">
      <c r="A7" s="219" t="s">
        <v>139</v>
      </c>
      <c r="B7" s="220"/>
      <c r="C7" s="220"/>
      <c r="D7" s="220"/>
      <c r="E7" s="220"/>
      <c r="F7" s="220"/>
      <c r="G7" s="221"/>
      <c r="H7" s="219" t="s">
        <v>140</v>
      </c>
      <c r="I7" s="220"/>
      <c r="J7" s="220"/>
      <c r="K7" s="220"/>
      <c r="L7" s="220"/>
      <c r="M7" s="220"/>
      <c r="N7" s="221"/>
      <c r="O7" s="219" t="s">
        <v>141</v>
      </c>
      <c r="P7" s="220"/>
      <c r="Q7" s="220"/>
      <c r="R7" s="220"/>
      <c r="S7" s="220"/>
      <c r="T7" s="220"/>
      <c r="U7" s="220"/>
      <c r="V7" s="220"/>
      <c r="W7" s="221"/>
      <c r="X7" s="219" t="s">
        <v>142</v>
      </c>
      <c r="Y7" s="220"/>
      <c r="Z7" s="220"/>
      <c r="AA7" s="220"/>
      <c r="AB7" s="220"/>
      <c r="AC7" s="220"/>
      <c r="AD7" s="221"/>
      <c r="AE7" s="219" t="s">
        <v>34</v>
      </c>
      <c r="AF7" s="220"/>
      <c r="AG7" s="220"/>
      <c r="AH7" s="220"/>
      <c r="AI7" s="220"/>
      <c r="AJ7" s="221"/>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ht="16.5" customHeight="1" x14ac:dyDescent="0.3">
      <c r="A8" s="222" t="s">
        <v>0</v>
      </c>
      <c r="B8" s="224" t="s">
        <v>2</v>
      </c>
      <c r="C8" s="213" t="s">
        <v>3</v>
      </c>
      <c r="D8" s="213" t="s">
        <v>42</v>
      </c>
      <c r="E8" s="225" t="s">
        <v>1</v>
      </c>
      <c r="F8" s="212" t="s">
        <v>50</v>
      </c>
      <c r="G8" s="213" t="s">
        <v>135</v>
      </c>
      <c r="H8" s="226" t="s">
        <v>33</v>
      </c>
      <c r="I8" s="216" t="s">
        <v>5</v>
      </c>
      <c r="J8" s="212" t="s">
        <v>87</v>
      </c>
      <c r="K8" s="212" t="s">
        <v>92</v>
      </c>
      <c r="L8" s="214" t="s">
        <v>45</v>
      </c>
      <c r="M8" s="216" t="s">
        <v>5</v>
      </c>
      <c r="N8" s="213" t="s">
        <v>48</v>
      </c>
      <c r="O8" s="217" t="s">
        <v>11</v>
      </c>
      <c r="P8" s="211" t="s">
        <v>163</v>
      </c>
      <c r="Q8" s="212" t="s">
        <v>12</v>
      </c>
      <c r="R8" s="211" t="s">
        <v>8</v>
      </c>
      <c r="S8" s="211"/>
      <c r="T8" s="211"/>
      <c r="U8" s="211"/>
      <c r="V8" s="211"/>
      <c r="W8" s="211"/>
      <c r="X8" s="210" t="s">
        <v>138</v>
      </c>
      <c r="Y8" s="210" t="s">
        <v>46</v>
      </c>
      <c r="Z8" s="210" t="s">
        <v>5</v>
      </c>
      <c r="AA8" s="210" t="s">
        <v>47</v>
      </c>
      <c r="AB8" s="210" t="s">
        <v>5</v>
      </c>
      <c r="AC8" s="210" t="s">
        <v>49</v>
      </c>
      <c r="AD8" s="217" t="s">
        <v>29</v>
      </c>
      <c r="AE8" s="211" t="s">
        <v>34</v>
      </c>
      <c r="AF8" s="211" t="s">
        <v>35</v>
      </c>
      <c r="AG8" s="211" t="s">
        <v>36</v>
      </c>
      <c r="AH8" s="211" t="s">
        <v>38</v>
      </c>
      <c r="AI8" s="211" t="s">
        <v>37</v>
      </c>
      <c r="AJ8" s="211" t="s">
        <v>39</v>
      </c>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s="4" customFormat="1" ht="94.5" customHeight="1" x14ac:dyDescent="0.25">
      <c r="A9" s="223"/>
      <c r="B9" s="224"/>
      <c r="C9" s="211"/>
      <c r="D9" s="211"/>
      <c r="E9" s="224"/>
      <c r="F9" s="213"/>
      <c r="G9" s="211"/>
      <c r="H9" s="213"/>
      <c r="I9" s="215"/>
      <c r="J9" s="213"/>
      <c r="K9" s="213"/>
      <c r="L9" s="215"/>
      <c r="M9" s="215"/>
      <c r="N9" s="211"/>
      <c r="O9" s="218"/>
      <c r="P9" s="211"/>
      <c r="Q9" s="213"/>
      <c r="R9" s="7" t="s">
        <v>13</v>
      </c>
      <c r="S9" s="7" t="s">
        <v>17</v>
      </c>
      <c r="T9" s="7" t="s">
        <v>28</v>
      </c>
      <c r="U9" s="7" t="s">
        <v>18</v>
      </c>
      <c r="V9" s="7" t="s">
        <v>21</v>
      </c>
      <c r="W9" s="7" t="s">
        <v>24</v>
      </c>
      <c r="X9" s="210"/>
      <c r="Y9" s="210"/>
      <c r="Z9" s="210"/>
      <c r="AA9" s="210"/>
      <c r="AB9" s="210"/>
      <c r="AC9" s="210"/>
      <c r="AD9" s="218"/>
      <c r="AE9" s="211"/>
      <c r="AF9" s="211"/>
      <c r="AG9" s="211"/>
      <c r="AH9" s="211"/>
      <c r="AI9" s="211"/>
      <c r="AJ9" s="211"/>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row>
    <row r="10" spans="1:68" s="3" customFormat="1" ht="167.25" customHeight="1" x14ac:dyDescent="0.25">
      <c r="A10" s="198">
        <v>1</v>
      </c>
      <c r="B10" s="201" t="s">
        <v>132</v>
      </c>
      <c r="C10" s="201" t="s">
        <v>263</v>
      </c>
      <c r="D10" s="201" t="s">
        <v>262</v>
      </c>
      <c r="E10" s="204" t="s">
        <v>261</v>
      </c>
      <c r="F10" s="201" t="s">
        <v>123</v>
      </c>
      <c r="G10" s="207">
        <v>360</v>
      </c>
      <c r="H10" s="192" t="str">
        <f>IF(G10&lt;=0,"",IF(G10&lt;=2,"Muy Baja",IF(G10&lt;=24,"Baja",IF(G10&lt;=500,"Media",IF(G10&lt;=5000,"Alta","Muy Alta")))))</f>
        <v>Media</v>
      </c>
      <c r="I10" s="186">
        <f>IF(H10="","",IF(H10="Muy Baja",0.2,IF(H10="Baja",0.4,IF(H10="Media",0.6,IF(H10="Alta",0.8,IF(H10="Muy Alta",1,))))))</f>
        <v>0.6</v>
      </c>
      <c r="J10" s="189" t="s">
        <v>155</v>
      </c>
      <c r="K10" s="186" t="str">
        <f ca="1">IF(NOT(ISERROR(MATCH(J10,'Tabla Impacto'!$B$221:$B$223,0))),'Tabla Impacto'!$F$223&amp;"Por favor no seleccionar los criterios de impacto(Afectación Económica o presupuestal y Pérdida Reputacional)",J10)</f>
        <v xml:space="preserve">     El riesgo afecta la imagen de la entidad con algunos usuarios de relevancia frente al logro de los objetivos</v>
      </c>
      <c r="L10" s="192" t="str">
        <f ca="1">IF(OR(K10='Tabla Impacto'!$C$11,K10='Tabla Impacto'!$D$11),"Leve",IF(OR(K10='Tabla Impacto'!$C$12,K10='Tabla Impacto'!$D$12),"Menor",IF(OR(K10='Tabla Impacto'!$C$13,K10='Tabla Impacto'!$D$13),"Moderado",IF(OR(K10='Tabla Impacto'!$C$14,K10='Tabla Impacto'!$D$14),"Mayor",IF(OR(K10='Tabla Impacto'!$C$15,K10='Tabla Impacto'!$D$15),"Catastrófico","")))))</f>
        <v>Moderado</v>
      </c>
      <c r="M10" s="186">
        <f ca="1">IF(L10="","",IF(L10="Leve",0.2,IF(L10="Menor",0.4,IF(L10="Moderado",0.6,IF(L10="Mayor",0.8,IF(L10="Catastrófico",1,))))))</f>
        <v>0.6</v>
      </c>
      <c r="N10" s="195" t="str">
        <f ca="1">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25">
        <v>1</v>
      </c>
      <c r="P10" s="126" t="s">
        <v>267</v>
      </c>
      <c r="Q10" s="127" t="str">
        <f>IF(OR(R10="Preventivo",R10="Detectivo"),"Probabilidad",IF(R10="Correctivo","Impacto",""))</f>
        <v>Probabilidad</v>
      </c>
      <c r="R10" s="128" t="s">
        <v>14</v>
      </c>
      <c r="S10" s="128" t="s">
        <v>9</v>
      </c>
      <c r="T10" s="129" t="str">
        <f>IF(AND(R10="Preventivo",S10="Automático"),"50%",IF(AND(R10="Preventivo",S10="Manual"),"40%",IF(AND(R10="Detectivo",S10="Automático"),"40%",IF(AND(R10="Detectivo",S10="Manual"),"30%",IF(AND(R10="Correctivo",S10="Automático"),"35%",IF(AND(R10="Correctivo",S10="Manual"),"25%",""))))))</f>
        <v>40%</v>
      </c>
      <c r="U10" s="128" t="s">
        <v>19</v>
      </c>
      <c r="V10" s="128" t="s">
        <v>22</v>
      </c>
      <c r="W10" s="128" t="s">
        <v>119</v>
      </c>
      <c r="X10" s="130">
        <f>IFERROR(IF(Q10="Probabilidad",(I10-(+I10*T10)),IF(Q10="Impacto",I10,"")),"")</f>
        <v>0.36</v>
      </c>
      <c r="Y10" s="131" t="str">
        <f>IFERROR(IF(X10="","",IF(X10&lt;=0.2,"Muy Baja",IF(X10&lt;=0.4,"Baja",IF(X10&lt;=0.6,"Media",IF(X10&lt;=0.8,"Alta","Muy Alta"))))),"")</f>
        <v>Baja</v>
      </c>
      <c r="Z10" s="132">
        <f>+X10</f>
        <v>0.36</v>
      </c>
      <c r="AA10" s="131" t="str">
        <f ca="1">IFERROR(IF(AB10="","",IF(AB10&lt;=0.2,"Leve",IF(AB10&lt;=0.4,"Menor",IF(AB10&lt;=0.6,"Moderado",IF(AB10&lt;=0.8,"Mayor","Catastrófico"))))),"")</f>
        <v>Moderado</v>
      </c>
      <c r="AB10" s="132">
        <f ca="1">IFERROR(IF(Q10="Impacto",(M10-(+M10*T10)),IF(Q10="Probabilidad",M10,"")),"")</f>
        <v>0.6</v>
      </c>
      <c r="AC10" s="133" t="str">
        <f ca="1">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34" t="s">
        <v>136</v>
      </c>
      <c r="AE10" s="135" t="s">
        <v>265</v>
      </c>
      <c r="AF10" s="135" t="s">
        <v>266</v>
      </c>
      <c r="AG10" s="140" t="s">
        <v>264</v>
      </c>
      <c r="AH10" s="140" t="s">
        <v>232</v>
      </c>
      <c r="AI10" s="135" t="s">
        <v>463</v>
      </c>
      <c r="AJ10" s="136" t="s">
        <v>40</v>
      </c>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row>
    <row r="11" spans="1:68" ht="151.5" customHeight="1" x14ac:dyDescent="0.3">
      <c r="A11" s="199"/>
      <c r="B11" s="202"/>
      <c r="C11" s="202"/>
      <c r="D11" s="202"/>
      <c r="E11" s="205"/>
      <c r="F11" s="202"/>
      <c r="G11" s="208"/>
      <c r="H11" s="193"/>
      <c r="I11" s="187"/>
      <c r="J11" s="190"/>
      <c r="K11" s="187">
        <f ca="1">IF(NOT(ISERROR(MATCH(J11,_xlfn.ANCHORARRAY(E22),0))),I24&amp;"Por favor no seleccionar los criterios de impacto",J11)</f>
        <v>0</v>
      </c>
      <c r="L11" s="193"/>
      <c r="M11" s="187"/>
      <c r="N11" s="196"/>
      <c r="O11" s="125">
        <v>2</v>
      </c>
      <c r="P11" s="126" t="s">
        <v>268</v>
      </c>
      <c r="Q11" s="127" t="str">
        <f>IF(OR(R11="Preventivo",R11="Detectivo"),"Probabilidad",IF(R11="Correctivo","Impacto",""))</f>
        <v>Probabilidad</v>
      </c>
      <c r="R11" s="128" t="s">
        <v>14</v>
      </c>
      <c r="S11" s="128" t="s">
        <v>9</v>
      </c>
      <c r="T11" s="129" t="str">
        <f t="shared" ref="T11:T15" si="0">IF(AND(R11="Preventivo",S11="Automático"),"50%",IF(AND(R11="Preventivo",S11="Manual"),"40%",IF(AND(R11="Detectivo",S11="Automático"),"40%",IF(AND(R11="Detectivo",S11="Manual"),"30%",IF(AND(R11="Correctivo",S11="Automático"),"35%",IF(AND(R11="Correctivo",S11="Manual"),"25%",""))))))</f>
        <v>40%</v>
      </c>
      <c r="U11" s="128" t="s">
        <v>19</v>
      </c>
      <c r="V11" s="128" t="s">
        <v>22</v>
      </c>
      <c r="W11" s="128" t="s">
        <v>119</v>
      </c>
      <c r="X11" s="130">
        <f>IFERROR(IF(AND(Q10="Probabilidad",Q11="Probabilidad"),(Z10-(+Z10*T11)),IF(Q11="Probabilidad",(I10-(+I10*T11)),IF(Q11="Impacto",Z10,""))),"")</f>
        <v>0.216</v>
      </c>
      <c r="Y11" s="131" t="str">
        <f t="shared" ref="Y11:Y69" si="1">IFERROR(IF(X11="","",IF(X11&lt;=0.2,"Muy Baja",IF(X11&lt;=0.4,"Baja",IF(X11&lt;=0.6,"Media",IF(X11&lt;=0.8,"Alta","Muy Alta"))))),"")</f>
        <v>Baja</v>
      </c>
      <c r="Z11" s="132">
        <f t="shared" ref="Z11:Z15" si="2">+X11</f>
        <v>0.216</v>
      </c>
      <c r="AA11" s="131" t="str">
        <f t="shared" ref="AA11:AA69" ca="1" si="3">IFERROR(IF(AB11="","",IF(AB11&lt;=0.2,"Leve",IF(AB11&lt;=0.4,"Menor",IF(AB11&lt;=0.6,"Moderado",IF(AB11&lt;=0.8,"Mayor","Catastrófico"))))),"")</f>
        <v>Moderado</v>
      </c>
      <c r="AB11" s="132">
        <f ca="1">IFERROR(IF(AND(Q10="Impacto",Q11="Impacto"),(AB10-(+AB10*T11)),IF(Q11="Impacto",($M$10-(+$M$10*T11)),IF(Q11="Probabilidad",AB10,""))),"")</f>
        <v>0.6</v>
      </c>
      <c r="AC11" s="133" t="str">
        <f t="shared" ref="AC11:AC15" ca="1"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Moderado</v>
      </c>
      <c r="AD11" s="134" t="s">
        <v>136</v>
      </c>
      <c r="AE11" s="135" t="s">
        <v>269</v>
      </c>
      <c r="AF11" s="135" t="s">
        <v>266</v>
      </c>
      <c r="AG11" s="137" t="s">
        <v>270</v>
      </c>
      <c r="AH11" s="140" t="s">
        <v>216</v>
      </c>
      <c r="AI11" s="135" t="s">
        <v>453</v>
      </c>
      <c r="AJ11" s="136" t="s">
        <v>40</v>
      </c>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ht="151.5" customHeight="1" x14ac:dyDescent="0.3">
      <c r="A12" s="199"/>
      <c r="B12" s="202"/>
      <c r="C12" s="202"/>
      <c r="D12" s="202"/>
      <c r="E12" s="205"/>
      <c r="F12" s="202"/>
      <c r="G12" s="208"/>
      <c r="H12" s="193"/>
      <c r="I12" s="187"/>
      <c r="J12" s="190"/>
      <c r="K12" s="187">
        <f ca="1">IF(NOT(ISERROR(MATCH(J12,_xlfn.ANCHORARRAY(E23),0))),I25&amp;"Por favor no seleccionar los criterios de impacto",J12)</f>
        <v>0</v>
      </c>
      <c r="L12" s="193"/>
      <c r="M12" s="187"/>
      <c r="N12" s="196"/>
      <c r="O12" s="125">
        <v>3</v>
      </c>
      <c r="P12" s="138"/>
      <c r="Q12" s="127" t="str">
        <f>IF(OR(R12="Preventivo",R12="Detectivo"),"Probabilidad",IF(R12="Correctivo","Impacto",""))</f>
        <v/>
      </c>
      <c r="R12" s="128"/>
      <c r="S12" s="128"/>
      <c r="T12" s="129" t="str">
        <f t="shared" si="0"/>
        <v/>
      </c>
      <c r="U12" s="128"/>
      <c r="V12" s="128"/>
      <c r="W12" s="128"/>
      <c r="X12" s="130" t="str">
        <f>IFERROR(IF(AND(Q11="Probabilidad",Q12="Probabilidad"),(Z11-(+Z11*T12)),IF(AND(Q11="Impacto",Q12="Probabilidad"),(Z10-(+Z10*T12)),IF(Q12="Impacto",Z11,""))),"")</f>
        <v/>
      </c>
      <c r="Y12" s="131" t="str">
        <f t="shared" si="1"/>
        <v/>
      </c>
      <c r="Z12" s="132" t="str">
        <f t="shared" si="2"/>
        <v/>
      </c>
      <c r="AA12" s="131" t="str">
        <f t="shared" si="3"/>
        <v/>
      </c>
      <c r="AB12" s="132" t="str">
        <f>IFERROR(IF(AND(Q11="Impacto",Q12="Impacto"),(AB11-(+AB11*T12)),IF(AND(Q11="Probabilidad",Q12="Impacto"),(AB10-(+AB10*T12)),IF(Q12="Probabilidad",AB11,""))),"")</f>
        <v/>
      </c>
      <c r="AC12" s="133" t="str">
        <f t="shared" si="4"/>
        <v/>
      </c>
      <c r="AD12" s="134"/>
      <c r="AE12" s="135"/>
      <c r="AF12" s="136"/>
      <c r="AG12" s="137"/>
      <c r="AH12" s="137"/>
      <c r="AI12" s="135"/>
      <c r="AJ12" s="136"/>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ht="151.5" customHeight="1" x14ac:dyDescent="0.3">
      <c r="A13" s="199"/>
      <c r="B13" s="202"/>
      <c r="C13" s="202"/>
      <c r="D13" s="202"/>
      <c r="E13" s="205"/>
      <c r="F13" s="202"/>
      <c r="G13" s="208"/>
      <c r="H13" s="193"/>
      <c r="I13" s="187"/>
      <c r="J13" s="190"/>
      <c r="K13" s="187">
        <f ca="1">IF(NOT(ISERROR(MATCH(J13,_xlfn.ANCHORARRAY(E24),0))),I26&amp;"Por favor no seleccionar los criterios de impacto",J13)</f>
        <v>0</v>
      </c>
      <c r="L13" s="193"/>
      <c r="M13" s="187"/>
      <c r="N13" s="196"/>
      <c r="O13" s="125">
        <v>4</v>
      </c>
      <c r="P13" s="126"/>
      <c r="Q13" s="127" t="str">
        <f t="shared" ref="Q13:Q15" si="5">IF(OR(R13="Preventivo",R13="Detectivo"),"Probabilidad",IF(R13="Correctivo","Impacto",""))</f>
        <v/>
      </c>
      <c r="R13" s="128"/>
      <c r="S13" s="128"/>
      <c r="T13" s="129" t="str">
        <f t="shared" si="0"/>
        <v/>
      </c>
      <c r="U13" s="128"/>
      <c r="V13" s="128"/>
      <c r="W13" s="128"/>
      <c r="X13" s="130" t="str">
        <f t="shared" ref="X13:X15" si="6">IFERROR(IF(AND(Q12="Probabilidad",Q13="Probabilidad"),(Z12-(+Z12*T13)),IF(AND(Q12="Impacto",Q13="Probabilidad"),(Z11-(+Z11*T13)),IF(Q13="Impacto",Z12,""))),"")</f>
        <v/>
      </c>
      <c r="Y13" s="131" t="str">
        <f t="shared" si="1"/>
        <v/>
      </c>
      <c r="Z13" s="132" t="str">
        <f t="shared" si="2"/>
        <v/>
      </c>
      <c r="AA13" s="131" t="str">
        <f t="shared" si="3"/>
        <v/>
      </c>
      <c r="AB13" s="132" t="str">
        <f t="shared" ref="AB13:AB15" si="7">IFERROR(IF(AND(Q12="Impacto",Q13="Impacto"),(AB12-(+AB12*T13)),IF(AND(Q12="Probabilidad",Q13="Impacto"),(AB11-(+AB11*T13)),IF(Q13="Probabilidad",AB12,""))),"")</f>
        <v/>
      </c>
      <c r="AC13" s="133"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4"/>
      <c r="AE13" s="135"/>
      <c r="AF13" s="136"/>
      <c r="AG13" s="137"/>
      <c r="AH13" s="137"/>
      <c r="AI13" s="135"/>
      <c r="AJ13" s="136"/>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ht="151.5" customHeight="1" x14ac:dyDescent="0.3">
      <c r="A14" s="199"/>
      <c r="B14" s="202"/>
      <c r="C14" s="202"/>
      <c r="D14" s="202"/>
      <c r="E14" s="205"/>
      <c r="F14" s="202"/>
      <c r="G14" s="208"/>
      <c r="H14" s="193"/>
      <c r="I14" s="187"/>
      <c r="J14" s="190"/>
      <c r="K14" s="187">
        <f ca="1">IF(NOT(ISERROR(MATCH(J14,_xlfn.ANCHORARRAY(E25),0))),I27&amp;"Por favor no seleccionar los criterios de impacto",J14)</f>
        <v>0</v>
      </c>
      <c r="L14" s="193"/>
      <c r="M14" s="187"/>
      <c r="N14" s="196"/>
      <c r="O14" s="125">
        <v>5</v>
      </c>
      <c r="P14" s="126"/>
      <c r="Q14" s="127" t="str">
        <f t="shared" si="5"/>
        <v/>
      </c>
      <c r="R14" s="128"/>
      <c r="S14" s="128"/>
      <c r="T14" s="129" t="str">
        <f t="shared" si="0"/>
        <v/>
      </c>
      <c r="U14" s="128"/>
      <c r="V14" s="128"/>
      <c r="W14" s="128"/>
      <c r="X14" s="130" t="str">
        <f t="shared" si="6"/>
        <v/>
      </c>
      <c r="Y14" s="131" t="str">
        <f t="shared" si="1"/>
        <v/>
      </c>
      <c r="Z14" s="132" t="str">
        <f t="shared" si="2"/>
        <v/>
      </c>
      <c r="AA14" s="131" t="str">
        <f t="shared" si="3"/>
        <v/>
      </c>
      <c r="AB14" s="132" t="str">
        <f t="shared" si="7"/>
        <v/>
      </c>
      <c r="AC14" s="133" t="str">
        <f t="shared" si="4"/>
        <v/>
      </c>
      <c r="AD14" s="134"/>
      <c r="AE14" s="135"/>
      <c r="AF14" s="136"/>
      <c r="AG14" s="137"/>
      <c r="AH14" s="137"/>
      <c r="AI14" s="135"/>
      <c r="AJ14" s="136"/>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ht="151.5" customHeight="1" x14ac:dyDescent="0.3">
      <c r="A15" s="200"/>
      <c r="B15" s="203"/>
      <c r="C15" s="203"/>
      <c r="D15" s="203"/>
      <c r="E15" s="206"/>
      <c r="F15" s="203"/>
      <c r="G15" s="209"/>
      <c r="H15" s="194"/>
      <c r="I15" s="188"/>
      <c r="J15" s="191"/>
      <c r="K15" s="188">
        <f ca="1">IF(NOT(ISERROR(MATCH(J15,_xlfn.ANCHORARRAY(E26),0))),I28&amp;"Por favor no seleccionar los criterios de impacto",J15)</f>
        <v>0</v>
      </c>
      <c r="L15" s="194"/>
      <c r="M15" s="188"/>
      <c r="N15" s="197"/>
      <c r="O15" s="125">
        <v>6</v>
      </c>
      <c r="P15" s="126"/>
      <c r="Q15" s="127" t="str">
        <f t="shared" si="5"/>
        <v/>
      </c>
      <c r="R15" s="128"/>
      <c r="S15" s="128"/>
      <c r="T15" s="129" t="str">
        <f t="shared" si="0"/>
        <v/>
      </c>
      <c r="U15" s="128"/>
      <c r="V15" s="128"/>
      <c r="W15" s="128"/>
      <c r="X15" s="130" t="str">
        <f t="shared" si="6"/>
        <v/>
      </c>
      <c r="Y15" s="131" t="str">
        <f t="shared" si="1"/>
        <v/>
      </c>
      <c r="Z15" s="132" t="str">
        <f t="shared" si="2"/>
        <v/>
      </c>
      <c r="AA15" s="131" t="str">
        <f t="shared" si="3"/>
        <v/>
      </c>
      <c r="AB15" s="132" t="str">
        <f t="shared" si="7"/>
        <v/>
      </c>
      <c r="AC15" s="133" t="str">
        <f t="shared" si="4"/>
        <v/>
      </c>
      <c r="AD15" s="134"/>
      <c r="AE15" s="135"/>
      <c r="AF15" s="136"/>
      <c r="AG15" s="137"/>
      <c r="AH15" s="137"/>
      <c r="AI15" s="135"/>
      <c r="AJ15" s="136"/>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ht="151.5" customHeight="1" x14ac:dyDescent="0.3">
      <c r="A16" s="198">
        <v>2</v>
      </c>
      <c r="B16" s="201"/>
      <c r="C16" s="201"/>
      <c r="D16" s="201"/>
      <c r="E16" s="204"/>
      <c r="F16" s="201"/>
      <c r="G16" s="207"/>
      <c r="H16" s="192" t="str">
        <f>IF(G16&lt;=0,"",IF(G16&lt;=2,"Muy Baja",IF(G16&lt;=24,"Baja",IF(G16&lt;=500,"Media",IF(G16&lt;=5000,"Alta","Muy Alta")))))</f>
        <v/>
      </c>
      <c r="I16" s="186" t="str">
        <f>IF(H16="","",IF(H16="Muy Baja",0.2,IF(H16="Baja",0.4,IF(H16="Media",0.6,IF(H16="Alta",0.8,IF(H16="Muy Alta",1,))))))</f>
        <v/>
      </c>
      <c r="J16" s="189"/>
      <c r="K16" s="186">
        <f ca="1">IF(NOT(ISERROR(MATCH(J16,'Tabla Impacto'!$B$221:$B$223,0))),'Tabla Impacto'!$F$223&amp;"Por favor no seleccionar los criterios de impacto(Afectación Económica o presupuestal y Pérdida Reputacional)",J16)</f>
        <v>0</v>
      </c>
      <c r="L16" s="192" t="str">
        <f ca="1">IF(OR(K16='Tabla Impacto'!$C$11,K16='Tabla Impacto'!$D$11),"Leve",IF(OR(K16='Tabla Impacto'!$C$12,K16='Tabla Impacto'!$D$12),"Menor",IF(OR(K16='Tabla Impacto'!$C$13,K16='Tabla Impacto'!$D$13),"Moderado",IF(OR(K16='Tabla Impacto'!$C$14,K16='Tabla Impacto'!$D$14),"Mayor",IF(OR(K16='Tabla Impacto'!$C$15,K16='Tabla Impacto'!$D$15),"Catastrófico","")))))</f>
        <v/>
      </c>
      <c r="M16" s="186" t="str">
        <f ca="1">IF(L16="","",IF(L16="Leve",0.2,IF(L16="Menor",0.4,IF(L16="Moderado",0.6,IF(L16="Mayor",0.8,IF(L16="Catastrófico",1,))))))</f>
        <v/>
      </c>
      <c r="N16" s="195" t="str">
        <f ca="1">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
      </c>
      <c r="O16" s="125">
        <v>1</v>
      </c>
      <c r="P16" s="126"/>
      <c r="Q16" s="127" t="str">
        <f>IF(OR(R16="Preventivo",R16="Detectivo"),"Probabilidad",IF(R16="Correctivo","Impacto",""))</f>
        <v/>
      </c>
      <c r="R16" s="128"/>
      <c r="S16" s="128"/>
      <c r="T16" s="129" t="str">
        <f>IF(AND(R16="Preventivo",S16="Automático"),"50%",IF(AND(R16="Preventivo",S16="Manual"),"40%",IF(AND(R16="Detectivo",S16="Automático"),"40%",IF(AND(R16="Detectivo",S16="Manual"),"30%",IF(AND(R16="Correctivo",S16="Automático"),"35%",IF(AND(R16="Correctivo",S16="Manual"),"25%",""))))))</f>
        <v/>
      </c>
      <c r="U16" s="128"/>
      <c r="V16" s="128"/>
      <c r="W16" s="128"/>
      <c r="X16" s="130" t="str">
        <f>IFERROR(IF(Q16="Probabilidad",(I16-(+I16*T16)),IF(Q16="Impacto",I16,"")),"")</f>
        <v/>
      </c>
      <c r="Y16" s="131" t="str">
        <f>IFERROR(IF(X16="","",IF(X16&lt;=0.2,"Muy Baja",IF(X16&lt;=0.4,"Baja",IF(X16&lt;=0.6,"Media",IF(X16&lt;=0.8,"Alta","Muy Alta"))))),"")</f>
        <v/>
      </c>
      <c r="Z16" s="132" t="str">
        <f>+X16</f>
        <v/>
      </c>
      <c r="AA16" s="131" t="str">
        <f>IFERROR(IF(AB16="","",IF(AB16&lt;=0.2,"Leve",IF(AB16&lt;=0.4,"Menor",IF(AB16&lt;=0.6,"Moderado",IF(AB16&lt;=0.8,"Mayor","Catastrófico"))))),"")</f>
        <v/>
      </c>
      <c r="AB16" s="132" t="str">
        <f>IFERROR(IF(Q16="Impacto",(M16-(+M16*T16)),IF(Q16="Probabilidad",M16,"")),"")</f>
        <v/>
      </c>
      <c r="AC16" s="133" t="str">
        <f>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
      </c>
      <c r="AD16" s="134"/>
      <c r="AE16" s="135"/>
      <c r="AF16" s="135"/>
      <c r="AG16" s="140"/>
      <c r="AH16" s="140"/>
      <c r="AI16" s="135"/>
      <c r="AJ16" s="136"/>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ht="151.5" customHeight="1" x14ac:dyDescent="0.3">
      <c r="A17" s="199"/>
      <c r="B17" s="202"/>
      <c r="C17" s="202"/>
      <c r="D17" s="202"/>
      <c r="E17" s="205"/>
      <c r="F17" s="202"/>
      <c r="G17" s="208"/>
      <c r="H17" s="193"/>
      <c r="I17" s="187"/>
      <c r="J17" s="190"/>
      <c r="K17" s="187">
        <f ca="1">IF(NOT(ISERROR(MATCH(J17,_xlfn.ANCHORARRAY(E28),0))),I30&amp;"Por favor no seleccionar los criterios de impacto",J17)</f>
        <v>0</v>
      </c>
      <c r="L17" s="193"/>
      <c r="M17" s="187"/>
      <c r="N17" s="196"/>
      <c r="O17" s="125">
        <v>2</v>
      </c>
      <c r="P17" s="126"/>
      <c r="Q17" s="127" t="str">
        <f>IF(OR(R17="Preventivo",R17="Detectivo"),"Probabilidad",IF(R17="Correctivo","Impacto",""))</f>
        <v/>
      </c>
      <c r="R17" s="128"/>
      <c r="S17" s="128"/>
      <c r="T17" s="129" t="str">
        <f t="shared" ref="T17:T21" si="8">IF(AND(R17="Preventivo",S17="Automático"),"50%",IF(AND(R17="Preventivo",S17="Manual"),"40%",IF(AND(R17="Detectivo",S17="Automático"),"40%",IF(AND(R17="Detectivo",S17="Manual"),"30%",IF(AND(R17="Correctivo",S17="Automático"),"35%",IF(AND(R17="Correctivo",S17="Manual"),"25%",""))))))</f>
        <v/>
      </c>
      <c r="U17" s="128"/>
      <c r="V17" s="128"/>
      <c r="W17" s="128"/>
      <c r="X17" s="130" t="str">
        <f>IFERROR(IF(AND(Q16="Probabilidad",Q17="Probabilidad"),(Z16-(+Z16*T17)),IF(Q17="Probabilidad",(I16-(+I16*T17)),IF(Q17="Impacto",Z16,""))),"")</f>
        <v/>
      </c>
      <c r="Y17" s="131" t="str">
        <f t="shared" si="1"/>
        <v/>
      </c>
      <c r="Z17" s="132" t="str">
        <f t="shared" ref="Z17:Z21" si="9">+X17</f>
        <v/>
      </c>
      <c r="AA17" s="131" t="str">
        <f t="shared" si="3"/>
        <v/>
      </c>
      <c r="AB17" s="132" t="str">
        <f>IFERROR(IF(AND(Q16="Impacto",Q17="Impacto"),(AB10-(+AB10*T17)),IF(Q17="Impacto",($M$16-(+$M$16*T17)),IF(Q17="Probabilidad",AB10,""))),"")</f>
        <v/>
      </c>
      <c r="AC17" s="133" t="str">
        <f t="shared" ref="AC17:AC18" si="10">IFERROR(IF(OR(AND(Y17="Muy Baja",AA17="Leve"),AND(Y17="Muy Baja",AA17="Menor"),AND(Y17="Baja",AA17="Leve")),"Bajo",IF(OR(AND(Y17="Muy baja",AA17="Moderado"),AND(Y17="Baja",AA17="Menor"),AND(Y17="Baja",AA17="Moderado"),AND(Y17="Media",AA17="Leve"),AND(Y17="Media",AA17="Menor"),AND(Y17="Media",AA17="Moderado"),AND(Y17="Alta",AA17="Leve"),AND(Y17="Alta",AA17="Menor")),"Moderado",IF(OR(AND(Y17="Muy Baja",AA17="Mayor"),AND(Y17="Baja",AA17="Mayor"),AND(Y17="Media",AA17="Mayor"),AND(Y17="Alta",AA17="Moderado"),AND(Y17="Alta",AA17="Mayor"),AND(Y17="Muy Alta",AA17="Leve"),AND(Y17="Muy Alta",AA17="Menor"),AND(Y17="Muy Alta",AA17="Moderado"),AND(Y17="Muy Alta",AA17="Mayor")),"Alto",IF(OR(AND(Y17="Muy Baja",AA17="Catastrófico"),AND(Y17="Baja",AA17="Catastrófico"),AND(Y17="Media",AA17="Catastrófico"),AND(Y17="Alta",AA17="Catastrófico"),AND(Y17="Muy Alta",AA17="Catastrófico")),"Extremo","")))),"")</f>
        <v/>
      </c>
      <c r="AD17" s="134"/>
      <c r="AE17" s="135"/>
      <c r="AF17" s="136"/>
      <c r="AG17" s="137"/>
      <c r="AH17" s="137"/>
      <c r="AI17" s="135"/>
      <c r="AJ17" s="136"/>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ht="151.5" customHeight="1" x14ac:dyDescent="0.3">
      <c r="A18" s="199"/>
      <c r="B18" s="202"/>
      <c r="C18" s="202"/>
      <c r="D18" s="202"/>
      <c r="E18" s="205"/>
      <c r="F18" s="202"/>
      <c r="G18" s="208"/>
      <c r="H18" s="193"/>
      <c r="I18" s="187"/>
      <c r="J18" s="190"/>
      <c r="K18" s="187">
        <f ca="1">IF(NOT(ISERROR(MATCH(J18,_xlfn.ANCHORARRAY(E29),0))),I31&amp;"Por favor no seleccionar los criterios de impacto",J18)</f>
        <v>0</v>
      </c>
      <c r="L18" s="193"/>
      <c r="M18" s="187"/>
      <c r="N18" s="196"/>
      <c r="O18" s="125">
        <v>3</v>
      </c>
      <c r="P18" s="138"/>
      <c r="Q18" s="127" t="str">
        <f>IF(OR(R18="Preventivo",R18="Detectivo"),"Probabilidad",IF(R18="Correctivo","Impacto",""))</f>
        <v/>
      </c>
      <c r="R18" s="128"/>
      <c r="S18" s="128"/>
      <c r="T18" s="129" t="str">
        <f t="shared" si="8"/>
        <v/>
      </c>
      <c r="U18" s="128"/>
      <c r="V18" s="128"/>
      <c r="W18" s="128"/>
      <c r="X18" s="130" t="str">
        <f>IFERROR(IF(AND(Q17="Probabilidad",Q18="Probabilidad"),(Z17-(+Z17*T18)),IF(AND(Q17="Impacto",Q18="Probabilidad"),(Z16-(+Z16*T18)),IF(Q18="Impacto",Z17,""))),"")</f>
        <v/>
      </c>
      <c r="Y18" s="131" t="str">
        <f t="shared" si="1"/>
        <v/>
      </c>
      <c r="Z18" s="132" t="str">
        <f t="shared" si="9"/>
        <v/>
      </c>
      <c r="AA18" s="131" t="str">
        <f t="shared" si="3"/>
        <v/>
      </c>
      <c r="AB18" s="132" t="str">
        <f>IFERROR(IF(AND(Q17="Impacto",Q18="Impacto"),(AB17-(+AB17*T18)),IF(AND(Q17="Probabilidad",Q18="Impacto"),(AB16-(+AB16*T18)),IF(Q18="Probabilidad",AB17,""))),"")</f>
        <v/>
      </c>
      <c r="AC18" s="133" t="str">
        <f t="shared" si="10"/>
        <v/>
      </c>
      <c r="AD18" s="134"/>
      <c r="AE18" s="135"/>
      <c r="AF18" s="136"/>
      <c r="AG18" s="137"/>
      <c r="AH18" s="137"/>
      <c r="AI18" s="135"/>
      <c r="AJ18" s="136"/>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ht="151.5" customHeight="1" x14ac:dyDescent="0.3">
      <c r="A19" s="199"/>
      <c r="B19" s="202"/>
      <c r="C19" s="202"/>
      <c r="D19" s="202"/>
      <c r="E19" s="205"/>
      <c r="F19" s="202"/>
      <c r="G19" s="208"/>
      <c r="H19" s="193"/>
      <c r="I19" s="187"/>
      <c r="J19" s="190"/>
      <c r="K19" s="187">
        <f ca="1">IF(NOT(ISERROR(MATCH(J19,_xlfn.ANCHORARRAY(E30),0))),I32&amp;"Por favor no seleccionar los criterios de impacto",J19)</f>
        <v>0</v>
      </c>
      <c r="L19" s="193"/>
      <c r="M19" s="187"/>
      <c r="N19" s="196"/>
      <c r="O19" s="125">
        <v>4</v>
      </c>
      <c r="P19" s="126"/>
      <c r="Q19" s="127" t="str">
        <f t="shared" ref="Q19:Q21" si="11">IF(OR(R19="Preventivo",R19="Detectivo"),"Probabilidad",IF(R19="Correctivo","Impacto",""))</f>
        <v/>
      </c>
      <c r="R19" s="128"/>
      <c r="S19" s="128"/>
      <c r="T19" s="129" t="str">
        <f t="shared" si="8"/>
        <v/>
      </c>
      <c r="U19" s="128"/>
      <c r="V19" s="128"/>
      <c r="W19" s="128"/>
      <c r="X19" s="130" t="str">
        <f t="shared" ref="X19:X21" si="12">IFERROR(IF(AND(Q18="Probabilidad",Q19="Probabilidad"),(Z18-(+Z18*T19)),IF(AND(Q18="Impacto",Q19="Probabilidad"),(Z17-(+Z17*T19)),IF(Q19="Impacto",Z18,""))),"")</f>
        <v/>
      </c>
      <c r="Y19" s="131" t="str">
        <f t="shared" si="1"/>
        <v/>
      </c>
      <c r="Z19" s="132" t="str">
        <f t="shared" si="9"/>
        <v/>
      </c>
      <c r="AA19" s="131" t="str">
        <f t="shared" si="3"/>
        <v/>
      </c>
      <c r="AB19" s="132" t="str">
        <f t="shared" ref="AB19:AB21" si="13">IFERROR(IF(AND(Q18="Impacto",Q19="Impacto"),(AB18-(+AB18*T19)),IF(AND(Q18="Probabilidad",Q19="Impacto"),(AB17-(+AB17*T19)),IF(Q19="Probabilidad",AB18,""))),"")</f>
        <v/>
      </c>
      <c r="AC19" s="133"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4"/>
      <c r="AE19" s="135"/>
      <c r="AF19" s="136"/>
      <c r="AG19" s="137"/>
      <c r="AH19" s="137"/>
      <c r="AI19" s="135"/>
      <c r="AJ19" s="136"/>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ht="151.5" customHeight="1" x14ac:dyDescent="0.3">
      <c r="A20" s="199"/>
      <c r="B20" s="202"/>
      <c r="C20" s="202"/>
      <c r="D20" s="202"/>
      <c r="E20" s="205"/>
      <c r="F20" s="202"/>
      <c r="G20" s="208"/>
      <c r="H20" s="193"/>
      <c r="I20" s="187"/>
      <c r="J20" s="190"/>
      <c r="K20" s="187">
        <f ca="1">IF(NOT(ISERROR(MATCH(J20,_xlfn.ANCHORARRAY(E31),0))),I33&amp;"Por favor no seleccionar los criterios de impacto",J20)</f>
        <v>0</v>
      </c>
      <c r="L20" s="193"/>
      <c r="M20" s="187"/>
      <c r="N20" s="196"/>
      <c r="O20" s="125">
        <v>5</v>
      </c>
      <c r="P20" s="126"/>
      <c r="Q20" s="127" t="str">
        <f t="shared" si="11"/>
        <v/>
      </c>
      <c r="R20" s="128"/>
      <c r="S20" s="128"/>
      <c r="T20" s="129" t="str">
        <f t="shared" si="8"/>
        <v/>
      </c>
      <c r="U20" s="128"/>
      <c r="V20" s="128"/>
      <c r="W20" s="128"/>
      <c r="X20" s="130" t="str">
        <f t="shared" si="12"/>
        <v/>
      </c>
      <c r="Y20" s="131" t="str">
        <f t="shared" si="1"/>
        <v/>
      </c>
      <c r="Z20" s="132" t="str">
        <f t="shared" si="9"/>
        <v/>
      </c>
      <c r="AA20" s="131" t="str">
        <f t="shared" si="3"/>
        <v/>
      </c>
      <c r="AB20" s="132" t="str">
        <f t="shared" si="13"/>
        <v/>
      </c>
      <c r="AC20" s="133"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4"/>
      <c r="AE20" s="135"/>
      <c r="AF20" s="136"/>
      <c r="AG20" s="137"/>
      <c r="AH20" s="137"/>
      <c r="AI20" s="135"/>
      <c r="AJ20" s="136"/>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ht="151.5" customHeight="1" x14ac:dyDescent="0.3">
      <c r="A21" s="200"/>
      <c r="B21" s="203"/>
      <c r="C21" s="203"/>
      <c r="D21" s="203"/>
      <c r="E21" s="206"/>
      <c r="F21" s="203"/>
      <c r="G21" s="209"/>
      <c r="H21" s="194"/>
      <c r="I21" s="188"/>
      <c r="J21" s="191"/>
      <c r="K21" s="188">
        <f ca="1">IF(NOT(ISERROR(MATCH(J21,_xlfn.ANCHORARRAY(E32),0))),I34&amp;"Por favor no seleccionar los criterios de impacto",J21)</f>
        <v>0</v>
      </c>
      <c r="L21" s="194"/>
      <c r="M21" s="188"/>
      <c r="N21" s="197"/>
      <c r="O21" s="125">
        <v>6</v>
      </c>
      <c r="P21" s="126"/>
      <c r="Q21" s="127" t="str">
        <f t="shared" si="11"/>
        <v/>
      </c>
      <c r="R21" s="128"/>
      <c r="S21" s="128"/>
      <c r="T21" s="129" t="str">
        <f t="shared" si="8"/>
        <v/>
      </c>
      <c r="U21" s="128"/>
      <c r="V21" s="128"/>
      <c r="W21" s="128"/>
      <c r="X21" s="130" t="str">
        <f t="shared" si="12"/>
        <v/>
      </c>
      <c r="Y21" s="131" t="str">
        <f t="shared" si="1"/>
        <v/>
      </c>
      <c r="Z21" s="132" t="str">
        <f t="shared" si="9"/>
        <v/>
      </c>
      <c r="AA21" s="131" t="str">
        <f t="shared" si="3"/>
        <v/>
      </c>
      <c r="AB21" s="132" t="str">
        <f t="shared" si="13"/>
        <v/>
      </c>
      <c r="AC21" s="133" t="str">
        <f t="shared" si="14"/>
        <v/>
      </c>
      <c r="AD21" s="134"/>
      <c r="AE21" s="135"/>
      <c r="AF21" s="136"/>
      <c r="AG21" s="137"/>
      <c r="AH21" s="137"/>
      <c r="AI21" s="135"/>
      <c r="AJ21" s="136"/>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ht="151.5" customHeight="1" x14ac:dyDescent="0.3">
      <c r="A22" s="198">
        <v>3</v>
      </c>
      <c r="B22" s="201"/>
      <c r="C22" s="201"/>
      <c r="D22" s="201"/>
      <c r="E22" s="204"/>
      <c r="F22" s="201"/>
      <c r="G22" s="207"/>
      <c r="H22" s="192" t="str">
        <f>IF(G22&lt;=0,"",IF(G22&lt;=2,"Muy Baja",IF(G22&lt;=24,"Baja",IF(G22&lt;=500,"Media",IF(G22&lt;=5000,"Alta","Muy Alta")))))</f>
        <v/>
      </c>
      <c r="I22" s="186" t="str">
        <f>IF(H22="","",IF(H22="Muy Baja",0.2,IF(H22="Baja",0.4,IF(H22="Media",0.6,IF(H22="Alta",0.8,IF(H22="Muy Alta",1,))))))</f>
        <v/>
      </c>
      <c r="J22" s="189"/>
      <c r="K22" s="186">
        <f ca="1">IF(NOT(ISERROR(MATCH(J22,'Tabla Impacto'!$B$221:$B$223,0))),'Tabla Impacto'!$F$223&amp;"Por favor no seleccionar los criterios de impacto(Afectación Económica o presupuestal y Pérdida Reputacional)",J22)</f>
        <v>0</v>
      </c>
      <c r="L22" s="192" t="str">
        <f ca="1">IF(OR(K22='Tabla Impacto'!$C$11,K22='Tabla Impacto'!$D$11),"Leve",IF(OR(K22='Tabla Impacto'!$C$12,K22='Tabla Impacto'!$D$12),"Menor",IF(OR(K22='Tabla Impacto'!$C$13,K22='Tabla Impacto'!$D$13),"Moderado",IF(OR(K22='Tabla Impacto'!$C$14,K22='Tabla Impacto'!$D$14),"Mayor",IF(OR(K22='Tabla Impacto'!$C$15,K22='Tabla Impacto'!$D$15),"Catastrófico","")))))</f>
        <v/>
      </c>
      <c r="M22" s="186" t="str">
        <f ca="1">IF(L22="","",IF(L22="Leve",0.2,IF(L22="Menor",0.4,IF(L22="Moderado",0.6,IF(L22="Mayor",0.8,IF(L22="Catastrófico",1,))))))</f>
        <v/>
      </c>
      <c r="N22" s="195" t="str">
        <f ca="1">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
      </c>
      <c r="O22" s="125">
        <v>1</v>
      </c>
      <c r="P22" s="126"/>
      <c r="Q22" s="127" t="str">
        <f>IF(OR(R22="Preventivo",R22="Detectivo"),"Probabilidad",IF(R22="Correctivo","Impacto",""))</f>
        <v/>
      </c>
      <c r="R22" s="128"/>
      <c r="S22" s="128"/>
      <c r="T22" s="129" t="str">
        <f>IF(AND(R22="Preventivo",S22="Automático"),"50%",IF(AND(R22="Preventivo",S22="Manual"),"40%",IF(AND(R22="Detectivo",S22="Automático"),"40%",IF(AND(R22="Detectivo",S22="Manual"),"30%",IF(AND(R22="Correctivo",S22="Automático"),"35%",IF(AND(R22="Correctivo",S22="Manual"),"25%",""))))))</f>
        <v/>
      </c>
      <c r="U22" s="128"/>
      <c r="V22" s="128"/>
      <c r="W22" s="128"/>
      <c r="X22" s="130" t="str">
        <f>IFERROR(IF(Q22="Probabilidad",(I22-(+I22*T22)),IF(Q22="Impacto",I22,"")),"")</f>
        <v/>
      </c>
      <c r="Y22" s="131" t="str">
        <f>IFERROR(IF(X22="","",IF(X22&lt;=0.2,"Muy Baja",IF(X22&lt;=0.4,"Baja",IF(X22&lt;=0.6,"Media",IF(X22&lt;=0.8,"Alta","Muy Alta"))))),"")</f>
        <v/>
      </c>
      <c r="Z22" s="132" t="str">
        <f>+X22</f>
        <v/>
      </c>
      <c r="AA22" s="131" t="str">
        <f>IFERROR(IF(AB22="","",IF(AB22&lt;=0.2,"Leve",IF(AB22&lt;=0.4,"Menor",IF(AB22&lt;=0.6,"Moderado",IF(AB22&lt;=0.8,"Mayor","Catastrófico"))))),"")</f>
        <v/>
      </c>
      <c r="AB22" s="132" t="str">
        <f>IFERROR(IF(Q22="Impacto",(M22-(+M22*T22)),IF(Q22="Probabilidad",M22,"")),"")</f>
        <v/>
      </c>
      <c r="AC22" s="133"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
      </c>
      <c r="AD22" s="134"/>
      <c r="AE22" s="126"/>
      <c r="AF22" s="135"/>
      <c r="AG22" s="137"/>
      <c r="AH22" s="137"/>
      <c r="AI22" s="135"/>
      <c r="AJ22" s="136"/>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ht="151.5" customHeight="1" x14ac:dyDescent="0.3">
      <c r="A23" s="199"/>
      <c r="B23" s="202"/>
      <c r="C23" s="202"/>
      <c r="D23" s="202"/>
      <c r="E23" s="205"/>
      <c r="F23" s="202"/>
      <c r="G23" s="208"/>
      <c r="H23" s="193"/>
      <c r="I23" s="187"/>
      <c r="J23" s="190"/>
      <c r="K23" s="187">
        <f t="shared" ref="K23:K27" ca="1" si="15">IF(NOT(ISERROR(MATCH(J23,_xlfn.ANCHORARRAY(E34),0))),I36&amp;"Por favor no seleccionar los criterios de impacto",J23)</f>
        <v>0</v>
      </c>
      <c r="L23" s="193"/>
      <c r="M23" s="187"/>
      <c r="N23" s="196"/>
      <c r="O23" s="125">
        <v>2</v>
      </c>
      <c r="P23" s="126"/>
      <c r="Q23" s="127" t="str">
        <f>IF(OR(R23="Preventivo",R23="Detectivo"),"Probabilidad",IF(R23="Correctivo","Impacto",""))</f>
        <v/>
      </c>
      <c r="R23" s="128"/>
      <c r="S23" s="128"/>
      <c r="T23" s="129" t="str">
        <f t="shared" ref="T23:T27" si="16">IF(AND(R23="Preventivo",S23="Automático"),"50%",IF(AND(R23="Preventivo",S23="Manual"),"40%",IF(AND(R23="Detectivo",S23="Automático"),"40%",IF(AND(R23="Detectivo",S23="Manual"),"30%",IF(AND(R23="Correctivo",S23="Automático"),"35%",IF(AND(R23="Correctivo",S23="Manual"),"25%",""))))))</f>
        <v/>
      </c>
      <c r="U23" s="128"/>
      <c r="V23" s="128"/>
      <c r="W23" s="128"/>
      <c r="X23" s="139" t="str">
        <f>IFERROR(IF(AND(Q22="Probabilidad",Q23="Probabilidad"),(Z22-(+Z22*T23)),IF(Q23="Probabilidad",(I22-(+I22*T23)),IF(Q23="Impacto",Z22,""))),"")</f>
        <v/>
      </c>
      <c r="Y23" s="131" t="str">
        <f t="shared" si="1"/>
        <v/>
      </c>
      <c r="Z23" s="132" t="str">
        <f t="shared" ref="Z23:Z27" si="17">+X23</f>
        <v/>
      </c>
      <c r="AA23" s="131" t="str">
        <f t="shared" si="3"/>
        <v/>
      </c>
      <c r="AB23" s="132" t="str">
        <f>IFERROR(IF(AND(Q22="Impacto",Q23="Impacto"),(AB16-(+AB16*T23)),IF(Q23="Impacto",($M$22-(+$M$22*T23)),IF(Q23="Probabilidad",AB16,""))),"")</f>
        <v/>
      </c>
      <c r="AC23" s="133"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34"/>
      <c r="AE23" s="135"/>
      <c r="AF23" s="136"/>
      <c r="AG23" s="137"/>
      <c r="AH23" s="137"/>
      <c r="AI23" s="135"/>
      <c r="AJ23" s="136"/>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ht="151.5" customHeight="1" x14ac:dyDescent="0.3">
      <c r="A24" s="199"/>
      <c r="B24" s="202"/>
      <c r="C24" s="202"/>
      <c r="D24" s="202"/>
      <c r="E24" s="205"/>
      <c r="F24" s="202"/>
      <c r="G24" s="208"/>
      <c r="H24" s="193"/>
      <c r="I24" s="187"/>
      <c r="J24" s="190"/>
      <c r="K24" s="187">
        <f t="shared" ca="1" si="15"/>
        <v>0</v>
      </c>
      <c r="L24" s="193"/>
      <c r="M24" s="187"/>
      <c r="N24" s="196"/>
      <c r="O24" s="125">
        <v>3</v>
      </c>
      <c r="P24" s="138"/>
      <c r="Q24" s="127" t="str">
        <f>IF(OR(R24="Preventivo",R24="Detectivo"),"Probabilidad",IF(R24="Correctivo","Impacto",""))</f>
        <v/>
      </c>
      <c r="R24" s="128"/>
      <c r="S24" s="128"/>
      <c r="T24" s="129" t="str">
        <f t="shared" si="16"/>
        <v/>
      </c>
      <c r="U24" s="128"/>
      <c r="V24" s="128"/>
      <c r="W24" s="128"/>
      <c r="X24" s="130" t="str">
        <f>IFERROR(IF(AND(Q23="Probabilidad",Q24="Probabilidad"),(Z23-(+Z23*T24)),IF(AND(Q23="Impacto",Q24="Probabilidad"),(Z22-(+Z22*T24)),IF(Q24="Impacto",Z23,""))),"")</f>
        <v/>
      </c>
      <c r="Y24" s="131" t="str">
        <f t="shared" si="1"/>
        <v/>
      </c>
      <c r="Z24" s="132" t="str">
        <f t="shared" si="17"/>
        <v/>
      </c>
      <c r="AA24" s="131" t="str">
        <f t="shared" si="3"/>
        <v/>
      </c>
      <c r="AB24" s="132" t="str">
        <f>IFERROR(IF(AND(Q23="Impacto",Q24="Impacto"),(AB23-(+AB23*T24)),IF(AND(Q23="Probabilidad",Q24="Impacto"),(AB22-(+AB22*T24)),IF(Q24="Probabilidad",AB23,""))),"")</f>
        <v/>
      </c>
      <c r="AC24" s="133" t="str">
        <f t="shared" si="18"/>
        <v/>
      </c>
      <c r="AD24" s="134"/>
      <c r="AE24" s="135"/>
      <c r="AF24" s="136"/>
      <c r="AG24" s="137"/>
      <c r="AH24" s="137"/>
      <c r="AI24" s="135"/>
      <c r="AJ24" s="136"/>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ht="151.5" customHeight="1" x14ac:dyDescent="0.3">
      <c r="A25" s="199"/>
      <c r="B25" s="202"/>
      <c r="C25" s="202"/>
      <c r="D25" s="202"/>
      <c r="E25" s="205"/>
      <c r="F25" s="202"/>
      <c r="G25" s="208"/>
      <c r="H25" s="193"/>
      <c r="I25" s="187"/>
      <c r="J25" s="190"/>
      <c r="K25" s="187">
        <f t="shared" ca="1" si="15"/>
        <v>0</v>
      </c>
      <c r="L25" s="193"/>
      <c r="M25" s="187"/>
      <c r="N25" s="196"/>
      <c r="O25" s="125">
        <v>4</v>
      </c>
      <c r="P25" s="126"/>
      <c r="Q25" s="127" t="str">
        <f t="shared" ref="Q25:Q27" si="19">IF(OR(R25="Preventivo",R25="Detectivo"),"Probabilidad",IF(R25="Correctivo","Impacto",""))</f>
        <v/>
      </c>
      <c r="R25" s="128"/>
      <c r="S25" s="128"/>
      <c r="T25" s="129" t="str">
        <f t="shared" si="16"/>
        <v/>
      </c>
      <c r="U25" s="128"/>
      <c r="V25" s="128"/>
      <c r="W25" s="128"/>
      <c r="X25" s="130" t="str">
        <f t="shared" ref="X25:X27" si="20">IFERROR(IF(AND(Q24="Probabilidad",Q25="Probabilidad"),(Z24-(+Z24*T25)),IF(AND(Q24="Impacto",Q25="Probabilidad"),(Z23-(+Z23*T25)),IF(Q25="Impacto",Z24,""))),"")</f>
        <v/>
      </c>
      <c r="Y25" s="131" t="str">
        <f t="shared" si="1"/>
        <v/>
      </c>
      <c r="Z25" s="132" t="str">
        <f t="shared" si="17"/>
        <v/>
      </c>
      <c r="AA25" s="131" t="str">
        <f t="shared" si="3"/>
        <v/>
      </c>
      <c r="AB25" s="132" t="str">
        <f t="shared" ref="AB25:AB27" si="21">IFERROR(IF(AND(Q24="Impacto",Q25="Impacto"),(AB24-(+AB24*T25)),IF(AND(Q24="Probabilidad",Q25="Impacto"),(AB23-(+AB23*T25)),IF(Q25="Probabilidad",AB24,""))),"")</f>
        <v/>
      </c>
      <c r="AC25" s="133"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4"/>
      <c r="AE25" s="135"/>
      <c r="AF25" s="136"/>
      <c r="AG25" s="137"/>
      <c r="AH25" s="137"/>
      <c r="AI25" s="135"/>
      <c r="AJ25" s="136"/>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ht="151.5" customHeight="1" x14ac:dyDescent="0.3">
      <c r="A26" s="199"/>
      <c r="B26" s="202"/>
      <c r="C26" s="202"/>
      <c r="D26" s="202"/>
      <c r="E26" s="205"/>
      <c r="F26" s="202"/>
      <c r="G26" s="208"/>
      <c r="H26" s="193"/>
      <c r="I26" s="187"/>
      <c r="J26" s="190"/>
      <c r="K26" s="187">
        <f t="shared" ca="1" si="15"/>
        <v>0</v>
      </c>
      <c r="L26" s="193"/>
      <c r="M26" s="187"/>
      <c r="N26" s="196"/>
      <c r="O26" s="125">
        <v>5</v>
      </c>
      <c r="P26" s="126"/>
      <c r="Q26" s="127" t="str">
        <f t="shared" si="19"/>
        <v/>
      </c>
      <c r="R26" s="128"/>
      <c r="S26" s="128"/>
      <c r="T26" s="129" t="str">
        <f t="shared" si="16"/>
        <v/>
      </c>
      <c r="U26" s="128"/>
      <c r="V26" s="128"/>
      <c r="W26" s="128"/>
      <c r="X26" s="130" t="str">
        <f t="shared" si="20"/>
        <v/>
      </c>
      <c r="Y26" s="131" t="str">
        <f t="shared" si="1"/>
        <v/>
      </c>
      <c r="Z26" s="132" t="str">
        <f t="shared" si="17"/>
        <v/>
      </c>
      <c r="AA26" s="131" t="str">
        <f t="shared" si="3"/>
        <v/>
      </c>
      <c r="AB26" s="132" t="str">
        <f t="shared" si="21"/>
        <v/>
      </c>
      <c r="AC26" s="133"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4"/>
      <c r="AE26" s="135"/>
      <c r="AF26" s="136"/>
      <c r="AG26" s="137"/>
      <c r="AH26" s="137"/>
      <c r="AI26" s="135"/>
      <c r="AJ26" s="136"/>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ht="151.5" customHeight="1" x14ac:dyDescent="0.3">
      <c r="A27" s="200"/>
      <c r="B27" s="203"/>
      <c r="C27" s="203"/>
      <c r="D27" s="203"/>
      <c r="E27" s="206"/>
      <c r="F27" s="203"/>
      <c r="G27" s="209"/>
      <c r="H27" s="194"/>
      <c r="I27" s="188"/>
      <c r="J27" s="191"/>
      <c r="K27" s="188">
        <f t="shared" ca="1" si="15"/>
        <v>0</v>
      </c>
      <c r="L27" s="194"/>
      <c r="M27" s="188"/>
      <c r="N27" s="197"/>
      <c r="O27" s="125">
        <v>6</v>
      </c>
      <c r="P27" s="126"/>
      <c r="Q27" s="127" t="str">
        <f t="shared" si="19"/>
        <v/>
      </c>
      <c r="R27" s="128"/>
      <c r="S27" s="128"/>
      <c r="T27" s="129" t="str">
        <f t="shared" si="16"/>
        <v/>
      </c>
      <c r="U27" s="128"/>
      <c r="V27" s="128"/>
      <c r="W27" s="128"/>
      <c r="X27" s="130" t="str">
        <f t="shared" si="20"/>
        <v/>
      </c>
      <c r="Y27" s="131" t="str">
        <f t="shared" si="1"/>
        <v/>
      </c>
      <c r="Z27" s="132" t="str">
        <f t="shared" si="17"/>
        <v/>
      </c>
      <c r="AA27" s="131" t="str">
        <f t="shared" si="3"/>
        <v/>
      </c>
      <c r="AB27" s="132" t="str">
        <f t="shared" si="21"/>
        <v/>
      </c>
      <c r="AC27" s="133" t="str">
        <f t="shared" si="22"/>
        <v/>
      </c>
      <c r="AD27" s="134"/>
      <c r="AE27" s="135"/>
      <c r="AF27" s="136"/>
      <c r="AG27" s="137"/>
      <c r="AH27" s="137"/>
      <c r="AI27" s="135"/>
      <c r="AJ27" s="136"/>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ht="151.5" customHeight="1" x14ac:dyDescent="0.3">
      <c r="A28" s="198">
        <v>4</v>
      </c>
      <c r="B28" s="201"/>
      <c r="C28" s="201"/>
      <c r="D28" s="201"/>
      <c r="E28" s="204"/>
      <c r="F28" s="201"/>
      <c r="G28" s="207"/>
      <c r="H28" s="192" t="str">
        <f>IF(G28&lt;=0,"",IF(G28&lt;=2,"Muy Baja",IF(G28&lt;=24,"Baja",IF(G28&lt;=500,"Media",IF(G28&lt;=5000,"Alta","Muy Alta")))))</f>
        <v/>
      </c>
      <c r="I28" s="186" t="str">
        <f>IF(H28="","",IF(H28="Muy Baja",0.2,IF(H28="Baja",0.4,IF(H28="Media",0.6,IF(H28="Alta",0.8,IF(H28="Muy Alta",1,))))))</f>
        <v/>
      </c>
      <c r="J28" s="189"/>
      <c r="K28" s="186">
        <f ca="1">IF(NOT(ISERROR(MATCH(J28,'Tabla Impacto'!$B$221:$B$223,0))),'Tabla Impacto'!$F$223&amp;"Por favor no seleccionar los criterios de impacto(Afectación Económica o presupuestal y Pérdida Reputacional)",J28)</f>
        <v>0</v>
      </c>
      <c r="L28" s="192" t="str">
        <f ca="1">IF(OR(K28='Tabla Impacto'!$C$11,K28='Tabla Impacto'!$D$11),"Leve",IF(OR(K28='Tabla Impacto'!$C$12,K28='Tabla Impacto'!$D$12),"Menor",IF(OR(K28='Tabla Impacto'!$C$13,K28='Tabla Impacto'!$D$13),"Moderado",IF(OR(K28='Tabla Impacto'!$C$14,K28='Tabla Impacto'!$D$14),"Mayor",IF(OR(K28='Tabla Impacto'!$C$15,K28='Tabla Impacto'!$D$15),"Catastrófico","")))))</f>
        <v/>
      </c>
      <c r="M28" s="186" t="str">
        <f ca="1">IF(L28="","",IF(L28="Leve",0.2,IF(L28="Menor",0.4,IF(L28="Moderado",0.6,IF(L28="Mayor",0.8,IF(L28="Catastrófico",1,))))))</f>
        <v/>
      </c>
      <c r="N28" s="195" t="str">
        <f ca="1">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
      </c>
      <c r="O28" s="125">
        <v>1</v>
      </c>
      <c r="P28" s="126"/>
      <c r="Q28" s="127" t="str">
        <f>IF(OR(R28="Preventivo",R28="Detectivo"),"Probabilidad",IF(R28="Correctivo","Impacto",""))</f>
        <v/>
      </c>
      <c r="R28" s="128"/>
      <c r="S28" s="128"/>
      <c r="T28" s="129" t="str">
        <f>IF(AND(R28="Preventivo",S28="Automático"),"50%",IF(AND(R28="Preventivo",S28="Manual"),"40%",IF(AND(R28="Detectivo",S28="Automático"),"40%",IF(AND(R28="Detectivo",S28="Manual"),"30%",IF(AND(R28="Correctivo",S28="Automático"),"35%",IF(AND(R28="Correctivo",S28="Manual"),"25%",""))))))</f>
        <v/>
      </c>
      <c r="U28" s="128"/>
      <c r="V28" s="128"/>
      <c r="W28" s="128"/>
      <c r="X28" s="130" t="str">
        <f>IFERROR(IF(Q28="Probabilidad",(I28-(+I28*T28)),IF(Q28="Impacto",I28,"")),"")</f>
        <v/>
      </c>
      <c r="Y28" s="131" t="str">
        <f>IFERROR(IF(X28="","",IF(X28&lt;=0.2,"Muy Baja",IF(X28&lt;=0.4,"Baja",IF(X28&lt;=0.6,"Media",IF(X28&lt;=0.8,"Alta","Muy Alta"))))),"")</f>
        <v/>
      </c>
      <c r="Z28" s="132" t="str">
        <f>+X28</f>
        <v/>
      </c>
      <c r="AA28" s="131" t="str">
        <f>IFERROR(IF(AB28="","",IF(AB28&lt;=0.2,"Leve",IF(AB28&lt;=0.4,"Menor",IF(AB28&lt;=0.6,"Moderado",IF(AB28&lt;=0.8,"Mayor","Catastrófico"))))),"")</f>
        <v/>
      </c>
      <c r="AB28" s="132" t="str">
        <f>IFERROR(IF(Q28="Impacto",(M28-(+M28*T28)),IF(Q28="Probabilidad",M28,"")),"")</f>
        <v/>
      </c>
      <c r="AC28" s="133"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
      </c>
      <c r="AD28" s="134"/>
      <c r="AE28" s="126"/>
      <c r="AF28" s="135"/>
      <c r="AG28" s="137"/>
      <c r="AH28" s="137"/>
      <c r="AI28" s="135"/>
      <c r="AJ28" s="136"/>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ht="151.5" customHeight="1" x14ac:dyDescent="0.3">
      <c r="A29" s="199"/>
      <c r="B29" s="202"/>
      <c r="C29" s="202"/>
      <c r="D29" s="202"/>
      <c r="E29" s="205"/>
      <c r="F29" s="202"/>
      <c r="G29" s="208"/>
      <c r="H29" s="193"/>
      <c r="I29" s="187"/>
      <c r="J29" s="190"/>
      <c r="K29" s="187">
        <f t="shared" ref="K29:K33" ca="1" si="23">IF(NOT(ISERROR(MATCH(J29,_xlfn.ANCHORARRAY(E40),0))),I42&amp;"Por favor no seleccionar los criterios de impacto",J29)</f>
        <v>0</v>
      </c>
      <c r="L29" s="193"/>
      <c r="M29" s="187"/>
      <c r="N29" s="196"/>
      <c r="O29" s="125">
        <v>2</v>
      </c>
      <c r="P29" s="126"/>
      <c r="Q29" s="127" t="str">
        <f>IF(OR(R29="Preventivo",R29="Detectivo"),"Probabilidad",IF(R29="Correctivo","Impacto",""))</f>
        <v/>
      </c>
      <c r="R29" s="128"/>
      <c r="S29" s="128"/>
      <c r="T29" s="129" t="str">
        <f t="shared" ref="T29:T33" si="24">IF(AND(R29="Preventivo",S29="Automático"),"50%",IF(AND(R29="Preventivo",S29="Manual"),"40%",IF(AND(R29="Detectivo",S29="Automático"),"40%",IF(AND(R29="Detectivo",S29="Manual"),"30%",IF(AND(R29="Correctivo",S29="Automático"),"35%",IF(AND(R29="Correctivo",S29="Manual"),"25%",""))))))</f>
        <v/>
      </c>
      <c r="U29" s="128"/>
      <c r="V29" s="128"/>
      <c r="W29" s="128"/>
      <c r="X29" s="130" t="str">
        <f>IFERROR(IF(AND(Q28="Probabilidad",Q29="Probabilidad"),(Z28-(+Z28*T29)),IF(Q29="Probabilidad",(I28-(+I28*T29)),IF(Q29="Impacto",Z28,""))),"")</f>
        <v/>
      </c>
      <c r="Y29" s="131" t="str">
        <f t="shared" si="1"/>
        <v/>
      </c>
      <c r="Z29" s="132" t="str">
        <f t="shared" ref="Z29:Z33" si="25">+X29</f>
        <v/>
      </c>
      <c r="AA29" s="131" t="str">
        <f t="shared" si="3"/>
        <v/>
      </c>
      <c r="AB29" s="132" t="str">
        <f>IFERROR(IF(AND(Q28="Impacto",Q29="Impacto"),(AB22-(+AB22*T29)),IF(Q29="Impacto",($M$28-(+$M$28*T29)),IF(Q29="Probabilidad",AB22,""))),"")</f>
        <v/>
      </c>
      <c r="AC29" s="133" t="str">
        <f t="shared" ref="AC29:AC30" si="26">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34"/>
      <c r="AE29" s="135"/>
      <c r="AF29" s="136"/>
      <c r="AG29" s="137"/>
      <c r="AH29" s="137"/>
      <c r="AI29" s="135"/>
      <c r="AJ29" s="136"/>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ht="151.5" customHeight="1" x14ac:dyDescent="0.3">
      <c r="A30" s="199"/>
      <c r="B30" s="202"/>
      <c r="C30" s="202"/>
      <c r="D30" s="202"/>
      <c r="E30" s="205"/>
      <c r="F30" s="202"/>
      <c r="G30" s="208"/>
      <c r="H30" s="193"/>
      <c r="I30" s="187"/>
      <c r="J30" s="190"/>
      <c r="K30" s="187">
        <f t="shared" ca="1" si="23"/>
        <v>0</v>
      </c>
      <c r="L30" s="193"/>
      <c r="M30" s="187"/>
      <c r="N30" s="196"/>
      <c r="O30" s="125">
        <v>3</v>
      </c>
      <c r="P30" s="138"/>
      <c r="Q30" s="127" t="str">
        <f>IF(OR(R30="Preventivo",R30="Detectivo"),"Probabilidad",IF(R30="Correctivo","Impacto",""))</f>
        <v/>
      </c>
      <c r="R30" s="128"/>
      <c r="S30" s="128"/>
      <c r="T30" s="129" t="str">
        <f t="shared" si="24"/>
        <v/>
      </c>
      <c r="U30" s="128"/>
      <c r="V30" s="128"/>
      <c r="W30" s="128"/>
      <c r="X30" s="130" t="str">
        <f>IFERROR(IF(AND(Q29="Probabilidad",Q30="Probabilidad"),(Z29-(+Z29*T30)),IF(AND(Q29="Impacto",Q30="Probabilidad"),(Z28-(+Z28*T30)),IF(Q30="Impacto",Z29,""))),"")</f>
        <v/>
      </c>
      <c r="Y30" s="131" t="str">
        <f t="shared" si="1"/>
        <v/>
      </c>
      <c r="Z30" s="132" t="str">
        <f t="shared" si="25"/>
        <v/>
      </c>
      <c r="AA30" s="131" t="str">
        <f t="shared" si="3"/>
        <v/>
      </c>
      <c r="AB30" s="132" t="str">
        <f>IFERROR(IF(AND(Q29="Impacto",Q30="Impacto"),(AB29-(+AB29*T30)),IF(AND(Q29="Probabilidad",Q30="Impacto"),(AB28-(+AB28*T30)),IF(Q30="Probabilidad",AB29,""))),"")</f>
        <v/>
      </c>
      <c r="AC30" s="133" t="str">
        <f t="shared" si="26"/>
        <v/>
      </c>
      <c r="AD30" s="134"/>
      <c r="AE30" s="135"/>
      <c r="AF30" s="136"/>
      <c r="AG30" s="137"/>
      <c r="AH30" s="137"/>
      <c r="AI30" s="135"/>
      <c r="AJ30" s="136"/>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ht="151.5" customHeight="1" x14ac:dyDescent="0.3">
      <c r="A31" s="199"/>
      <c r="B31" s="202"/>
      <c r="C31" s="202"/>
      <c r="D31" s="202"/>
      <c r="E31" s="205"/>
      <c r="F31" s="202"/>
      <c r="G31" s="208"/>
      <c r="H31" s="193"/>
      <c r="I31" s="187"/>
      <c r="J31" s="190"/>
      <c r="K31" s="187">
        <f t="shared" ca="1" si="23"/>
        <v>0</v>
      </c>
      <c r="L31" s="193"/>
      <c r="M31" s="187"/>
      <c r="N31" s="196"/>
      <c r="O31" s="125">
        <v>4</v>
      </c>
      <c r="P31" s="126"/>
      <c r="Q31" s="127" t="str">
        <f t="shared" ref="Q31:Q33" si="27">IF(OR(R31="Preventivo",R31="Detectivo"),"Probabilidad",IF(R31="Correctivo","Impacto",""))</f>
        <v/>
      </c>
      <c r="R31" s="128"/>
      <c r="S31" s="128"/>
      <c r="T31" s="129" t="str">
        <f t="shared" si="24"/>
        <v/>
      </c>
      <c r="U31" s="128"/>
      <c r="V31" s="128"/>
      <c r="W31" s="128"/>
      <c r="X31" s="130" t="str">
        <f t="shared" ref="X31:X33" si="28">IFERROR(IF(AND(Q30="Probabilidad",Q31="Probabilidad"),(Z30-(+Z30*T31)),IF(AND(Q30="Impacto",Q31="Probabilidad"),(Z29-(+Z29*T31)),IF(Q31="Impacto",Z30,""))),"")</f>
        <v/>
      </c>
      <c r="Y31" s="131" t="str">
        <f t="shared" si="1"/>
        <v/>
      </c>
      <c r="Z31" s="132" t="str">
        <f t="shared" si="25"/>
        <v/>
      </c>
      <c r="AA31" s="131" t="str">
        <f t="shared" si="3"/>
        <v/>
      </c>
      <c r="AB31" s="132" t="str">
        <f t="shared" ref="AB31:AB33" si="29">IFERROR(IF(AND(Q30="Impacto",Q31="Impacto"),(AB30-(+AB30*T31)),IF(AND(Q30="Probabilidad",Q31="Impacto"),(AB29-(+AB29*T31)),IF(Q31="Probabilidad",AB30,""))),"")</f>
        <v/>
      </c>
      <c r="AC31" s="133"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4"/>
      <c r="AE31" s="135"/>
      <c r="AF31" s="136"/>
      <c r="AG31" s="137"/>
      <c r="AH31" s="137"/>
      <c r="AI31" s="135"/>
      <c r="AJ31" s="136"/>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ht="151.5" customHeight="1" x14ac:dyDescent="0.3">
      <c r="A32" s="199"/>
      <c r="B32" s="202"/>
      <c r="C32" s="202"/>
      <c r="D32" s="202"/>
      <c r="E32" s="205"/>
      <c r="F32" s="202"/>
      <c r="G32" s="208"/>
      <c r="H32" s="193"/>
      <c r="I32" s="187"/>
      <c r="J32" s="190"/>
      <c r="K32" s="187">
        <f t="shared" ca="1" si="23"/>
        <v>0</v>
      </c>
      <c r="L32" s="193"/>
      <c r="M32" s="187"/>
      <c r="N32" s="196"/>
      <c r="O32" s="125">
        <v>5</v>
      </c>
      <c r="P32" s="126"/>
      <c r="Q32" s="127" t="str">
        <f t="shared" si="27"/>
        <v/>
      </c>
      <c r="R32" s="128"/>
      <c r="S32" s="128"/>
      <c r="T32" s="129" t="str">
        <f t="shared" si="24"/>
        <v/>
      </c>
      <c r="U32" s="128"/>
      <c r="V32" s="128"/>
      <c r="W32" s="128"/>
      <c r="X32" s="139" t="str">
        <f t="shared" si="28"/>
        <v/>
      </c>
      <c r="Y32" s="131" t="str">
        <f>IFERROR(IF(X32="","",IF(X32&lt;=0.2,"Muy Baja",IF(X32&lt;=0.4,"Baja",IF(X32&lt;=0.6,"Media",IF(X32&lt;=0.8,"Alta","Muy Alta"))))),"")</f>
        <v/>
      </c>
      <c r="Z32" s="132" t="str">
        <f t="shared" si="25"/>
        <v/>
      </c>
      <c r="AA32" s="131" t="str">
        <f t="shared" si="3"/>
        <v/>
      </c>
      <c r="AB32" s="132" t="str">
        <f t="shared" si="29"/>
        <v/>
      </c>
      <c r="AC32" s="133"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4"/>
      <c r="AE32" s="135"/>
      <c r="AF32" s="136"/>
      <c r="AG32" s="137"/>
      <c r="AH32" s="137"/>
      <c r="AI32" s="135"/>
      <c r="AJ32" s="136"/>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ht="151.5" customHeight="1" x14ac:dyDescent="0.3">
      <c r="A33" s="200"/>
      <c r="B33" s="203"/>
      <c r="C33" s="203"/>
      <c r="D33" s="203"/>
      <c r="E33" s="206"/>
      <c r="F33" s="203"/>
      <c r="G33" s="209"/>
      <c r="H33" s="194"/>
      <c r="I33" s="188"/>
      <c r="J33" s="191"/>
      <c r="K33" s="188">
        <f t="shared" ca="1" si="23"/>
        <v>0</v>
      </c>
      <c r="L33" s="194"/>
      <c r="M33" s="188"/>
      <c r="N33" s="197"/>
      <c r="O33" s="125">
        <v>6</v>
      </c>
      <c r="P33" s="126"/>
      <c r="Q33" s="127" t="str">
        <f t="shared" si="27"/>
        <v/>
      </c>
      <c r="R33" s="128"/>
      <c r="S33" s="128"/>
      <c r="T33" s="129" t="str">
        <f t="shared" si="24"/>
        <v/>
      </c>
      <c r="U33" s="128"/>
      <c r="V33" s="128"/>
      <c r="W33" s="128"/>
      <c r="X33" s="130" t="str">
        <f t="shared" si="28"/>
        <v/>
      </c>
      <c r="Y33" s="131" t="str">
        <f t="shared" si="1"/>
        <v/>
      </c>
      <c r="Z33" s="132" t="str">
        <f t="shared" si="25"/>
        <v/>
      </c>
      <c r="AA33" s="131" t="str">
        <f t="shared" si="3"/>
        <v/>
      </c>
      <c r="AB33" s="132" t="str">
        <f t="shared" si="29"/>
        <v/>
      </c>
      <c r="AC33" s="133" t="str">
        <f t="shared" si="30"/>
        <v/>
      </c>
      <c r="AD33" s="134"/>
      <c r="AE33" s="135"/>
      <c r="AF33" s="136"/>
      <c r="AG33" s="137"/>
      <c r="AH33" s="137"/>
      <c r="AI33" s="135"/>
      <c r="AJ33" s="136"/>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ht="151.5" customHeight="1" x14ac:dyDescent="0.3">
      <c r="A34" s="198">
        <v>5</v>
      </c>
      <c r="B34" s="201"/>
      <c r="C34" s="201"/>
      <c r="D34" s="201"/>
      <c r="E34" s="204"/>
      <c r="F34" s="201"/>
      <c r="G34" s="207"/>
      <c r="H34" s="192" t="str">
        <f>IF(G34&lt;=0,"",IF(G34&lt;=2,"Muy Baja",IF(G34&lt;=24,"Baja",IF(G34&lt;=500,"Media",IF(G34&lt;=5000,"Alta","Muy Alta")))))</f>
        <v/>
      </c>
      <c r="I34" s="186" t="str">
        <f>IF(H34="","",IF(H34="Muy Baja",0.2,IF(H34="Baja",0.4,IF(H34="Media",0.6,IF(H34="Alta",0.8,IF(H34="Muy Alta",1,))))))</f>
        <v/>
      </c>
      <c r="J34" s="189"/>
      <c r="K34" s="186">
        <f ca="1">IF(NOT(ISERROR(MATCH(J34,'Tabla Impacto'!$B$221:$B$223,0))),'Tabla Impacto'!$F$223&amp;"Por favor no seleccionar los criterios de impacto(Afectación Económica o presupuestal y Pérdida Reputacional)",J34)</f>
        <v>0</v>
      </c>
      <c r="L34" s="192" t="str">
        <f ca="1">IF(OR(K34='Tabla Impacto'!$C$11,K34='Tabla Impacto'!$D$11),"Leve",IF(OR(K34='Tabla Impacto'!$C$12,K34='Tabla Impacto'!$D$12),"Menor",IF(OR(K34='Tabla Impacto'!$C$13,K34='Tabla Impacto'!$D$13),"Moderado",IF(OR(K34='Tabla Impacto'!$C$14,K34='Tabla Impacto'!$D$14),"Mayor",IF(OR(K34='Tabla Impacto'!$C$15,K34='Tabla Impacto'!$D$15),"Catastrófico","")))))</f>
        <v/>
      </c>
      <c r="M34" s="186" t="str">
        <f ca="1">IF(L34="","",IF(L34="Leve",0.2,IF(L34="Menor",0.4,IF(L34="Moderado",0.6,IF(L34="Mayor",0.8,IF(L34="Catastrófico",1,))))))</f>
        <v/>
      </c>
      <c r="N34" s="195" t="str">
        <f ca="1">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
      </c>
      <c r="O34" s="125">
        <v>1</v>
      </c>
      <c r="P34" s="126"/>
      <c r="Q34" s="127" t="str">
        <f>IF(OR(R34="Preventivo",R34="Detectivo"),"Probabilidad",IF(R34="Correctivo","Impacto",""))</f>
        <v/>
      </c>
      <c r="R34" s="128"/>
      <c r="S34" s="128"/>
      <c r="T34" s="129" t="str">
        <f>IF(AND(R34="Preventivo",S34="Automático"),"50%",IF(AND(R34="Preventivo",S34="Manual"),"40%",IF(AND(R34="Detectivo",S34="Automático"),"40%",IF(AND(R34="Detectivo",S34="Manual"),"30%",IF(AND(R34="Correctivo",S34="Automático"),"35%",IF(AND(R34="Correctivo",S34="Manual"),"25%",""))))))</f>
        <v/>
      </c>
      <c r="U34" s="128"/>
      <c r="V34" s="128"/>
      <c r="W34" s="128"/>
      <c r="X34" s="130" t="str">
        <f>IFERROR(IF(Q34="Probabilidad",(I34-(+I34*T34)),IF(Q34="Impacto",I34,"")),"")</f>
        <v/>
      </c>
      <c r="Y34" s="131" t="str">
        <f>IFERROR(IF(X34="","",IF(X34&lt;=0.2,"Muy Baja",IF(X34&lt;=0.4,"Baja",IF(X34&lt;=0.6,"Media",IF(X34&lt;=0.8,"Alta","Muy Alta"))))),"")</f>
        <v/>
      </c>
      <c r="Z34" s="132" t="str">
        <f>+X34</f>
        <v/>
      </c>
      <c r="AA34" s="131" t="str">
        <f>IFERROR(IF(AB34="","",IF(AB34&lt;=0.2,"Leve",IF(AB34&lt;=0.4,"Menor",IF(AB34&lt;=0.6,"Moderado",IF(AB34&lt;=0.8,"Mayor","Catastrófico"))))),"")</f>
        <v/>
      </c>
      <c r="AB34" s="132" t="str">
        <f>IFERROR(IF(Q34="Impacto",(M34-(+M34*T34)),IF(Q34="Probabilidad",M34,"")),"")</f>
        <v/>
      </c>
      <c r="AC34" s="133"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
      </c>
      <c r="AD34" s="134"/>
      <c r="AE34" s="135"/>
      <c r="AF34" s="136"/>
      <c r="AG34" s="137"/>
      <c r="AH34" s="137"/>
      <c r="AI34" s="135"/>
      <c r="AJ34" s="136"/>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ht="151.5" customHeight="1" x14ac:dyDescent="0.3">
      <c r="A35" s="199"/>
      <c r="B35" s="202"/>
      <c r="C35" s="202"/>
      <c r="D35" s="202"/>
      <c r="E35" s="205"/>
      <c r="F35" s="202"/>
      <c r="G35" s="208"/>
      <c r="H35" s="193"/>
      <c r="I35" s="187"/>
      <c r="J35" s="190"/>
      <c r="K35" s="187">
        <f t="shared" ref="K35:K39" ca="1" si="31">IF(NOT(ISERROR(MATCH(J35,_xlfn.ANCHORARRAY(E46),0))),I48&amp;"Por favor no seleccionar los criterios de impacto",J35)</f>
        <v>0</v>
      </c>
      <c r="L35" s="193"/>
      <c r="M35" s="187"/>
      <c r="N35" s="196"/>
      <c r="O35" s="125">
        <v>2</v>
      </c>
      <c r="P35" s="126"/>
      <c r="Q35" s="127" t="str">
        <f>IF(OR(R35="Preventivo",R35="Detectivo"),"Probabilidad",IF(R35="Correctivo","Impacto",""))</f>
        <v/>
      </c>
      <c r="R35" s="128"/>
      <c r="S35" s="128"/>
      <c r="T35" s="129" t="str">
        <f t="shared" ref="T35:T39" si="32">IF(AND(R35="Preventivo",S35="Automático"),"50%",IF(AND(R35="Preventivo",S35="Manual"),"40%",IF(AND(R35="Detectivo",S35="Automático"),"40%",IF(AND(R35="Detectivo",S35="Manual"),"30%",IF(AND(R35="Correctivo",S35="Automático"),"35%",IF(AND(R35="Correctivo",S35="Manual"),"25%",""))))))</f>
        <v/>
      </c>
      <c r="U35" s="128"/>
      <c r="V35" s="128"/>
      <c r="W35" s="128"/>
      <c r="X35" s="130" t="str">
        <f>IFERROR(IF(AND(Q34="Probabilidad",Q35="Probabilidad"),(Z34-(+Z34*T35)),IF(Q35="Probabilidad",(I34-(+I34*T35)),IF(Q35="Impacto",Z34,""))),"")</f>
        <v/>
      </c>
      <c r="Y35" s="131" t="str">
        <f t="shared" si="1"/>
        <v/>
      </c>
      <c r="Z35" s="132" t="str">
        <f t="shared" ref="Z35:Z39" si="33">+X35</f>
        <v/>
      </c>
      <c r="AA35" s="131" t="str">
        <f t="shared" si="3"/>
        <v/>
      </c>
      <c r="AB35" s="132" t="str">
        <f>IFERROR(IF(AND(Q34="Impacto",Q35="Impacto"),(AB28-(+AB28*T35)),IF(Q35="Impacto",($M$34-(+$M$34*T35)),IF(Q35="Probabilidad",AB28,""))),"")</f>
        <v/>
      </c>
      <c r="AC35" s="133"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34"/>
      <c r="AE35" s="135"/>
      <c r="AF35" s="136"/>
      <c r="AG35" s="137"/>
      <c r="AH35" s="137"/>
      <c r="AI35" s="135"/>
      <c r="AJ35" s="136"/>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ht="151.5" customHeight="1" x14ac:dyDescent="0.3">
      <c r="A36" s="199"/>
      <c r="B36" s="202"/>
      <c r="C36" s="202"/>
      <c r="D36" s="202"/>
      <c r="E36" s="205"/>
      <c r="F36" s="202"/>
      <c r="G36" s="208"/>
      <c r="H36" s="193"/>
      <c r="I36" s="187"/>
      <c r="J36" s="190"/>
      <c r="K36" s="187">
        <f t="shared" ca="1" si="31"/>
        <v>0</v>
      </c>
      <c r="L36" s="193"/>
      <c r="M36" s="187"/>
      <c r="N36" s="196"/>
      <c r="O36" s="125">
        <v>3</v>
      </c>
      <c r="P36" s="138"/>
      <c r="Q36" s="127" t="str">
        <f>IF(OR(R36="Preventivo",R36="Detectivo"),"Probabilidad",IF(R36="Correctivo","Impacto",""))</f>
        <v/>
      </c>
      <c r="R36" s="128"/>
      <c r="S36" s="128"/>
      <c r="T36" s="129" t="str">
        <f t="shared" si="32"/>
        <v/>
      </c>
      <c r="U36" s="128"/>
      <c r="V36" s="128"/>
      <c r="W36" s="128"/>
      <c r="X36" s="130" t="str">
        <f>IFERROR(IF(AND(Q35="Probabilidad",Q36="Probabilidad"),(Z35-(+Z35*T36)),IF(AND(Q35="Impacto",Q36="Probabilidad"),(Z34-(+Z34*T36)),IF(Q36="Impacto",Z35,""))),"")</f>
        <v/>
      </c>
      <c r="Y36" s="131" t="str">
        <f t="shared" si="1"/>
        <v/>
      </c>
      <c r="Z36" s="132" t="str">
        <f t="shared" si="33"/>
        <v/>
      </c>
      <c r="AA36" s="131" t="str">
        <f t="shared" si="3"/>
        <v/>
      </c>
      <c r="AB36" s="132" t="str">
        <f>IFERROR(IF(AND(Q35="Impacto",Q36="Impacto"),(AB35-(+AB35*T36)),IF(AND(Q35="Probabilidad",Q36="Impacto"),(AB34-(+AB34*T36)),IF(Q36="Probabilidad",AB35,""))),"")</f>
        <v/>
      </c>
      <c r="AC36" s="133" t="str">
        <f t="shared" si="34"/>
        <v/>
      </c>
      <c r="AD36" s="134"/>
      <c r="AE36" s="135"/>
      <c r="AF36" s="136"/>
      <c r="AG36" s="137"/>
      <c r="AH36" s="137"/>
      <c r="AI36" s="135"/>
      <c r="AJ36" s="136"/>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ht="151.5" customHeight="1" x14ac:dyDescent="0.3">
      <c r="A37" s="199"/>
      <c r="B37" s="202"/>
      <c r="C37" s="202"/>
      <c r="D37" s="202"/>
      <c r="E37" s="205"/>
      <c r="F37" s="202"/>
      <c r="G37" s="208"/>
      <c r="H37" s="193"/>
      <c r="I37" s="187"/>
      <c r="J37" s="190"/>
      <c r="K37" s="187">
        <f t="shared" ca="1" si="31"/>
        <v>0</v>
      </c>
      <c r="L37" s="193"/>
      <c r="M37" s="187"/>
      <c r="N37" s="196"/>
      <c r="O37" s="125">
        <v>4</v>
      </c>
      <c r="P37" s="126"/>
      <c r="Q37" s="127" t="str">
        <f t="shared" ref="Q37:Q39" si="35">IF(OR(R37="Preventivo",R37="Detectivo"),"Probabilidad",IF(R37="Correctivo","Impacto",""))</f>
        <v/>
      </c>
      <c r="R37" s="128"/>
      <c r="S37" s="128"/>
      <c r="T37" s="129" t="str">
        <f t="shared" si="32"/>
        <v/>
      </c>
      <c r="U37" s="128"/>
      <c r="V37" s="128"/>
      <c r="W37" s="128"/>
      <c r="X37" s="130" t="str">
        <f t="shared" ref="X37:X39" si="36">IFERROR(IF(AND(Q36="Probabilidad",Q37="Probabilidad"),(Z36-(+Z36*T37)),IF(AND(Q36="Impacto",Q37="Probabilidad"),(Z35-(+Z35*T37)),IF(Q37="Impacto",Z36,""))),"")</f>
        <v/>
      </c>
      <c r="Y37" s="131" t="str">
        <f t="shared" si="1"/>
        <v/>
      </c>
      <c r="Z37" s="132" t="str">
        <f t="shared" si="33"/>
        <v/>
      </c>
      <c r="AA37" s="131" t="str">
        <f t="shared" si="3"/>
        <v/>
      </c>
      <c r="AB37" s="132" t="str">
        <f t="shared" ref="AB37:AB39" si="37">IFERROR(IF(AND(Q36="Impacto",Q37="Impacto"),(AB36-(+AB36*T37)),IF(AND(Q36="Probabilidad",Q37="Impacto"),(AB35-(+AB35*T37)),IF(Q37="Probabilidad",AB36,""))),"")</f>
        <v/>
      </c>
      <c r="AC37" s="133"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4"/>
      <c r="AE37" s="135"/>
      <c r="AF37" s="136"/>
      <c r="AG37" s="137"/>
      <c r="AH37" s="137"/>
      <c r="AI37" s="135"/>
      <c r="AJ37" s="136"/>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ht="151.5" customHeight="1" x14ac:dyDescent="0.3">
      <c r="A38" s="199"/>
      <c r="B38" s="202"/>
      <c r="C38" s="202"/>
      <c r="D38" s="202"/>
      <c r="E38" s="205"/>
      <c r="F38" s="202"/>
      <c r="G38" s="208"/>
      <c r="H38" s="193"/>
      <c r="I38" s="187"/>
      <c r="J38" s="190"/>
      <c r="K38" s="187">
        <f t="shared" ca="1" si="31"/>
        <v>0</v>
      </c>
      <c r="L38" s="193"/>
      <c r="M38" s="187"/>
      <c r="N38" s="196"/>
      <c r="O38" s="125">
        <v>5</v>
      </c>
      <c r="P38" s="126"/>
      <c r="Q38" s="127" t="str">
        <f t="shared" si="35"/>
        <v/>
      </c>
      <c r="R38" s="128"/>
      <c r="S38" s="128"/>
      <c r="T38" s="129" t="str">
        <f t="shared" si="32"/>
        <v/>
      </c>
      <c r="U38" s="128"/>
      <c r="V38" s="128"/>
      <c r="W38" s="128"/>
      <c r="X38" s="130" t="str">
        <f t="shared" si="36"/>
        <v/>
      </c>
      <c r="Y38" s="131" t="str">
        <f t="shared" si="1"/>
        <v/>
      </c>
      <c r="Z38" s="132" t="str">
        <f t="shared" si="33"/>
        <v/>
      </c>
      <c r="AA38" s="131" t="str">
        <f t="shared" si="3"/>
        <v/>
      </c>
      <c r="AB38" s="132" t="str">
        <f t="shared" si="37"/>
        <v/>
      </c>
      <c r="AC38" s="133"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4"/>
      <c r="AE38" s="135"/>
      <c r="AF38" s="136"/>
      <c r="AG38" s="137"/>
      <c r="AH38" s="137"/>
      <c r="AI38" s="135"/>
      <c r="AJ38" s="136"/>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ht="151.5" customHeight="1" x14ac:dyDescent="0.3">
      <c r="A39" s="200"/>
      <c r="B39" s="203"/>
      <c r="C39" s="203"/>
      <c r="D39" s="203"/>
      <c r="E39" s="206"/>
      <c r="F39" s="203"/>
      <c r="G39" s="209"/>
      <c r="H39" s="194"/>
      <c r="I39" s="188"/>
      <c r="J39" s="191"/>
      <c r="K39" s="188">
        <f t="shared" ca="1" si="31"/>
        <v>0</v>
      </c>
      <c r="L39" s="194"/>
      <c r="M39" s="188"/>
      <c r="N39" s="197"/>
      <c r="O39" s="125">
        <v>6</v>
      </c>
      <c r="P39" s="126"/>
      <c r="Q39" s="127" t="str">
        <f t="shared" si="35"/>
        <v/>
      </c>
      <c r="R39" s="128"/>
      <c r="S39" s="128"/>
      <c r="T39" s="129" t="str">
        <f t="shared" si="32"/>
        <v/>
      </c>
      <c r="U39" s="128"/>
      <c r="V39" s="128"/>
      <c r="W39" s="128"/>
      <c r="X39" s="130" t="str">
        <f t="shared" si="36"/>
        <v/>
      </c>
      <c r="Y39" s="131" t="str">
        <f t="shared" si="1"/>
        <v/>
      </c>
      <c r="Z39" s="132" t="str">
        <f t="shared" si="33"/>
        <v/>
      </c>
      <c r="AA39" s="131" t="str">
        <f t="shared" si="3"/>
        <v/>
      </c>
      <c r="AB39" s="132" t="str">
        <f t="shared" si="37"/>
        <v/>
      </c>
      <c r="AC39" s="133" t="str">
        <f t="shared" si="38"/>
        <v/>
      </c>
      <c r="AD39" s="134"/>
      <c r="AE39" s="135"/>
      <c r="AF39" s="136"/>
      <c r="AG39" s="137"/>
      <c r="AH39" s="137"/>
      <c r="AI39" s="135"/>
      <c r="AJ39" s="136"/>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ht="151.5" customHeight="1" x14ac:dyDescent="0.3">
      <c r="A40" s="198">
        <v>6</v>
      </c>
      <c r="B40" s="201"/>
      <c r="C40" s="201"/>
      <c r="D40" s="201"/>
      <c r="E40" s="204"/>
      <c r="F40" s="201"/>
      <c r="G40" s="207"/>
      <c r="H40" s="192" t="str">
        <f>IF(G40&lt;=0,"",IF(G40&lt;=2,"Muy Baja",IF(G40&lt;=24,"Baja",IF(G40&lt;=500,"Media",IF(G40&lt;=5000,"Alta","Muy Alta")))))</f>
        <v/>
      </c>
      <c r="I40" s="186" t="str">
        <f>IF(H40="","",IF(H40="Muy Baja",0.2,IF(H40="Baja",0.4,IF(H40="Media",0.6,IF(H40="Alta",0.8,IF(H40="Muy Alta",1,))))))</f>
        <v/>
      </c>
      <c r="J40" s="189"/>
      <c r="K40" s="186">
        <f ca="1">IF(NOT(ISERROR(MATCH(J40,'Tabla Impacto'!$B$221:$B$223,0))),'Tabla Impacto'!$F$223&amp;"Por favor no seleccionar los criterios de impacto(Afectación Económica o presupuestal y Pérdida Reputacional)",J40)</f>
        <v>0</v>
      </c>
      <c r="L40" s="192" t="str">
        <f ca="1">IF(OR(K40='Tabla Impacto'!$C$11,K40='Tabla Impacto'!$D$11),"Leve",IF(OR(K40='Tabla Impacto'!$C$12,K40='Tabla Impacto'!$D$12),"Menor",IF(OR(K40='Tabla Impacto'!$C$13,K40='Tabla Impacto'!$D$13),"Moderado",IF(OR(K40='Tabla Impacto'!$C$14,K40='Tabla Impacto'!$D$14),"Mayor",IF(OR(K40='Tabla Impacto'!$C$15,K40='Tabla Impacto'!$D$15),"Catastrófico","")))))</f>
        <v/>
      </c>
      <c r="M40" s="186" t="str">
        <f ca="1">IF(L40="","",IF(L40="Leve",0.2,IF(L40="Menor",0.4,IF(L40="Moderado",0.6,IF(L40="Mayor",0.8,IF(L40="Catastrófico",1,))))))</f>
        <v/>
      </c>
      <c r="N40" s="195" t="str">
        <f ca="1">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
      </c>
      <c r="O40" s="125">
        <v>1</v>
      </c>
      <c r="P40" s="126"/>
      <c r="Q40" s="127" t="str">
        <f>IF(OR(R40="Preventivo",R40="Detectivo"),"Probabilidad",IF(R40="Correctivo","Impacto",""))</f>
        <v/>
      </c>
      <c r="R40" s="128"/>
      <c r="S40" s="128"/>
      <c r="T40" s="129" t="str">
        <f>IF(AND(R40="Preventivo",S40="Automático"),"50%",IF(AND(R40="Preventivo",S40="Manual"),"40%",IF(AND(R40="Detectivo",S40="Automático"),"40%",IF(AND(R40="Detectivo",S40="Manual"),"30%",IF(AND(R40="Correctivo",S40="Automático"),"35%",IF(AND(R40="Correctivo",S40="Manual"),"25%",""))))))</f>
        <v/>
      </c>
      <c r="U40" s="128"/>
      <c r="V40" s="128"/>
      <c r="W40" s="128"/>
      <c r="X40" s="130" t="str">
        <f>IFERROR(IF(Q40="Probabilidad",(I40-(+I40*T40)),IF(Q40="Impacto",I40,"")),"")</f>
        <v/>
      </c>
      <c r="Y40" s="131" t="str">
        <f>IFERROR(IF(X40="","",IF(X40&lt;=0.2,"Muy Baja",IF(X40&lt;=0.4,"Baja",IF(X40&lt;=0.6,"Media",IF(X40&lt;=0.8,"Alta","Muy Alta"))))),"")</f>
        <v/>
      </c>
      <c r="Z40" s="132" t="str">
        <f>+X40</f>
        <v/>
      </c>
      <c r="AA40" s="131" t="str">
        <f>IFERROR(IF(AB40="","",IF(AB40&lt;=0.2,"Leve",IF(AB40&lt;=0.4,"Menor",IF(AB40&lt;=0.6,"Moderado",IF(AB40&lt;=0.8,"Mayor","Catastrófico"))))),"")</f>
        <v/>
      </c>
      <c r="AB40" s="132" t="str">
        <f>IFERROR(IF(Q40="Impacto",(M40-(+M40*T40)),IF(Q40="Probabilidad",M40,"")),"")</f>
        <v/>
      </c>
      <c r="AC40" s="133"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
      </c>
      <c r="AD40" s="134"/>
      <c r="AE40" s="135"/>
      <c r="AF40" s="136"/>
      <c r="AG40" s="137"/>
      <c r="AH40" s="137"/>
      <c r="AI40" s="135"/>
      <c r="AJ40" s="136"/>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ht="151.5" customHeight="1" x14ac:dyDescent="0.3">
      <c r="A41" s="199"/>
      <c r="B41" s="202"/>
      <c r="C41" s="202"/>
      <c r="D41" s="202"/>
      <c r="E41" s="205"/>
      <c r="F41" s="202"/>
      <c r="G41" s="208"/>
      <c r="H41" s="193"/>
      <c r="I41" s="187"/>
      <c r="J41" s="190"/>
      <c r="K41" s="187">
        <f t="shared" ref="K41:K45" ca="1" si="39">IF(NOT(ISERROR(MATCH(J41,_xlfn.ANCHORARRAY(E52),0))),I54&amp;"Por favor no seleccionar los criterios de impacto",J41)</f>
        <v>0</v>
      </c>
      <c r="L41" s="193"/>
      <c r="M41" s="187"/>
      <c r="N41" s="196"/>
      <c r="O41" s="125">
        <v>2</v>
      </c>
      <c r="P41" s="126"/>
      <c r="Q41" s="127" t="str">
        <f>IF(OR(R41="Preventivo",R41="Detectivo"),"Probabilidad",IF(R41="Correctivo","Impacto",""))</f>
        <v/>
      </c>
      <c r="R41" s="128"/>
      <c r="S41" s="128"/>
      <c r="T41" s="129" t="str">
        <f t="shared" ref="T41:T45" si="40">IF(AND(R41="Preventivo",S41="Automático"),"50%",IF(AND(R41="Preventivo",S41="Manual"),"40%",IF(AND(R41="Detectivo",S41="Automático"),"40%",IF(AND(R41="Detectivo",S41="Manual"),"30%",IF(AND(R41="Correctivo",S41="Automático"),"35%",IF(AND(R41="Correctivo",S41="Manual"),"25%",""))))))</f>
        <v/>
      </c>
      <c r="U41" s="128"/>
      <c r="V41" s="128"/>
      <c r="W41" s="128"/>
      <c r="X41" s="130" t="str">
        <f>IFERROR(IF(AND(Q40="Probabilidad",Q41="Probabilidad"),(Z40-(+Z40*T41)),IF(Q41="Probabilidad",(I40-(+I40*T41)),IF(Q41="Impacto",Z40,""))),"")</f>
        <v/>
      </c>
      <c r="Y41" s="131" t="str">
        <f t="shared" si="1"/>
        <v/>
      </c>
      <c r="Z41" s="132" t="str">
        <f t="shared" ref="Z41:Z45" si="41">+X41</f>
        <v/>
      </c>
      <c r="AA41" s="131" t="str">
        <f t="shared" si="3"/>
        <v/>
      </c>
      <c r="AB41" s="132" t="str">
        <f>IFERROR(IF(AND(Q40="Impacto",Q41="Impacto"),(AB34-(+AB34*T41)),IF(Q41="Impacto",($M$40-(+$M$40*T41)),IF(Q41="Probabilidad",AB34,""))),"")</f>
        <v/>
      </c>
      <c r="AC41" s="133"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34"/>
      <c r="AE41" s="135"/>
      <c r="AF41" s="136"/>
      <c r="AG41" s="137"/>
      <c r="AH41" s="137"/>
      <c r="AI41" s="135"/>
      <c r="AJ41" s="136"/>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ht="151.5" customHeight="1" x14ac:dyDescent="0.3">
      <c r="A42" s="199"/>
      <c r="B42" s="202"/>
      <c r="C42" s="202"/>
      <c r="D42" s="202"/>
      <c r="E42" s="205"/>
      <c r="F42" s="202"/>
      <c r="G42" s="208"/>
      <c r="H42" s="193"/>
      <c r="I42" s="187"/>
      <c r="J42" s="190"/>
      <c r="K42" s="187">
        <f t="shared" ca="1" si="39"/>
        <v>0</v>
      </c>
      <c r="L42" s="193"/>
      <c r="M42" s="187"/>
      <c r="N42" s="196"/>
      <c r="O42" s="125">
        <v>3</v>
      </c>
      <c r="P42" s="138"/>
      <c r="Q42" s="127" t="str">
        <f>IF(OR(R42="Preventivo",R42="Detectivo"),"Probabilidad",IF(R42="Correctivo","Impacto",""))</f>
        <v/>
      </c>
      <c r="R42" s="128"/>
      <c r="S42" s="128"/>
      <c r="T42" s="129" t="str">
        <f t="shared" si="40"/>
        <v/>
      </c>
      <c r="U42" s="128"/>
      <c r="V42" s="128"/>
      <c r="W42" s="128"/>
      <c r="X42" s="130" t="str">
        <f>IFERROR(IF(AND(Q41="Probabilidad",Q42="Probabilidad"),(Z41-(+Z41*T42)),IF(AND(Q41="Impacto",Q42="Probabilidad"),(Z40-(+Z40*T42)),IF(Q42="Impacto",Z41,""))),"")</f>
        <v/>
      </c>
      <c r="Y42" s="131" t="str">
        <f t="shared" si="1"/>
        <v/>
      </c>
      <c r="Z42" s="132" t="str">
        <f t="shared" si="41"/>
        <v/>
      </c>
      <c r="AA42" s="131" t="str">
        <f t="shared" si="3"/>
        <v/>
      </c>
      <c r="AB42" s="132" t="str">
        <f>IFERROR(IF(AND(Q41="Impacto",Q42="Impacto"),(AB41-(+AB41*T42)),IF(AND(Q41="Probabilidad",Q42="Impacto"),(AB40-(+AB40*T42)),IF(Q42="Probabilidad",AB41,""))),"")</f>
        <v/>
      </c>
      <c r="AC42" s="133" t="str">
        <f t="shared" si="42"/>
        <v/>
      </c>
      <c r="AD42" s="134"/>
      <c r="AE42" s="135"/>
      <c r="AF42" s="136"/>
      <c r="AG42" s="137"/>
      <c r="AH42" s="137"/>
      <c r="AI42" s="135"/>
      <c r="AJ42" s="136"/>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ht="151.5" customHeight="1" x14ac:dyDescent="0.3">
      <c r="A43" s="199"/>
      <c r="B43" s="202"/>
      <c r="C43" s="202"/>
      <c r="D43" s="202"/>
      <c r="E43" s="205"/>
      <c r="F43" s="202"/>
      <c r="G43" s="208"/>
      <c r="H43" s="193"/>
      <c r="I43" s="187"/>
      <c r="J43" s="190"/>
      <c r="K43" s="187">
        <f t="shared" ca="1" si="39"/>
        <v>0</v>
      </c>
      <c r="L43" s="193"/>
      <c r="M43" s="187"/>
      <c r="N43" s="196"/>
      <c r="O43" s="125">
        <v>4</v>
      </c>
      <c r="P43" s="126"/>
      <c r="Q43" s="127" t="str">
        <f t="shared" ref="Q43:Q45" si="43">IF(OR(R43="Preventivo",R43="Detectivo"),"Probabilidad",IF(R43="Correctivo","Impacto",""))</f>
        <v/>
      </c>
      <c r="R43" s="128"/>
      <c r="S43" s="128"/>
      <c r="T43" s="129" t="str">
        <f t="shared" si="40"/>
        <v/>
      </c>
      <c r="U43" s="128"/>
      <c r="V43" s="128"/>
      <c r="W43" s="128"/>
      <c r="X43" s="130" t="str">
        <f t="shared" ref="X43:X45" si="44">IFERROR(IF(AND(Q42="Probabilidad",Q43="Probabilidad"),(Z42-(+Z42*T43)),IF(AND(Q42="Impacto",Q43="Probabilidad"),(Z41-(+Z41*T43)),IF(Q43="Impacto",Z42,""))),"")</f>
        <v/>
      </c>
      <c r="Y43" s="131" t="str">
        <f t="shared" si="1"/>
        <v/>
      </c>
      <c r="Z43" s="132" t="str">
        <f t="shared" si="41"/>
        <v/>
      </c>
      <c r="AA43" s="131" t="str">
        <f t="shared" si="3"/>
        <v/>
      </c>
      <c r="AB43" s="132" t="str">
        <f t="shared" ref="AB43:AB45" si="45">IFERROR(IF(AND(Q42="Impacto",Q43="Impacto"),(AB42-(+AB42*T43)),IF(AND(Q42="Probabilidad",Q43="Impacto"),(AB41-(+AB41*T43)),IF(Q43="Probabilidad",AB42,""))),"")</f>
        <v/>
      </c>
      <c r="AC43" s="133"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4"/>
      <c r="AE43" s="135"/>
      <c r="AF43" s="136"/>
      <c r="AG43" s="137"/>
      <c r="AH43" s="137"/>
      <c r="AI43" s="135"/>
      <c r="AJ43" s="136"/>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ht="151.5" customHeight="1" x14ac:dyDescent="0.3">
      <c r="A44" s="199"/>
      <c r="B44" s="202"/>
      <c r="C44" s="202"/>
      <c r="D44" s="202"/>
      <c r="E44" s="205"/>
      <c r="F44" s="202"/>
      <c r="G44" s="208"/>
      <c r="H44" s="193"/>
      <c r="I44" s="187"/>
      <c r="J44" s="190"/>
      <c r="K44" s="187">
        <f t="shared" ca="1" si="39"/>
        <v>0</v>
      </c>
      <c r="L44" s="193"/>
      <c r="M44" s="187"/>
      <c r="N44" s="196"/>
      <c r="O44" s="125">
        <v>5</v>
      </c>
      <c r="P44" s="126"/>
      <c r="Q44" s="127" t="str">
        <f t="shared" si="43"/>
        <v/>
      </c>
      <c r="R44" s="128"/>
      <c r="S44" s="128"/>
      <c r="T44" s="129" t="str">
        <f t="shared" si="40"/>
        <v/>
      </c>
      <c r="U44" s="128"/>
      <c r="V44" s="128"/>
      <c r="W44" s="128"/>
      <c r="X44" s="130" t="str">
        <f t="shared" si="44"/>
        <v/>
      </c>
      <c r="Y44" s="131" t="str">
        <f t="shared" si="1"/>
        <v/>
      </c>
      <c r="Z44" s="132" t="str">
        <f t="shared" si="41"/>
        <v/>
      </c>
      <c r="AA44" s="131" t="str">
        <f t="shared" si="3"/>
        <v/>
      </c>
      <c r="AB44" s="132" t="str">
        <f t="shared" si="45"/>
        <v/>
      </c>
      <c r="AC44" s="133"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4"/>
      <c r="AE44" s="135"/>
      <c r="AF44" s="136"/>
      <c r="AG44" s="137"/>
      <c r="AH44" s="137"/>
      <c r="AI44" s="135"/>
      <c r="AJ44" s="136"/>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ht="151.5" customHeight="1" x14ac:dyDescent="0.3">
      <c r="A45" s="200"/>
      <c r="B45" s="203"/>
      <c r="C45" s="203"/>
      <c r="D45" s="203"/>
      <c r="E45" s="206"/>
      <c r="F45" s="203"/>
      <c r="G45" s="209"/>
      <c r="H45" s="194"/>
      <c r="I45" s="188"/>
      <c r="J45" s="191"/>
      <c r="K45" s="188">
        <f t="shared" ca="1" si="39"/>
        <v>0</v>
      </c>
      <c r="L45" s="194"/>
      <c r="M45" s="188"/>
      <c r="N45" s="197"/>
      <c r="O45" s="125">
        <v>6</v>
      </c>
      <c r="P45" s="126"/>
      <c r="Q45" s="127" t="str">
        <f t="shared" si="43"/>
        <v/>
      </c>
      <c r="R45" s="128"/>
      <c r="S45" s="128"/>
      <c r="T45" s="129" t="str">
        <f t="shared" si="40"/>
        <v/>
      </c>
      <c r="U45" s="128"/>
      <c r="V45" s="128"/>
      <c r="W45" s="128"/>
      <c r="X45" s="130" t="str">
        <f t="shared" si="44"/>
        <v/>
      </c>
      <c r="Y45" s="131" t="str">
        <f t="shared" si="1"/>
        <v/>
      </c>
      <c r="Z45" s="132" t="str">
        <f t="shared" si="41"/>
        <v/>
      </c>
      <c r="AA45" s="131" t="str">
        <f>IFERROR(IF(AB45="","",IF(AB45&lt;=0.2,"Leve",IF(AB45&lt;=0.4,"Menor",IF(AB45&lt;=0.6,"Moderado",IF(AB45&lt;=0.8,"Mayor","Catastrófico"))))),"")</f>
        <v/>
      </c>
      <c r="AB45" s="132" t="str">
        <f t="shared" si="45"/>
        <v/>
      </c>
      <c r="AC45" s="133"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4"/>
      <c r="AE45" s="135"/>
      <c r="AF45" s="136"/>
      <c r="AG45" s="137"/>
      <c r="AH45" s="137"/>
      <c r="AI45" s="135"/>
      <c r="AJ45" s="136"/>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ht="151.5" customHeight="1" x14ac:dyDescent="0.3">
      <c r="A46" s="198">
        <v>7</v>
      </c>
      <c r="B46" s="201"/>
      <c r="C46" s="201"/>
      <c r="D46" s="201"/>
      <c r="E46" s="204"/>
      <c r="F46" s="201"/>
      <c r="G46" s="207"/>
      <c r="H46" s="192" t="str">
        <f>IF(G46&lt;=0,"",IF(G46&lt;=2,"Muy Baja",IF(G46&lt;=24,"Baja",IF(G46&lt;=500,"Media",IF(G46&lt;=5000,"Alta","Muy Alta")))))</f>
        <v/>
      </c>
      <c r="I46" s="186" t="str">
        <f>IF(H46="","",IF(H46="Muy Baja",0.2,IF(H46="Baja",0.4,IF(H46="Media",0.6,IF(H46="Alta",0.8,IF(H46="Muy Alta",1,))))))</f>
        <v/>
      </c>
      <c r="J46" s="189"/>
      <c r="K46" s="186">
        <f ca="1">IF(NOT(ISERROR(MATCH(J46,'Tabla Impacto'!$B$221:$B$223,0))),'Tabla Impacto'!$F$223&amp;"Por favor no seleccionar los criterios de impacto(Afectación Económica o presupuestal y Pérdida Reputacional)",J46)</f>
        <v>0</v>
      </c>
      <c r="L46" s="192" t="str">
        <f ca="1">IF(OR(K46='Tabla Impacto'!$C$11,K46='Tabla Impacto'!$D$11),"Leve",IF(OR(K46='Tabla Impacto'!$C$12,K46='Tabla Impacto'!$D$12),"Menor",IF(OR(K46='Tabla Impacto'!$C$13,K46='Tabla Impacto'!$D$13),"Moderado",IF(OR(K46='Tabla Impacto'!$C$14,K46='Tabla Impacto'!$D$14),"Mayor",IF(OR(K46='Tabla Impacto'!$C$15,K46='Tabla Impacto'!$D$15),"Catastrófico","")))))</f>
        <v/>
      </c>
      <c r="M46" s="186" t="str">
        <f ca="1">IF(L46="","",IF(L46="Leve",0.2,IF(L46="Menor",0.4,IF(L46="Moderado",0.6,IF(L46="Mayor",0.8,IF(L46="Catastrófico",1,))))))</f>
        <v/>
      </c>
      <c r="N46" s="195" t="str">
        <f ca="1">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25">
        <v>1</v>
      </c>
      <c r="P46" s="126"/>
      <c r="Q46" s="127" t="str">
        <f>IF(OR(R46="Preventivo",R46="Detectivo"),"Probabilidad",IF(R46="Correctivo","Impacto",""))</f>
        <v/>
      </c>
      <c r="R46" s="128"/>
      <c r="S46" s="128"/>
      <c r="T46" s="129" t="str">
        <f>IF(AND(R46="Preventivo",S46="Automático"),"50%",IF(AND(R46="Preventivo",S46="Manual"),"40%",IF(AND(R46="Detectivo",S46="Automático"),"40%",IF(AND(R46="Detectivo",S46="Manual"),"30%",IF(AND(R46="Correctivo",S46="Automático"),"35%",IF(AND(R46="Correctivo",S46="Manual"),"25%",""))))))</f>
        <v/>
      </c>
      <c r="U46" s="128"/>
      <c r="V46" s="128"/>
      <c r="W46" s="128"/>
      <c r="X46" s="130" t="str">
        <f>IFERROR(IF(Q46="Probabilidad",(I46-(+I46*T46)),IF(Q46="Impacto",I46,"")),"")</f>
        <v/>
      </c>
      <c r="Y46" s="131" t="str">
        <f>IFERROR(IF(X46="","",IF(X46&lt;=0.2,"Muy Baja",IF(X46&lt;=0.4,"Baja",IF(X46&lt;=0.6,"Media",IF(X46&lt;=0.8,"Alta","Muy Alta"))))),"")</f>
        <v/>
      </c>
      <c r="Z46" s="132" t="str">
        <f>+X46</f>
        <v/>
      </c>
      <c r="AA46" s="131" t="str">
        <f>IFERROR(IF(AB46="","",IF(AB46&lt;=0.2,"Leve",IF(AB46&lt;=0.4,"Menor",IF(AB46&lt;=0.6,"Moderado",IF(AB46&lt;=0.8,"Mayor","Catastrófico"))))),"")</f>
        <v/>
      </c>
      <c r="AB46" s="132" t="str">
        <f>IFERROR(IF(Q46="Impacto",(M46-(+M46*T46)),IF(Q46="Probabilidad",M46,"")),"")</f>
        <v/>
      </c>
      <c r="AC46" s="133"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34"/>
      <c r="AE46" s="135"/>
      <c r="AF46" s="136"/>
      <c r="AG46" s="137"/>
      <c r="AH46" s="137"/>
      <c r="AI46" s="135"/>
      <c r="AJ46" s="136"/>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ht="151.5" customHeight="1" x14ac:dyDescent="0.3">
      <c r="A47" s="199"/>
      <c r="B47" s="202"/>
      <c r="C47" s="202"/>
      <c r="D47" s="202"/>
      <c r="E47" s="205"/>
      <c r="F47" s="202"/>
      <c r="G47" s="208"/>
      <c r="H47" s="193"/>
      <c r="I47" s="187"/>
      <c r="J47" s="190"/>
      <c r="K47" s="187">
        <f t="shared" ref="K47:K51" ca="1" si="47">IF(NOT(ISERROR(MATCH(J47,_xlfn.ANCHORARRAY(E58),0))),I60&amp;"Por favor no seleccionar los criterios de impacto",J47)</f>
        <v>0</v>
      </c>
      <c r="L47" s="193"/>
      <c r="M47" s="187"/>
      <c r="N47" s="196"/>
      <c r="O47" s="125">
        <v>2</v>
      </c>
      <c r="P47" s="126"/>
      <c r="Q47" s="127" t="str">
        <f>IF(OR(R47="Preventivo",R47="Detectivo"),"Probabilidad",IF(R47="Correctivo","Impacto",""))</f>
        <v/>
      </c>
      <c r="R47" s="128"/>
      <c r="S47" s="128"/>
      <c r="T47" s="129" t="str">
        <f t="shared" ref="T47:T51" si="48">IF(AND(R47="Preventivo",S47="Automático"),"50%",IF(AND(R47="Preventivo",S47="Manual"),"40%",IF(AND(R47="Detectivo",S47="Automático"),"40%",IF(AND(R47="Detectivo",S47="Manual"),"30%",IF(AND(R47="Correctivo",S47="Automático"),"35%",IF(AND(R47="Correctivo",S47="Manual"),"25%",""))))))</f>
        <v/>
      </c>
      <c r="U47" s="128"/>
      <c r="V47" s="128"/>
      <c r="W47" s="128"/>
      <c r="X47" s="130" t="str">
        <f>IFERROR(IF(AND(Q46="Probabilidad",Q47="Probabilidad"),(Z46-(+Z46*T47)),IF(Q47="Probabilidad",(I46-(+I46*T47)),IF(Q47="Impacto",Z46,""))),"")</f>
        <v/>
      </c>
      <c r="Y47" s="131" t="str">
        <f t="shared" si="1"/>
        <v/>
      </c>
      <c r="Z47" s="132" t="str">
        <f t="shared" ref="Z47:Z51" si="49">+X47</f>
        <v/>
      </c>
      <c r="AA47" s="131" t="str">
        <f t="shared" si="3"/>
        <v/>
      </c>
      <c r="AB47" s="132" t="str">
        <f>IFERROR(IF(AND(Q46="Impacto",Q47="Impacto"),(AB40-(+AB40*T47)),IF(Q47="Impacto",($M$46-(+$M$46*T47)),IF(Q47="Probabilidad",AB40,""))),"")</f>
        <v/>
      </c>
      <c r="AC47" s="133"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34"/>
      <c r="AE47" s="135"/>
      <c r="AF47" s="136"/>
      <c r="AG47" s="137"/>
      <c r="AH47" s="137"/>
      <c r="AI47" s="135"/>
      <c r="AJ47" s="136"/>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ht="151.5" customHeight="1" x14ac:dyDescent="0.3">
      <c r="A48" s="199"/>
      <c r="B48" s="202"/>
      <c r="C48" s="202"/>
      <c r="D48" s="202"/>
      <c r="E48" s="205"/>
      <c r="F48" s="202"/>
      <c r="G48" s="208"/>
      <c r="H48" s="193"/>
      <c r="I48" s="187"/>
      <c r="J48" s="190"/>
      <c r="K48" s="187">
        <f t="shared" ca="1" si="47"/>
        <v>0</v>
      </c>
      <c r="L48" s="193"/>
      <c r="M48" s="187"/>
      <c r="N48" s="196"/>
      <c r="O48" s="125">
        <v>3</v>
      </c>
      <c r="P48" s="138"/>
      <c r="Q48" s="127" t="str">
        <f>IF(OR(R48="Preventivo",R48="Detectivo"),"Probabilidad",IF(R48="Correctivo","Impacto",""))</f>
        <v/>
      </c>
      <c r="R48" s="128"/>
      <c r="S48" s="128"/>
      <c r="T48" s="129" t="str">
        <f t="shared" si="48"/>
        <v/>
      </c>
      <c r="U48" s="128"/>
      <c r="V48" s="128"/>
      <c r="W48" s="128"/>
      <c r="X48" s="130" t="str">
        <f>IFERROR(IF(AND(Q47="Probabilidad",Q48="Probabilidad"),(Z47-(+Z47*T48)),IF(AND(Q47="Impacto",Q48="Probabilidad"),(Z46-(+Z46*T48)),IF(Q48="Impacto",Z47,""))),"")</f>
        <v/>
      </c>
      <c r="Y48" s="131" t="str">
        <f t="shared" si="1"/>
        <v/>
      </c>
      <c r="Z48" s="132" t="str">
        <f t="shared" si="49"/>
        <v/>
      </c>
      <c r="AA48" s="131" t="str">
        <f t="shared" si="3"/>
        <v/>
      </c>
      <c r="AB48" s="132" t="str">
        <f>IFERROR(IF(AND(Q47="Impacto",Q48="Impacto"),(AB47-(+AB47*T48)),IF(AND(Q47="Probabilidad",Q48="Impacto"),(AB46-(+AB46*T48)),IF(Q48="Probabilidad",AB47,""))),"")</f>
        <v/>
      </c>
      <c r="AC48" s="133" t="str">
        <f t="shared" si="50"/>
        <v/>
      </c>
      <c r="AD48" s="134"/>
      <c r="AE48" s="135"/>
      <c r="AF48" s="136"/>
      <c r="AG48" s="137"/>
      <c r="AH48" s="137"/>
      <c r="AI48" s="135"/>
      <c r="AJ48" s="136"/>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ht="151.5" customHeight="1" x14ac:dyDescent="0.3">
      <c r="A49" s="199"/>
      <c r="B49" s="202"/>
      <c r="C49" s="202"/>
      <c r="D49" s="202"/>
      <c r="E49" s="205"/>
      <c r="F49" s="202"/>
      <c r="G49" s="208"/>
      <c r="H49" s="193"/>
      <c r="I49" s="187"/>
      <c r="J49" s="190"/>
      <c r="K49" s="187">
        <f t="shared" ca="1" si="47"/>
        <v>0</v>
      </c>
      <c r="L49" s="193"/>
      <c r="M49" s="187"/>
      <c r="N49" s="196"/>
      <c r="O49" s="125">
        <v>4</v>
      </c>
      <c r="P49" s="126"/>
      <c r="Q49" s="127" t="str">
        <f t="shared" ref="Q49:Q51" si="51">IF(OR(R49="Preventivo",R49="Detectivo"),"Probabilidad",IF(R49="Correctivo","Impacto",""))</f>
        <v/>
      </c>
      <c r="R49" s="128"/>
      <c r="S49" s="128"/>
      <c r="T49" s="129" t="str">
        <f t="shared" si="48"/>
        <v/>
      </c>
      <c r="U49" s="128"/>
      <c r="V49" s="128"/>
      <c r="W49" s="128"/>
      <c r="X49" s="130" t="str">
        <f t="shared" ref="X49:X51" si="52">IFERROR(IF(AND(Q48="Probabilidad",Q49="Probabilidad"),(Z48-(+Z48*T49)),IF(AND(Q48="Impacto",Q49="Probabilidad"),(Z47-(+Z47*T49)),IF(Q49="Impacto",Z48,""))),"")</f>
        <v/>
      </c>
      <c r="Y49" s="131" t="str">
        <f t="shared" si="1"/>
        <v/>
      </c>
      <c r="Z49" s="132" t="str">
        <f t="shared" si="49"/>
        <v/>
      </c>
      <c r="AA49" s="131" t="str">
        <f t="shared" si="3"/>
        <v/>
      </c>
      <c r="AB49" s="132" t="str">
        <f t="shared" ref="AB49:AB51" si="53">IFERROR(IF(AND(Q48="Impacto",Q49="Impacto"),(AB48-(+AB48*T49)),IF(AND(Q48="Probabilidad",Q49="Impacto"),(AB47-(+AB47*T49)),IF(Q49="Probabilidad",AB48,""))),"")</f>
        <v/>
      </c>
      <c r="AC49" s="133"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34"/>
      <c r="AE49" s="135"/>
      <c r="AF49" s="136"/>
      <c r="AG49" s="137"/>
      <c r="AH49" s="137"/>
      <c r="AI49" s="135"/>
      <c r="AJ49" s="136"/>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ht="151.5" customHeight="1" x14ac:dyDescent="0.3">
      <c r="A50" s="199"/>
      <c r="B50" s="202"/>
      <c r="C50" s="202"/>
      <c r="D50" s="202"/>
      <c r="E50" s="205"/>
      <c r="F50" s="202"/>
      <c r="G50" s="208"/>
      <c r="H50" s="193"/>
      <c r="I50" s="187"/>
      <c r="J50" s="190"/>
      <c r="K50" s="187">
        <f t="shared" ca="1" si="47"/>
        <v>0</v>
      </c>
      <c r="L50" s="193"/>
      <c r="M50" s="187"/>
      <c r="N50" s="196"/>
      <c r="O50" s="125">
        <v>5</v>
      </c>
      <c r="P50" s="126"/>
      <c r="Q50" s="127" t="str">
        <f t="shared" si="51"/>
        <v/>
      </c>
      <c r="R50" s="128"/>
      <c r="S50" s="128"/>
      <c r="T50" s="129" t="str">
        <f t="shared" si="48"/>
        <v/>
      </c>
      <c r="U50" s="128"/>
      <c r="V50" s="128"/>
      <c r="W50" s="128"/>
      <c r="X50" s="130" t="str">
        <f t="shared" si="52"/>
        <v/>
      </c>
      <c r="Y50" s="131" t="str">
        <f t="shared" si="1"/>
        <v/>
      </c>
      <c r="Z50" s="132" t="str">
        <f t="shared" si="49"/>
        <v/>
      </c>
      <c r="AA50" s="131" t="str">
        <f t="shared" si="3"/>
        <v/>
      </c>
      <c r="AB50" s="132" t="str">
        <f t="shared" si="53"/>
        <v/>
      </c>
      <c r="AC50" s="133"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34"/>
      <c r="AE50" s="135"/>
      <c r="AF50" s="136"/>
      <c r="AG50" s="137"/>
      <c r="AH50" s="137"/>
      <c r="AI50" s="135"/>
      <c r="AJ50" s="136"/>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ht="151.5" customHeight="1" x14ac:dyDescent="0.3">
      <c r="A51" s="200"/>
      <c r="B51" s="203"/>
      <c r="C51" s="203"/>
      <c r="D51" s="203"/>
      <c r="E51" s="206"/>
      <c r="F51" s="203"/>
      <c r="G51" s="209"/>
      <c r="H51" s="194"/>
      <c r="I51" s="188"/>
      <c r="J51" s="191"/>
      <c r="K51" s="188">
        <f t="shared" ca="1" si="47"/>
        <v>0</v>
      </c>
      <c r="L51" s="194"/>
      <c r="M51" s="188"/>
      <c r="N51" s="197"/>
      <c r="O51" s="125">
        <v>6</v>
      </c>
      <c r="P51" s="126"/>
      <c r="Q51" s="127" t="str">
        <f t="shared" si="51"/>
        <v/>
      </c>
      <c r="R51" s="128"/>
      <c r="S51" s="128"/>
      <c r="T51" s="129" t="str">
        <f t="shared" si="48"/>
        <v/>
      </c>
      <c r="U51" s="128"/>
      <c r="V51" s="128"/>
      <c r="W51" s="128"/>
      <c r="X51" s="130" t="str">
        <f t="shared" si="52"/>
        <v/>
      </c>
      <c r="Y51" s="131" t="str">
        <f t="shared" si="1"/>
        <v/>
      </c>
      <c r="Z51" s="132" t="str">
        <f t="shared" si="49"/>
        <v/>
      </c>
      <c r="AA51" s="131" t="str">
        <f t="shared" si="3"/>
        <v/>
      </c>
      <c r="AB51" s="132" t="str">
        <f t="shared" si="53"/>
        <v/>
      </c>
      <c r="AC51" s="133" t="str">
        <f t="shared" si="54"/>
        <v/>
      </c>
      <c r="AD51" s="134"/>
      <c r="AE51" s="135"/>
      <c r="AF51" s="136"/>
      <c r="AG51" s="137"/>
      <c r="AH51" s="137"/>
      <c r="AI51" s="135"/>
      <c r="AJ51" s="136"/>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ht="151.5" customHeight="1" x14ac:dyDescent="0.3">
      <c r="A52" s="198">
        <v>8</v>
      </c>
      <c r="B52" s="201"/>
      <c r="C52" s="201"/>
      <c r="D52" s="201"/>
      <c r="E52" s="204"/>
      <c r="F52" s="201"/>
      <c r="G52" s="207"/>
      <c r="H52" s="192" t="str">
        <f>IF(G52&lt;=0,"",IF(G52&lt;=2,"Muy Baja",IF(G52&lt;=24,"Baja",IF(G52&lt;=500,"Media",IF(G52&lt;=5000,"Alta","Muy Alta")))))</f>
        <v/>
      </c>
      <c r="I52" s="186" t="str">
        <f>IF(H52="","",IF(H52="Muy Baja",0.2,IF(H52="Baja",0.4,IF(H52="Media",0.6,IF(H52="Alta",0.8,IF(H52="Muy Alta",1,))))))</f>
        <v/>
      </c>
      <c r="J52" s="189"/>
      <c r="K52" s="186">
        <f ca="1">IF(NOT(ISERROR(MATCH(J52,'Tabla Impacto'!$B$221:$B$223,0))),'Tabla Impacto'!$F$223&amp;"Por favor no seleccionar los criterios de impacto(Afectación Económica o presupuestal y Pérdida Reputacional)",J52)</f>
        <v>0</v>
      </c>
      <c r="L52" s="192" t="str">
        <f ca="1">IF(OR(K52='Tabla Impacto'!$C$11,K52='Tabla Impacto'!$D$11),"Leve",IF(OR(K52='Tabla Impacto'!$C$12,K52='Tabla Impacto'!$D$12),"Menor",IF(OR(K52='Tabla Impacto'!$C$13,K52='Tabla Impacto'!$D$13),"Moderado",IF(OR(K52='Tabla Impacto'!$C$14,K52='Tabla Impacto'!$D$14),"Mayor",IF(OR(K52='Tabla Impacto'!$C$15,K52='Tabla Impacto'!$D$15),"Catastrófico","")))))</f>
        <v/>
      </c>
      <c r="M52" s="186" t="str">
        <f ca="1">IF(L52="","",IF(L52="Leve",0.2,IF(L52="Menor",0.4,IF(L52="Moderado",0.6,IF(L52="Mayor",0.8,IF(L52="Catastrófico",1,))))))</f>
        <v/>
      </c>
      <c r="N52" s="195" t="str">
        <f ca="1">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25">
        <v>1</v>
      </c>
      <c r="P52" s="126"/>
      <c r="Q52" s="127" t="str">
        <f>IF(OR(R52="Preventivo",R52="Detectivo"),"Probabilidad",IF(R52="Correctivo","Impacto",""))</f>
        <v/>
      </c>
      <c r="R52" s="128"/>
      <c r="S52" s="128"/>
      <c r="T52" s="129" t="str">
        <f>IF(AND(R52="Preventivo",S52="Automático"),"50%",IF(AND(R52="Preventivo",S52="Manual"),"40%",IF(AND(R52="Detectivo",S52="Automático"),"40%",IF(AND(R52="Detectivo",S52="Manual"),"30%",IF(AND(R52="Correctivo",S52="Automático"),"35%",IF(AND(R52="Correctivo",S52="Manual"),"25%",""))))))</f>
        <v/>
      </c>
      <c r="U52" s="128"/>
      <c r="V52" s="128"/>
      <c r="W52" s="128"/>
      <c r="X52" s="130" t="str">
        <f>IFERROR(IF(Q52="Probabilidad",(I52-(+I52*T52)),IF(Q52="Impacto",I52,"")),"")</f>
        <v/>
      </c>
      <c r="Y52" s="131" t="str">
        <f>IFERROR(IF(X52="","",IF(X52&lt;=0.2,"Muy Baja",IF(X52&lt;=0.4,"Baja",IF(X52&lt;=0.6,"Media",IF(X52&lt;=0.8,"Alta","Muy Alta"))))),"")</f>
        <v/>
      </c>
      <c r="Z52" s="132" t="str">
        <f>+X52</f>
        <v/>
      </c>
      <c r="AA52" s="131" t="str">
        <f>IFERROR(IF(AB52="","",IF(AB52&lt;=0.2,"Leve",IF(AB52&lt;=0.4,"Menor",IF(AB52&lt;=0.6,"Moderado",IF(AB52&lt;=0.8,"Mayor","Catastrófico"))))),"")</f>
        <v/>
      </c>
      <c r="AB52" s="132" t="str">
        <f>IFERROR(IF(Q52="Impacto",(M52-(+M52*T52)),IF(Q52="Probabilidad",M52,"")),"")</f>
        <v/>
      </c>
      <c r="AC52" s="133"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34"/>
      <c r="AE52" s="135"/>
      <c r="AF52" s="136"/>
      <c r="AG52" s="137"/>
      <c r="AH52" s="137"/>
      <c r="AI52" s="135"/>
      <c r="AJ52" s="136"/>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ht="151.5" customHeight="1" x14ac:dyDescent="0.3">
      <c r="A53" s="199"/>
      <c r="B53" s="202"/>
      <c r="C53" s="202"/>
      <c r="D53" s="202"/>
      <c r="E53" s="205"/>
      <c r="F53" s="202"/>
      <c r="G53" s="208"/>
      <c r="H53" s="193"/>
      <c r="I53" s="187"/>
      <c r="J53" s="190"/>
      <c r="K53" s="187">
        <f ca="1">IF(NOT(ISERROR(MATCH(J53,_xlfn.ANCHORARRAY(E64),0))),I66&amp;"Por favor no seleccionar los criterios de impacto",J53)</f>
        <v>0</v>
      </c>
      <c r="L53" s="193"/>
      <c r="M53" s="187"/>
      <c r="N53" s="196"/>
      <c r="O53" s="125">
        <v>2</v>
      </c>
      <c r="P53" s="126"/>
      <c r="Q53" s="127" t="str">
        <f>IF(OR(R53="Preventivo",R53="Detectivo"),"Probabilidad",IF(R53="Correctivo","Impacto",""))</f>
        <v/>
      </c>
      <c r="R53" s="128"/>
      <c r="S53" s="128"/>
      <c r="T53" s="129" t="str">
        <f t="shared" ref="T53:T57" si="55">IF(AND(R53="Preventivo",S53="Automático"),"50%",IF(AND(R53="Preventivo",S53="Manual"),"40%",IF(AND(R53="Detectivo",S53="Automático"),"40%",IF(AND(R53="Detectivo",S53="Manual"),"30%",IF(AND(R53="Correctivo",S53="Automático"),"35%",IF(AND(R53="Correctivo",S53="Manual"),"25%",""))))))</f>
        <v/>
      </c>
      <c r="U53" s="128"/>
      <c r="V53" s="128"/>
      <c r="W53" s="128"/>
      <c r="X53" s="130" t="str">
        <f>IFERROR(IF(AND(Q52="Probabilidad",Q53="Probabilidad"),(Z52-(+Z52*T53)),IF(Q53="Probabilidad",(I52-(+I52*T53)),IF(Q53="Impacto",Z52,""))),"")</f>
        <v/>
      </c>
      <c r="Y53" s="131" t="str">
        <f t="shared" si="1"/>
        <v/>
      </c>
      <c r="Z53" s="132" t="str">
        <f t="shared" ref="Z53:Z57" si="56">+X53</f>
        <v/>
      </c>
      <c r="AA53" s="131" t="str">
        <f t="shared" si="3"/>
        <v/>
      </c>
      <c r="AB53" s="132" t="str">
        <f>IFERROR(IF(AND(Q52="Impacto",Q53="Impacto"),(AB46-(+AB46*T53)),IF(Q53="Impacto",($M$52-(+$M$52*T53)),IF(Q53="Probabilidad",AB46,""))),"")</f>
        <v/>
      </c>
      <c r="AC53" s="133"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34"/>
      <c r="AE53" s="135"/>
      <c r="AF53" s="136"/>
      <c r="AG53" s="137"/>
      <c r="AH53" s="137"/>
      <c r="AI53" s="135"/>
      <c r="AJ53" s="136"/>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ht="151.5" customHeight="1" x14ac:dyDescent="0.3">
      <c r="A54" s="199"/>
      <c r="B54" s="202"/>
      <c r="C54" s="202"/>
      <c r="D54" s="202"/>
      <c r="E54" s="205"/>
      <c r="F54" s="202"/>
      <c r="G54" s="208"/>
      <c r="H54" s="193"/>
      <c r="I54" s="187"/>
      <c r="J54" s="190"/>
      <c r="K54" s="187">
        <f ca="1">IF(NOT(ISERROR(MATCH(J54,_xlfn.ANCHORARRAY(E65),0))),I67&amp;"Por favor no seleccionar los criterios de impacto",J54)</f>
        <v>0</v>
      </c>
      <c r="L54" s="193"/>
      <c r="M54" s="187"/>
      <c r="N54" s="196"/>
      <c r="O54" s="125">
        <v>3</v>
      </c>
      <c r="P54" s="138"/>
      <c r="Q54" s="127" t="str">
        <f>IF(OR(R54="Preventivo",R54="Detectivo"),"Probabilidad",IF(R54="Correctivo","Impacto",""))</f>
        <v/>
      </c>
      <c r="R54" s="128"/>
      <c r="S54" s="128"/>
      <c r="T54" s="129" t="str">
        <f t="shared" si="55"/>
        <v/>
      </c>
      <c r="U54" s="128"/>
      <c r="V54" s="128"/>
      <c r="W54" s="128"/>
      <c r="X54" s="130" t="str">
        <f>IFERROR(IF(AND(Q53="Probabilidad",Q54="Probabilidad"),(Z53-(+Z53*T54)),IF(AND(Q53="Impacto",Q54="Probabilidad"),(Z52-(+Z52*T54)),IF(Q54="Impacto",Z53,""))),"")</f>
        <v/>
      </c>
      <c r="Y54" s="131" t="str">
        <f t="shared" si="1"/>
        <v/>
      </c>
      <c r="Z54" s="132" t="str">
        <f t="shared" si="56"/>
        <v/>
      </c>
      <c r="AA54" s="131" t="str">
        <f t="shared" si="3"/>
        <v/>
      </c>
      <c r="AB54" s="132" t="str">
        <f>IFERROR(IF(AND(Q53="Impacto",Q54="Impacto"),(AB53-(+AB53*T54)),IF(AND(Q53="Probabilidad",Q54="Impacto"),(AB52-(+AB52*T54)),IF(Q54="Probabilidad",AB53,""))),"")</f>
        <v/>
      </c>
      <c r="AC54" s="133" t="str">
        <f t="shared" si="57"/>
        <v/>
      </c>
      <c r="AD54" s="134"/>
      <c r="AE54" s="135"/>
      <c r="AF54" s="136"/>
      <c r="AG54" s="137"/>
      <c r="AH54" s="137"/>
      <c r="AI54" s="135"/>
      <c r="AJ54" s="136"/>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ht="151.5" customHeight="1" x14ac:dyDescent="0.3">
      <c r="A55" s="199"/>
      <c r="B55" s="202"/>
      <c r="C55" s="202"/>
      <c r="D55" s="202"/>
      <c r="E55" s="205"/>
      <c r="F55" s="202"/>
      <c r="G55" s="208"/>
      <c r="H55" s="193"/>
      <c r="I55" s="187"/>
      <c r="J55" s="190"/>
      <c r="K55" s="187">
        <f ca="1">IF(NOT(ISERROR(MATCH(J55,_xlfn.ANCHORARRAY(E66),0))),I68&amp;"Por favor no seleccionar los criterios de impacto",J55)</f>
        <v>0</v>
      </c>
      <c r="L55" s="193"/>
      <c r="M55" s="187"/>
      <c r="N55" s="196"/>
      <c r="O55" s="125">
        <v>4</v>
      </c>
      <c r="P55" s="126"/>
      <c r="Q55" s="127" t="str">
        <f t="shared" ref="Q55:Q57" si="58">IF(OR(R55="Preventivo",R55="Detectivo"),"Probabilidad",IF(R55="Correctivo","Impacto",""))</f>
        <v/>
      </c>
      <c r="R55" s="128"/>
      <c r="S55" s="128"/>
      <c r="T55" s="129" t="str">
        <f t="shared" si="55"/>
        <v/>
      </c>
      <c r="U55" s="128"/>
      <c r="V55" s="128"/>
      <c r="W55" s="128"/>
      <c r="X55" s="130" t="str">
        <f t="shared" ref="X55:X57" si="59">IFERROR(IF(AND(Q54="Probabilidad",Q55="Probabilidad"),(Z54-(+Z54*T55)),IF(AND(Q54="Impacto",Q55="Probabilidad"),(Z53-(+Z53*T55)),IF(Q55="Impacto",Z54,""))),"")</f>
        <v/>
      </c>
      <c r="Y55" s="131" t="str">
        <f t="shared" si="1"/>
        <v/>
      </c>
      <c r="Z55" s="132" t="str">
        <f t="shared" si="56"/>
        <v/>
      </c>
      <c r="AA55" s="131" t="str">
        <f t="shared" si="3"/>
        <v/>
      </c>
      <c r="AB55" s="132" t="str">
        <f t="shared" ref="AB55:AB57" si="60">IFERROR(IF(AND(Q54="Impacto",Q55="Impacto"),(AB54-(+AB54*T55)),IF(AND(Q54="Probabilidad",Q55="Impacto"),(AB53-(+AB53*T55)),IF(Q55="Probabilidad",AB54,""))),"")</f>
        <v/>
      </c>
      <c r="AC55" s="133"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4"/>
      <c r="AE55" s="135"/>
      <c r="AF55" s="136"/>
      <c r="AG55" s="137"/>
      <c r="AH55" s="137"/>
      <c r="AI55" s="135"/>
      <c r="AJ55" s="136"/>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ht="151.5" customHeight="1" x14ac:dyDescent="0.3">
      <c r="A56" s="199"/>
      <c r="B56" s="202"/>
      <c r="C56" s="202"/>
      <c r="D56" s="202"/>
      <c r="E56" s="205"/>
      <c r="F56" s="202"/>
      <c r="G56" s="208"/>
      <c r="H56" s="193"/>
      <c r="I56" s="187"/>
      <c r="J56" s="190"/>
      <c r="K56" s="187">
        <f ca="1">IF(NOT(ISERROR(MATCH(J56,_xlfn.ANCHORARRAY(E67),0))),I69&amp;"Por favor no seleccionar los criterios de impacto",J56)</f>
        <v>0</v>
      </c>
      <c r="L56" s="193"/>
      <c r="M56" s="187"/>
      <c r="N56" s="196"/>
      <c r="O56" s="125">
        <v>5</v>
      </c>
      <c r="P56" s="126"/>
      <c r="Q56" s="127" t="str">
        <f t="shared" si="58"/>
        <v/>
      </c>
      <c r="R56" s="128"/>
      <c r="S56" s="128"/>
      <c r="T56" s="129" t="str">
        <f t="shared" si="55"/>
        <v/>
      </c>
      <c r="U56" s="128"/>
      <c r="V56" s="128"/>
      <c r="W56" s="128"/>
      <c r="X56" s="130" t="str">
        <f t="shared" si="59"/>
        <v/>
      </c>
      <c r="Y56" s="131" t="str">
        <f t="shared" si="1"/>
        <v/>
      </c>
      <c r="Z56" s="132" t="str">
        <f t="shared" si="56"/>
        <v/>
      </c>
      <c r="AA56" s="131" t="str">
        <f t="shared" si="3"/>
        <v/>
      </c>
      <c r="AB56" s="132" t="str">
        <f t="shared" si="60"/>
        <v/>
      </c>
      <c r="AC56" s="133"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4"/>
      <c r="AE56" s="135"/>
      <c r="AF56" s="136"/>
      <c r="AG56" s="137"/>
      <c r="AH56" s="137"/>
      <c r="AI56" s="135"/>
      <c r="AJ56" s="136"/>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ht="151.5" customHeight="1" x14ac:dyDescent="0.3">
      <c r="A57" s="200"/>
      <c r="B57" s="203"/>
      <c r="C57" s="203"/>
      <c r="D57" s="203"/>
      <c r="E57" s="206"/>
      <c r="F57" s="203"/>
      <c r="G57" s="209"/>
      <c r="H57" s="194"/>
      <c r="I57" s="188"/>
      <c r="J57" s="191"/>
      <c r="K57" s="188">
        <f ca="1">IF(NOT(ISERROR(MATCH(J57,_xlfn.ANCHORARRAY(E68),0))),I70&amp;"Por favor no seleccionar los criterios de impacto",J57)</f>
        <v>0</v>
      </c>
      <c r="L57" s="194"/>
      <c r="M57" s="188"/>
      <c r="N57" s="197"/>
      <c r="O57" s="125">
        <v>6</v>
      </c>
      <c r="P57" s="126"/>
      <c r="Q57" s="127" t="str">
        <f t="shared" si="58"/>
        <v/>
      </c>
      <c r="R57" s="128"/>
      <c r="S57" s="128"/>
      <c r="T57" s="129" t="str">
        <f t="shared" si="55"/>
        <v/>
      </c>
      <c r="U57" s="128"/>
      <c r="V57" s="128"/>
      <c r="W57" s="128"/>
      <c r="X57" s="130" t="str">
        <f t="shared" si="59"/>
        <v/>
      </c>
      <c r="Y57" s="131" t="str">
        <f t="shared" si="1"/>
        <v/>
      </c>
      <c r="Z57" s="132" t="str">
        <f t="shared" si="56"/>
        <v/>
      </c>
      <c r="AA57" s="131" t="str">
        <f t="shared" si="3"/>
        <v/>
      </c>
      <c r="AB57" s="132" t="str">
        <f t="shared" si="60"/>
        <v/>
      </c>
      <c r="AC57" s="133" t="str">
        <f t="shared" si="61"/>
        <v/>
      </c>
      <c r="AD57" s="134"/>
      <c r="AE57" s="135"/>
      <c r="AF57" s="136"/>
      <c r="AG57" s="137"/>
      <c r="AH57" s="137"/>
      <c r="AI57" s="135"/>
      <c r="AJ57" s="136"/>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ht="151.5" customHeight="1" x14ac:dyDescent="0.3">
      <c r="A58" s="198">
        <v>9</v>
      </c>
      <c r="B58" s="201"/>
      <c r="C58" s="201"/>
      <c r="D58" s="201"/>
      <c r="E58" s="204"/>
      <c r="F58" s="201"/>
      <c r="G58" s="207"/>
      <c r="H58" s="192" t="str">
        <f>IF(G58&lt;=0,"",IF(G58&lt;=2,"Muy Baja",IF(G58&lt;=24,"Baja",IF(G58&lt;=500,"Media",IF(G58&lt;=5000,"Alta","Muy Alta")))))</f>
        <v/>
      </c>
      <c r="I58" s="186" t="str">
        <f>IF(H58="","",IF(H58="Muy Baja",0.2,IF(H58="Baja",0.4,IF(H58="Media",0.6,IF(H58="Alta",0.8,IF(H58="Muy Alta",1,))))))</f>
        <v/>
      </c>
      <c r="J58" s="189"/>
      <c r="K58" s="186">
        <f ca="1">IF(NOT(ISERROR(MATCH(J58,'Tabla Impacto'!$B$221:$B$223,0))),'Tabla Impacto'!$F$223&amp;"Por favor no seleccionar los criterios de impacto(Afectación Económica o presupuestal y Pérdida Reputacional)",J58)</f>
        <v>0</v>
      </c>
      <c r="L58" s="192" t="str">
        <f ca="1">IF(OR(K58='Tabla Impacto'!$C$11,K58='Tabla Impacto'!$D$11),"Leve",IF(OR(K58='Tabla Impacto'!$C$12,K58='Tabla Impacto'!$D$12),"Menor",IF(OR(K58='Tabla Impacto'!$C$13,K58='Tabla Impacto'!$D$13),"Moderado",IF(OR(K58='Tabla Impacto'!$C$14,K58='Tabla Impacto'!$D$14),"Mayor",IF(OR(K58='Tabla Impacto'!$C$15,K58='Tabla Impacto'!$D$15),"Catastrófico","")))))</f>
        <v/>
      </c>
      <c r="M58" s="186" t="str">
        <f ca="1">IF(L58="","",IF(L58="Leve",0.2,IF(L58="Menor",0.4,IF(L58="Moderado",0.6,IF(L58="Mayor",0.8,IF(L58="Catastrófico",1,))))))</f>
        <v/>
      </c>
      <c r="N58" s="195" t="str">
        <f ca="1">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5">
        <v>1</v>
      </c>
      <c r="P58" s="126"/>
      <c r="Q58" s="127" t="str">
        <f>IF(OR(R58="Preventivo",R58="Detectivo"),"Probabilidad",IF(R58="Correctivo","Impacto",""))</f>
        <v/>
      </c>
      <c r="R58" s="128"/>
      <c r="S58" s="128"/>
      <c r="T58" s="129" t="str">
        <f>IF(AND(R58="Preventivo",S58="Automático"),"50%",IF(AND(R58="Preventivo",S58="Manual"),"40%",IF(AND(R58="Detectivo",S58="Automático"),"40%",IF(AND(R58="Detectivo",S58="Manual"),"30%",IF(AND(R58="Correctivo",S58="Automático"),"35%",IF(AND(R58="Correctivo",S58="Manual"),"25%",""))))))</f>
        <v/>
      </c>
      <c r="U58" s="128"/>
      <c r="V58" s="128"/>
      <c r="W58" s="128"/>
      <c r="X58" s="130" t="str">
        <f>IFERROR(IF(Q58="Probabilidad",(I58-(+I58*T58)),IF(Q58="Impacto",I58,"")),"")</f>
        <v/>
      </c>
      <c r="Y58" s="131" t="str">
        <f>IFERROR(IF(X58="","",IF(X58&lt;=0.2,"Muy Baja",IF(X58&lt;=0.4,"Baja",IF(X58&lt;=0.6,"Media",IF(X58&lt;=0.8,"Alta","Muy Alta"))))),"")</f>
        <v/>
      </c>
      <c r="Z58" s="132" t="str">
        <f>+X58</f>
        <v/>
      </c>
      <c r="AA58" s="131" t="str">
        <f>IFERROR(IF(AB58="","",IF(AB58&lt;=0.2,"Leve",IF(AB58&lt;=0.4,"Menor",IF(AB58&lt;=0.6,"Moderado",IF(AB58&lt;=0.8,"Mayor","Catastrófico"))))),"")</f>
        <v/>
      </c>
      <c r="AB58" s="132" t="str">
        <f>IFERROR(IF(Q58="Impacto",(M58-(+M58*T58)),IF(Q58="Probabilidad",M58,"")),"")</f>
        <v/>
      </c>
      <c r="AC58" s="133"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4"/>
      <c r="AE58" s="135"/>
      <c r="AF58" s="136"/>
      <c r="AG58" s="137"/>
      <c r="AH58" s="137"/>
      <c r="AI58" s="135"/>
      <c r="AJ58" s="136"/>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ht="151.5" customHeight="1" x14ac:dyDescent="0.3">
      <c r="A59" s="199"/>
      <c r="B59" s="202"/>
      <c r="C59" s="202"/>
      <c r="D59" s="202"/>
      <c r="E59" s="205"/>
      <c r="F59" s="202"/>
      <c r="G59" s="208"/>
      <c r="H59" s="193"/>
      <c r="I59" s="187"/>
      <c r="J59" s="190"/>
      <c r="K59" s="187">
        <f ca="1">IF(NOT(ISERROR(MATCH(J59,_xlfn.ANCHORARRAY(E70),0))),I72&amp;"Por favor no seleccionar los criterios de impacto",J59)</f>
        <v>0</v>
      </c>
      <c r="L59" s="193"/>
      <c r="M59" s="187"/>
      <c r="N59" s="196"/>
      <c r="O59" s="125">
        <v>2</v>
      </c>
      <c r="P59" s="126"/>
      <c r="Q59" s="127" t="str">
        <f>IF(OR(R59="Preventivo",R59="Detectivo"),"Probabilidad",IF(R59="Correctivo","Impacto",""))</f>
        <v/>
      </c>
      <c r="R59" s="128"/>
      <c r="S59" s="128"/>
      <c r="T59" s="129" t="str">
        <f t="shared" ref="T59:T63" si="62">IF(AND(R59="Preventivo",S59="Automático"),"50%",IF(AND(R59="Preventivo",S59="Manual"),"40%",IF(AND(R59="Detectivo",S59="Automático"),"40%",IF(AND(R59="Detectivo",S59="Manual"),"30%",IF(AND(R59="Correctivo",S59="Automático"),"35%",IF(AND(R59="Correctivo",S59="Manual"),"25%",""))))))</f>
        <v/>
      </c>
      <c r="U59" s="128"/>
      <c r="V59" s="128"/>
      <c r="W59" s="128"/>
      <c r="X59" s="130" t="str">
        <f>IFERROR(IF(AND(Q58="Probabilidad",Q59="Probabilidad"),(Z58-(+Z58*T59)),IF(Q59="Probabilidad",(I58-(+I58*T59)),IF(Q59="Impacto",Z58,""))),"")</f>
        <v/>
      </c>
      <c r="Y59" s="131" t="str">
        <f t="shared" si="1"/>
        <v/>
      </c>
      <c r="Z59" s="132" t="str">
        <f t="shared" ref="Z59:Z63" si="63">+X59</f>
        <v/>
      </c>
      <c r="AA59" s="131" t="str">
        <f t="shared" si="3"/>
        <v/>
      </c>
      <c r="AB59" s="132" t="str">
        <f>IFERROR(IF(AND(Q58="Impacto",Q59="Impacto"),(AB52-(+AB52*T59)),IF(Q59="Impacto",($M$58-(+$M$58*T59)),IF(Q59="Probabilidad",AB52,""))),"")</f>
        <v/>
      </c>
      <c r="AC59" s="133"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4"/>
      <c r="AE59" s="135"/>
      <c r="AF59" s="136"/>
      <c r="AG59" s="137"/>
      <c r="AH59" s="137"/>
      <c r="AI59" s="135"/>
      <c r="AJ59" s="136"/>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ht="151.5" customHeight="1" x14ac:dyDescent="0.3">
      <c r="A60" s="199"/>
      <c r="B60" s="202"/>
      <c r="C60" s="202"/>
      <c r="D60" s="202"/>
      <c r="E60" s="205"/>
      <c r="F60" s="202"/>
      <c r="G60" s="208"/>
      <c r="H60" s="193"/>
      <c r="I60" s="187"/>
      <c r="J60" s="190"/>
      <c r="K60" s="187">
        <f ca="1">IF(NOT(ISERROR(MATCH(J60,_xlfn.ANCHORARRAY(E71),0))),I73&amp;"Por favor no seleccionar los criterios de impacto",J60)</f>
        <v>0</v>
      </c>
      <c r="L60" s="193"/>
      <c r="M60" s="187"/>
      <c r="N60" s="196"/>
      <c r="O60" s="125">
        <v>3</v>
      </c>
      <c r="P60" s="138"/>
      <c r="Q60" s="127" t="str">
        <f>IF(OR(R60="Preventivo",R60="Detectivo"),"Probabilidad",IF(R60="Correctivo","Impacto",""))</f>
        <v/>
      </c>
      <c r="R60" s="128"/>
      <c r="S60" s="128"/>
      <c r="T60" s="129" t="str">
        <f t="shared" si="62"/>
        <v/>
      </c>
      <c r="U60" s="128"/>
      <c r="V60" s="128"/>
      <c r="W60" s="128"/>
      <c r="X60" s="130" t="str">
        <f>IFERROR(IF(AND(Q59="Probabilidad",Q60="Probabilidad"),(Z59-(+Z59*T60)),IF(AND(Q59="Impacto",Q60="Probabilidad"),(Z58-(+Z58*T60)),IF(Q60="Impacto",Z59,""))),"")</f>
        <v/>
      </c>
      <c r="Y60" s="131" t="str">
        <f t="shared" si="1"/>
        <v/>
      </c>
      <c r="Z60" s="132" t="str">
        <f t="shared" si="63"/>
        <v/>
      </c>
      <c r="AA60" s="131" t="str">
        <f t="shared" si="3"/>
        <v/>
      </c>
      <c r="AB60" s="132" t="str">
        <f>IFERROR(IF(AND(Q59="Impacto",Q60="Impacto"),(AB59-(+AB59*T60)),IF(AND(Q59="Probabilidad",Q60="Impacto"),(AB58-(+AB58*T60)),IF(Q60="Probabilidad",AB59,""))),"")</f>
        <v/>
      </c>
      <c r="AC60" s="133" t="str">
        <f t="shared" si="64"/>
        <v/>
      </c>
      <c r="AD60" s="134"/>
      <c r="AE60" s="135"/>
      <c r="AF60" s="136"/>
      <c r="AG60" s="137"/>
      <c r="AH60" s="137"/>
      <c r="AI60" s="135"/>
      <c r="AJ60" s="136"/>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ht="151.5" customHeight="1" x14ac:dyDescent="0.3">
      <c r="A61" s="199"/>
      <c r="B61" s="202"/>
      <c r="C61" s="202"/>
      <c r="D61" s="202"/>
      <c r="E61" s="205"/>
      <c r="F61" s="202"/>
      <c r="G61" s="208"/>
      <c r="H61" s="193"/>
      <c r="I61" s="187"/>
      <c r="J61" s="190"/>
      <c r="K61" s="187">
        <f ca="1">IF(NOT(ISERROR(MATCH(J61,_xlfn.ANCHORARRAY(E72),0))),I74&amp;"Por favor no seleccionar los criterios de impacto",J61)</f>
        <v>0</v>
      </c>
      <c r="L61" s="193"/>
      <c r="M61" s="187"/>
      <c r="N61" s="196"/>
      <c r="O61" s="125">
        <v>4</v>
      </c>
      <c r="P61" s="126"/>
      <c r="Q61" s="127" t="str">
        <f t="shared" ref="Q61:Q63" si="65">IF(OR(R61="Preventivo",R61="Detectivo"),"Probabilidad",IF(R61="Correctivo","Impacto",""))</f>
        <v/>
      </c>
      <c r="R61" s="128"/>
      <c r="S61" s="128"/>
      <c r="T61" s="129" t="str">
        <f t="shared" si="62"/>
        <v/>
      </c>
      <c r="U61" s="128"/>
      <c r="V61" s="128"/>
      <c r="W61" s="128"/>
      <c r="X61" s="130" t="str">
        <f t="shared" ref="X61:X63" si="66">IFERROR(IF(AND(Q60="Probabilidad",Q61="Probabilidad"),(Z60-(+Z60*T61)),IF(AND(Q60="Impacto",Q61="Probabilidad"),(Z59-(+Z59*T61)),IF(Q61="Impacto",Z60,""))),"")</f>
        <v/>
      </c>
      <c r="Y61" s="131" t="str">
        <f t="shared" si="1"/>
        <v/>
      </c>
      <c r="Z61" s="132" t="str">
        <f t="shared" si="63"/>
        <v/>
      </c>
      <c r="AA61" s="131" t="str">
        <f t="shared" si="3"/>
        <v/>
      </c>
      <c r="AB61" s="132" t="str">
        <f t="shared" ref="AB61:AB63" si="67">IFERROR(IF(AND(Q60="Impacto",Q61="Impacto"),(AB60-(+AB60*T61)),IF(AND(Q60="Probabilidad",Q61="Impacto"),(AB59-(+AB59*T61)),IF(Q61="Probabilidad",AB60,""))),"")</f>
        <v/>
      </c>
      <c r="AC61" s="133"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4"/>
      <c r="AE61" s="135"/>
      <c r="AF61" s="136"/>
      <c r="AG61" s="137"/>
      <c r="AH61" s="137"/>
      <c r="AI61" s="135"/>
      <c r="AJ61" s="136"/>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ht="151.5" customHeight="1" x14ac:dyDescent="0.3">
      <c r="A62" s="199"/>
      <c r="B62" s="202"/>
      <c r="C62" s="202"/>
      <c r="D62" s="202"/>
      <c r="E62" s="205"/>
      <c r="F62" s="202"/>
      <c r="G62" s="208"/>
      <c r="H62" s="193"/>
      <c r="I62" s="187"/>
      <c r="J62" s="190"/>
      <c r="K62" s="187">
        <f ca="1">IF(NOT(ISERROR(MATCH(J62,_xlfn.ANCHORARRAY(E73),0))),I75&amp;"Por favor no seleccionar los criterios de impacto",J62)</f>
        <v>0</v>
      </c>
      <c r="L62" s="193"/>
      <c r="M62" s="187"/>
      <c r="N62" s="196"/>
      <c r="O62" s="125">
        <v>5</v>
      </c>
      <c r="P62" s="126"/>
      <c r="Q62" s="127" t="str">
        <f t="shared" si="65"/>
        <v/>
      </c>
      <c r="R62" s="128"/>
      <c r="S62" s="128"/>
      <c r="T62" s="129" t="str">
        <f t="shared" si="62"/>
        <v/>
      </c>
      <c r="U62" s="128"/>
      <c r="V62" s="128"/>
      <c r="W62" s="128"/>
      <c r="X62" s="130" t="str">
        <f t="shared" si="66"/>
        <v/>
      </c>
      <c r="Y62" s="131" t="str">
        <f t="shared" si="1"/>
        <v/>
      </c>
      <c r="Z62" s="132" t="str">
        <f t="shared" si="63"/>
        <v/>
      </c>
      <c r="AA62" s="131" t="str">
        <f t="shared" si="3"/>
        <v/>
      </c>
      <c r="AB62" s="132" t="str">
        <f t="shared" si="67"/>
        <v/>
      </c>
      <c r="AC62" s="133"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4"/>
      <c r="AE62" s="135"/>
      <c r="AF62" s="136"/>
      <c r="AG62" s="137"/>
      <c r="AH62" s="137"/>
      <c r="AI62" s="135"/>
      <c r="AJ62" s="136"/>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ht="151.5" customHeight="1" x14ac:dyDescent="0.3">
      <c r="A63" s="200"/>
      <c r="B63" s="203"/>
      <c r="C63" s="203"/>
      <c r="D63" s="203"/>
      <c r="E63" s="206"/>
      <c r="F63" s="203"/>
      <c r="G63" s="209"/>
      <c r="H63" s="194"/>
      <c r="I63" s="188"/>
      <c r="J63" s="191"/>
      <c r="K63" s="188">
        <f ca="1">IF(NOT(ISERROR(MATCH(J63,_xlfn.ANCHORARRAY(E74),0))),I76&amp;"Por favor no seleccionar los criterios de impacto",J63)</f>
        <v>0</v>
      </c>
      <c r="L63" s="194"/>
      <c r="M63" s="188"/>
      <c r="N63" s="197"/>
      <c r="O63" s="125">
        <v>6</v>
      </c>
      <c r="P63" s="126"/>
      <c r="Q63" s="127" t="str">
        <f t="shared" si="65"/>
        <v/>
      </c>
      <c r="R63" s="128"/>
      <c r="S63" s="128"/>
      <c r="T63" s="129" t="str">
        <f t="shared" si="62"/>
        <v/>
      </c>
      <c r="U63" s="128"/>
      <c r="V63" s="128"/>
      <c r="W63" s="128"/>
      <c r="X63" s="130" t="str">
        <f t="shared" si="66"/>
        <v/>
      </c>
      <c r="Y63" s="131" t="str">
        <f t="shared" si="1"/>
        <v/>
      </c>
      <c r="Z63" s="132" t="str">
        <f t="shared" si="63"/>
        <v/>
      </c>
      <c r="AA63" s="131" t="str">
        <f t="shared" si="3"/>
        <v/>
      </c>
      <c r="AB63" s="132" t="str">
        <f t="shared" si="67"/>
        <v/>
      </c>
      <c r="AC63" s="133" t="str">
        <f t="shared" si="68"/>
        <v/>
      </c>
      <c r="AD63" s="134"/>
      <c r="AE63" s="135"/>
      <c r="AF63" s="136"/>
      <c r="AG63" s="137"/>
      <c r="AH63" s="137"/>
      <c r="AI63" s="135"/>
      <c r="AJ63" s="136"/>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ht="151.5" customHeight="1" x14ac:dyDescent="0.3">
      <c r="A64" s="198">
        <v>10</v>
      </c>
      <c r="B64" s="201"/>
      <c r="C64" s="201"/>
      <c r="D64" s="201"/>
      <c r="E64" s="204"/>
      <c r="F64" s="201"/>
      <c r="G64" s="207"/>
      <c r="H64" s="192" t="str">
        <f>IF(G64&lt;=0,"",IF(G64&lt;=2,"Muy Baja",IF(G64&lt;=24,"Baja",IF(G64&lt;=500,"Media",IF(G64&lt;=5000,"Alta","Muy Alta")))))</f>
        <v/>
      </c>
      <c r="I64" s="186" t="str">
        <f>IF(H64="","",IF(H64="Muy Baja",0.2,IF(H64="Baja",0.4,IF(H64="Media",0.6,IF(H64="Alta",0.8,IF(H64="Muy Alta",1,))))))</f>
        <v/>
      </c>
      <c r="J64" s="189"/>
      <c r="K64" s="186">
        <f ca="1">IF(NOT(ISERROR(MATCH(J64,'Tabla Impacto'!$B$221:$B$223,0))),'Tabla Impacto'!$F$223&amp;"Por favor no seleccionar los criterios de impacto(Afectación Económica o presupuestal y Pérdida Reputacional)",J64)</f>
        <v>0</v>
      </c>
      <c r="L64" s="192" t="str">
        <f ca="1">IF(OR(K64='Tabla Impacto'!$C$11,K64='Tabla Impacto'!$D$11),"Leve",IF(OR(K64='Tabla Impacto'!$C$12,K64='Tabla Impacto'!$D$12),"Menor",IF(OR(K64='Tabla Impacto'!$C$13,K64='Tabla Impacto'!$D$13),"Moderado",IF(OR(K64='Tabla Impacto'!$C$14,K64='Tabla Impacto'!$D$14),"Mayor",IF(OR(K64='Tabla Impacto'!$C$15,K64='Tabla Impacto'!$D$15),"Catastrófico","")))))</f>
        <v/>
      </c>
      <c r="M64" s="186" t="str">
        <f ca="1">IF(L64="","",IF(L64="Leve",0.2,IF(L64="Menor",0.4,IF(L64="Moderado",0.6,IF(L64="Mayor",0.8,IF(L64="Catastrófico",1,))))))</f>
        <v/>
      </c>
      <c r="N64" s="195" t="str">
        <f ca="1">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5">
        <v>1</v>
      </c>
      <c r="P64" s="126"/>
      <c r="Q64" s="127" t="str">
        <f>IF(OR(R64="Preventivo",R64="Detectivo"),"Probabilidad",IF(R64="Correctivo","Impacto",""))</f>
        <v/>
      </c>
      <c r="R64" s="128"/>
      <c r="S64" s="128"/>
      <c r="T64" s="129" t="str">
        <f>IF(AND(R64="Preventivo",S64="Automático"),"50%",IF(AND(R64="Preventivo",S64="Manual"),"40%",IF(AND(R64="Detectivo",S64="Automático"),"40%",IF(AND(R64="Detectivo",S64="Manual"),"30%",IF(AND(R64="Correctivo",S64="Automático"),"35%",IF(AND(R64="Correctivo",S64="Manual"),"25%",""))))))</f>
        <v/>
      </c>
      <c r="U64" s="128"/>
      <c r="V64" s="128"/>
      <c r="W64" s="128"/>
      <c r="X64" s="130" t="str">
        <f>IFERROR(IF(Q64="Probabilidad",(I64-(+I64*T64)),IF(Q64="Impacto",I64,"")),"")</f>
        <v/>
      </c>
      <c r="Y64" s="131" t="str">
        <f>IFERROR(IF(X64="","",IF(X64&lt;=0.2,"Muy Baja",IF(X64&lt;=0.4,"Baja",IF(X64&lt;=0.6,"Media",IF(X64&lt;=0.8,"Alta","Muy Alta"))))),"")</f>
        <v/>
      </c>
      <c r="Z64" s="132" t="str">
        <f>+X64</f>
        <v/>
      </c>
      <c r="AA64" s="131" t="str">
        <f>IFERROR(IF(AB64="","",IF(AB64&lt;=0.2,"Leve",IF(AB64&lt;=0.4,"Menor",IF(AB64&lt;=0.6,"Moderado",IF(AB64&lt;=0.8,"Mayor","Catastrófico"))))),"")</f>
        <v/>
      </c>
      <c r="AB64" s="132" t="str">
        <f>IFERROR(IF(Q64="Impacto",(M64-(+M64*T64)),IF(Q64="Probabilidad",M64,"")),"")</f>
        <v/>
      </c>
      <c r="AC64" s="133"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4"/>
      <c r="AE64" s="135"/>
      <c r="AF64" s="136"/>
      <c r="AG64" s="137"/>
      <c r="AH64" s="137"/>
      <c r="AI64" s="135"/>
      <c r="AJ64" s="136"/>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36" ht="151.5" customHeight="1" x14ac:dyDescent="0.3">
      <c r="A65" s="199"/>
      <c r="B65" s="202"/>
      <c r="C65" s="202"/>
      <c r="D65" s="202"/>
      <c r="E65" s="205"/>
      <c r="F65" s="202"/>
      <c r="G65" s="208"/>
      <c r="H65" s="193"/>
      <c r="I65" s="187"/>
      <c r="J65" s="190"/>
      <c r="K65" s="187">
        <f ca="1">IF(NOT(ISERROR(MATCH(J65,_xlfn.ANCHORARRAY(E76),0))),I78&amp;"Por favor no seleccionar los criterios de impacto",J65)</f>
        <v>0</v>
      </c>
      <c r="L65" s="193"/>
      <c r="M65" s="187"/>
      <c r="N65" s="196"/>
      <c r="O65" s="125">
        <v>2</v>
      </c>
      <c r="P65" s="126"/>
      <c r="Q65" s="127" t="str">
        <f>IF(OR(R65="Preventivo",R65="Detectivo"),"Probabilidad",IF(R65="Correctivo","Impacto",""))</f>
        <v/>
      </c>
      <c r="R65" s="128"/>
      <c r="S65" s="128"/>
      <c r="T65" s="129" t="str">
        <f t="shared" ref="T65:T69" si="69">IF(AND(R65="Preventivo",S65="Automático"),"50%",IF(AND(R65="Preventivo",S65="Manual"),"40%",IF(AND(R65="Detectivo",S65="Automático"),"40%",IF(AND(R65="Detectivo",S65="Manual"),"30%",IF(AND(R65="Correctivo",S65="Automático"),"35%",IF(AND(R65="Correctivo",S65="Manual"),"25%",""))))))</f>
        <v/>
      </c>
      <c r="U65" s="128"/>
      <c r="V65" s="128"/>
      <c r="W65" s="128"/>
      <c r="X65" s="130" t="str">
        <f>IFERROR(IF(AND(Q64="Probabilidad",Q65="Probabilidad"),(Z64-(+Z64*T65)),IF(Q65="Probabilidad",(I64-(+I64*T65)),IF(Q65="Impacto",Z64,""))),"")</f>
        <v/>
      </c>
      <c r="Y65" s="131" t="str">
        <f t="shared" si="1"/>
        <v/>
      </c>
      <c r="Z65" s="132" t="str">
        <f t="shared" ref="Z65:Z69" si="70">+X65</f>
        <v/>
      </c>
      <c r="AA65" s="131" t="str">
        <f t="shared" si="3"/>
        <v/>
      </c>
      <c r="AB65" s="132" t="str">
        <f>IFERROR(IF(AND(Q64="Impacto",Q65="Impacto"),(AB58-(+AB58*T65)),IF(Q65="Impacto",($M$64-(+$M$64*T65)),IF(Q65="Probabilidad",AB58,""))),"")</f>
        <v/>
      </c>
      <c r="AC65" s="133"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4"/>
      <c r="AE65" s="135"/>
      <c r="AF65" s="136"/>
      <c r="AG65" s="137"/>
      <c r="AH65" s="137"/>
      <c r="AI65" s="135"/>
      <c r="AJ65" s="136"/>
    </row>
    <row r="66" spans="1:36" ht="151.5" customHeight="1" x14ac:dyDescent="0.3">
      <c r="A66" s="199"/>
      <c r="B66" s="202"/>
      <c r="C66" s="202"/>
      <c r="D66" s="202"/>
      <c r="E66" s="205"/>
      <c r="F66" s="202"/>
      <c r="G66" s="208"/>
      <c r="H66" s="193"/>
      <c r="I66" s="187"/>
      <c r="J66" s="190"/>
      <c r="K66" s="187">
        <f ca="1">IF(NOT(ISERROR(MATCH(J66,_xlfn.ANCHORARRAY(E77),0))),I79&amp;"Por favor no seleccionar los criterios de impacto",J66)</f>
        <v>0</v>
      </c>
      <c r="L66" s="193"/>
      <c r="M66" s="187"/>
      <c r="N66" s="196"/>
      <c r="O66" s="125">
        <v>3</v>
      </c>
      <c r="P66" s="138"/>
      <c r="Q66" s="127" t="str">
        <f>IF(OR(R66="Preventivo",R66="Detectivo"),"Probabilidad",IF(R66="Correctivo","Impacto",""))</f>
        <v/>
      </c>
      <c r="R66" s="128"/>
      <c r="S66" s="128"/>
      <c r="T66" s="129" t="str">
        <f t="shared" si="69"/>
        <v/>
      </c>
      <c r="U66" s="128"/>
      <c r="V66" s="128"/>
      <c r="W66" s="128"/>
      <c r="X66" s="130" t="str">
        <f>IFERROR(IF(AND(Q65="Probabilidad",Q66="Probabilidad"),(Z65-(+Z65*T66)),IF(AND(Q65="Impacto",Q66="Probabilidad"),(Z64-(+Z64*T66)),IF(Q66="Impacto",Z65,""))),"")</f>
        <v/>
      </c>
      <c r="Y66" s="131" t="str">
        <f t="shared" si="1"/>
        <v/>
      </c>
      <c r="Z66" s="132" t="str">
        <f t="shared" si="70"/>
        <v/>
      </c>
      <c r="AA66" s="131" t="str">
        <f t="shared" si="3"/>
        <v/>
      </c>
      <c r="AB66" s="132" t="str">
        <f>IFERROR(IF(AND(Q65="Impacto",Q66="Impacto"),(AB65-(+AB65*T66)),IF(AND(Q65="Probabilidad",Q66="Impacto"),(AB64-(+AB64*T66)),IF(Q66="Probabilidad",AB65,""))),"")</f>
        <v/>
      </c>
      <c r="AC66" s="133" t="str">
        <f t="shared" si="71"/>
        <v/>
      </c>
      <c r="AD66" s="134"/>
      <c r="AE66" s="135"/>
      <c r="AF66" s="136"/>
      <c r="AG66" s="137"/>
      <c r="AH66" s="137"/>
      <c r="AI66" s="135"/>
      <c r="AJ66" s="136"/>
    </row>
    <row r="67" spans="1:36" ht="151.5" customHeight="1" x14ac:dyDescent="0.3">
      <c r="A67" s="199"/>
      <c r="B67" s="202"/>
      <c r="C67" s="202"/>
      <c r="D67" s="202"/>
      <c r="E67" s="205"/>
      <c r="F67" s="202"/>
      <c r="G67" s="208"/>
      <c r="H67" s="193"/>
      <c r="I67" s="187"/>
      <c r="J67" s="190"/>
      <c r="K67" s="187">
        <f ca="1">IF(NOT(ISERROR(MATCH(J67,_xlfn.ANCHORARRAY(E78),0))),I80&amp;"Por favor no seleccionar los criterios de impacto",J67)</f>
        <v>0</v>
      </c>
      <c r="L67" s="193"/>
      <c r="M67" s="187"/>
      <c r="N67" s="196"/>
      <c r="O67" s="125">
        <v>4</v>
      </c>
      <c r="P67" s="126"/>
      <c r="Q67" s="127" t="str">
        <f t="shared" ref="Q67:Q69" si="72">IF(OR(R67="Preventivo",R67="Detectivo"),"Probabilidad",IF(R67="Correctivo","Impacto",""))</f>
        <v/>
      </c>
      <c r="R67" s="128"/>
      <c r="S67" s="128"/>
      <c r="T67" s="129" t="str">
        <f t="shared" si="69"/>
        <v/>
      </c>
      <c r="U67" s="128"/>
      <c r="V67" s="128"/>
      <c r="W67" s="128"/>
      <c r="X67" s="130" t="str">
        <f t="shared" ref="X67:X69" si="73">IFERROR(IF(AND(Q66="Probabilidad",Q67="Probabilidad"),(Z66-(+Z66*T67)),IF(AND(Q66="Impacto",Q67="Probabilidad"),(Z65-(+Z65*T67)),IF(Q67="Impacto",Z66,""))),"")</f>
        <v/>
      </c>
      <c r="Y67" s="131" t="str">
        <f t="shared" si="1"/>
        <v/>
      </c>
      <c r="Z67" s="132" t="str">
        <f t="shared" si="70"/>
        <v/>
      </c>
      <c r="AA67" s="131" t="str">
        <f t="shared" si="3"/>
        <v/>
      </c>
      <c r="AB67" s="132" t="str">
        <f t="shared" ref="AB67:AB69" si="74">IFERROR(IF(AND(Q66="Impacto",Q67="Impacto"),(AB66-(+AB66*T67)),IF(AND(Q66="Probabilidad",Q67="Impacto"),(AB65-(+AB65*T67)),IF(Q67="Probabilidad",AB66,""))),"")</f>
        <v/>
      </c>
      <c r="AC67" s="133"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4"/>
      <c r="AE67" s="135"/>
      <c r="AF67" s="136"/>
      <c r="AG67" s="137"/>
      <c r="AH67" s="137"/>
      <c r="AI67" s="135"/>
      <c r="AJ67" s="136"/>
    </row>
    <row r="68" spans="1:36" ht="151.5" customHeight="1" x14ac:dyDescent="0.3">
      <c r="A68" s="199"/>
      <c r="B68" s="202"/>
      <c r="C68" s="202"/>
      <c r="D68" s="202"/>
      <c r="E68" s="205"/>
      <c r="F68" s="202"/>
      <c r="G68" s="208"/>
      <c r="H68" s="193"/>
      <c r="I68" s="187"/>
      <c r="J68" s="190"/>
      <c r="K68" s="187">
        <f ca="1">IF(NOT(ISERROR(MATCH(J68,_xlfn.ANCHORARRAY(E79),0))),I81&amp;"Por favor no seleccionar los criterios de impacto",J68)</f>
        <v>0</v>
      </c>
      <c r="L68" s="193"/>
      <c r="M68" s="187"/>
      <c r="N68" s="196"/>
      <c r="O68" s="125">
        <v>5</v>
      </c>
      <c r="P68" s="126"/>
      <c r="Q68" s="127" t="str">
        <f t="shared" si="72"/>
        <v/>
      </c>
      <c r="R68" s="128"/>
      <c r="S68" s="128"/>
      <c r="T68" s="129" t="str">
        <f t="shared" si="69"/>
        <v/>
      </c>
      <c r="U68" s="128"/>
      <c r="V68" s="128"/>
      <c r="W68" s="128"/>
      <c r="X68" s="130" t="str">
        <f t="shared" si="73"/>
        <v/>
      </c>
      <c r="Y68" s="131" t="str">
        <f t="shared" si="1"/>
        <v/>
      </c>
      <c r="Z68" s="132" t="str">
        <f t="shared" si="70"/>
        <v/>
      </c>
      <c r="AA68" s="131" t="str">
        <f t="shared" si="3"/>
        <v/>
      </c>
      <c r="AB68" s="132" t="str">
        <f t="shared" si="74"/>
        <v/>
      </c>
      <c r="AC68" s="133"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4"/>
      <c r="AE68" s="135"/>
      <c r="AF68" s="136"/>
      <c r="AG68" s="137"/>
      <c r="AH68" s="137"/>
      <c r="AI68" s="135"/>
      <c r="AJ68" s="136"/>
    </row>
    <row r="69" spans="1:36" ht="151.5" customHeight="1" x14ac:dyDescent="0.3">
      <c r="A69" s="200"/>
      <c r="B69" s="203"/>
      <c r="C69" s="203"/>
      <c r="D69" s="203"/>
      <c r="E69" s="206"/>
      <c r="F69" s="203"/>
      <c r="G69" s="209"/>
      <c r="H69" s="194"/>
      <c r="I69" s="188"/>
      <c r="J69" s="191"/>
      <c r="K69" s="188">
        <f ca="1">IF(NOT(ISERROR(MATCH(J69,_xlfn.ANCHORARRAY(E80),0))),I82&amp;"Por favor no seleccionar los criterios de impacto",J69)</f>
        <v>0</v>
      </c>
      <c r="L69" s="194"/>
      <c r="M69" s="188"/>
      <c r="N69" s="197"/>
      <c r="O69" s="125">
        <v>6</v>
      </c>
      <c r="P69" s="126"/>
      <c r="Q69" s="127" t="str">
        <f t="shared" si="72"/>
        <v/>
      </c>
      <c r="R69" s="128"/>
      <c r="S69" s="128"/>
      <c r="T69" s="129" t="str">
        <f t="shared" si="69"/>
        <v/>
      </c>
      <c r="U69" s="128"/>
      <c r="V69" s="128"/>
      <c r="W69" s="128"/>
      <c r="X69" s="130" t="str">
        <f t="shared" si="73"/>
        <v/>
      </c>
      <c r="Y69" s="131" t="str">
        <f t="shared" si="1"/>
        <v/>
      </c>
      <c r="Z69" s="132" t="str">
        <f t="shared" si="70"/>
        <v/>
      </c>
      <c r="AA69" s="131" t="str">
        <f t="shared" si="3"/>
        <v/>
      </c>
      <c r="AB69" s="132" t="str">
        <f t="shared" si="74"/>
        <v/>
      </c>
      <c r="AC69" s="133" t="str">
        <f t="shared" si="75"/>
        <v/>
      </c>
      <c r="AD69" s="134"/>
      <c r="AE69" s="135"/>
      <c r="AF69" s="136"/>
      <c r="AG69" s="137"/>
      <c r="AH69" s="137"/>
      <c r="AI69" s="135"/>
      <c r="AJ69" s="136"/>
    </row>
    <row r="70" spans="1:36" ht="49.5" customHeight="1" x14ac:dyDescent="0.3">
      <c r="A70" s="6"/>
      <c r="B70" s="183" t="s">
        <v>131</v>
      </c>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c r="AA70" s="184"/>
      <c r="AB70" s="184"/>
      <c r="AC70" s="184"/>
      <c r="AD70" s="184"/>
      <c r="AE70" s="184"/>
      <c r="AF70" s="184"/>
      <c r="AG70" s="184"/>
      <c r="AH70" s="184"/>
      <c r="AI70" s="184"/>
      <c r="AJ70" s="185"/>
    </row>
    <row r="72" spans="1:36" x14ac:dyDescent="0.3">
      <c r="A72" s="1"/>
      <c r="B72" s="24" t="s">
        <v>143</v>
      </c>
      <c r="C72" s="1"/>
      <c r="D72" s="1"/>
      <c r="F72" s="1"/>
    </row>
  </sheetData>
  <sheetProtection algorithmName="SHA-512" hashValue="EvJ1+PiI29PplkW7FammMLnuc1LYWeFXJM7HpIdaRHlaYQf9cdUH3BF8ftff5fDT4dbbQ3OnIBT9eOomvzmtCw==" saltValue="pPzcpNDct/p6BSwOcYSWYQ==" spinCount="100000" sheet="1" objects="1" scenarios="1"/>
  <dataConsolidate/>
  <mergeCells count="184">
    <mergeCell ref="A6:B6"/>
    <mergeCell ref="A7:G7"/>
    <mergeCell ref="H7:N7"/>
    <mergeCell ref="O7:W7"/>
    <mergeCell ref="X7:AD7"/>
    <mergeCell ref="A1:AJ2"/>
    <mergeCell ref="A4:B4"/>
    <mergeCell ref="C4:N4"/>
    <mergeCell ref="O4:Q4"/>
    <mergeCell ref="A5:B5"/>
    <mergeCell ref="C5:N5"/>
    <mergeCell ref="J8:J9"/>
    <mergeCell ref="K8:K9"/>
    <mergeCell ref="L8:L9"/>
    <mergeCell ref="M8:M9"/>
    <mergeCell ref="N8:N9"/>
    <mergeCell ref="O8:O9"/>
    <mergeCell ref="AE7:AJ7"/>
    <mergeCell ref="A8:A9"/>
    <mergeCell ref="B8:B9"/>
    <mergeCell ref="C8:C9"/>
    <mergeCell ref="D8:D9"/>
    <mergeCell ref="E8:E9"/>
    <mergeCell ref="F8:F9"/>
    <mergeCell ref="G8:G9"/>
    <mergeCell ref="H8:H9"/>
    <mergeCell ref="I8:I9"/>
    <mergeCell ref="AG8:AG9"/>
    <mergeCell ref="AH8:AH9"/>
    <mergeCell ref="AI8:AI9"/>
    <mergeCell ref="AJ8:AJ9"/>
    <mergeCell ref="AD8:AD9"/>
    <mergeCell ref="AE8:AE9"/>
    <mergeCell ref="AF8:AF9"/>
    <mergeCell ref="AA8:AA9"/>
    <mergeCell ref="AB8:AB9"/>
    <mergeCell ref="AC8:AC9"/>
    <mergeCell ref="P8:P9"/>
    <mergeCell ref="Q8:Q9"/>
    <mergeCell ref="R8:W8"/>
    <mergeCell ref="X8:X9"/>
    <mergeCell ref="Y8:Y9"/>
    <mergeCell ref="Z8:Z9"/>
    <mergeCell ref="N16:N21"/>
    <mergeCell ref="M10:M15"/>
    <mergeCell ref="N10:N15"/>
    <mergeCell ref="A16:A21"/>
    <mergeCell ref="B16:B21"/>
    <mergeCell ref="C16:C21"/>
    <mergeCell ref="D16:D21"/>
    <mergeCell ref="E16:E21"/>
    <mergeCell ref="F16:F21"/>
    <mergeCell ref="G16:G21"/>
    <mergeCell ref="H16:H21"/>
    <mergeCell ref="G10:G15"/>
    <mergeCell ref="H10:H15"/>
    <mergeCell ref="I10:I15"/>
    <mergeCell ref="J10:J15"/>
    <mergeCell ref="K10:K15"/>
    <mergeCell ref="L10:L15"/>
    <mergeCell ref="A10:A15"/>
    <mergeCell ref="B10:B15"/>
    <mergeCell ref="C10:C15"/>
    <mergeCell ref="D10:D15"/>
    <mergeCell ref="E10:E15"/>
    <mergeCell ref="F10:F15"/>
    <mergeCell ref="C22:C27"/>
    <mergeCell ref="D22:D27"/>
    <mergeCell ref="E22:E27"/>
    <mergeCell ref="F22:F27"/>
    <mergeCell ref="I16:I21"/>
    <mergeCell ref="J16:J21"/>
    <mergeCell ref="K16:K21"/>
    <mergeCell ref="L16:L21"/>
    <mergeCell ref="M16:M21"/>
    <mergeCell ref="I28:I33"/>
    <mergeCell ref="J28:J33"/>
    <mergeCell ref="K28:K33"/>
    <mergeCell ref="L28:L33"/>
    <mergeCell ref="M28:M33"/>
    <mergeCell ref="N28:N33"/>
    <mergeCell ref="M22:M27"/>
    <mergeCell ref="N22:N27"/>
    <mergeCell ref="A28:A33"/>
    <mergeCell ref="B28:B33"/>
    <mergeCell ref="C28:C33"/>
    <mergeCell ref="D28:D33"/>
    <mergeCell ref="E28:E33"/>
    <mergeCell ref="F28:F33"/>
    <mergeCell ref="G28:G33"/>
    <mergeCell ref="H28:H33"/>
    <mergeCell ref="G22:G27"/>
    <mergeCell ref="H22:H27"/>
    <mergeCell ref="I22:I27"/>
    <mergeCell ref="J22:J27"/>
    <mergeCell ref="K22:K27"/>
    <mergeCell ref="L22:L27"/>
    <mergeCell ref="A22:A27"/>
    <mergeCell ref="B22:B27"/>
    <mergeCell ref="N40:N45"/>
    <mergeCell ref="M34:M39"/>
    <mergeCell ref="N34:N39"/>
    <mergeCell ref="A40:A45"/>
    <mergeCell ref="B40:B45"/>
    <mergeCell ref="C40:C45"/>
    <mergeCell ref="D40:D45"/>
    <mergeCell ref="E40:E45"/>
    <mergeCell ref="F40:F45"/>
    <mergeCell ref="G40:G45"/>
    <mergeCell ref="H40:H45"/>
    <mergeCell ref="G34:G39"/>
    <mergeCell ref="H34:H39"/>
    <mergeCell ref="I34:I39"/>
    <mergeCell ref="J34:J39"/>
    <mergeCell ref="K34:K39"/>
    <mergeCell ref="L34:L39"/>
    <mergeCell ref="A34:A39"/>
    <mergeCell ref="B34:B39"/>
    <mergeCell ref="C34:C39"/>
    <mergeCell ref="D34:D39"/>
    <mergeCell ref="E34:E39"/>
    <mergeCell ref="F34:F39"/>
    <mergeCell ref="C46:C51"/>
    <mergeCell ref="D46:D51"/>
    <mergeCell ref="E46:E51"/>
    <mergeCell ref="F46:F51"/>
    <mergeCell ref="I40:I45"/>
    <mergeCell ref="J40:J45"/>
    <mergeCell ref="K40:K45"/>
    <mergeCell ref="L40:L45"/>
    <mergeCell ref="M40:M45"/>
    <mergeCell ref="I52:I57"/>
    <mergeCell ref="J52:J57"/>
    <mergeCell ref="K52:K57"/>
    <mergeCell ref="L52:L57"/>
    <mergeCell ref="M52:M57"/>
    <mergeCell ref="N52:N57"/>
    <mergeCell ref="M46:M51"/>
    <mergeCell ref="N46:N51"/>
    <mergeCell ref="A52:A57"/>
    <mergeCell ref="B52:B57"/>
    <mergeCell ref="C52:C57"/>
    <mergeCell ref="D52:D57"/>
    <mergeCell ref="E52:E57"/>
    <mergeCell ref="F52:F57"/>
    <mergeCell ref="G52:G57"/>
    <mergeCell ref="H52:H57"/>
    <mergeCell ref="G46:G51"/>
    <mergeCell ref="H46:H51"/>
    <mergeCell ref="I46:I51"/>
    <mergeCell ref="J46:J51"/>
    <mergeCell ref="K46:K51"/>
    <mergeCell ref="L46:L51"/>
    <mergeCell ref="A46:A51"/>
    <mergeCell ref="B46:B51"/>
    <mergeCell ref="A64:A69"/>
    <mergeCell ref="B64:B69"/>
    <mergeCell ref="C64:C69"/>
    <mergeCell ref="D64:D69"/>
    <mergeCell ref="E64:E69"/>
    <mergeCell ref="F64:F69"/>
    <mergeCell ref="G64:G69"/>
    <mergeCell ref="H64:H69"/>
    <mergeCell ref="G58:G63"/>
    <mergeCell ref="H58:H63"/>
    <mergeCell ref="A58:A63"/>
    <mergeCell ref="B58:B63"/>
    <mergeCell ref="C58:C63"/>
    <mergeCell ref="D58:D63"/>
    <mergeCell ref="E58:E63"/>
    <mergeCell ref="F58:F63"/>
    <mergeCell ref="B70:AJ70"/>
    <mergeCell ref="I64:I69"/>
    <mergeCell ref="J64:J69"/>
    <mergeCell ref="K64:K69"/>
    <mergeCell ref="L64:L69"/>
    <mergeCell ref="M64:M69"/>
    <mergeCell ref="N64:N69"/>
    <mergeCell ref="M58:M63"/>
    <mergeCell ref="N58:N63"/>
    <mergeCell ref="I58:I63"/>
    <mergeCell ref="J58:J63"/>
    <mergeCell ref="K58:K63"/>
    <mergeCell ref="L58:L63"/>
  </mergeCells>
  <conditionalFormatting sqref="H10 H16">
    <cfRule type="cellIs" dxfId="2544" priority="227" operator="equal">
      <formula>"Muy Alta"</formula>
    </cfRule>
    <cfRule type="cellIs" dxfId="2543" priority="228" operator="equal">
      <formula>"Alta"</formula>
    </cfRule>
    <cfRule type="cellIs" dxfId="2542" priority="229" operator="equal">
      <formula>"Media"</formula>
    </cfRule>
    <cfRule type="cellIs" dxfId="2541" priority="230" operator="equal">
      <formula>"Baja"</formula>
    </cfRule>
    <cfRule type="cellIs" dxfId="2540" priority="231" operator="equal">
      <formula>"Muy Baja"</formula>
    </cfRule>
  </conditionalFormatting>
  <conditionalFormatting sqref="L10 L16 L22 L28 L34 L40 L46 L52 L58 L64">
    <cfRule type="cellIs" dxfId="2539" priority="222" operator="equal">
      <formula>"Catastrófico"</formula>
    </cfRule>
    <cfRule type="cellIs" dxfId="2538" priority="223" operator="equal">
      <formula>"Mayor"</formula>
    </cfRule>
    <cfRule type="cellIs" dxfId="2537" priority="224" operator="equal">
      <formula>"Moderado"</formula>
    </cfRule>
    <cfRule type="cellIs" dxfId="2536" priority="225" operator="equal">
      <formula>"Menor"</formula>
    </cfRule>
    <cfRule type="cellIs" dxfId="2535" priority="226" operator="equal">
      <formula>"Leve"</formula>
    </cfRule>
  </conditionalFormatting>
  <conditionalFormatting sqref="N10">
    <cfRule type="cellIs" dxfId="2534" priority="218" operator="equal">
      <formula>"Extremo"</formula>
    </cfRule>
    <cfRule type="cellIs" dxfId="2533" priority="219" operator="equal">
      <formula>"Alto"</formula>
    </cfRule>
    <cfRule type="cellIs" dxfId="2532" priority="220" operator="equal">
      <formula>"Moderado"</formula>
    </cfRule>
    <cfRule type="cellIs" dxfId="2531" priority="221" operator="equal">
      <formula>"Bajo"</formula>
    </cfRule>
  </conditionalFormatting>
  <conditionalFormatting sqref="Y10:Y15">
    <cfRule type="cellIs" dxfId="2530" priority="213" operator="equal">
      <formula>"Muy Alta"</formula>
    </cfRule>
    <cfRule type="cellIs" dxfId="2529" priority="214" operator="equal">
      <formula>"Alta"</formula>
    </cfRule>
    <cfRule type="cellIs" dxfId="2528" priority="215" operator="equal">
      <formula>"Media"</formula>
    </cfRule>
    <cfRule type="cellIs" dxfId="2527" priority="216" operator="equal">
      <formula>"Baja"</formula>
    </cfRule>
    <cfRule type="cellIs" dxfId="2526" priority="217" operator="equal">
      <formula>"Muy Baja"</formula>
    </cfRule>
  </conditionalFormatting>
  <conditionalFormatting sqref="AA10:AA15">
    <cfRule type="cellIs" dxfId="2525" priority="208" operator="equal">
      <formula>"Catastrófico"</formula>
    </cfRule>
    <cfRule type="cellIs" dxfId="2524" priority="209" operator="equal">
      <formula>"Mayor"</formula>
    </cfRule>
    <cfRule type="cellIs" dxfId="2523" priority="210" operator="equal">
      <formula>"Moderado"</formula>
    </cfRule>
    <cfRule type="cellIs" dxfId="2522" priority="211" operator="equal">
      <formula>"Menor"</formula>
    </cfRule>
    <cfRule type="cellIs" dxfId="2521" priority="212" operator="equal">
      <formula>"Leve"</formula>
    </cfRule>
  </conditionalFormatting>
  <conditionalFormatting sqref="AC10:AC15">
    <cfRule type="cellIs" dxfId="2520" priority="204" operator="equal">
      <formula>"Extremo"</formula>
    </cfRule>
    <cfRule type="cellIs" dxfId="2519" priority="205" operator="equal">
      <formula>"Alto"</formula>
    </cfRule>
    <cfRule type="cellIs" dxfId="2518" priority="206" operator="equal">
      <formula>"Moderado"</formula>
    </cfRule>
    <cfRule type="cellIs" dxfId="2517" priority="207" operator="equal">
      <formula>"Bajo"</formula>
    </cfRule>
  </conditionalFormatting>
  <conditionalFormatting sqref="H58">
    <cfRule type="cellIs" dxfId="2516" priority="43" operator="equal">
      <formula>"Muy Alta"</formula>
    </cfRule>
    <cfRule type="cellIs" dxfId="2515" priority="44" operator="equal">
      <formula>"Alta"</formula>
    </cfRule>
    <cfRule type="cellIs" dxfId="2514" priority="45" operator="equal">
      <formula>"Media"</formula>
    </cfRule>
    <cfRule type="cellIs" dxfId="2513" priority="46" operator="equal">
      <formula>"Baja"</formula>
    </cfRule>
    <cfRule type="cellIs" dxfId="2512" priority="47" operator="equal">
      <formula>"Muy Baja"</formula>
    </cfRule>
  </conditionalFormatting>
  <conditionalFormatting sqref="N16">
    <cfRule type="cellIs" dxfId="2511" priority="200" operator="equal">
      <formula>"Extremo"</formula>
    </cfRule>
    <cfRule type="cellIs" dxfId="2510" priority="201" operator="equal">
      <formula>"Alto"</formula>
    </cfRule>
    <cfRule type="cellIs" dxfId="2509" priority="202" operator="equal">
      <formula>"Moderado"</formula>
    </cfRule>
    <cfRule type="cellIs" dxfId="2508" priority="203" operator="equal">
      <formula>"Bajo"</formula>
    </cfRule>
  </conditionalFormatting>
  <conditionalFormatting sqref="Y16:Y21">
    <cfRule type="cellIs" dxfId="2507" priority="195" operator="equal">
      <formula>"Muy Alta"</formula>
    </cfRule>
    <cfRule type="cellIs" dxfId="2506" priority="196" operator="equal">
      <formula>"Alta"</formula>
    </cfRule>
    <cfRule type="cellIs" dxfId="2505" priority="197" operator="equal">
      <formula>"Media"</formula>
    </cfRule>
    <cfRule type="cellIs" dxfId="2504" priority="198" operator="equal">
      <formula>"Baja"</formula>
    </cfRule>
    <cfRule type="cellIs" dxfId="2503" priority="199" operator="equal">
      <formula>"Muy Baja"</formula>
    </cfRule>
  </conditionalFormatting>
  <conditionalFormatting sqref="AA16:AA21">
    <cfRule type="cellIs" dxfId="2502" priority="190" operator="equal">
      <formula>"Catastrófico"</formula>
    </cfRule>
    <cfRule type="cellIs" dxfId="2501" priority="191" operator="equal">
      <formula>"Mayor"</formula>
    </cfRule>
    <cfRule type="cellIs" dxfId="2500" priority="192" operator="equal">
      <formula>"Moderado"</formula>
    </cfRule>
    <cfRule type="cellIs" dxfId="2499" priority="193" operator="equal">
      <formula>"Menor"</formula>
    </cfRule>
    <cfRule type="cellIs" dxfId="2498" priority="194" operator="equal">
      <formula>"Leve"</formula>
    </cfRule>
  </conditionalFormatting>
  <conditionalFormatting sqref="AC16:AC21">
    <cfRule type="cellIs" dxfId="2497" priority="186" operator="equal">
      <formula>"Extremo"</formula>
    </cfRule>
    <cfRule type="cellIs" dxfId="2496" priority="187" operator="equal">
      <formula>"Alto"</formula>
    </cfRule>
    <cfRule type="cellIs" dxfId="2495" priority="188" operator="equal">
      <formula>"Moderado"</formula>
    </cfRule>
    <cfRule type="cellIs" dxfId="2494" priority="189" operator="equal">
      <formula>"Bajo"</formula>
    </cfRule>
  </conditionalFormatting>
  <conditionalFormatting sqref="H22">
    <cfRule type="cellIs" dxfId="2493" priority="181" operator="equal">
      <formula>"Muy Alta"</formula>
    </cfRule>
    <cfRule type="cellIs" dxfId="2492" priority="182" operator="equal">
      <formula>"Alta"</formula>
    </cfRule>
    <cfRule type="cellIs" dxfId="2491" priority="183" operator="equal">
      <formula>"Media"</formula>
    </cfRule>
    <cfRule type="cellIs" dxfId="2490" priority="184" operator="equal">
      <formula>"Baja"</formula>
    </cfRule>
    <cfRule type="cellIs" dxfId="2489" priority="185" operator="equal">
      <formula>"Muy Baja"</formula>
    </cfRule>
  </conditionalFormatting>
  <conditionalFormatting sqref="N22">
    <cfRule type="cellIs" dxfId="2488" priority="177" operator="equal">
      <formula>"Extremo"</formula>
    </cfRule>
    <cfRule type="cellIs" dxfId="2487" priority="178" operator="equal">
      <formula>"Alto"</formula>
    </cfRule>
    <cfRule type="cellIs" dxfId="2486" priority="179" operator="equal">
      <formula>"Moderado"</formula>
    </cfRule>
    <cfRule type="cellIs" dxfId="2485" priority="180" operator="equal">
      <formula>"Bajo"</formula>
    </cfRule>
  </conditionalFormatting>
  <conditionalFormatting sqref="Y22:Y27">
    <cfRule type="cellIs" dxfId="2484" priority="172" operator="equal">
      <formula>"Muy Alta"</formula>
    </cfRule>
    <cfRule type="cellIs" dxfId="2483" priority="173" operator="equal">
      <formula>"Alta"</formula>
    </cfRule>
    <cfRule type="cellIs" dxfId="2482" priority="174" operator="equal">
      <formula>"Media"</formula>
    </cfRule>
    <cfRule type="cellIs" dxfId="2481" priority="175" operator="equal">
      <formula>"Baja"</formula>
    </cfRule>
    <cfRule type="cellIs" dxfId="2480" priority="176" operator="equal">
      <formula>"Muy Baja"</formula>
    </cfRule>
  </conditionalFormatting>
  <conditionalFormatting sqref="AA22:AA27">
    <cfRule type="cellIs" dxfId="2479" priority="167" operator="equal">
      <formula>"Catastrófico"</formula>
    </cfRule>
    <cfRule type="cellIs" dxfId="2478" priority="168" operator="equal">
      <formula>"Mayor"</formula>
    </cfRule>
    <cfRule type="cellIs" dxfId="2477" priority="169" operator="equal">
      <formula>"Moderado"</formula>
    </cfRule>
    <cfRule type="cellIs" dxfId="2476" priority="170" operator="equal">
      <formula>"Menor"</formula>
    </cfRule>
    <cfRule type="cellIs" dxfId="2475" priority="171" operator="equal">
      <formula>"Leve"</formula>
    </cfRule>
  </conditionalFormatting>
  <conditionalFormatting sqref="AC22:AC27">
    <cfRule type="cellIs" dxfId="2474" priority="163" operator="equal">
      <formula>"Extremo"</formula>
    </cfRule>
    <cfRule type="cellIs" dxfId="2473" priority="164" operator="equal">
      <formula>"Alto"</formula>
    </cfRule>
    <cfRule type="cellIs" dxfId="2472" priority="165" operator="equal">
      <formula>"Moderado"</formula>
    </cfRule>
    <cfRule type="cellIs" dxfId="2471" priority="166" operator="equal">
      <formula>"Bajo"</formula>
    </cfRule>
  </conditionalFormatting>
  <conditionalFormatting sqref="H28">
    <cfRule type="cellIs" dxfId="2470" priority="158" operator="equal">
      <formula>"Muy Alta"</formula>
    </cfRule>
    <cfRule type="cellIs" dxfId="2469" priority="159" operator="equal">
      <formula>"Alta"</formula>
    </cfRule>
    <cfRule type="cellIs" dxfId="2468" priority="160" operator="equal">
      <formula>"Media"</formula>
    </cfRule>
    <cfRule type="cellIs" dxfId="2467" priority="161" operator="equal">
      <formula>"Baja"</formula>
    </cfRule>
    <cfRule type="cellIs" dxfId="2466" priority="162" operator="equal">
      <formula>"Muy Baja"</formula>
    </cfRule>
  </conditionalFormatting>
  <conditionalFormatting sqref="N28">
    <cfRule type="cellIs" dxfId="2465" priority="154" operator="equal">
      <formula>"Extremo"</formula>
    </cfRule>
    <cfRule type="cellIs" dxfId="2464" priority="155" operator="equal">
      <formula>"Alto"</formula>
    </cfRule>
    <cfRule type="cellIs" dxfId="2463" priority="156" operator="equal">
      <formula>"Moderado"</formula>
    </cfRule>
    <cfRule type="cellIs" dxfId="2462" priority="157" operator="equal">
      <formula>"Bajo"</formula>
    </cfRule>
  </conditionalFormatting>
  <conditionalFormatting sqref="Y28:Y33">
    <cfRule type="cellIs" dxfId="2461" priority="149" operator="equal">
      <formula>"Muy Alta"</formula>
    </cfRule>
    <cfRule type="cellIs" dxfId="2460" priority="150" operator="equal">
      <formula>"Alta"</formula>
    </cfRule>
    <cfRule type="cellIs" dxfId="2459" priority="151" operator="equal">
      <formula>"Media"</formula>
    </cfRule>
    <cfRule type="cellIs" dxfId="2458" priority="152" operator="equal">
      <formula>"Baja"</formula>
    </cfRule>
    <cfRule type="cellIs" dxfId="2457" priority="153" operator="equal">
      <formula>"Muy Baja"</formula>
    </cfRule>
  </conditionalFormatting>
  <conditionalFormatting sqref="AA28:AA33">
    <cfRule type="cellIs" dxfId="2456" priority="144" operator="equal">
      <formula>"Catastrófico"</formula>
    </cfRule>
    <cfRule type="cellIs" dxfId="2455" priority="145" operator="equal">
      <formula>"Mayor"</formula>
    </cfRule>
    <cfRule type="cellIs" dxfId="2454" priority="146" operator="equal">
      <formula>"Moderado"</formula>
    </cfRule>
    <cfRule type="cellIs" dxfId="2453" priority="147" operator="equal">
      <formula>"Menor"</formula>
    </cfRule>
    <cfRule type="cellIs" dxfId="2452" priority="148" operator="equal">
      <formula>"Leve"</formula>
    </cfRule>
  </conditionalFormatting>
  <conditionalFormatting sqref="AC28:AC33">
    <cfRule type="cellIs" dxfId="2451" priority="140" operator="equal">
      <formula>"Extremo"</formula>
    </cfRule>
    <cfRule type="cellIs" dxfId="2450" priority="141" operator="equal">
      <formula>"Alto"</formula>
    </cfRule>
    <cfRule type="cellIs" dxfId="2449" priority="142" operator="equal">
      <formula>"Moderado"</formula>
    </cfRule>
    <cfRule type="cellIs" dxfId="2448" priority="143" operator="equal">
      <formula>"Bajo"</formula>
    </cfRule>
  </conditionalFormatting>
  <conditionalFormatting sqref="H34">
    <cfRule type="cellIs" dxfId="2447" priority="135" operator="equal">
      <formula>"Muy Alta"</formula>
    </cfRule>
    <cfRule type="cellIs" dxfId="2446" priority="136" operator="equal">
      <formula>"Alta"</formula>
    </cfRule>
    <cfRule type="cellIs" dxfId="2445" priority="137" operator="equal">
      <formula>"Media"</formula>
    </cfRule>
    <cfRule type="cellIs" dxfId="2444" priority="138" operator="equal">
      <formula>"Baja"</formula>
    </cfRule>
    <cfRule type="cellIs" dxfId="2443" priority="139" operator="equal">
      <formula>"Muy Baja"</formula>
    </cfRule>
  </conditionalFormatting>
  <conditionalFormatting sqref="N34">
    <cfRule type="cellIs" dxfId="2442" priority="131" operator="equal">
      <formula>"Extremo"</formula>
    </cfRule>
    <cfRule type="cellIs" dxfId="2441" priority="132" operator="equal">
      <formula>"Alto"</formula>
    </cfRule>
    <cfRule type="cellIs" dxfId="2440" priority="133" operator="equal">
      <formula>"Moderado"</formula>
    </cfRule>
    <cfRule type="cellIs" dxfId="2439" priority="134" operator="equal">
      <formula>"Bajo"</formula>
    </cfRule>
  </conditionalFormatting>
  <conditionalFormatting sqref="Y34:Y39">
    <cfRule type="cellIs" dxfId="2438" priority="126" operator="equal">
      <formula>"Muy Alta"</formula>
    </cfRule>
    <cfRule type="cellIs" dxfId="2437" priority="127" operator="equal">
      <formula>"Alta"</formula>
    </cfRule>
    <cfRule type="cellIs" dxfId="2436" priority="128" operator="equal">
      <formula>"Media"</formula>
    </cfRule>
    <cfRule type="cellIs" dxfId="2435" priority="129" operator="equal">
      <formula>"Baja"</formula>
    </cfRule>
    <cfRule type="cellIs" dxfId="2434" priority="130" operator="equal">
      <formula>"Muy Baja"</formula>
    </cfRule>
  </conditionalFormatting>
  <conditionalFormatting sqref="AA34:AA39">
    <cfRule type="cellIs" dxfId="2433" priority="121" operator="equal">
      <formula>"Catastrófico"</formula>
    </cfRule>
    <cfRule type="cellIs" dxfId="2432" priority="122" operator="equal">
      <formula>"Mayor"</formula>
    </cfRule>
    <cfRule type="cellIs" dxfId="2431" priority="123" operator="equal">
      <formula>"Moderado"</formula>
    </cfRule>
    <cfRule type="cellIs" dxfId="2430" priority="124" operator="equal">
      <formula>"Menor"</formula>
    </cfRule>
    <cfRule type="cellIs" dxfId="2429" priority="125" operator="equal">
      <formula>"Leve"</formula>
    </cfRule>
  </conditionalFormatting>
  <conditionalFormatting sqref="AC34:AC39">
    <cfRule type="cellIs" dxfId="2428" priority="117" operator="equal">
      <formula>"Extremo"</formula>
    </cfRule>
    <cfRule type="cellIs" dxfId="2427" priority="118" operator="equal">
      <formula>"Alto"</formula>
    </cfRule>
    <cfRule type="cellIs" dxfId="2426" priority="119" operator="equal">
      <formula>"Moderado"</formula>
    </cfRule>
    <cfRule type="cellIs" dxfId="2425" priority="120" operator="equal">
      <formula>"Bajo"</formula>
    </cfRule>
  </conditionalFormatting>
  <conditionalFormatting sqref="H40">
    <cfRule type="cellIs" dxfId="2424" priority="112" operator="equal">
      <formula>"Muy Alta"</formula>
    </cfRule>
    <cfRule type="cellIs" dxfId="2423" priority="113" operator="equal">
      <formula>"Alta"</formula>
    </cfRule>
    <cfRule type="cellIs" dxfId="2422" priority="114" operator="equal">
      <formula>"Media"</formula>
    </cfRule>
    <cfRule type="cellIs" dxfId="2421" priority="115" operator="equal">
      <formula>"Baja"</formula>
    </cfRule>
    <cfRule type="cellIs" dxfId="2420" priority="116" operator="equal">
      <formula>"Muy Baja"</formula>
    </cfRule>
  </conditionalFormatting>
  <conditionalFormatting sqref="N40">
    <cfRule type="cellIs" dxfId="2419" priority="108" operator="equal">
      <formula>"Extremo"</formula>
    </cfRule>
    <cfRule type="cellIs" dxfId="2418" priority="109" operator="equal">
      <formula>"Alto"</formula>
    </cfRule>
    <cfRule type="cellIs" dxfId="2417" priority="110" operator="equal">
      <formula>"Moderado"</formula>
    </cfRule>
    <cfRule type="cellIs" dxfId="2416" priority="111" operator="equal">
      <formula>"Bajo"</formula>
    </cfRule>
  </conditionalFormatting>
  <conditionalFormatting sqref="Y40:Y45">
    <cfRule type="cellIs" dxfId="2415" priority="103" operator="equal">
      <formula>"Muy Alta"</formula>
    </cfRule>
    <cfRule type="cellIs" dxfId="2414" priority="104" operator="equal">
      <formula>"Alta"</formula>
    </cfRule>
    <cfRule type="cellIs" dxfId="2413" priority="105" operator="equal">
      <formula>"Media"</formula>
    </cfRule>
    <cfRule type="cellIs" dxfId="2412" priority="106" operator="equal">
      <formula>"Baja"</formula>
    </cfRule>
    <cfRule type="cellIs" dxfId="2411" priority="107" operator="equal">
      <formula>"Muy Baja"</formula>
    </cfRule>
  </conditionalFormatting>
  <conditionalFormatting sqref="AA40:AA45">
    <cfRule type="cellIs" dxfId="2410" priority="98" operator="equal">
      <formula>"Catastrófico"</formula>
    </cfRule>
    <cfRule type="cellIs" dxfId="2409" priority="99" operator="equal">
      <formula>"Mayor"</formula>
    </cfRule>
    <cfRule type="cellIs" dxfId="2408" priority="100" operator="equal">
      <formula>"Moderado"</formula>
    </cfRule>
    <cfRule type="cellIs" dxfId="2407" priority="101" operator="equal">
      <formula>"Menor"</formula>
    </cfRule>
    <cfRule type="cellIs" dxfId="2406" priority="102" operator="equal">
      <formula>"Leve"</formula>
    </cfRule>
  </conditionalFormatting>
  <conditionalFormatting sqref="AC40:AC45">
    <cfRule type="cellIs" dxfId="2405" priority="94" operator="equal">
      <formula>"Extremo"</formula>
    </cfRule>
    <cfRule type="cellIs" dxfId="2404" priority="95" operator="equal">
      <formula>"Alto"</formula>
    </cfRule>
    <cfRule type="cellIs" dxfId="2403" priority="96" operator="equal">
      <formula>"Moderado"</formula>
    </cfRule>
    <cfRule type="cellIs" dxfId="2402" priority="97" operator="equal">
      <formula>"Bajo"</formula>
    </cfRule>
  </conditionalFormatting>
  <conditionalFormatting sqref="H46">
    <cfRule type="cellIs" dxfId="2401" priority="89" operator="equal">
      <formula>"Muy Alta"</formula>
    </cfRule>
    <cfRule type="cellIs" dxfId="2400" priority="90" operator="equal">
      <formula>"Alta"</formula>
    </cfRule>
    <cfRule type="cellIs" dxfId="2399" priority="91" operator="equal">
      <formula>"Media"</formula>
    </cfRule>
    <cfRule type="cellIs" dxfId="2398" priority="92" operator="equal">
      <formula>"Baja"</formula>
    </cfRule>
    <cfRule type="cellIs" dxfId="2397" priority="93" operator="equal">
      <formula>"Muy Baja"</formula>
    </cfRule>
  </conditionalFormatting>
  <conditionalFormatting sqref="N46">
    <cfRule type="cellIs" dxfId="2396" priority="85" operator="equal">
      <formula>"Extremo"</formula>
    </cfRule>
    <cfRule type="cellIs" dxfId="2395" priority="86" operator="equal">
      <formula>"Alto"</formula>
    </cfRule>
    <cfRule type="cellIs" dxfId="2394" priority="87" operator="equal">
      <formula>"Moderado"</formula>
    </cfRule>
    <cfRule type="cellIs" dxfId="2393" priority="88" operator="equal">
      <formula>"Bajo"</formula>
    </cfRule>
  </conditionalFormatting>
  <conditionalFormatting sqref="Y46:Y51">
    <cfRule type="cellIs" dxfId="2392" priority="80" operator="equal">
      <formula>"Muy Alta"</formula>
    </cfRule>
    <cfRule type="cellIs" dxfId="2391" priority="81" operator="equal">
      <formula>"Alta"</formula>
    </cfRule>
    <cfRule type="cellIs" dxfId="2390" priority="82" operator="equal">
      <formula>"Media"</formula>
    </cfRule>
    <cfRule type="cellIs" dxfId="2389" priority="83" operator="equal">
      <formula>"Baja"</formula>
    </cfRule>
    <cfRule type="cellIs" dxfId="2388" priority="84" operator="equal">
      <formula>"Muy Baja"</formula>
    </cfRule>
  </conditionalFormatting>
  <conditionalFormatting sqref="AA46:AA51">
    <cfRule type="cellIs" dxfId="2387" priority="75" operator="equal">
      <formula>"Catastrófico"</formula>
    </cfRule>
    <cfRule type="cellIs" dxfId="2386" priority="76" operator="equal">
      <formula>"Mayor"</formula>
    </cfRule>
    <cfRule type="cellIs" dxfId="2385" priority="77" operator="equal">
      <formula>"Moderado"</formula>
    </cfRule>
    <cfRule type="cellIs" dxfId="2384" priority="78" operator="equal">
      <formula>"Menor"</formula>
    </cfRule>
    <cfRule type="cellIs" dxfId="2383" priority="79" operator="equal">
      <formula>"Leve"</formula>
    </cfRule>
  </conditionalFormatting>
  <conditionalFormatting sqref="AC46:AC51">
    <cfRule type="cellIs" dxfId="2382" priority="71" operator="equal">
      <formula>"Extremo"</formula>
    </cfRule>
    <cfRule type="cellIs" dxfId="2381" priority="72" operator="equal">
      <formula>"Alto"</formula>
    </cfRule>
    <cfRule type="cellIs" dxfId="2380" priority="73" operator="equal">
      <formula>"Moderado"</formula>
    </cfRule>
    <cfRule type="cellIs" dxfId="2379" priority="74" operator="equal">
      <formula>"Bajo"</formula>
    </cfRule>
  </conditionalFormatting>
  <conditionalFormatting sqref="H52">
    <cfRule type="cellIs" dxfId="2378" priority="66" operator="equal">
      <formula>"Muy Alta"</formula>
    </cfRule>
    <cfRule type="cellIs" dxfId="2377" priority="67" operator="equal">
      <formula>"Alta"</formula>
    </cfRule>
    <cfRule type="cellIs" dxfId="2376" priority="68" operator="equal">
      <formula>"Media"</formula>
    </cfRule>
    <cfRule type="cellIs" dxfId="2375" priority="69" operator="equal">
      <formula>"Baja"</formula>
    </cfRule>
    <cfRule type="cellIs" dxfId="2374" priority="70" operator="equal">
      <formula>"Muy Baja"</formula>
    </cfRule>
  </conditionalFormatting>
  <conditionalFormatting sqref="N52">
    <cfRule type="cellIs" dxfId="2373" priority="62" operator="equal">
      <formula>"Extremo"</formula>
    </cfRule>
    <cfRule type="cellIs" dxfId="2372" priority="63" operator="equal">
      <formula>"Alto"</formula>
    </cfRule>
    <cfRule type="cellIs" dxfId="2371" priority="64" operator="equal">
      <formula>"Moderado"</formula>
    </cfRule>
    <cfRule type="cellIs" dxfId="2370" priority="65" operator="equal">
      <formula>"Bajo"</formula>
    </cfRule>
  </conditionalFormatting>
  <conditionalFormatting sqref="Y52:Y57">
    <cfRule type="cellIs" dxfId="2369" priority="57" operator="equal">
      <formula>"Muy Alta"</formula>
    </cfRule>
    <cfRule type="cellIs" dxfId="2368" priority="58" operator="equal">
      <formula>"Alta"</formula>
    </cfRule>
    <cfRule type="cellIs" dxfId="2367" priority="59" operator="equal">
      <formula>"Media"</formula>
    </cfRule>
    <cfRule type="cellIs" dxfId="2366" priority="60" operator="equal">
      <formula>"Baja"</formula>
    </cfRule>
    <cfRule type="cellIs" dxfId="2365" priority="61" operator="equal">
      <formula>"Muy Baja"</formula>
    </cfRule>
  </conditionalFormatting>
  <conditionalFormatting sqref="AA52:AA57">
    <cfRule type="cellIs" dxfId="2364" priority="52" operator="equal">
      <formula>"Catastrófico"</formula>
    </cfRule>
    <cfRule type="cellIs" dxfId="2363" priority="53" operator="equal">
      <formula>"Mayor"</formula>
    </cfRule>
    <cfRule type="cellIs" dxfId="2362" priority="54" operator="equal">
      <formula>"Moderado"</formula>
    </cfRule>
    <cfRule type="cellIs" dxfId="2361" priority="55" operator="equal">
      <formula>"Menor"</formula>
    </cfRule>
    <cfRule type="cellIs" dxfId="2360" priority="56" operator="equal">
      <formula>"Leve"</formula>
    </cfRule>
  </conditionalFormatting>
  <conditionalFormatting sqref="AC52:AC57">
    <cfRule type="cellIs" dxfId="2359" priority="48" operator="equal">
      <formula>"Extremo"</formula>
    </cfRule>
    <cfRule type="cellIs" dxfId="2358" priority="49" operator="equal">
      <formula>"Alto"</formula>
    </cfRule>
    <cfRule type="cellIs" dxfId="2357" priority="50" operator="equal">
      <formula>"Moderado"</formula>
    </cfRule>
    <cfRule type="cellIs" dxfId="2356" priority="51" operator="equal">
      <formula>"Bajo"</formula>
    </cfRule>
  </conditionalFormatting>
  <conditionalFormatting sqref="N58">
    <cfRule type="cellIs" dxfId="2355" priority="39" operator="equal">
      <formula>"Extremo"</formula>
    </cfRule>
    <cfRule type="cellIs" dxfId="2354" priority="40" operator="equal">
      <formula>"Alto"</formula>
    </cfRule>
    <cfRule type="cellIs" dxfId="2353" priority="41" operator="equal">
      <formula>"Moderado"</formula>
    </cfRule>
    <cfRule type="cellIs" dxfId="2352" priority="42" operator="equal">
      <formula>"Bajo"</formula>
    </cfRule>
  </conditionalFormatting>
  <conditionalFormatting sqref="Y58:Y63">
    <cfRule type="cellIs" dxfId="2351" priority="34" operator="equal">
      <formula>"Muy Alta"</formula>
    </cfRule>
    <cfRule type="cellIs" dxfId="2350" priority="35" operator="equal">
      <formula>"Alta"</formula>
    </cfRule>
    <cfRule type="cellIs" dxfId="2349" priority="36" operator="equal">
      <formula>"Media"</formula>
    </cfRule>
    <cfRule type="cellIs" dxfId="2348" priority="37" operator="equal">
      <formula>"Baja"</formula>
    </cfRule>
    <cfRule type="cellIs" dxfId="2347" priority="38" operator="equal">
      <formula>"Muy Baja"</formula>
    </cfRule>
  </conditionalFormatting>
  <conditionalFormatting sqref="AA58:AA63">
    <cfRule type="cellIs" dxfId="2346" priority="29" operator="equal">
      <formula>"Catastrófico"</formula>
    </cfRule>
    <cfRule type="cellIs" dxfId="2345" priority="30" operator="equal">
      <formula>"Mayor"</formula>
    </cfRule>
    <cfRule type="cellIs" dxfId="2344" priority="31" operator="equal">
      <formula>"Moderado"</formula>
    </cfRule>
    <cfRule type="cellIs" dxfId="2343" priority="32" operator="equal">
      <formula>"Menor"</formula>
    </cfRule>
    <cfRule type="cellIs" dxfId="2342" priority="33" operator="equal">
      <formula>"Leve"</formula>
    </cfRule>
  </conditionalFormatting>
  <conditionalFormatting sqref="AC58:AC63">
    <cfRule type="cellIs" dxfId="2341" priority="25" operator="equal">
      <formula>"Extremo"</formula>
    </cfRule>
    <cfRule type="cellIs" dxfId="2340" priority="26" operator="equal">
      <formula>"Alto"</formula>
    </cfRule>
    <cfRule type="cellIs" dxfId="2339" priority="27" operator="equal">
      <formula>"Moderado"</formula>
    </cfRule>
    <cfRule type="cellIs" dxfId="2338" priority="28" operator="equal">
      <formula>"Bajo"</formula>
    </cfRule>
  </conditionalFormatting>
  <conditionalFormatting sqref="H64">
    <cfRule type="cellIs" dxfId="2337" priority="20" operator="equal">
      <formula>"Muy Alta"</formula>
    </cfRule>
    <cfRule type="cellIs" dxfId="2336" priority="21" operator="equal">
      <formula>"Alta"</formula>
    </cfRule>
    <cfRule type="cellIs" dxfId="2335" priority="22" operator="equal">
      <formula>"Media"</formula>
    </cfRule>
    <cfRule type="cellIs" dxfId="2334" priority="23" operator="equal">
      <formula>"Baja"</formula>
    </cfRule>
    <cfRule type="cellIs" dxfId="2333" priority="24" operator="equal">
      <formula>"Muy Baja"</formula>
    </cfRule>
  </conditionalFormatting>
  <conditionalFormatting sqref="N64">
    <cfRule type="cellIs" dxfId="2332" priority="16" operator="equal">
      <formula>"Extremo"</formula>
    </cfRule>
    <cfRule type="cellIs" dxfId="2331" priority="17" operator="equal">
      <formula>"Alto"</formula>
    </cfRule>
    <cfRule type="cellIs" dxfId="2330" priority="18" operator="equal">
      <formula>"Moderado"</formula>
    </cfRule>
    <cfRule type="cellIs" dxfId="2329" priority="19" operator="equal">
      <formula>"Bajo"</formula>
    </cfRule>
  </conditionalFormatting>
  <conditionalFormatting sqref="Y64:Y69">
    <cfRule type="cellIs" dxfId="2328" priority="11" operator="equal">
      <formula>"Muy Alta"</formula>
    </cfRule>
    <cfRule type="cellIs" dxfId="2327" priority="12" operator="equal">
      <formula>"Alta"</formula>
    </cfRule>
    <cfRule type="cellIs" dxfId="2326" priority="13" operator="equal">
      <formula>"Media"</formula>
    </cfRule>
    <cfRule type="cellIs" dxfId="2325" priority="14" operator="equal">
      <formula>"Baja"</formula>
    </cfRule>
    <cfRule type="cellIs" dxfId="2324" priority="15" operator="equal">
      <formula>"Muy Baja"</formula>
    </cfRule>
  </conditionalFormatting>
  <conditionalFormatting sqref="AA64:AA69">
    <cfRule type="cellIs" dxfId="2323" priority="6" operator="equal">
      <formula>"Catastrófico"</formula>
    </cfRule>
    <cfRule type="cellIs" dxfId="2322" priority="7" operator="equal">
      <formula>"Mayor"</formula>
    </cfRule>
    <cfRule type="cellIs" dxfId="2321" priority="8" operator="equal">
      <formula>"Moderado"</formula>
    </cfRule>
    <cfRule type="cellIs" dxfId="2320" priority="9" operator="equal">
      <formula>"Menor"</formula>
    </cfRule>
    <cfRule type="cellIs" dxfId="2319" priority="10" operator="equal">
      <formula>"Leve"</formula>
    </cfRule>
  </conditionalFormatting>
  <conditionalFormatting sqref="AC64:AC69">
    <cfRule type="cellIs" dxfId="2318" priority="2" operator="equal">
      <formula>"Extremo"</formula>
    </cfRule>
    <cfRule type="cellIs" dxfId="2317" priority="3" operator="equal">
      <formula>"Alto"</formula>
    </cfRule>
    <cfRule type="cellIs" dxfId="2316" priority="4" operator="equal">
      <formula>"Moderado"</formula>
    </cfRule>
    <cfRule type="cellIs" dxfId="2315" priority="5" operator="equal">
      <formula>"Bajo"</formula>
    </cfRule>
  </conditionalFormatting>
  <conditionalFormatting sqref="K10:K69">
    <cfRule type="containsText" dxfId="2314" priority="1" operator="containsText" text="❌">
      <formula>NOT(ISERROR(SEARCH("❌",K10)))</formula>
    </cfRule>
  </conditionalFormatting>
  <pageMargins left="0.69" right="0.7" top="0.75" bottom="0.75" header="0.3" footer="0.3"/>
  <pageSetup orientation="portrait" r:id="rId1"/>
  <extLst>
    <ext xmlns:x14="http://schemas.microsoft.com/office/spreadsheetml/2009/9/main" uri="{CCE6A557-97BC-4b89-ADB6-D9C93CAAB3DF}">
      <x14:dataValidations xmlns:xm="http://schemas.microsoft.com/office/excel/2006/main" count="15">
        <x14:dataValidation type="list" allowBlank="1" showInputMessage="1" showErrorMessage="1">
          <x14:formula1>
            <xm:f>'Tabla Valoración controles'!$D$4:$D$6</xm:f>
          </x14:formula1>
          <xm:sqref>R10:R69</xm:sqref>
        </x14:dataValidation>
        <x14:dataValidation type="list" allowBlank="1" showInputMessage="1" showErrorMessage="1">
          <x14:formula1>
            <xm:f>'Tabla Valoración controles'!$D$7:$D$8</xm:f>
          </x14:formula1>
          <xm:sqref>S10:S69</xm:sqref>
        </x14:dataValidation>
        <x14:dataValidation type="list" allowBlank="1" showInputMessage="1" showErrorMessage="1">
          <x14:formula1>
            <xm:f>'Tabla Valoración controles'!$D$9:$D$10</xm:f>
          </x14:formula1>
          <xm:sqref>U10:U69</xm:sqref>
        </x14:dataValidation>
        <x14:dataValidation type="list" allowBlank="1" showInputMessage="1" showErrorMessage="1">
          <x14:formula1>
            <xm:f>'Tabla Valoración controles'!$D$11:$D$12</xm:f>
          </x14:formula1>
          <xm:sqref>V10:V69</xm:sqref>
        </x14:dataValidation>
        <x14:dataValidation type="list" allowBlank="1" showInputMessage="1" showErrorMessage="1">
          <x14:formula1>
            <xm:f>'Opciones Tratamiento'!$B$9:$B$10</xm:f>
          </x14:formula1>
          <xm:sqref>AJ10:AJ11 AJ13:AJ14 AJ16:AJ17 AJ19:AJ20 AJ22:AJ23 AJ25:AJ26 AJ28:AJ29 AJ31:AJ32 AJ34:AJ35 AJ37:AJ38 AJ40:AJ41 AJ43:AJ44 AJ46:AJ47 AJ49:AJ50 AJ52:AJ53 AJ55:AJ56 AJ58:AJ59 AJ61:AJ62 AJ64:AJ65 AJ67:AJ68</xm:sqref>
        </x14:dataValidation>
        <x14:dataValidation type="list" allowBlank="1" showInputMessage="1" showErrorMessage="1">
          <x14:formula1>
            <xm:f>'Tabla Valoración controles'!$D$13:$D$14</xm:f>
          </x14:formula1>
          <xm:sqref>W10:W69</xm:sqref>
        </x14:dataValidation>
        <x14:dataValidation type="list" allowBlank="1" showInputMessage="1" showErrorMessage="1">
          <x14:formula1>
            <xm:f>'Opciones Tratamiento'!$B$13:$B$19</xm:f>
          </x14:formula1>
          <xm:sqref>F10:F69</xm:sqref>
        </x14:dataValidation>
        <x14:dataValidation type="list" allowBlank="1" showInputMessage="1" showErrorMessage="1">
          <x14:formula1>
            <xm:f>'Opciones Tratamiento'!$E$2:$E$4</xm:f>
          </x14:formula1>
          <xm:sqref>B10:B69</xm:sqref>
        </x14:dataValidation>
        <x14:dataValidation type="list" allowBlank="1" showInputMessage="1" showErrorMessage="1">
          <x14:formula1>
            <xm:f>'Opciones Tratamiento'!$B$2:$B$5</xm:f>
          </x14:formula1>
          <xm:sqref>AD10:AD69</xm:sqref>
        </x14:dataValidation>
        <x14:dataValidation type="list" allowBlank="1" showInputMessage="1" showErrorMessage="1">
          <x14:formula1>
            <xm:f>'Tabla Impacto'!$F$210:$F$221</xm:f>
          </x14:formula1>
          <xm:sqref>J10:J69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AE10:AE69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AF10:AF69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AG10:AG69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AH10:AH69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AI10:AI69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P72"/>
  <sheetViews>
    <sheetView topLeftCell="AC10" zoomScale="80" zoomScaleNormal="80" workbookViewId="0">
      <selection activeCell="AI10" sqref="AI10"/>
    </sheetView>
  </sheetViews>
  <sheetFormatPr baseColWidth="10" defaultColWidth="11.42578125" defaultRowHeight="16.5" x14ac:dyDescent="0.3"/>
  <cols>
    <col min="1" max="1" width="4" style="2" bestFit="1" customWidth="1"/>
    <col min="2" max="2" width="14.140625" style="2" customWidth="1"/>
    <col min="3" max="3" width="13.140625" style="2" customWidth="1"/>
    <col min="4" max="4" width="16.1406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4.85546875" style="1" customWidth="1"/>
    <col min="35" max="35" width="18.5703125" style="1" customWidth="1"/>
    <col min="36" max="36" width="21" style="1" customWidth="1"/>
    <col min="37" max="16384" width="11.42578125" style="1"/>
  </cols>
  <sheetData>
    <row r="1" spans="1:68" ht="16.5" customHeight="1" x14ac:dyDescent="0.3">
      <c r="A1" s="232" t="s">
        <v>144</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4"/>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row>
    <row r="2" spans="1:68" ht="24" customHeight="1" x14ac:dyDescent="0.3">
      <c r="A2" s="235"/>
      <c r="B2" s="236"/>
      <c r="C2" s="236"/>
      <c r="D2" s="236"/>
      <c r="E2" s="236"/>
      <c r="F2" s="236"/>
      <c r="G2" s="236"/>
      <c r="H2" s="236"/>
      <c r="I2" s="236"/>
      <c r="J2" s="236"/>
      <c r="K2" s="236"/>
      <c r="L2" s="236"/>
      <c r="M2" s="236"/>
      <c r="N2" s="236"/>
      <c r="O2" s="236"/>
      <c r="P2" s="236"/>
      <c r="Q2" s="236"/>
      <c r="R2" s="236"/>
      <c r="S2" s="236"/>
      <c r="T2" s="236"/>
      <c r="U2" s="236"/>
      <c r="V2" s="236"/>
      <c r="W2" s="236"/>
      <c r="X2" s="236"/>
      <c r="Y2" s="236"/>
      <c r="Z2" s="236"/>
      <c r="AA2" s="236"/>
      <c r="AB2" s="236"/>
      <c r="AC2" s="236"/>
      <c r="AD2" s="236"/>
      <c r="AE2" s="236"/>
      <c r="AF2" s="236"/>
      <c r="AG2" s="236"/>
      <c r="AH2" s="236"/>
      <c r="AI2" s="236"/>
      <c r="AJ2" s="237"/>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1:68" x14ac:dyDescent="0.3">
      <c r="A3" s="28"/>
      <c r="B3" s="29"/>
      <c r="C3" s="28"/>
      <c r="D3" s="28"/>
      <c r="E3" s="8"/>
      <c r="F3" s="27"/>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1:68" ht="26.25" customHeight="1" x14ac:dyDescent="0.3">
      <c r="A4" s="227" t="s">
        <v>43</v>
      </c>
      <c r="B4" s="228"/>
      <c r="C4" s="238" t="s">
        <v>390</v>
      </c>
      <c r="D4" s="239"/>
      <c r="E4" s="239"/>
      <c r="F4" s="239"/>
      <c r="G4" s="239"/>
      <c r="H4" s="239"/>
      <c r="I4" s="239"/>
      <c r="J4" s="239"/>
      <c r="K4" s="239"/>
      <c r="L4" s="239"/>
      <c r="M4" s="239"/>
      <c r="N4" s="240"/>
      <c r="O4" s="241"/>
      <c r="P4" s="241"/>
      <c r="Q4" s="241"/>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1:68" ht="30" customHeight="1" x14ac:dyDescent="0.3">
      <c r="A5" s="227" t="s">
        <v>130</v>
      </c>
      <c r="B5" s="228"/>
      <c r="C5" s="238" t="s">
        <v>391</v>
      </c>
      <c r="D5" s="239"/>
      <c r="E5" s="239"/>
      <c r="F5" s="239"/>
      <c r="G5" s="239"/>
      <c r="H5" s="239"/>
      <c r="I5" s="239"/>
      <c r="J5" s="239"/>
      <c r="K5" s="239"/>
      <c r="L5" s="239"/>
      <c r="M5" s="239"/>
      <c r="N5" s="240"/>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1:68" ht="49.5" customHeight="1" x14ac:dyDescent="0.3">
      <c r="A6" s="227" t="s">
        <v>44</v>
      </c>
      <c r="B6" s="228"/>
      <c r="C6" s="229" t="s">
        <v>392</v>
      </c>
      <c r="D6" s="230"/>
      <c r="E6" s="230"/>
      <c r="F6" s="230"/>
      <c r="G6" s="230"/>
      <c r="H6" s="230"/>
      <c r="I6" s="230"/>
      <c r="J6" s="230"/>
      <c r="K6" s="230"/>
      <c r="L6" s="230"/>
      <c r="M6" s="230"/>
      <c r="N6" s="231"/>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row>
    <row r="7" spans="1:68" x14ac:dyDescent="0.3">
      <c r="A7" s="219" t="s">
        <v>139</v>
      </c>
      <c r="B7" s="220"/>
      <c r="C7" s="220"/>
      <c r="D7" s="220"/>
      <c r="E7" s="220"/>
      <c r="F7" s="220"/>
      <c r="G7" s="221"/>
      <c r="H7" s="219" t="s">
        <v>140</v>
      </c>
      <c r="I7" s="220"/>
      <c r="J7" s="220"/>
      <c r="K7" s="220"/>
      <c r="L7" s="220"/>
      <c r="M7" s="220"/>
      <c r="N7" s="221"/>
      <c r="O7" s="219" t="s">
        <v>141</v>
      </c>
      <c r="P7" s="220"/>
      <c r="Q7" s="220"/>
      <c r="R7" s="220"/>
      <c r="S7" s="220"/>
      <c r="T7" s="220"/>
      <c r="U7" s="220"/>
      <c r="V7" s="220"/>
      <c r="W7" s="221"/>
      <c r="X7" s="219" t="s">
        <v>142</v>
      </c>
      <c r="Y7" s="220"/>
      <c r="Z7" s="220"/>
      <c r="AA7" s="220"/>
      <c r="AB7" s="220"/>
      <c r="AC7" s="220"/>
      <c r="AD7" s="221"/>
      <c r="AE7" s="219" t="s">
        <v>34</v>
      </c>
      <c r="AF7" s="220"/>
      <c r="AG7" s="220"/>
      <c r="AH7" s="220"/>
      <c r="AI7" s="220"/>
      <c r="AJ7" s="221"/>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ht="16.5" customHeight="1" x14ac:dyDescent="0.3">
      <c r="A8" s="222" t="s">
        <v>0</v>
      </c>
      <c r="B8" s="224" t="s">
        <v>2</v>
      </c>
      <c r="C8" s="213" t="s">
        <v>3</v>
      </c>
      <c r="D8" s="213" t="s">
        <v>42</v>
      </c>
      <c r="E8" s="225" t="s">
        <v>1</v>
      </c>
      <c r="F8" s="212" t="s">
        <v>50</v>
      </c>
      <c r="G8" s="213" t="s">
        <v>135</v>
      </c>
      <c r="H8" s="226" t="s">
        <v>33</v>
      </c>
      <c r="I8" s="216" t="s">
        <v>5</v>
      </c>
      <c r="J8" s="212" t="s">
        <v>87</v>
      </c>
      <c r="K8" s="212" t="s">
        <v>92</v>
      </c>
      <c r="L8" s="214" t="s">
        <v>45</v>
      </c>
      <c r="M8" s="216" t="s">
        <v>5</v>
      </c>
      <c r="N8" s="213" t="s">
        <v>48</v>
      </c>
      <c r="O8" s="217" t="s">
        <v>11</v>
      </c>
      <c r="P8" s="211" t="s">
        <v>163</v>
      </c>
      <c r="Q8" s="212" t="s">
        <v>12</v>
      </c>
      <c r="R8" s="211" t="s">
        <v>8</v>
      </c>
      <c r="S8" s="211"/>
      <c r="T8" s="211"/>
      <c r="U8" s="211"/>
      <c r="V8" s="211"/>
      <c r="W8" s="211"/>
      <c r="X8" s="210" t="s">
        <v>138</v>
      </c>
      <c r="Y8" s="210" t="s">
        <v>46</v>
      </c>
      <c r="Z8" s="210" t="s">
        <v>5</v>
      </c>
      <c r="AA8" s="210" t="s">
        <v>47</v>
      </c>
      <c r="AB8" s="210" t="s">
        <v>5</v>
      </c>
      <c r="AC8" s="210" t="s">
        <v>49</v>
      </c>
      <c r="AD8" s="217" t="s">
        <v>29</v>
      </c>
      <c r="AE8" s="211" t="s">
        <v>34</v>
      </c>
      <c r="AF8" s="211" t="s">
        <v>35</v>
      </c>
      <c r="AG8" s="211" t="s">
        <v>36</v>
      </c>
      <c r="AH8" s="211" t="s">
        <v>38</v>
      </c>
      <c r="AI8" s="211" t="s">
        <v>37</v>
      </c>
      <c r="AJ8" s="211" t="s">
        <v>39</v>
      </c>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s="4" customFormat="1" ht="94.5" customHeight="1" x14ac:dyDescent="0.25">
      <c r="A9" s="223"/>
      <c r="B9" s="224"/>
      <c r="C9" s="211"/>
      <c r="D9" s="211"/>
      <c r="E9" s="224"/>
      <c r="F9" s="213"/>
      <c r="G9" s="211"/>
      <c r="H9" s="213"/>
      <c r="I9" s="215"/>
      <c r="J9" s="213"/>
      <c r="K9" s="213"/>
      <c r="L9" s="215"/>
      <c r="M9" s="215"/>
      <c r="N9" s="211"/>
      <c r="O9" s="218"/>
      <c r="P9" s="211"/>
      <c r="Q9" s="213"/>
      <c r="R9" s="7" t="s">
        <v>13</v>
      </c>
      <c r="S9" s="7" t="s">
        <v>17</v>
      </c>
      <c r="T9" s="7" t="s">
        <v>28</v>
      </c>
      <c r="U9" s="7" t="s">
        <v>18</v>
      </c>
      <c r="V9" s="7" t="s">
        <v>21</v>
      </c>
      <c r="W9" s="7" t="s">
        <v>24</v>
      </c>
      <c r="X9" s="210"/>
      <c r="Y9" s="210"/>
      <c r="Z9" s="210"/>
      <c r="AA9" s="210"/>
      <c r="AB9" s="210"/>
      <c r="AC9" s="210"/>
      <c r="AD9" s="218"/>
      <c r="AE9" s="211"/>
      <c r="AF9" s="211"/>
      <c r="AG9" s="211"/>
      <c r="AH9" s="211"/>
      <c r="AI9" s="211"/>
      <c r="AJ9" s="211"/>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row>
    <row r="10" spans="1:68" s="3" customFormat="1" ht="167.25" customHeight="1" x14ac:dyDescent="0.25">
      <c r="A10" s="198">
        <v>1</v>
      </c>
      <c r="B10" s="201" t="s">
        <v>132</v>
      </c>
      <c r="C10" s="201" t="s">
        <v>263</v>
      </c>
      <c r="D10" s="201" t="s">
        <v>262</v>
      </c>
      <c r="E10" s="204" t="s">
        <v>261</v>
      </c>
      <c r="F10" s="201" t="s">
        <v>123</v>
      </c>
      <c r="G10" s="207">
        <v>360</v>
      </c>
      <c r="H10" s="192" t="str">
        <f>IF(G10&lt;=0,"",IF(G10&lt;=2,"Muy Baja",IF(G10&lt;=24,"Baja",IF(G10&lt;=500,"Media",IF(G10&lt;=5000,"Alta","Muy Alta")))))</f>
        <v>Media</v>
      </c>
      <c r="I10" s="186">
        <f>IF(H10="","",IF(H10="Muy Baja",0.2,IF(H10="Baja",0.4,IF(H10="Media",0.6,IF(H10="Alta",0.8,IF(H10="Muy Alta",1,))))))</f>
        <v>0.6</v>
      </c>
      <c r="J10" s="189" t="s">
        <v>155</v>
      </c>
      <c r="K10" s="186" t="str">
        <f ca="1">IF(NOT(ISERROR(MATCH(J10,'Tabla Impacto'!$B$221:$B$223,0))),'Tabla Impacto'!$F$223&amp;"Por favor no seleccionar los criterios de impacto(Afectación Económica o presupuestal y Pérdida Reputacional)",J10)</f>
        <v xml:space="preserve">     El riesgo afecta la imagen de la entidad con algunos usuarios de relevancia frente al logro de los objetivos</v>
      </c>
      <c r="L10" s="192" t="str">
        <f ca="1">IF(OR(K10='Tabla Impacto'!$C$11,K10='Tabla Impacto'!$D$11),"Leve",IF(OR(K10='Tabla Impacto'!$C$12,K10='Tabla Impacto'!$D$12),"Menor",IF(OR(K10='Tabla Impacto'!$C$13,K10='Tabla Impacto'!$D$13),"Moderado",IF(OR(K10='Tabla Impacto'!$C$14,K10='Tabla Impacto'!$D$14),"Mayor",IF(OR(K10='Tabla Impacto'!$C$15,K10='Tabla Impacto'!$D$15),"Catastrófico","")))))</f>
        <v>Moderado</v>
      </c>
      <c r="M10" s="186">
        <f ca="1">IF(L10="","",IF(L10="Leve",0.2,IF(L10="Menor",0.4,IF(L10="Moderado",0.6,IF(L10="Mayor",0.8,IF(L10="Catastrófico",1,))))))</f>
        <v>0.6</v>
      </c>
      <c r="N10" s="195" t="str">
        <f ca="1">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25">
        <v>1</v>
      </c>
      <c r="P10" s="126" t="s">
        <v>267</v>
      </c>
      <c r="Q10" s="127" t="str">
        <f>IF(OR(R10="Preventivo",R10="Detectivo"),"Probabilidad",IF(R10="Correctivo","Impacto",""))</f>
        <v>Probabilidad</v>
      </c>
      <c r="R10" s="128" t="s">
        <v>14</v>
      </c>
      <c r="S10" s="128" t="s">
        <v>9</v>
      </c>
      <c r="T10" s="129" t="str">
        <f>IF(AND(R10="Preventivo",S10="Automático"),"50%",IF(AND(R10="Preventivo",S10="Manual"),"40%",IF(AND(R10="Detectivo",S10="Automático"),"40%",IF(AND(R10="Detectivo",S10="Manual"),"30%",IF(AND(R10="Correctivo",S10="Automático"),"35%",IF(AND(R10="Correctivo",S10="Manual"),"25%",""))))))</f>
        <v>40%</v>
      </c>
      <c r="U10" s="128" t="s">
        <v>19</v>
      </c>
      <c r="V10" s="128" t="s">
        <v>22</v>
      </c>
      <c r="W10" s="128" t="s">
        <v>119</v>
      </c>
      <c r="X10" s="130">
        <f>IFERROR(IF(Q10="Probabilidad",(I10-(+I10*T10)),IF(Q10="Impacto",I10,"")),"")</f>
        <v>0.36</v>
      </c>
      <c r="Y10" s="131" t="str">
        <f>IFERROR(IF(X10="","",IF(X10&lt;=0.2,"Muy Baja",IF(X10&lt;=0.4,"Baja",IF(X10&lt;=0.6,"Media",IF(X10&lt;=0.8,"Alta","Muy Alta"))))),"")</f>
        <v>Baja</v>
      </c>
      <c r="Z10" s="132">
        <f>+X10</f>
        <v>0.36</v>
      </c>
      <c r="AA10" s="131" t="str">
        <f ca="1">IFERROR(IF(AB10="","",IF(AB10&lt;=0.2,"Leve",IF(AB10&lt;=0.4,"Menor",IF(AB10&lt;=0.6,"Moderado",IF(AB10&lt;=0.8,"Mayor","Catastrófico"))))),"")</f>
        <v>Moderado</v>
      </c>
      <c r="AB10" s="132">
        <f ca="1">IFERROR(IF(Q10="Impacto",(M10-(+M10*T10)),IF(Q10="Probabilidad",M10,"")),"")</f>
        <v>0.6</v>
      </c>
      <c r="AC10" s="133" t="str">
        <f ca="1">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34" t="s">
        <v>136</v>
      </c>
      <c r="AE10" s="135" t="s">
        <v>265</v>
      </c>
      <c r="AF10" s="135" t="s">
        <v>266</v>
      </c>
      <c r="AG10" s="140" t="s">
        <v>264</v>
      </c>
      <c r="AH10" s="140" t="s">
        <v>232</v>
      </c>
      <c r="AI10" s="135" t="s">
        <v>463</v>
      </c>
      <c r="AJ10" s="136" t="s">
        <v>40</v>
      </c>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row>
    <row r="11" spans="1:68" ht="151.5" customHeight="1" x14ac:dyDescent="0.3">
      <c r="A11" s="199"/>
      <c r="B11" s="202"/>
      <c r="C11" s="202"/>
      <c r="D11" s="202"/>
      <c r="E11" s="205"/>
      <c r="F11" s="202"/>
      <c r="G11" s="208"/>
      <c r="H11" s="193"/>
      <c r="I11" s="187"/>
      <c r="J11" s="190"/>
      <c r="K11" s="187">
        <f ca="1">IF(NOT(ISERROR(MATCH(J11,_xlfn.ANCHORARRAY(E22),0))),I24&amp;"Por favor no seleccionar los criterios de impacto",J11)</f>
        <v>0</v>
      </c>
      <c r="L11" s="193"/>
      <c r="M11" s="187"/>
      <c r="N11" s="196"/>
      <c r="O11" s="125">
        <v>2</v>
      </c>
      <c r="P11" s="126" t="s">
        <v>268</v>
      </c>
      <c r="Q11" s="127" t="str">
        <f>IF(OR(R11="Preventivo",R11="Detectivo"),"Probabilidad",IF(R11="Correctivo","Impacto",""))</f>
        <v>Probabilidad</v>
      </c>
      <c r="R11" s="128" t="s">
        <v>14</v>
      </c>
      <c r="S11" s="128" t="s">
        <v>9</v>
      </c>
      <c r="T11" s="129" t="str">
        <f t="shared" ref="T11:T15" si="0">IF(AND(R11="Preventivo",S11="Automático"),"50%",IF(AND(R11="Preventivo",S11="Manual"),"40%",IF(AND(R11="Detectivo",S11="Automático"),"40%",IF(AND(R11="Detectivo",S11="Manual"),"30%",IF(AND(R11="Correctivo",S11="Automático"),"35%",IF(AND(R11="Correctivo",S11="Manual"),"25%",""))))))</f>
        <v>40%</v>
      </c>
      <c r="U11" s="128" t="s">
        <v>19</v>
      </c>
      <c r="V11" s="128" t="s">
        <v>22</v>
      </c>
      <c r="W11" s="128" t="s">
        <v>119</v>
      </c>
      <c r="X11" s="130">
        <f>IFERROR(IF(AND(Q10="Probabilidad",Q11="Probabilidad"),(Z10-(+Z10*T11)),IF(Q11="Probabilidad",(I10-(+I10*T11)),IF(Q11="Impacto",Z10,""))),"")</f>
        <v>0.216</v>
      </c>
      <c r="Y11" s="131" t="str">
        <f t="shared" ref="Y11:Y69" si="1">IFERROR(IF(X11="","",IF(X11&lt;=0.2,"Muy Baja",IF(X11&lt;=0.4,"Baja",IF(X11&lt;=0.6,"Media",IF(X11&lt;=0.8,"Alta","Muy Alta"))))),"")</f>
        <v>Baja</v>
      </c>
      <c r="Z11" s="132">
        <f t="shared" ref="Z11:Z15" si="2">+X11</f>
        <v>0.216</v>
      </c>
      <c r="AA11" s="131" t="str">
        <f t="shared" ref="AA11:AA69" ca="1" si="3">IFERROR(IF(AB11="","",IF(AB11&lt;=0.2,"Leve",IF(AB11&lt;=0.4,"Menor",IF(AB11&lt;=0.6,"Moderado",IF(AB11&lt;=0.8,"Mayor","Catastrófico"))))),"")</f>
        <v>Moderado</v>
      </c>
      <c r="AB11" s="132">
        <f ca="1">IFERROR(IF(AND(Q10="Impacto",Q11="Impacto"),(AB10-(+AB10*T11)),IF(Q11="Impacto",($M$10-(+$M$10*T11)),IF(Q11="Probabilidad",AB10,""))),"")</f>
        <v>0.6</v>
      </c>
      <c r="AC11" s="133" t="str">
        <f t="shared" ref="AC11:AC15" ca="1"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Moderado</v>
      </c>
      <c r="AD11" s="134" t="s">
        <v>136</v>
      </c>
      <c r="AE11" s="135" t="s">
        <v>269</v>
      </c>
      <c r="AF11" s="135" t="s">
        <v>266</v>
      </c>
      <c r="AG11" s="137" t="s">
        <v>270</v>
      </c>
      <c r="AH11" s="140" t="s">
        <v>216</v>
      </c>
      <c r="AI11" s="135" t="s">
        <v>453</v>
      </c>
      <c r="AJ11" s="136" t="s">
        <v>40</v>
      </c>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ht="151.5" customHeight="1" x14ac:dyDescent="0.3">
      <c r="A12" s="199"/>
      <c r="B12" s="202"/>
      <c r="C12" s="202"/>
      <c r="D12" s="202"/>
      <c r="E12" s="205"/>
      <c r="F12" s="202"/>
      <c r="G12" s="208"/>
      <c r="H12" s="193"/>
      <c r="I12" s="187"/>
      <c r="J12" s="190"/>
      <c r="K12" s="187">
        <f ca="1">IF(NOT(ISERROR(MATCH(J12,_xlfn.ANCHORARRAY(E23),0))),I25&amp;"Por favor no seleccionar los criterios de impacto",J12)</f>
        <v>0</v>
      </c>
      <c r="L12" s="193"/>
      <c r="M12" s="187"/>
      <c r="N12" s="196"/>
      <c r="O12" s="125">
        <v>3</v>
      </c>
      <c r="P12" s="138"/>
      <c r="Q12" s="127" t="str">
        <f>IF(OR(R12="Preventivo",R12="Detectivo"),"Probabilidad",IF(R12="Correctivo","Impacto",""))</f>
        <v/>
      </c>
      <c r="R12" s="128"/>
      <c r="S12" s="128"/>
      <c r="T12" s="129" t="str">
        <f t="shared" si="0"/>
        <v/>
      </c>
      <c r="U12" s="128"/>
      <c r="V12" s="128"/>
      <c r="W12" s="128"/>
      <c r="X12" s="130" t="str">
        <f>IFERROR(IF(AND(Q11="Probabilidad",Q12="Probabilidad"),(Z11-(+Z11*T12)),IF(AND(Q11="Impacto",Q12="Probabilidad"),(Z10-(+Z10*T12)),IF(Q12="Impacto",Z11,""))),"")</f>
        <v/>
      </c>
      <c r="Y12" s="131" t="str">
        <f t="shared" si="1"/>
        <v/>
      </c>
      <c r="Z12" s="132" t="str">
        <f t="shared" si="2"/>
        <v/>
      </c>
      <c r="AA12" s="131" t="str">
        <f t="shared" si="3"/>
        <v/>
      </c>
      <c r="AB12" s="132" t="str">
        <f>IFERROR(IF(AND(Q11="Impacto",Q12="Impacto"),(AB11-(+AB11*T12)),IF(AND(Q11="Probabilidad",Q12="Impacto"),(AB10-(+AB10*T12)),IF(Q12="Probabilidad",AB11,""))),"")</f>
        <v/>
      </c>
      <c r="AC12" s="133" t="str">
        <f t="shared" si="4"/>
        <v/>
      </c>
      <c r="AD12" s="134"/>
      <c r="AE12" s="135"/>
      <c r="AF12" s="136"/>
      <c r="AG12" s="137"/>
      <c r="AH12" s="137"/>
      <c r="AI12" s="135"/>
      <c r="AJ12" s="136"/>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ht="151.5" customHeight="1" x14ac:dyDescent="0.3">
      <c r="A13" s="199"/>
      <c r="B13" s="202"/>
      <c r="C13" s="202"/>
      <c r="D13" s="202"/>
      <c r="E13" s="205"/>
      <c r="F13" s="202"/>
      <c r="G13" s="208"/>
      <c r="H13" s="193"/>
      <c r="I13" s="187"/>
      <c r="J13" s="190"/>
      <c r="K13" s="187">
        <f ca="1">IF(NOT(ISERROR(MATCH(J13,_xlfn.ANCHORARRAY(E24),0))),I26&amp;"Por favor no seleccionar los criterios de impacto",J13)</f>
        <v>0</v>
      </c>
      <c r="L13" s="193"/>
      <c r="M13" s="187"/>
      <c r="N13" s="196"/>
      <c r="O13" s="125">
        <v>4</v>
      </c>
      <c r="P13" s="126"/>
      <c r="Q13" s="127" t="str">
        <f t="shared" ref="Q13:Q15" si="5">IF(OR(R13="Preventivo",R13="Detectivo"),"Probabilidad",IF(R13="Correctivo","Impacto",""))</f>
        <v/>
      </c>
      <c r="R13" s="128"/>
      <c r="S13" s="128"/>
      <c r="T13" s="129" t="str">
        <f t="shared" si="0"/>
        <v/>
      </c>
      <c r="U13" s="128"/>
      <c r="V13" s="128"/>
      <c r="W13" s="128"/>
      <c r="X13" s="130" t="str">
        <f t="shared" ref="X13:X15" si="6">IFERROR(IF(AND(Q12="Probabilidad",Q13="Probabilidad"),(Z12-(+Z12*T13)),IF(AND(Q12="Impacto",Q13="Probabilidad"),(Z11-(+Z11*T13)),IF(Q13="Impacto",Z12,""))),"")</f>
        <v/>
      </c>
      <c r="Y13" s="131" t="str">
        <f t="shared" si="1"/>
        <v/>
      </c>
      <c r="Z13" s="132" t="str">
        <f t="shared" si="2"/>
        <v/>
      </c>
      <c r="AA13" s="131" t="str">
        <f t="shared" si="3"/>
        <v/>
      </c>
      <c r="AB13" s="132" t="str">
        <f t="shared" ref="AB13:AB15" si="7">IFERROR(IF(AND(Q12="Impacto",Q13="Impacto"),(AB12-(+AB12*T13)),IF(AND(Q12="Probabilidad",Q13="Impacto"),(AB11-(+AB11*T13)),IF(Q13="Probabilidad",AB12,""))),"")</f>
        <v/>
      </c>
      <c r="AC13" s="133"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4"/>
      <c r="AE13" s="135"/>
      <c r="AF13" s="136"/>
      <c r="AG13" s="137"/>
      <c r="AH13" s="137"/>
      <c r="AI13" s="135"/>
      <c r="AJ13" s="136"/>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ht="151.5" customHeight="1" x14ac:dyDescent="0.3">
      <c r="A14" s="199"/>
      <c r="B14" s="202"/>
      <c r="C14" s="202"/>
      <c r="D14" s="202"/>
      <c r="E14" s="205"/>
      <c r="F14" s="202"/>
      <c r="G14" s="208"/>
      <c r="H14" s="193"/>
      <c r="I14" s="187"/>
      <c r="J14" s="190"/>
      <c r="K14" s="187">
        <f ca="1">IF(NOT(ISERROR(MATCH(J14,_xlfn.ANCHORARRAY(E25),0))),I27&amp;"Por favor no seleccionar los criterios de impacto",J14)</f>
        <v>0</v>
      </c>
      <c r="L14" s="193"/>
      <c r="M14" s="187"/>
      <c r="N14" s="196"/>
      <c r="O14" s="125">
        <v>5</v>
      </c>
      <c r="P14" s="126"/>
      <c r="Q14" s="127" t="str">
        <f t="shared" si="5"/>
        <v/>
      </c>
      <c r="R14" s="128"/>
      <c r="S14" s="128"/>
      <c r="T14" s="129" t="str">
        <f t="shared" si="0"/>
        <v/>
      </c>
      <c r="U14" s="128"/>
      <c r="V14" s="128"/>
      <c r="W14" s="128"/>
      <c r="X14" s="130" t="str">
        <f t="shared" si="6"/>
        <v/>
      </c>
      <c r="Y14" s="131" t="str">
        <f t="shared" si="1"/>
        <v/>
      </c>
      <c r="Z14" s="132" t="str">
        <f t="shared" si="2"/>
        <v/>
      </c>
      <c r="AA14" s="131" t="str">
        <f t="shared" si="3"/>
        <v/>
      </c>
      <c r="AB14" s="132" t="str">
        <f t="shared" si="7"/>
        <v/>
      </c>
      <c r="AC14" s="133" t="str">
        <f t="shared" si="4"/>
        <v/>
      </c>
      <c r="AD14" s="134"/>
      <c r="AE14" s="135"/>
      <c r="AF14" s="136"/>
      <c r="AG14" s="137"/>
      <c r="AH14" s="137"/>
      <c r="AI14" s="135"/>
      <c r="AJ14" s="136"/>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ht="151.5" customHeight="1" x14ac:dyDescent="0.3">
      <c r="A15" s="200"/>
      <c r="B15" s="203"/>
      <c r="C15" s="203"/>
      <c r="D15" s="203"/>
      <c r="E15" s="206"/>
      <c r="F15" s="203"/>
      <c r="G15" s="209"/>
      <c r="H15" s="194"/>
      <c r="I15" s="188"/>
      <c r="J15" s="191"/>
      <c r="K15" s="188">
        <f ca="1">IF(NOT(ISERROR(MATCH(J15,_xlfn.ANCHORARRAY(E26),0))),I28&amp;"Por favor no seleccionar los criterios de impacto",J15)</f>
        <v>0</v>
      </c>
      <c r="L15" s="194"/>
      <c r="M15" s="188"/>
      <c r="N15" s="197"/>
      <c r="O15" s="125">
        <v>6</v>
      </c>
      <c r="P15" s="126"/>
      <c r="Q15" s="127" t="str">
        <f t="shared" si="5"/>
        <v/>
      </c>
      <c r="R15" s="128"/>
      <c r="S15" s="128"/>
      <c r="T15" s="129" t="str">
        <f t="shared" si="0"/>
        <v/>
      </c>
      <c r="U15" s="128"/>
      <c r="V15" s="128"/>
      <c r="W15" s="128"/>
      <c r="X15" s="130" t="str">
        <f t="shared" si="6"/>
        <v/>
      </c>
      <c r="Y15" s="131" t="str">
        <f t="shared" si="1"/>
        <v/>
      </c>
      <c r="Z15" s="132" t="str">
        <f t="shared" si="2"/>
        <v/>
      </c>
      <c r="AA15" s="131" t="str">
        <f t="shared" si="3"/>
        <v/>
      </c>
      <c r="AB15" s="132" t="str">
        <f t="shared" si="7"/>
        <v/>
      </c>
      <c r="AC15" s="133" t="str">
        <f t="shared" si="4"/>
        <v/>
      </c>
      <c r="AD15" s="134"/>
      <c r="AE15" s="135"/>
      <c r="AF15" s="136"/>
      <c r="AG15" s="137"/>
      <c r="AH15" s="137"/>
      <c r="AI15" s="135"/>
      <c r="AJ15" s="136"/>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ht="151.5" customHeight="1" x14ac:dyDescent="0.3">
      <c r="A16" s="198">
        <v>2</v>
      </c>
      <c r="B16" s="201"/>
      <c r="C16" s="201"/>
      <c r="D16" s="201"/>
      <c r="E16" s="204"/>
      <c r="F16" s="201"/>
      <c r="G16" s="207"/>
      <c r="H16" s="192" t="str">
        <f>IF(G16&lt;=0,"",IF(G16&lt;=2,"Muy Baja",IF(G16&lt;=24,"Baja",IF(G16&lt;=500,"Media",IF(G16&lt;=5000,"Alta","Muy Alta")))))</f>
        <v/>
      </c>
      <c r="I16" s="186" t="str">
        <f>IF(H16="","",IF(H16="Muy Baja",0.2,IF(H16="Baja",0.4,IF(H16="Media",0.6,IF(H16="Alta",0.8,IF(H16="Muy Alta",1,))))))</f>
        <v/>
      </c>
      <c r="J16" s="189"/>
      <c r="K16" s="186">
        <f ca="1">IF(NOT(ISERROR(MATCH(J16,'Tabla Impacto'!$B$221:$B$223,0))),'Tabla Impacto'!$F$223&amp;"Por favor no seleccionar los criterios de impacto(Afectación Económica o presupuestal y Pérdida Reputacional)",J16)</f>
        <v>0</v>
      </c>
      <c r="L16" s="192" t="str">
        <f ca="1">IF(OR(K16='Tabla Impacto'!$C$11,K16='Tabla Impacto'!$D$11),"Leve",IF(OR(K16='Tabla Impacto'!$C$12,K16='Tabla Impacto'!$D$12),"Menor",IF(OR(K16='Tabla Impacto'!$C$13,K16='Tabla Impacto'!$D$13),"Moderado",IF(OR(K16='Tabla Impacto'!$C$14,K16='Tabla Impacto'!$D$14),"Mayor",IF(OR(K16='Tabla Impacto'!$C$15,K16='Tabla Impacto'!$D$15),"Catastrófico","")))))</f>
        <v/>
      </c>
      <c r="M16" s="186" t="str">
        <f ca="1">IF(L16="","",IF(L16="Leve",0.2,IF(L16="Menor",0.4,IF(L16="Moderado",0.6,IF(L16="Mayor",0.8,IF(L16="Catastrófico",1,))))))</f>
        <v/>
      </c>
      <c r="N16" s="195" t="str">
        <f ca="1">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
      </c>
      <c r="O16" s="125">
        <v>1</v>
      </c>
      <c r="P16" s="126"/>
      <c r="Q16" s="127" t="str">
        <f>IF(OR(R16="Preventivo",R16="Detectivo"),"Probabilidad",IF(R16="Correctivo","Impacto",""))</f>
        <v/>
      </c>
      <c r="R16" s="128"/>
      <c r="S16" s="128"/>
      <c r="T16" s="129" t="str">
        <f>IF(AND(R16="Preventivo",S16="Automático"),"50%",IF(AND(R16="Preventivo",S16="Manual"),"40%",IF(AND(R16="Detectivo",S16="Automático"),"40%",IF(AND(R16="Detectivo",S16="Manual"),"30%",IF(AND(R16="Correctivo",S16="Automático"),"35%",IF(AND(R16="Correctivo",S16="Manual"),"25%",""))))))</f>
        <v/>
      </c>
      <c r="U16" s="128"/>
      <c r="V16" s="128"/>
      <c r="W16" s="128"/>
      <c r="X16" s="130" t="str">
        <f>IFERROR(IF(Q16="Probabilidad",(I16-(+I16*T16)),IF(Q16="Impacto",I16,"")),"")</f>
        <v/>
      </c>
      <c r="Y16" s="131" t="str">
        <f>IFERROR(IF(X16="","",IF(X16&lt;=0.2,"Muy Baja",IF(X16&lt;=0.4,"Baja",IF(X16&lt;=0.6,"Media",IF(X16&lt;=0.8,"Alta","Muy Alta"))))),"")</f>
        <v/>
      </c>
      <c r="Z16" s="132" t="str">
        <f>+X16</f>
        <v/>
      </c>
      <c r="AA16" s="131" t="str">
        <f>IFERROR(IF(AB16="","",IF(AB16&lt;=0.2,"Leve",IF(AB16&lt;=0.4,"Menor",IF(AB16&lt;=0.6,"Moderado",IF(AB16&lt;=0.8,"Mayor","Catastrófico"))))),"")</f>
        <v/>
      </c>
      <c r="AB16" s="132" t="str">
        <f>IFERROR(IF(Q16="Impacto",(M16-(+M16*T16)),IF(Q16="Probabilidad",M16,"")),"")</f>
        <v/>
      </c>
      <c r="AC16" s="133" t="str">
        <f>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
      </c>
      <c r="AD16" s="134"/>
      <c r="AE16" s="135"/>
      <c r="AF16" s="135"/>
      <c r="AG16" s="140"/>
      <c r="AH16" s="140"/>
      <c r="AI16" s="135"/>
      <c r="AJ16" s="136"/>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ht="151.5" customHeight="1" x14ac:dyDescent="0.3">
      <c r="A17" s="199"/>
      <c r="B17" s="202"/>
      <c r="C17" s="202"/>
      <c r="D17" s="202"/>
      <c r="E17" s="205"/>
      <c r="F17" s="202"/>
      <c r="G17" s="208"/>
      <c r="H17" s="193"/>
      <c r="I17" s="187"/>
      <c r="J17" s="190"/>
      <c r="K17" s="187">
        <f ca="1">IF(NOT(ISERROR(MATCH(J17,_xlfn.ANCHORARRAY(E28),0))),I30&amp;"Por favor no seleccionar los criterios de impacto",J17)</f>
        <v>0</v>
      </c>
      <c r="L17" s="193"/>
      <c r="M17" s="187"/>
      <c r="N17" s="196"/>
      <c r="O17" s="125">
        <v>2</v>
      </c>
      <c r="P17" s="126"/>
      <c r="Q17" s="127" t="str">
        <f>IF(OR(R17="Preventivo",R17="Detectivo"),"Probabilidad",IF(R17="Correctivo","Impacto",""))</f>
        <v/>
      </c>
      <c r="R17" s="128"/>
      <c r="S17" s="128"/>
      <c r="T17" s="129" t="str">
        <f t="shared" ref="T17:T21" si="8">IF(AND(R17="Preventivo",S17="Automático"),"50%",IF(AND(R17="Preventivo",S17="Manual"),"40%",IF(AND(R17="Detectivo",S17="Automático"),"40%",IF(AND(R17="Detectivo",S17="Manual"),"30%",IF(AND(R17="Correctivo",S17="Automático"),"35%",IF(AND(R17="Correctivo",S17="Manual"),"25%",""))))))</f>
        <v/>
      </c>
      <c r="U17" s="128"/>
      <c r="V17" s="128"/>
      <c r="W17" s="128"/>
      <c r="X17" s="130" t="str">
        <f>IFERROR(IF(AND(Q16="Probabilidad",Q17="Probabilidad"),(Z16-(+Z16*T17)),IF(Q17="Probabilidad",(I16-(+I16*T17)),IF(Q17="Impacto",Z16,""))),"")</f>
        <v/>
      </c>
      <c r="Y17" s="131" t="str">
        <f t="shared" si="1"/>
        <v/>
      </c>
      <c r="Z17" s="132" t="str">
        <f t="shared" ref="Z17:Z21" si="9">+X17</f>
        <v/>
      </c>
      <c r="AA17" s="131" t="str">
        <f t="shared" si="3"/>
        <v/>
      </c>
      <c r="AB17" s="132" t="str">
        <f>IFERROR(IF(AND(Q16="Impacto",Q17="Impacto"),(AB10-(+AB10*T17)),IF(Q17="Impacto",($M$16-(+$M$16*T17)),IF(Q17="Probabilidad",AB10,""))),"")</f>
        <v/>
      </c>
      <c r="AC17" s="133" t="str">
        <f t="shared" ref="AC17:AC18" si="10">IFERROR(IF(OR(AND(Y17="Muy Baja",AA17="Leve"),AND(Y17="Muy Baja",AA17="Menor"),AND(Y17="Baja",AA17="Leve")),"Bajo",IF(OR(AND(Y17="Muy baja",AA17="Moderado"),AND(Y17="Baja",AA17="Menor"),AND(Y17="Baja",AA17="Moderado"),AND(Y17="Media",AA17="Leve"),AND(Y17="Media",AA17="Menor"),AND(Y17="Media",AA17="Moderado"),AND(Y17="Alta",AA17="Leve"),AND(Y17="Alta",AA17="Menor")),"Moderado",IF(OR(AND(Y17="Muy Baja",AA17="Mayor"),AND(Y17="Baja",AA17="Mayor"),AND(Y17="Media",AA17="Mayor"),AND(Y17="Alta",AA17="Moderado"),AND(Y17="Alta",AA17="Mayor"),AND(Y17="Muy Alta",AA17="Leve"),AND(Y17="Muy Alta",AA17="Menor"),AND(Y17="Muy Alta",AA17="Moderado"),AND(Y17="Muy Alta",AA17="Mayor")),"Alto",IF(OR(AND(Y17="Muy Baja",AA17="Catastrófico"),AND(Y17="Baja",AA17="Catastrófico"),AND(Y17="Media",AA17="Catastrófico"),AND(Y17="Alta",AA17="Catastrófico"),AND(Y17="Muy Alta",AA17="Catastrófico")),"Extremo","")))),"")</f>
        <v/>
      </c>
      <c r="AD17" s="134"/>
      <c r="AE17" s="135"/>
      <c r="AF17" s="136"/>
      <c r="AG17" s="137"/>
      <c r="AH17" s="137"/>
      <c r="AI17" s="135"/>
      <c r="AJ17" s="136"/>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ht="151.5" customHeight="1" x14ac:dyDescent="0.3">
      <c r="A18" s="199"/>
      <c r="B18" s="202"/>
      <c r="C18" s="202"/>
      <c r="D18" s="202"/>
      <c r="E18" s="205"/>
      <c r="F18" s="202"/>
      <c r="G18" s="208"/>
      <c r="H18" s="193"/>
      <c r="I18" s="187"/>
      <c r="J18" s="190"/>
      <c r="K18" s="187">
        <f ca="1">IF(NOT(ISERROR(MATCH(J18,_xlfn.ANCHORARRAY(E29),0))),I31&amp;"Por favor no seleccionar los criterios de impacto",J18)</f>
        <v>0</v>
      </c>
      <c r="L18" s="193"/>
      <c r="M18" s="187"/>
      <c r="N18" s="196"/>
      <c r="O18" s="125">
        <v>3</v>
      </c>
      <c r="P18" s="138"/>
      <c r="Q18" s="127" t="str">
        <f>IF(OR(R18="Preventivo",R18="Detectivo"),"Probabilidad",IF(R18="Correctivo","Impacto",""))</f>
        <v/>
      </c>
      <c r="R18" s="128"/>
      <c r="S18" s="128"/>
      <c r="T18" s="129" t="str">
        <f t="shared" si="8"/>
        <v/>
      </c>
      <c r="U18" s="128"/>
      <c r="V18" s="128"/>
      <c r="W18" s="128"/>
      <c r="X18" s="130" t="str">
        <f>IFERROR(IF(AND(Q17="Probabilidad",Q18="Probabilidad"),(Z17-(+Z17*T18)),IF(AND(Q17="Impacto",Q18="Probabilidad"),(Z16-(+Z16*T18)),IF(Q18="Impacto",Z17,""))),"")</f>
        <v/>
      </c>
      <c r="Y18" s="131" t="str">
        <f t="shared" si="1"/>
        <v/>
      </c>
      <c r="Z18" s="132" t="str">
        <f t="shared" si="9"/>
        <v/>
      </c>
      <c r="AA18" s="131" t="str">
        <f t="shared" si="3"/>
        <v/>
      </c>
      <c r="AB18" s="132" t="str">
        <f>IFERROR(IF(AND(Q17="Impacto",Q18="Impacto"),(AB17-(+AB17*T18)),IF(AND(Q17="Probabilidad",Q18="Impacto"),(AB16-(+AB16*T18)),IF(Q18="Probabilidad",AB17,""))),"")</f>
        <v/>
      </c>
      <c r="AC18" s="133" t="str">
        <f t="shared" si="10"/>
        <v/>
      </c>
      <c r="AD18" s="134"/>
      <c r="AE18" s="135"/>
      <c r="AF18" s="136"/>
      <c r="AG18" s="137"/>
      <c r="AH18" s="137"/>
      <c r="AI18" s="135"/>
      <c r="AJ18" s="136"/>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ht="151.5" customHeight="1" x14ac:dyDescent="0.3">
      <c r="A19" s="199"/>
      <c r="B19" s="202"/>
      <c r="C19" s="202"/>
      <c r="D19" s="202"/>
      <c r="E19" s="205"/>
      <c r="F19" s="202"/>
      <c r="G19" s="208"/>
      <c r="H19" s="193"/>
      <c r="I19" s="187"/>
      <c r="J19" s="190"/>
      <c r="K19" s="187">
        <f ca="1">IF(NOT(ISERROR(MATCH(J19,_xlfn.ANCHORARRAY(E30),0))),I32&amp;"Por favor no seleccionar los criterios de impacto",J19)</f>
        <v>0</v>
      </c>
      <c r="L19" s="193"/>
      <c r="M19" s="187"/>
      <c r="N19" s="196"/>
      <c r="O19" s="125">
        <v>4</v>
      </c>
      <c r="P19" s="126"/>
      <c r="Q19" s="127" t="str">
        <f t="shared" ref="Q19:Q21" si="11">IF(OR(R19="Preventivo",R19="Detectivo"),"Probabilidad",IF(R19="Correctivo","Impacto",""))</f>
        <v/>
      </c>
      <c r="R19" s="128"/>
      <c r="S19" s="128"/>
      <c r="T19" s="129" t="str">
        <f t="shared" si="8"/>
        <v/>
      </c>
      <c r="U19" s="128"/>
      <c r="V19" s="128"/>
      <c r="W19" s="128"/>
      <c r="X19" s="130" t="str">
        <f t="shared" ref="X19:X21" si="12">IFERROR(IF(AND(Q18="Probabilidad",Q19="Probabilidad"),(Z18-(+Z18*T19)),IF(AND(Q18="Impacto",Q19="Probabilidad"),(Z17-(+Z17*T19)),IF(Q19="Impacto",Z18,""))),"")</f>
        <v/>
      </c>
      <c r="Y19" s="131" t="str">
        <f t="shared" si="1"/>
        <v/>
      </c>
      <c r="Z19" s="132" t="str">
        <f t="shared" si="9"/>
        <v/>
      </c>
      <c r="AA19" s="131" t="str">
        <f t="shared" si="3"/>
        <v/>
      </c>
      <c r="AB19" s="132" t="str">
        <f t="shared" ref="AB19:AB21" si="13">IFERROR(IF(AND(Q18="Impacto",Q19="Impacto"),(AB18-(+AB18*T19)),IF(AND(Q18="Probabilidad",Q19="Impacto"),(AB17-(+AB17*T19)),IF(Q19="Probabilidad",AB18,""))),"")</f>
        <v/>
      </c>
      <c r="AC19" s="133"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4"/>
      <c r="AE19" s="135"/>
      <c r="AF19" s="136"/>
      <c r="AG19" s="137"/>
      <c r="AH19" s="137"/>
      <c r="AI19" s="135"/>
      <c r="AJ19" s="136"/>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ht="151.5" customHeight="1" x14ac:dyDescent="0.3">
      <c r="A20" s="199"/>
      <c r="B20" s="202"/>
      <c r="C20" s="202"/>
      <c r="D20" s="202"/>
      <c r="E20" s="205"/>
      <c r="F20" s="202"/>
      <c r="G20" s="208"/>
      <c r="H20" s="193"/>
      <c r="I20" s="187"/>
      <c r="J20" s="190"/>
      <c r="K20" s="187">
        <f ca="1">IF(NOT(ISERROR(MATCH(J20,_xlfn.ANCHORARRAY(E31),0))),I33&amp;"Por favor no seleccionar los criterios de impacto",J20)</f>
        <v>0</v>
      </c>
      <c r="L20" s="193"/>
      <c r="M20" s="187"/>
      <c r="N20" s="196"/>
      <c r="O20" s="125">
        <v>5</v>
      </c>
      <c r="P20" s="126"/>
      <c r="Q20" s="127" t="str">
        <f t="shared" si="11"/>
        <v/>
      </c>
      <c r="R20" s="128"/>
      <c r="S20" s="128"/>
      <c r="T20" s="129" t="str">
        <f t="shared" si="8"/>
        <v/>
      </c>
      <c r="U20" s="128"/>
      <c r="V20" s="128"/>
      <c r="W20" s="128"/>
      <c r="X20" s="130" t="str">
        <f t="shared" si="12"/>
        <v/>
      </c>
      <c r="Y20" s="131" t="str">
        <f t="shared" si="1"/>
        <v/>
      </c>
      <c r="Z20" s="132" t="str">
        <f t="shared" si="9"/>
        <v/>
      </c>
      <c r="AA20" s="131" t="str">
        <f t="shared" si="3"/>
        <v/>
      </c>
      <c r="AB20" s="132" t="str">
        <f t="shared" si="13"/>
        <v/>
      </c>
      <c r="AC20" s="133"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4"/>
      <c r="AE20" s="135"/>
      <c r="AF20" s="136"/>
      <c r="AG20" s="137"/>
      <c r="AH20" s="137"/>
      <c r="AI20" s="135"/>
      <c r="AJ20" s="136"/>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ht="151.5" customHeight="1" x14ac:dyDescent="0.3">
      <c r="A21" s="200"/>
      <c r="B21" s="203"/>
      <c r="C21" s="203"/>
      <c r="D21" s="203"/>
      <c r="E21" s="206"/>
      <c r="F21" s="203"/>
      <c r="G21" s="209"/>
      <c r="H21" s="194"/>
      <c r="I21" s="188"/>
      <c r="J21" s="191"/>
      <c r="K21" s="188">
        <f ca="1">IF(NOT(ISERROR(MATCH(J21,_xlfn.ANCHORARRAY(E32),0))),I34&amp;"Por favor no seleccionar los criterios de impacto",J21)</f>
        <v>0</v>
      </c>
      <c r="L21" s="194"/>
      <c r="M21" s="188"/>
      <c r="N21" s="197"/>
      <c r="O21" s="125">
        <v>6</v>
      </c>
      <c r="P21" s="126"/>
      <c r="Q21" s="127" t="str">
        <f t="shared" si="11"/>
        <v/>
      </c>
      <c r="R21" s="128"/>
      <c r="S21" s="128"/>
      <c r="T21" s="129" t="str">
        <f t="shared" si="8"/>
        <v/>
      </c>
      <c r="U21" s="128"/>
      <c r="V21" s="128"/>
      <c r="W21" s="128"/>
      <c r="X21" s="130" t="str">
        <f t="shared" si="12"/>
        <v/>
      </c>
      <c r="Y21" s="131" t="str">
        <f t="shared" si="1"/>
        <v/>
      </c>
      <c r="Z21" s="132" t="str">
        <f t="shared" si="9"/>
        <v/>
      </c>
      <c r="AA21" s="131" t="str">
        <f t="shared" si="3"/>
        <v/>
      </c>
      <c r="AB21" s="132" t="str">
        <f t="shared" si="13"/>
        <v/>
      </c>
      <c r="AC21" s="133" t="str">
        <f t="shared" si="14"/>
        <v/>
      </c>
      <c r="AD21" s="134"/>
      <c r="AE21" s="135"/>
      <c r="AF21" s="136"/>
      <c r="AG21" s="137"/>
      <c r="AH21" s="137"/>
      <c r="AI21" s="135"/>
      <c r="AJ21" s="136"/>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ht="151.5" customHeight="1" x14ac:dyDescent="0.3">
      <c r="A22" s="198">
        <v>3</v>
      </c>
      <c r="B22" s="201"/>
      <c r="C22" s="201"/>
      <c r="D22" s="201"/>
      <c r="E22" s="204"/>
      <c r="F22" s="201"/>
      <c r="G22" s="207"/>
      <c r="H22" s="192" t="str">
        <f>IF(G22&lt;=0,"",IF(G22&lt;=2,"Muy Baja",IF(G22&lt;=24,"Baja",IF(G22&lt;=500,"Media",IF(G22&lt;=5000,"Alta","Muy Alta")))))</f>
        <v/>
      </c>
      <c r="I22" s="186" t="str">
        <f>IF(H22="","",IF(H22="Muy Baja",0.2,IF(H22="Baja",0.4,IF(H22="Media",0.6,IF(H22="Alta",0.8,IF(H22="Muy Alta",1,))))))</f>
        <v/>
      </c>
      <c r="J22" s="189"/>
      <c r="K22" s="186">
        <f ca="1">IF(NOT(ISERROR(MATCH(J22,'Tabla Impacto'!$B$221:$B$223,0))),'Tabla Impacto'!$F$223&amp;"Por favor no seleccionar los criterios de impacto(Afectación Económica o presupuestal y Pérdida Reputacional)",J22)</f>
        <v>0</v>
      </c>
      <c r="L22" s="192" t="str">
        <f ca="1">IF(OR(K22='Tabla Impacto'!$C$11,K22='Tabla Impacto'!$D$11),"Leve",IF(OR(K22='Tabla Impacto'!$C$12,K22='Tabla Impacto'!$D$12),"Menor",IF(OR(K22='Tabla Impacto'!$C$13,K22='Tabla Impacto'!$D$13),"Moderado",IF(OR(K22='Tabla Impacto'!$C$14,K22='Tabla Impacto'!$D$14),"Mayor",IF(OR(K22='Tabla Impacto'!$C$15,K22='Tabla Impacto'!$D$15),"Catastrófico","")))))</f>
        <v/>
      </c>
      <c r="M22" s="186" t="str">
        <f ca="1">IF(L22="","",IF(L22="Leve",0.2,IF(L22="Menor",0.4,IF(L22="Moderado",0.6,IF(L22="Mayor",0.8,IF(L22="Catastrófico",1,))))))</f>
        <v/>
      </c>
      <c r="N22" s="195" t="str">
        <f ca="1">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
      </c>
      <c r="O22" s="125">
        <v>1</v>
      </c>
      <c r="P22" s="126"/>
      <c r="Q22" s="127" t="str">
        <f>IF(OR(R22="Preventivo",R22="Detectivo"),"Probabilidad",IF(R22="Correctivo","Impacto",""))</f>
        <v/>
      </c>
      <c r="R22" s="128"/>
      <c r="S22" s="128"/>
      <c r="T22" s="129" t="str">
        <f>IF(AND(R22="Preventivo",S22="Automático"),"50%",IF(AND(R22="Preventivo",S22="Manual"),"40%",IF(AND(R22="Detectivo",S22="Automático"),"40%",IF(AND(R22="Detectivo",S22="Manual"),"30%",IF(AND(R22="Correctivo",S22="Automático"),"35%",IF(AND(R22="Correctivo",S22="Manual"),"25%",""))))))</f>
        <v/>
      </c>
      <c r="U22" s="128"/>
      <c r="V22" s="128"/>
      <c r="W22" s="128"/>
      <c r="X22" s="130" t="str">
        <f>IFERROR(IF(Q22="Probabilidad",(I22-(+I22*T22)),IF(Q22="Impacto",I22,"")),"")</f>
        <v/>
      </c>
      <c r="Y22" s="131" t="str">
        <f>IFERROR(IF(X22="","",IF(X22&lt;=0.2,"Muy Baja",IF(X22&lt;=0.4,"Baja",IF(X22&lt;=0.6,"Media",IF(X22&lt;=0.8,"Alta","Muy Alta"))))),"")</f>
        <v/>
      </c>
      <c r="Z22" s="132" t="str">
        <f>+X22</f>
        <v/>
      </c>
      <c r="AA22" s="131" t="str">
        <f>IFERROR(IF(AB22="","",IF(AB22&lt;=0.2,"Leve",IF(AB22&lt;=0.4,"Menor",IF(AB22&lt;=0.6,"Moderado",IF(AB22&lt;=0.8,"Mayor","Catastrófico"))))),"")</f>
        <v/>
      </c>
      <c r="AB22" s="132" t="str">
        <f>IFERROR(IF(Q22="Impacto",(M22-(+M22*T22)),IF(Q22="Probabilidad",M22,"")),"")</f>
        <v/>
      </c>
      <c r="AC22" s="133"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
      </c>
      <c r="AD22" s="134"/>
      <c r="AE22" s="126"/>
      <c r="AF22" s="135"/>
      <c r="AG22" s="137"/>
      <c r="AH22" s="137"/>
      <c r="AI22" s="135"/>
      <c r="AJ22" s="136"/>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ht="151.5" customHeight="1" x14ac:dyDescent="0.3">
      <c r="A23" s="199"/>
      <c r="B23" s="202"/>
      <c r="C23" s="202"/>
      <c r="D23" s="202"/>
      <c r="E23" s="205"/>
      <c r="F23" s="202"/>
      <c r="G23" s="208"/>
      <c r="H23" s="193"/>
      <c r="I23" s="187"/>
      <c r="J23" s="190"/>
      <c r="K23" s="187">
        <f t="shared" ref="K23:K27" ca="1" si="15">IF(NOT(ISERROR(MATCH(J23,_xlfn.ANCHORARRAY(E34),0))),I36&amp;"Por favor no seleccionar los criterios de impacto",J23)</f>
        <v>0</v>
      </c>
      <c r="L23" s="193"/>
      <c r="M23" s="187"/>
      <c r="N23" s="196"/>
      <c r="O23" s="125">
        <v>2</v>
      </c>
      <c r="P23" s="126"/>
      <c r="Q23" s="127" t="str">
        <f>IF(OR(R23="Preventivo",R23="Detectivo"),"Probabilidad",IF(R23="Correctivo","Impacto",""))</f>
        <v/>
      </c>
      <c r="R23" s="128"/>
      <c r="S23" s="128"/>
      <c r="T23" s="129" t="str">
        <f t="shared" ref="T23:T27" si="16">IF(AND(R23="Preventivo",S23="Automático"),"50%",IF(AND(R23="Preventivo",S23="Manual"),"40%",IF(AND(R23="Detectivo",S23="Automático"),"40%",IF(AND(R23="Detectivo",S23="Manual"),"30%",IF(AND(R23="Correctivo",S23="Automático"),"35%",IF(AND(R23="Correctivo",S23="Manual"),"25%",""))))))</f>
        <v/>
      </c>
      <c r="U23" s="128"/>
      <c r="V23" s="128"/>
      <c r="W23" s="128"/>
      <c r="X23" s="139" t="str">
        <f>IFERROR(IF(AND(Q22="Probabilidad",Q23="Probabilidad"),(Z22-(+Z22*T23)),IF(Q23="Probabilidad",(I22-(+I22*T23)),IF(Q23="Impacto",Z22,""))),"")</f>
        <v/>
      </c>
      <c r="Y23" s="131" t="str">
        <f t="shared" si="1"/>
        <v/>
      </c>
      <c r="Z23" s="132" t="str">
        <f t="shared" ref="Z23:Z27" si="17">+X23</f>
        <v/>
      </c>
      <c r="AA23" s="131" t="str">
        <f t="shared" si="3"/>
        <v/>
      </c>
      <c r="AB23" s="132" t="str">
        <f>IFERROR(IF(AND(Q22="Impacto",Q23="Impacto"),(AB16-(+AB16*T23)),IF(Q23="Impacto",($M$22-(+$M$22*T23)),IF(Q23="Probabilidad",AB16,""))),"")</f>
        <v/>
      </c>
      <c r="AC23" s="133"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34"/>
      <c r="AE23" s="135"/>
      <c r="AF23" s="136"/>
      <c r="AG23" s="137"/>
      <c r="AH23" s="137"/>
      <c r="AI23" s="135"/>
      <c r="AJ23" s="136"/>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ht="151.5" customHeight="1" x14ac:dyDescent="0.3">
      <c r="A24" s="199"/>
      <c r="B24" s="202"/>
      <c r="C24" s="202"/>
      <c r="D24" s="202"/>
      <c r="E24" s="205"/>
      <c r="F24" s="202"/>
      <c r="G24" s="208"/>
      <c r="H24" s="193"/>
      <c r="I24" s="187"/>
      <c r="J24" s="190"/>
      <c r="K24" s="187">
        <f t="shared" ca="1" si="15"/>
        <v>0</v>
      </c>
      <c r="L24" s="193"/>
      <c r="M24" s="187"/>
      <c r="N24" s="196"/>
      <c r="O24" s="125">
        <v>3</v>
      </c>
      <c r="P24" s="138"/>
      <c r="Q24" s="127" t="str">
        <f>IF(OR(R24="Preventivo",R24="Detectivo"),"Probabilidad",IF(R24="Correctivo","Impacto",""))</f>
        <v/>
      </c>
      <c r="R24" s="128"/>
      <c r="S24" s="128"/>
      <c r="T24" s="129" t="str">
        <f t="shared" si="16"/>
        <v/>
      </c>
      <c r="U24" s="128"/>
      <c r="V24" s="128"/>
      <c r="W24" s="128"/>
      <c r="X24" s="130" t="str">
        <f>IFERROR(IF(AND(Q23="Probabilidad",Q24="Probabilidad"),(Z23-(+Z23*T24)),IF(AND(Q23="Impacto",Q24="Probabilidad"),(Z22-(+Z22*T24)),IF(Q24="Impacto",Z23,""))),"")</f>
        <v/>
      </c>
      <c r="Y24" s="131" t="str">
        <f t="shared" si="1"/>
        <v/>
      </c>
      <c r="Z24" s="132" t="str">
        <f t="shared" si="17"/>
        <v/>
      </c>
      <c r="AA24" s="131" t="str">
        <f t="shared" si="3"/>
        <v/>
      </c>
      <c r="AB24" s="132" t="str">
        <f>IFERROR(IF(AND(Q23="Impacto",Q24="Impacto"),(AB23-(+AB23*T24)),IF(AND(Q23="Probabilidad",Q24="Impacto"),(AB22-(+AB22*T24)),IF(Q24="Probabilidad",AB23,""))),"")</f>
        <v/>
      </c>
      <c r="AC24" s="133" t="str">
        <f t="shared" si="18"/>
        <v/>
      </c>
      <c r="AD24" s="134"/>
      <c r="AE24" s="135"/>
      <c r="AF24" s="136"/>
      <c r="AG24" s="137"/>
      <c r="AH24" s="137"/>
      <c r="AI24" s="135"/>
      <c r="AJ24" s="136"/>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ht="151.5" customHeight="1" x14ac:dyDescent="0.3">
      <c r="A25" s="199"/>
      <c r="B25" s="202"/>
      <c r="C25" s="202"/>
      <c r="D25" s="202"/>
      <c r="E25" s="205"/>
      <c r="F25" s="202"/>
      <c r="G25" s="208"/>
      <c r="H25" s="193"/>
      <c r="I25" s="187"/>
      <c r="J25" s="190"/>
      <c r="K25" s="187">
        <f t="shared" ca="1" si="15"/>
        <v>0</v>
      </c>
      <c r="L25" s="193"/>
      <c r="M25" s="187"/>
      <c r="N25" s="196"/>
      <c r="O25" s="125">
        <v>4</v>
      </c>
      <c r="P25" s="126"/>
      <c r="Q25" s="127" t="str">
        <f t="shared" ref="Q25:Q27" si="19">IF(OR(R25="Preventivo",R25="Detectivo"),"Probabilidad",IF(R25="Correctivo","Impacto",""))</f>
        <v/>
      </c>
      <c r="R25" s="128"/>
      <c r="S25" s="128"/>
      <c r="T25" s="129" t="str">
        <f t="shared" si="16"/>
        <v/>
      </c>
      <c r="U25" s="128"/>
      <c r="V25" s="128"/>
      <c r="W25" s="128"/>
      <c r="X25" s="130" t="str">
        <f t="shared" ref="X25:X27" si="20">IFERROR(IF(AND(Q24="Probabilidad",Q25="Probabilidad"),(Z24-(+Z24*T25)),IF(AND(Q24="Impacto",Q25="Probabilidad"),(Z23-(+Z23*T25)),IF(Q25="Impacto",Z24,""))),"")</f>
        <v/>
      </c>
      <c r="Y25" s="131" t="str">
        <f t="shared" si="1"/>
        <v/>
      </c>
      <c r="Z25" s="132" t="str">
        <f t="shared" si="17"/>
        <v/>
      </c>
      <c r="AA25" s="131" t="str">
        <f t="shared" si="3"/>
        <v/>
      </c>
      <c r="AB25" s="132" t="str">
        <f t="shared" ref="AB25:AB27" si="21">IFERROR(IF(AND(Q24="Impacto",Q25="Impacto"),(AB24-(+AB24*T25)),IF(AND(Q24="Probabilidad",Q25="Impacto"),(AB23-(+AB23*T25)),IF(Q25="Probabilidad",AB24,""))),"")</f>
        <v/>
      </c>
      <c r="AC25" s="133"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4"/>
      <c r="AE25" s="135"/>
      <c r="AF25" s="136"/>
      <c r="AG25" s="137"/>
      <c r="AH25" s="137"/>
      <c r="AI25" s="135"/>
      <c r="AJ25" s="136"/>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ht="151.5" customHeight="1" x14ac:dyDescent="0.3">
      <c r="A26" s="199"/>
      <c r="B26" s="202"/>
      <c r="C26" s="202"/>
      <c r="D26" s="202"/>
      <c r="E26" s="205"/>
      <c r="F26" s="202"/>
      <c r="G26" s="208"/>
      <c r="H26" s="193"/>
      <c r="I26" s="187"/>
      <c r="J26" s="190"/>
      <c r="K26" s="187">
        <f t="shared" ca="1" si="15"/>
        <v>0</v>
      </c>
      <c r="L26" s="193"/>
      <c r="M26" s="187"/>
      <c r="N26" s="196"/>
      <c r="O26" s="125">
        <v>5</v>
      </c>
      <c r="P26" s="126"/>
      <c r="Q26" s="127" t="str">
        <f t="shared" si="19"/>
        <v/>
      </c>
      <c r="R26" s="128"/>
      <c r="S26" s="128"/>
      <c r="T26" s="129" t="str">
        <f t="shared" si="16"/>
        <v/>
      </c>
      <c r="U26" s="128"/>
      <c r="V26" s="128"/>
      <c r="W26" s="128"/>
      <c r="X26" s="130" t="str">
        <f t="shared" si="20"/>
        <v/>
      </c>
      <c r="Y26" s="131" t="str">
        <f t="shared" si="1"/>
        <v/>
      </c>
      <c r="Z26" s="132" t="str">
        <f t="shared" si="17"/>
        <v/>
      </c>
      <c r="AA26" s="131" t="str">
        <f t="shared" si="3"/>
        <v/>
      </c>
      <c r="AB26" s="132" t="str">
        <f t="shared" si="21"/>
        <v/>
      </c>
      <c r="AC26" s="133"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4"/>
      <c r="AE26" s="135"/>
      <c r="AF26" s="136"/>
      <c r="AG26" s="137"/>
      <c r="AH26" s="137"/>
      <c r="AI26" s="135"/>
      <c r="AJ26" s="136"/>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ht="151.5" customHeight="1" x14ac:dyDescent="0.3">
      <c r="A27" s="200"/>
      <c r="B27" s="203"/>
      <c r="C27" s="203"/>
      <c r="D27" s="203"/>
      <c r="E27" s="206"/>
      <c r="F27" s="203"/>
      <c r="G27" s="209"/>
      <c r="H27" s="194"/>
      <c r="I27" s="188"/>
      <c r="J27" s="191"/>
      <c r="K27" s="188">
        <f t="shared" ca="1" si="15"/>
        <v>0</v>
      </c>
      <c r="L27" s="194"/>
      <c r="M27" s="188"/>
      <c r="N27" s="197"/>
      <c r="O27" s="125">
        <v>6</v>
      </c>
      <c r="P27" s="126"/>
      <c r="Q27" s="127" t="str">
        <f t="shared" si="19"/>
        <v/>
      </c>
      <c r="R27" s="128"/>
      <c r="S27" s="128"/>
      <c r="T27" s="129" t="str">
        <f t="shared" si="16"/>
        <v/>
      </c>
      <c r="U27" s="128"/>
      <c r="V27" s="128"/>
      <c r="W27" s="128"/>
      <c r="X27" s="130" t="str">
        <f t="shared" si="20"/>
        <v/>
      </c>
      <c r="Y27" s="131" t="str">
        <f t="shared" si="1"/>
        <v/>
      </c>
      <c r="Z27" s="132" t="str">
        <f t="shared" si="17"/>
        <v/>
      </c>
      <c r="AA27" s="131" t="str">
        <f t="shared" si="3"/>
        <v/>
      </c>
      <c r="AB27" s="132" t="str">
        <f t="shared" si="21"/>
        <v/>
      </c>
      <c r="AC27" s="133" t="str">
        <f t="shared" si="22"/>
        <v/>
      </c>
      <c r="AD27" s="134"/>
      <c r="AE27" s="135"/>
      <c r="AF27" s="136"/>
      <c r="AG27" s="137"/>
      <c r="AH27" s="137"/>
      <c r="AI27" s="135"/>
      <c r="AJ27" s="136"/>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ht="151.5" customHeight="1" x14ac:dyDescent="0.3">
      <c r="A28" s="198">
        <v>4</v>
      </c>
      <c r="B28" s="201"/>
      <c r="C28" s="201"/>
      <c r="D28" s="201"/>
      <c r="E28" s="204"/>
      <c r="F28" s="201"/>
      <c r="G28" s="207"/>
      <c r="H28" s="192" t="str">
        <f>IF(G28&lt;=0,"",IF(G28&lt;=2,"Muy Baja",IF(G28&lt;=24,"Baja",IF(G28&lt;=500,"Media",IF(G28&lt;=5000,"Alta","Muy Alta")))))</f>
        <v/>
      </c>
      <c r="I28" s="186" t="str">
        <f>IF(H28="","",IF(H28="Muy Baja",0.2,IF(H28="Baja",0.4,IF(H28="Media",0.6,IF(H28="Alta",0.8,IF(H28="Muy Alta",1,))))))</f>
        <v/>
      </c>
      <c r="J28" s="189"/>
      <c r="K28" s="186">
        <f ca="1">IF(NOT(ISERROR(MATCH(J28,'Tabla Impacto'!$B$221:$B$223,0))),'Tabla Impacto'!$F$223&amp;"Por favor no seleccionar los criterios de impacto(Afectación Económica o presupuestal y Pérdida Reputacional)",J28)</f>
        <v>0</v>
      </c>
      <c r="L28" s="192" t="str">
        <f ca="1">IF(OR(K28='Tabla Impacto'!$C$11,K28='Tabla Impacto'!$D$11),"Leve",IF(OR(K28='Tabla Impacto'!$C$12,K28='Tabla Impacto'!$D$12),"Menor",IF(OR(K28='Tabla Impacto'!$C$13,K28='Tabla Impacto'!$D$13),"Moderado",IF(OR(K28='Tabla Impacto'!$C$14,K28='Tabla Impacto'!$D$14),"Mayor",IF(OR(K28='Tabla Impacto'!$C$15,K28='Tabla Impacto'!$D$15),"Catastrófico","")))))</f>
        <v/>
      </c>
      <c r="M28" s="186" t="str">
        <f ca="1">IF(L28="","",IF(L28="Leve",0.2,IF(L28="Menor",0.4,IF(L28="Moderado",0.6,IF(L28="Mayor",0.8,IF(L28="Catastrófico",1,))))))</f>
        <v/>
      </c>
      <c r="N28" s="195" t="str">
        <f ca="1">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
      </c>
      <c r="O28" s="125">
        <v>1</v>
      </c>
      <c r="P28" s="126"/>
      <c r="Q28" s="127" t="str">
        <f>IF(OR(R28="Preventivo",R28="Detectivo"),"Probabilidad",IF(R28="Correctivo","Impacto",""))</f>
        <v/>
      </c>
      <c r="R28" s="128"/>
      <c r="S28" s="128"/>
      <c r="T28" s="129" t="str">
        <f>IF(AND(R28="Preventivo",S28="Automático"),"50%",IF(AND(R28="Preventivo",S28="Manual"),"40%",IF(AND(R28="Detectivo",S28="Automático"),"40%",IF(AND(R28="Detectivo",S28="Manual"),"30%",IF(AND(R28="Correctivo",S28="Automático"),"35%",IF(AND(R28="Correctivo",S28="Manual"),"25%",""))))))</f>
        <v/>
      </c>
      <c r="U28" s="128"/>
      <c r="V28" s="128"/>
      <c r="W28" s="128"/>
      <c r="X28" s="130" t="str">
        <f>IFERROR(IF(Q28="Probabilidad",(I28-(+I28*T28)),IF(Q28="Impacto",I28,"")),"")</f>
        <v/>
      </c>
      <c r="Y28" s="131" t="str">
        <f>IFERROR(IF(X28="","",IF(X28&lt;=0.2,"Muy Baja",IF(X28&lt;=0.4,"Baja",IF(X28&lt;=0.6,"Media",IF(X28&lt;=0.8,"Alta","Muy Alta"))))),"")</f>
        <v/>
      </c>
      <c r="Z28" s="132" t="str">
        <f>+X28</f>
        <v/>
      </c>
      <c r="AA28" s="131" t="str">
        <f>IFERROR(IF(AB28="","",IF(AB28&lt;=0.2,"Leve",IF(AB28&lt;=0.4,"Menor",IF(AB28&lt;=0.6,"Moderado",IF(AB28&lt;=0.8,"Mayor","Catastrófico"))))),"")</f>
        <v/>
      </c>
      <c r="AB28" s="132" t="str">
        <f>IFERROR(IF(Q28="Impacto",(M28-(+M28*T28)),IF(Q28="Probabilidad",M28,"")),"")</f>
        <v/>
      </c>
      <c r="AC28" s="133"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
      </c>
      <c r="AD28" s="134"/>
      <c r="AE28" s="126"/>
      <c r="AF28" s="135"/>
      <c r="AG28" s="137"/>
      <c r="AH28" s="137"/>
      <c r="AI28" s="135"/>
      <c r="AJ28" s="136"/>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ht="151.5" customHeight="1" x14ac:dyDescent="0.3">
      <c r="A29" s="199"/>
      <c r="B29" s="202"/>
      <c r="C29" s="202"/>
      <c r="D29" s="202"/>
      <c r="E29" s="205"/>
      <c r="F29" s="202"/>
      <c r="G29" s="208"/>
      <c r="H29" s="193"/>
      <c r="I29" s="187"/>
      <c r="J29" s="190"/>
      <c r="K29" s="187">
        <f t="shared" ref="K29:K33" ca="1" si="23">IF(NOT(ISERROR(MATCH(J29,_xlfn.ANCHORARRAY(E40),0))),I42&amp;"Por favor no seleccionar los criterios de impacto",J29)</f>
        <v>0</v>
      </c>
      <c r="L29" s="193"/>
      <c r="M29" s="187"/>
      <c r="N29" s="196"/>
      <c r="O29" s="125">
        <v>2</v>
      </c>
      <c r="P29" s="126"/>
      <c r="Q29" s="127" t="str">
        <f>IF(OR(R29="Preventivo",R29="Detectivo"),"Probabilidad",IF(R29="Correctivo","Impacto",""))</f>
        <v/>
      </c>
      <c r="R29" s="128"/>
      <c r="S29" s="128"/>
      <c r="T29" s="129" t="str">
        <f t="shared" ref="T29:T33" si="24">IF(AND(R29="Preventivo",S29="Automático"),"50%",IF(AND(R29="Preventivo",S29="Manual"),"40%",IF(AND(R29="Detectivo",S29="Automático"),"40%",IF(AND(R29="Detectivo",S29="Manual"),"30%",IF(AND(R29="Correctivo",S29="Automático"),"35%",IF(AND(R29="Correctivo",S29="Manual"),"25%",""))))))</f>
        <v/>
      </c>
      <c r="U29" s="128"/>
      <c r="V29" s="128"/>
      <c r="W29" s="128"/>
      <c r="X29" s="130" t="str">
        <f>IFERROR(IF(AND(Q28="Probabilidad",Q29="Probabilidad"),(Z28-(+Z28*T29)),IF(Q29="Probabilidad",(I28-(+I28*T29)),IF(Q29="Impacto",Z28,""))),"")</f>
        <v/>
      </c>
      <c r="Y29" s="131" t="str">
        <f t="shared" si="1"/>
        <v/>
      </c>
      <c r="Z29" s="132" t="str">
        <f t="shared" ref="Z29:Z33" si="25">+X29</f>
        <v/>
      </c>
      <c r="AA29" s="131" t="str">
        <f t="shared" si="3"/>
        <v/>
      </c>
      <c r="AB29" s="132" t="str">
        <f>IFERROR(IF(AND(Q28="Impacto",Q29="Impacto"),(AB22-(+AB22*T29)),IF(Q29="Impacto",($M$28-(+$M$28*T29)),IF(Q29="Probabilidad",AB22,""))),"")</f>
        <v/>
      </c>
      <c r="AC29" s="133" t="str">
        <f t="shared" ref="AC29:AC30" si="26">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34"/>
      <c r="AE29" s="135"/>
      <c r="AF29" s="136"/>
      <c r="AG29" s="137"/>
      <c r="AH29" s="137"/>
      <c r="AI29" s="135"/>
      <c r="AJ29" s="136"/>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ht="151.5" customHeight="1" x14ac:dyDescent="0.3">
      <c r="A30" s="199"/>
      <c r="B30" s="202"/>
      <c r="C30" s="202"/>
      <c r="D30" s="202"/>
      <c r="E30" s="205"/>
      <c r="F30" s="202"/>
      <c r="G30" s="208"/>
      <c r="H30" s="193"/>
      <c r="I30" s="187"/>
      <c r="J30" s="190"/>
      <c r="K30" s="187">
        <f t="shared" ca="1" si="23"/>
        <v>0</v>
      </c>
      <c r="L30" s="193"/>
      <c r="M30" s="187"/>
      <c r="N30" s="196"/>
      <c r="O30" s="125">
        <v>3</v>
      </c>
      <c r="P30" s="138"/>
      <c r="Q30" s="127" t="str">
        <f>IF(OR(R30="Preventivo",R30="Detectivo"),"Probabilidad",IF(R30="Correctivo","Impacto",""))</f>
        <v/>
      </c>
      <c r="R30" s="128"/>
      <c r="S30" s="128"/>
      <c r="T30" s="129" t="str">
        <f t="shared" si="24"/>
        <v/>
      </c>
      <c r="U30" s="128"/>
      <c r="V30" s="128"/>
      <c r="W30" s="128"/>
      <c r="X30" s="130" t="str">
        <f>IFERROR(IF(AND(Q29="Probabilidad",Q30="Probabilidad"),(Z29-(+Z29*T30)),IF(AND(Q29="Impacto",Q30="Probabilidad"),(Z28-(+Z28*T30)),IF(Q30="Impacto",Z29,""))),"")</f>
        <v/>
      </c>
      <c r="Y30" s="131" t="str">
        <f t="shared" si="1"/>
        <v/>
      </c>
      <c r="Z30" s="132" t="str">
        <f t="shared" si="25"/>
        <v/>
      </c>
      <c r="AA30" s="131" t="str">
        <f t="shared" si="3"/>
        <v/>
      </c>
      <c r="AB30" s="132" t="str">
        <f>IFERROR(IF(AND(Q29="Impacto",Q30="Impacto"),(AB29-(+AB29*T30)),IF(AND(Q29="Probabilidad",Q30="Impacto"),(AB28-(+AB28*T30)),IF(Q30="Probabilidad",AB29,""))),"")</f>
        <v/>
      </c>
      <c r="AC30" s="133" t="str">
        <f t="shared" si="26"/>
        <v/>
      </c>
      <c r="AD30" s="134"/>
      <c r="AE30" s="135"/>
      <c r="AF30" s="136"/>
      <c r="AG30" s="137"/>
      <c r="AH30" s="137"/>
      <c r="AI30" s="135"/>
      <c r="AJ30" s="136"/>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ht="151.5" customHeight="1" x14ac:dyDescent="0.3">
      <c r="A31" s="199"/>
      <c r="B31" s="202"/>
      <c r="C31" s="202"/>
      <c r="D31" s="202"/>
      <c r="E31" s="205"/>
      <c r="F31" s="202"/>
      <c r="G31" s="208"/>
      <c r="H31" s="193"/>
      <c r="I31" s="187"/>
      <c r="J31" s="190"/>
      <c r="K31" s="187">
        <f t="shared" ca="1" si="23"/>
        <v>0</v>
      </c>
      <c r="L31" s="193"/>
      <c r="M31" s="187"/>
      <c r="N31" s="196"/>
      <c r="O31" s="125">
        <v>4</v>
      </c>
      <c r="P31" s="126"/>
      <c r="Q31" s="127" t="str">
        <f t="shared" ref="Q31:Q33" si="27">IF(OR(R31="Preventivo",R31="Detectivo"),"Probabilidad",IF(R31="Correctivo","Impacto",""))</f>
        <v/>
      </c>
      <c r="R31" s="128"/>
      <c r="S31" s="128"/>
      <c r="T31" s="129" t="str">
        <f t="shared" si="24"/>
        <v/>
      </c>
      <c r="U31" s="128"/>
      <c r="V31" s="128"/>
      <c r="W31" s="128"/>
      <c r="X31" s="130" t="str">
        <f t="shared" ref="X31:X33" si="28">IFERROR(IF(AND(Q30="Probabilidad",Q31="Probabilidad"),(Z30-(+Z30*T31)),IF(AND(Q30="Impacto",Q31="Probabilidad"),(Z29-(+Z29*T31)),IF(Q31="Impacto",Z30,""))),"")</f>
        <v/>
      </c>
      <c r="Y31" s="131" t="str">
        <f t="shared" si="1"/>
        <v/>
      </c>
      <c r="Z31" s="132" t="str">
        <f t="shared" si="25"/>
        <v/>
      </c>
      <c r="AA31" s="131" t="str">
        <f t="shared" si="3"/>
        <v/>
      </c>
      <c r="AB31" s="132" t="str">
        <f t="shared" ref="AB31:AB33" si="29">IFERROR(IF(AND(Q30="Impacto",Q31="Impacto"),(AB30-(+AB30*T31)),IF(AND(Q30="Probabilidad",Q31="Impacto"),(AB29-(+AB29*T31)),IF(Q31="Probabilidad",AB30,""))),"")</f>
        <v/>
      </c>
      <c r="AC31" s="133"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4"/>
      <c r="AE31" s="135"/>
      <c r="AF31" s="136"/>
      <c r="AG31" s="137"/>
      <c r="AH31" s="137"/>
      <c r="AI31" s="135"/>
      <c r="AJ31" s="136"/>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ht="151.5" customHeight="1" x14ac:dyDescent="0.3">
      <c r="A32" s="199"/>
      <c r="B32" s="202"/>
      <c r="C32" s="202"/>
      <c r="D32" s="202"/>
      <c r="E32" s="205"/>
      <c r="F32" s="202"/>
      <c r="G32" s="208"/>
      <c r="H32" s="193"/>
      <c r="I32" s="187"/>
      <c r="J32" s="190"/>
      <c r="K32" s="187">
        <f t="shared" ca="1" si="23"/>
        <v>0</v>
      </c>
      <c r="L32" s="193"/>
      <c r="M32" s="187"/>
      <c r="N32" s="196"/>
      <c r="O32" s="125">
        <v>5</v>
      </c>
      <c r="P32" s="126"/>
      <c r="Q32" s="127" t="str">
        <f t="shared" si="27"/>
        <v/>
      </c>
      <c r="R32" s="128"/>
      <c r="S32" s="128"/>
      <c r="T32" s="129" t="str">
        <f t="shared" si="24"/>
        <v/>
      </c>
      <c r="U32" s="128"/>
      <c r="V32" s="128"/>
      <c r="W32" s="128"/>
      <c r="X32" s="139" t="str">
        <f t="shared" si="28"/>
        <v/>
      </c>
      <c r="Y32" s="131" t="str">
        <f>IFERROR(IF(X32="","",IF(X32&lt;=0.2,"Muy Baja",IF(X32&lt;=0.4,"Baja",IF(X32&lt;=0.6,"Media",IF(X32&lt;=0.8,"Alta","Muy Alta"))))),"")</f>
        <v/>
      </c>
      <c r="Z32" s="132" t="str">
        <f t="shared" si="25"/>
        <v/>
      </c>
      <c r="AA32" s="131" t="str">
        <f t="shared" si="3"/>
        <v/>
      </c>
      <c r="AB32" s="132" t="str">
        <f t="shared" si="29"/>
        <v/>
      </c>
      <c r="AC32" s="133"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4"/>
      <c r="AE32" s="135"/>
      <c r="AF32" s="136"/>
      <c r="AG32" s="137"/>
      <c r="AH32" s="137"/>
      <c r="AI32" s="135"/>
      <c r="AJ32" s="136"/>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ht="151.5" customHeight="1" x14ac:dyDescent="0.3">
      <c r="A33" s="200"/>
      <c r="B33" s="203"/>
      <c r="C33" s="203"/>
      <c r="D33" s="203"/>
      <c r="E33" s="206"/>
      <c r="F33" s="203"/>
      <c r="G33" s="209"/>
      <c r="H33" s="194"/>
      <c r="I33" s="188"/>
      <c r="J33" s="191"/>
      <c r="K33" s="188">
        <f t="shared" ca="1" si="23"/>
        <v>0</v>
      </c>
      <c r="L33" s="194"/>
      <c r="M33" s="188"/>
      <c r="N33" s="197"/>
      <c r="O33" s="125">
        <v>6</v>
      </c>
      <c r="P33" s="126"/>
      <c r="Q33" s="127" t="str">
        <f t="shared" si="27"/>
        <v/>
      </c>
      <c r="R33" s="128"/>
      <c r="S33" s="128"/>
      <c r="T33" s="129" t="str">
        <f t="shared" si="24"/>
        <v/>
      </c>
      <c r="U33" s="128"/>
      <c r="V33" s="128"/>
      <c r="W33" s="128"/>
      <c r="X33" s="130" t="str">
        <f t="shared" si="28"/>
        <v/>
      </c>
      <c r="Y33" s="131" t="str">
        <f t="shared" si="1"/>
        <v/>
      </c>
      <c r="Z33" s="132" t="str">
        <f t="shared" si="25"/>
        <v/>
      </c>
      <c r="AA33" s="131" t="str">
        <f t="shared" si="3"/>
        <v/>
      </c>
      <c r="AB33" s="132" t="str">
        <f t="shared" si="29"/>
        <v/>
      </c>
      <c r="AC33" s="133" t="str">
        <f t="shared" si="30"/>
        <v/>
      </c>
      <c r="AD33" s="134"/>
      <c r="AE33" s="135"/>
      <c r="AF33" s="136"/>
      <c r="AG33" s="137"/>
      <c r="AH33" s="137"/>
      <c r="AI33" s="135"/>
      <c r="AJ33" s="136"/>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ht="151.5" customHeight="1" x14ac:dyDescent="0.3">
      <c r="A34" s="198">
        <v>5</v>
      </c>
      <c r="B34" s="201"/>
      <c r="C34" s="201"/>
      <c r="D34" s="201"/>
      <c r="E34" s="204"/>
      <c r="F34" s="201"/>
      <c r="G34" s="207"/>
      <c r="H34" s="192" t="str">
        <f>IF(G34&lt;=0,"",IF(G34&lt;=2,"Muy Baja",IF(G34&lt;=24,"Baja",IF(G34&lt;=500,"Media",IF(G34&lt;=5000,"Alta","Muy Alta")))))</f>
        <v/>
      </c>
      <c r="I34" s="186" t="str">
        <f>IF(H34="","",IF(H34="Muy Baja",0.2,IF(H34="Baja",0.4,IF(H34="Media",0.6,IF(H34="Alta",0.8,IF(H34="Muy Alta",1,))))))</f>
        <v/>
      </c>
      <c r="J34" s="189"/>
      <c r="K34" s="186">
        <f ca="1">IF(NOT(ISERROR(MATCH(J34,'Tabla Impacto'!$B$221:$B$223,0))),'Tabla Impacto'!$F$223&amp;"Por favor no seleccionar los criterios de impacto(Afectación Económica o presupuestal y Pérdida Reputacional)",J34)</f>
        <v>0</v>
      </c>
      <c r="L34" s="192" t="str">
        <f ca="1">IF(OR(K34='Tabla Impacto'!$C$11,K34='Tabla Impacto'!$D$11),"Leve",IF(OR(K34='Tabla Impacto'!$C$12,K34='Tabla Impacto'!$D$12),"Menor",IF(OR(K34='Tabla Impacto'!$C$13,K34='Tabla Impacto'!$D$13),"Moderado",IF(OR(K34='Tabla Impacto'!$C$14,K34='Tabla Impacto'!$D$14),"Mayor",IF(OR(K34='Tabla Impacto'!$C$15,K34='Tabla Impacto'!$D$15),"Catastrófico","")))))</f>
        <v/>
      </c>
      <c r="M34" s="186" t="str">
        <f ca="1">IF(L34="","",IF(L34="Leve",0.2,IF(L34="Menor",0.4,IF(L34="Moderado",0.6,IF(L34="Mayor",0.8,IF(L34="Catastrófico",1,))))))</f>
        <v/>
      </c>
      <c r="N34" s="195" t="str">
        <f ca="1">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
      </c>
      <c r="O34" s="125">
        <v>1</v>
      </c>
      <c r="P34" s="126"/>
      <c r="Q34" s="127" t="str">
        <f>IF(OR(R34="Preventivo",R34="Detectivo"),"Probabilidad",IF(R34="Correctivo","Impacto",""))</f>
        <v/>
      </c>
      <c r="R34" s="128"/>
      <c r="S34" s="128"/>
      <c r="T34" s="129" t="str">
        <f>IF(AND(R34="Preventivo",S34="Automático"),"50%",IF(AND(R34="Preventivo",S34="Manual"),"40%",IF(AND(R34="Detectivo",S34="Automático"),"40%",IF(AND(R34="Detectivo",S34="Manual"),"30%",IF(AND(R34="Correctivo",S34="Automático"),"35%",IF(AND(R34="Correctivo",S34="Manual"),"25%",""))))))</f>
        <v/>
      </c>
      <c r="U34" s="128"/>
      <c r="V34" s="128"/>
      <c r="W34" s="128"/>
      <c r="X34" s="130" t="str">
        <f>IFERROR(IF(Q34="Probabilidad",(I34-(+I34*T34)),IF(Q34="Impacto",I34,"")),"")</f>
        <v/>
      </c>
      <c r="Y34" s="131" t="str">
        <f>IFERROR(IF(X34="","",IF(X34&lt;=0.2,"Muy Baja",IF(X34&lt;=0.4,"Baja",IF(X34&lt;=0.6,"Media",IF(X34&lt;=0.8,"Alta","Muy Alta"))))),"")</f>
        <v/>
      </c>
      <c r="Z34" s="132" t="str">
        <f>+X34</f>
        <v/>
      </c>
      <c r="AA34" s="131" t="str">
        <f>IFERROR(IF(AB34="","",IF(AB34&lt;=0.2,"Leve",IF(AB34&lt;=0.4,"Menor",IF(AB34&lt;=0.6,"Moderado",IF(AB34&lt;=0.8,"Mayor","Catastrófico"))))),"")</f>
        <v/>
      </c>
      <c r="AB34" s="132" t="str">
        <f>IFERROR(IF(Q34="Impacto",(M34-(+M34*T34)),IF(Q34="Probabilidad",M34,"")),"")</f>
        <v/>
      </c>
      <c r="AC34" s="133"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
      </c>
      <c r="AD34" s="134"/>
      <c r="AE34" s="135"/>
      <c r="AF34" s="136"/>
      <c r="AG34" s="137"/>
      <c r="AH34" s="137"/>
      <c r="AI34" s="135"/>
      <c r="AJ34" s="136"/>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ht="151.5" customHeight="1" x14ac:dyDescent="0.3">
      <c r="A35" s="199"/>
      <c r="B35" s="202"/>
      <c r="C35" s="202"/>
      <c r="D35" s="202"/>
      <c r="E35" s="205"/>
      <c r="F35" s="202"/>
      <c r="G35" s="208"/>
      <c r="H35" s="193"/>
      <c r="I35" s="187"/>
      <c r="J35" s="190"/>
      <c r="K35" s="187">
        <f t="shared" ref="K35:K39" ca="1" si="31">IF(NOT(ISERROR(MATCH(J35,_xlfn.ANCHORARRAY(E46),0))),I48&amp;"Por favor no seleccionar los criterios de impacto",J35)</f>
        <v>0</v>
      </c>
      <c r="L35" s="193"/>
      <c r="M35" s="187"/>
      <c r="N35" s="196"/>
      <c r="O35" s="125">
        <v>2</v>
      </c>
      <c r="P35" s="126"/>
      <c r="Q35" s="127" t="str">
        <f>IF(OR(R35="Preventivo",R35="Detectivo"),"Probabilidad",IF(R35="Correctivo","Impacto",""))</f>
        <v/>
      </c>
      <c r="R35" s="128"/>
      <c r="S35" s="128"/>
      <c r="T35" s="129" t="str">
        <f t="shared" ref="T35:T39" si="32">IF(AND(R35="Preventivo",S35="Automático"),"50%",IF(AND(R35="Preventivo",S35="Manual"),"40%",IF(AND(R35="Detectivo",S35="Automático"),"40%",IF(AND(R35="Detectivo",S35="Manual"),"30%",IF(AND(R35="Correctivo",S35="Automático"),"35%",IF(AND(R35="Correctivo",S35="Manual"),"25%",""))))))</f>
        <v/>
      </c>
      <c r="U35" s="128"/>
      <c r="V35" s="128"/>
      <c r="W35" s="128"/>
      <c r="X35" s="130" t="str">
        <f>IFERROR(IF(AND(Q34="Probabilidad",Q35="Probabilidad"),(Z34-(+Z34*T35)),IF(Q35="Probabilidad",(I34-(+I34*T35)),IF(Q35="Impacto",Z34,""))),"")</f>
        <v/>
      </c>
      <c r="Y35" s="131" t="str">
        <f t="shared" si="1"/>
        <v/>
      </c>
      <c r="Z35" s="132" t="str">
        <f t="shared" ref="Z35:Z39" si="33">+X35</f>
        <v/>
      </c>
      <c r="AA35" s="131" t="str">
        <f t="shared" si="3"/>
        <v/>
      </c>
      <c r="AB35" s="132" t="str">
        <f>IFERROR(IF(AND(Q34="Impacto",Q35="Impacto"),(AB28-(+AB28*T35)),IF(Q35="Impacto",($M$34-(+$M$34*T35)),IF(Q35="Probabilidad",AB28,""))),"")</f>
        <v/>
      </c>
      <c r="AC35" s="133"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34"/>
      <c r="AE35" s="135"/>
      <c r="AF35" s="136"/>
      <c r="AG35" s="137"/>
      <c r="AH35" s="137"/>
      <c r="AI35" s="135"/>
      <c r="AJ35" s="136"/>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ht="151.5" customHeight="1" x14ac:dyDescent="0.3">
      <c r="A36" s="199"/>
      <c r="B36" s="202"/>
      <c r="C36" s="202"/>
      <c r="D36" s="202"/>
      <c r="E36" s="205"/>
      <c r="F36" s="202"/>
      <c r="G36" s="208"/>
      <c r="H36" s="193"/>
      <c r="I36" s="187"/>
      <c r="J36" s="190"/>
      <c r="K36" s="187">
        <f t="shared" ca="1" si="31"/>
        <v>0</v>
      </c>
      <c r="L36" s="193"/>
      <c r="M36" s="187"/>
      <c r="N36" s="196"/>
      <c r="O36" s="125">
        <v>3</v>
      </c>
      <c r="P36" s="138"/>
      <c r="Q36" s="127" t="str">
        <f>IF(OR(R36="Preventivo",R36="Detectivo"),"Probabilidad",IF(R36="Correctivo","Impacto",""))</f>
        <v/>
      </c>
      <c r="R36" s="128"/>
      <c r="S36" s="128"/>
      <c r="T36" s="129" t="str">
        <f t="shared" si="32"/>
        <v/>
      </c>
      <c r="U36" s="128"/>
      <c r="V36" s="128"/>
      <c r="W36" s="128"/>
      <c r="X36" s="130" t="str">
        <f>IFERROR(IF(AND(Q35="Probabilidad",Q36="Probabilidad"),(Z35-(+Z35*T36)),IF(AND(Q35="Impacto",Q36="Probabilidad"),(Z34-(+Z34*T36)),IF(Q36="Impacto",Z35,""))),"")</f>
        <v/>
      </c>
      <c r="Y36" s="131" t="str">
        <f t="shared" si="1"/>
        <v/>
      </c>
      <c r="Z36" s="132" t="str">
        <f t="shared" si="33"/>
        <v/>
      </c>
      <c r="AA36" s="131" t="str">
        <f t="shared" si="3"/>
        <v/>
      </c>
      <c r="AB36" s="132" t="str">
        <f>IFERROR(IF(AND(Q35="Impacto",Q36="Impacto"),(AB35-(+AB35*T36)),IF(AND(Q35="Probabilidad",Q36="Impacto"),(AB34-(+AB34*T36)),IF(Q36="Probabilidad",AB35,""))),"")</f>
        <v/>
      </c>
      <c r="AC36" s="133" t="str">
        <f t="shared" si="34"/>
        <v/>
      </c>
      <c r="AD36" s="134"/>
      <c r="AE36" s="135"/>
      <c r="AF36" s="136"/>
      <c r="AG36" s="137"/>
      <c r="AH36" s="137"/>
      <c r="AI36" s="135"/>
      <c r="AJ36" s="136"/>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ht="151.5" customHeight="1" x14ac:dyDescent="0.3">
      <c r="A37" s="199"/>
      <c r="B37" s="202"/>
      <c r="C37" s="202"/>
      <c r="D37" s="202"/>
      <c r="E37" s="205"/>
      <c r="F37" s="202"/>
      <c r="G37" s="208"/>
      <c r="H37" s="193"/>
      <c r="I37" s="187"/>
      <c r="J37" s="190"/>
      <c r="K37" s="187">
        <f t="shared" ca="1" si="31"/>
        <v>0</v>
      </c>
      <c r="L37" s="193"/>
      <c r="M37" s="187"/>
      <c r="N37" s="196"/>
      <c r="O37" s="125">
        <v>4</v>
      </c>
      <c r="P37" s="126"/>
      <c r="Q37" s="127" t="str">
        <f t="shared" ref="Q37:Q39" si="35">IF(OR(R37="Preventivo",R37="Detectivo"),"Probabilidad",IF(R37="Correctivo","Impacto",""))</f>
        <v/>
      </c>
      <c r="R37" s="128"/>
      <c r="S37" s="128"/>
      <c r="T37" s="129" t="str">
        <f t="shared" si="32"/>
        <v/>
      </c>
      <c r="U37" s="128"/>
      <c r="V37" s="128"/>
      <c r="W37" s="128"/>
      <c r="X37" s="130" t="str">
        <f t="shared" ref="X37:X39" si="36">IFERROR(IF(AND(Q36="Probabilidad",Q37="Probabilidad"),(Z36-(+Z36*T37)),IF(AND(Q36="Impacto",Q37="Probabilidad"),(Z35-(+Z35*T37)),IF(Q37="Impacto",Z36,""))),"")</f>
        <v/>
      </c>
      <c r="Y37" s="131" t="str">
        <f t="shared" si="1"/>
        <v/>
      </c>
      <c r="Z37" s="132" t="str">
        <f t="shared" si="33"/>
        <v/>
      </c>
      <c r="AA37" s="131" t="str">
        <f t="shared" si="3"/>
        <v/>
      </c>
      <c r="AB37" s="132" t="str">
        <f t="shared" ref="AB37:AB39" si="37">IFERROR(IF(AND(Q36="Impacto",Q37="Impacto"),(AB36-(+AB36*T37)),IF(AND(Q36="Probabilidad",Q37="Impacto"),(AB35-(+AB35*T37)),IF(Q37="Probabilidad",AB36,""))),"")</f>
        <v/>
      </c>
      <c r="AC37" s="133"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4"/>
      <c r="AE37" s="135"/>
      <c r="AF37" s="136"/>
      <c r="AG37" s="137"/>
      <c r="AH37" s="137"/>
      <c r="AI37" s="135"/>
      <c r="AJ37" s="136"/>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ht="151.5" customHeight="1" x14ac:dyDescent="0.3">
      <c r="A38" s="199"/>
      <c r="B38" s="202"/>
      <c r="C38" s="202"/>
      <c r="D38" s="202"/>
      <c r="E38" s="205"/>
      <c r="F38" s="202"/>
      <c r="G38" s="208"/>
      <c r="H38" s="193"/>
      <c r="I38" s="187"/>
      <c r="J38" s="190"/>
      <c r="K38" s="187">
        <f t="shared" ca="1" si="31"/>
        <v>0</v>
      </c>
      <c r="L38" s="193"/>
      <c r="M38" s="187"/>
      <c r="N38" s="196"/>
      <c r="O38" s="125">
        <v>5</v>
      </c>
      <c r="P38" s="126"/>
      <c r="Q38" s="127" t="str">
        <f t="shared" si="35"/>
        <v/>
      </c>
      <c r="R38" s="128"/>
      <c r="S38" s="128"/>
      <c r="T38" s="129" t="str">
        <f t="shared" si="32"/>
        <v/>
      </c>
      <c r="U38" s="128"/>
      <c r="V38" s="128"/>
      <c r="W38" s="128"/>
      <c r="X38" s="130" t="str">
        <f t="shared" si="36"/>
        <v/>
      </c>
      <c r="Y38" s="131" t="str">
        <f t="shared" si="1"/>
        <v/>
      </c>
      <c r="Z38" s="132" t="str">
        <f t="shared" si="33"/>
        <v/>
      </c>
      <c r="AA38" s="131" t="str">
        <f t="shared" si="3"/>
        <v/>
      </c>
      <c r="AB38" s="132" t="str">
        <f t="shared" si="37"/>
        <v/>
      </c>
      <c r="AC38" s="133"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4"/>
      <c r="AE38" s="135"/>
      <c r="AF38" s="136"/>
      <c r="AG38" s="137"/>
      <c r="AH38" s="137"/>
      <c r="AI38" s="135"/>
      <c r="AJ38" s="136"/>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ht="151.5" customHeight="1" x14ac:dyDescent="0.3">
      <c r="A39" s="200"/>
      <c r="B39" s="203"/>
      <c r="C39" s="203"/>
      <c r="D39" s="203"/>
      <c r="E39" s="206"/>
      <c r="F39" s="203"/>
      <c r="G39" s="209"/>
      <c r="H39" s="194"/>
      <c r="I39" s="188"/>
      <c r="J39" s="191"/>
      <c r="K39" s="188">
        <f t="shared" ca="1" si="31"/>
        <v>0</v>
      </c>
      <c r="L39" s="194"/>
      <c r="M39" s="188"/>
      <c r="N39" s="197"/>
      <c r="O39" s="125">
        <v>6</v>
      </c>
      <c r="P39" s="126"/>
      <c r="Q39" s="127" t="str">
        <f t="shared" si="35"/>
        <v/>
      </c>
      <c r="R39" s="128"/>
      <c r="S39" s="128"/>
      <c r="T39" s="129" t="str">
        <f t="shared" si="32"/>
        <v/>
      </c>
      <c r="U39" s="128"/>
      <c r="V39" s="128"/>
      <c r="W39" s="128"/>
      <c r="X39" s="130" t="str">
        <f t="shared" si="36"/>
        <v/>
      </c>
      <c r="Y39" s="131" t="str">
        <f t="shared" si="1"/>
        <v/>
      </c>
      <c r="Z39" s="132" t="str">
        <f t="shared" si="33"/>
        <v/>
      </c>
      <c r="AA39" s="131" t="str">
        <f t="shared" si="3"/>
        <v/>
      </c>
      <c r="AB39" s="132" t="str">
        <f t="shared" si="37"/>
        <v/>
      </c>
      <c r="AC39" s="133" t="str">
        <f t="shared" si="38"/>
        <v/>
      </c>
      <c r="AD39" s="134"/>
      <c r="AE39" s="135"/>
      <c r="AF39" s="136"/>
      <c r="AG39" s="137"/>
      <c r="AH39" s="137"/>
      <c r="AI39" s="135"/>
      <c r="AJ39" s="136"/>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ht="151.5" customHeight="1" x14ac:dyDescent="0.3">
      <c r="A40" s="198">
        <v>6</v>
      </c>
      <c r="B40" s="201"/>
      <c r="C40" s="201"/>
      <c r="D40" s="201"/>
      <c r="E40" s="204"/>
      <c r="F40" s="201"/>
      <c r="G40" s="207"/>
      <c r="H40" s="192" t="str">
        <f>IF(G40&lt;=0,"",IF(G40&lt;=2,"Muy Baja",IF(G40&lt;=24,"Baja",IF(G40&lt;=500,"Media",IF(G40&lt;=5000,"Alta","Muy Alta")))))</f>
        <v/>
      </c>
      <c r="I40" s="186" t="str">
        <f>IF(H40="","",IF(H40="Muy Baja",0.2,IF(H40="Baja",0.4,IF(H40="Media",0.6,IF(H40="Alta",0.8,IF(H40="Muy Alta",1,))))))</f>
        <v/>
      </c>
      <c r="J40" s="189"/>
      <c r="K40" s="186">
        <f ca="1">IF(NOT(ISERROR(MATCH(J40,'Tabla Impacto'!$B$221:$B$223,0))),'Tabla Impacto'!$F$223&amp;"Por favor no seleccionar los criterios de impacto(Afectación Económica o presupuestal y Pérdida Reputacional)",J40)</f>
        <v>0</v>
      </c>
      <c r="L40" s="192" t="str">
        <f ca="1">IF(OR(K40='Tabla Impacto'!$C$11,K40='Tabla Impacto'!$D$11),"Leve",IF(OR(K40='Tabla Impacto'!$C$12,K40='Tabla Impacto'!$D$12),"Menor",IF(OR(K40='Tabla Impacto'!$C$13,K40='Tabla Impacto'!$D$13),"Moderado",IF(OR(K40='Tabla Impacto'!$C$14,K40='Tabla Impacto'!$D$14),"Mayor",IF(OR(K40='Tabla Impacto'!$C$15,K40='Tabla Impacto'!$D$15),"Catastrófico","")))))</f>
        <v/>
      </c>
      <c r="M40" s="186" t="str">
        <f ca="1">IF(L40="","",IF(L40="Leve",0.2,IF(L40="Menor",0.4,IF(L40="Moderado",0.6,IF(L40="Mayor",0.8,IF(L40="Catastrófico",1,))))))</f>
        <v/>
      </c>
      <c r="N40" s="195" t="str">
        <f ca="1">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
      </c>
      <c r="O40" s="125">
        <v>1</v>
      </c>
      <c r="P40" s="126"/>
      <c r="Q40" s="127" t="str">
        <f>IF(OR(R40="Preventivo",R40="Detectivo"),"Probabilidad",IF(R40="Correctivo","Impacto",""))</f>
        <v/>
      </c>
      <c r="R40" s="128"/>
      <c r="S40" s="128"/>
      <c r="T40" s="129" t="str">
        <f>IF(AND(R40="Preventivo",S40="Automático"),"50%",IF(AND(R40="Preventivo",S40="Manual"),"40%",IF(AND(R40="Detectivo",S40="Automático"),"40%",IF(AND(R40="Detectivo",S40="Manual"),"30%",IF(AND(R40="Correctivo",S40="Automático"),"35%",IF(AND(R40="Correctivo",S40="Manual"),"25%",""))))))</f>
        <v/>
      </c>
      <c r="U40" s="128"/>
      <c r="V40" s="128"/>
      <c r="W40" s="128"/>
      <c r="X40" s="130" t="str">
        <f>IFERROR(IF(Q40="Probabilidad",(I40-(+I40*T40)),IF(Q40="Impacto",I40,"")),"")</f>
        <v/>
      </c>
      <c r="Y40" s="131" t="str">
        <f>IFERROR(IF(X40="","",IF(X40&lt;=0.2,"Muy Baja",IF(X40&lt;=0.4,"Baja",IF(X40&lt;=0.6,"Media",IF(X40&lt;=0.8,"Alta","Muy Alta"))))),"")</f>
        <v/>
      </c>
      <c r="Z40" s="132" t="str">
        <f>+X40</f>
        <v/>
      </c>
      <c r="AA40" s="131" t="str">
        <f>IFERROR(IF(AB40="","",IF(AB40&lt;=0.2,"Leve",IF(AB40&lt;=0.4,"Menor",IF(AB40&lt;=0.6,"Moderado",IF(AB40&lt;=0.8,"Mayor","Catastrófico"))))),"")</f>
        <v/>
      </c>
      <c r="AB40" s="132" t="str">
        <f>IFERROR(IF(Q40="Impacto",(M40-(+M40*T40)),IF(Q40="Probabilidad",M40,"")),"")</f>
        <v/>
      </c>
      <c r="AC40" s="133"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
      </c>
      <c r="AD40" s="134"/>
      <c r="AE40" s="135"/>
      <c r="AF40" s="136"/>
      <c r="AG40" s="137"/>
      <c r="AH40" s="137"/>
      <c r="AI40" s="135"/>
      <c r="AJ40" s="136"/>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ht="151.5" customHeight="1" x14ac:dyDescent="0.3">
      <c r="A41" s="199"/>
      <c r="B41" s="202"/>
      <c r="C41" s="202"/>
      <c r="D41" s="202"/>
      <c r="E41" s="205"/>
      <c r="F41" s="202"/>
      <c r="G41" s="208"/>
      <c r="H41" s="193"/>
      <c r="I41" s="187"/>
      <c r="J41" s="190"/>
      <c r="K41" s="187">
        <f t="shared" ref="K41:K45" ca="1" si="39">IF(NOT(ISERROR(MATCH(J41,_xlfn.ANCHORARRAY(E52),0))),I54&amp;"Por favor no seleccionar los criterios de impacto",J41)</f>
        <v>0</v>
      </c>
      <c r="L41" s="193"/>
      <c r="M41" s="187"/>
      <c r="N41" s="196"/>
      <c r="O41" s="125">
        <v>2</v>
      </c>
      <c r="P41" s="126"/>
      <c r="Q41" s="127" t="str">
        <f>IF(OR(R41="Preventivo",R41="Detectivo"),"Probabilidad",IF(R41="Correctivo","Impacto",""))</f>
        <v/>
      </c>
      <c r="R41" s="128"/>
      <c r="S41" s="128"/>
      <c r="T41" s="129" t="str">
        <f t="shared" ref="T41:T45" si="40">IF(AND(R41="Preventivo",S41="Automático"),"50%",IF(AND(R41="Preventivo",S41="Manual"),"40%",IF(AND(R41="Detectivo",S41="Automático"),"40%",IF(AND(R41="Detectivo",S41="Manual"),"30%",IF(AND(R41="Correctivo",S41="Automático"),"35%",IF(AND(R41="Correctivo",S41="Manual"),"25%",""))))))</f>
        <v/>
      </c>
      <c r="U41" s="128"/>
      <c r="V41" s="128"/>
      <c r="W41" s="128"/>
      <c r="X41" s="130" t="str">
        <f>IFERROR(IF(AND(Q40="Probabilidad",Q41="Probabilidad"),(Z40-(+Z40*T41)),IF(Q41="Probabilidad",(I40-(+I40*T41)),IF(Q41="Impacto",Z40,""))),"")</f>
        <v/>
      </c>
      <c r="Y41" s="131" t="str">
        <f t="shared" si="1"/>
        <v/>
      </c>
      <c r="Z41" s="132" t="str">
        <f t="shared" ref="Z41:Z45" si="41">+X41</f>
        <v/>
      </c>
      <c r="AA41" s="131" t="str">
        <f t="shared" si="3"/>
        <v/>
      </c>
      <c r="AB41" s="132" t="str">
        <f>IFERROR(IF(AND(Q40="Impacto",Q41="Impacto"),(AB34-(+AB34*T41)),IF(Q41="Impacto",($M$40-(+$M$40*T41)),IF(Q41="Probabilidad",AB34,""))),"")</f>
        <v/>
      </c>
      <c r="AC41" s="133"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34"/>
      <c r="AE41" s="135"/>
      <c r="AF41" s="136"/>
      <c r="AG41" s="137"/>
      <c r="AH41" s="137"/>
      <c r="AI41" s="135"/>
      <c r="AJ41" s="136"/>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ht="151.5" customHeight="1" x14ac:dyDescent="0.3">
      <c r="A42" s="199"/>
      <c r="B42" s="202"/>
      <c r="C42" s="202"/>
      <c r="D42" s="202"/>
      <c r="E42" s="205"/>
      <c r="F42" s="202"/>
      <c r="G42" s="208"/>
      <c r="H42" s="193"/>
      <c r="I42" s="187"/>
      <c r="J42" s="190"/>
      <c r="K42" s="187">
        <f t="shared" ca="1" si="39"/>
        <v>0</v>
      </c>
      <c r="L42" s="193"/>
      <c r="M42" s="187"/>
      <c r="N42" s="196"/>
      <c r="O42" s="125">
        <v>3</v>
      </c>
      <c r="P42" s="138"/>
      <c r="Q42" s="127" t="str">
        <f>IF(OR(R42="Preventivo",R42="Detectivo"),"Probabilidad",IF(R42="Correctivo","Impacto",""))</f>
        <v/>
      </c>
      <c r="R42" s="128"/>
      <c r="S42" s="128"/>
      <c r="T42" s="129" t="str">
        <f t="shared" si="40"/>
        <v/>
      </c>
      <c r="U42" s="128"/>
      <c r="V42" s="128"/>
      <c r="W42" s="128"/>
      <c r="X42" s="130" t="str">
        <f>IFERROR(IF(AND(Q41="Probabilidad",Q42="Probabilidad"),(Z41-(+Z41*T42)),IF(AND(Q41="Impacto",Q42="Probabilidad"),(Z40-(+Z40*T42)),IF(Q42="Impacto",Z41,""))),"")</f>
        <v/>
      </c>
      <c r="Y42" s="131" t="str">
        <f t="shared" si="1"/>
        <v/>
      </c>
      <c r="Z42" s="132" t="str">
        <f t="shared" si="41"/>
        <v/>
      </c>
      <c r="AA42" s="131" t="str">
        <f t="shared" si="3"/>
        <v/>
      </c>
      <c r="AB42" s="132" t="str">
        <f>IFERROR(IF(AND(Q41="Impacto",Q42="Impacto"),(AB41-(+AB41*T42)),IF(AND(Q41="Probabilidad",Q42="Impacto"),(AB40-(+AB40*T42)),IF(Q42="Probabilidad",AB41,""))),"")</f>
        <v/>
      </c>
      <c r="AC42" s="133" t="str">
        <f t="shared" si="42"/>
        <v/>
      </c>
      <c r="AD42" s="134"/>
      <c r="AE42" s="135"/>
      <c r="AF42" s="136"/>
      <c r="AG42" s="137"/>
      <c r="AH42" s="137"/>
      <c r="AI42" s="135"/>
      <c r="AJ42" s="136"/>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ht="151.5" customHeight="1" x14ac:dyDescent="0.3">
      <c r="A43" s="199"/>
      <c r="B43" s="202"/>
      <c r="C43" s="202"/>
      <c r="D43" s="202"/>
      <c r="E43" s="205"/>
      <c r="F43" s="202"/>
      <c r="G43" s="208"/>
      <c r="H43" s="193"/>
      <c r="I43" s="187"/>
      <c r="J43" s="190"/>
      <c r="K43" s="187">
        <f t="shared" ca="1" si="39"/>
        <v>0</v>
      </c>
      <c r="L43" s="193"/>
      <c r="M43" s="187"/>
      <c r="N43" s="196"/>
      <c r="O43" s="125">
        <v>4</v>
      </c>
      <c r="P43" s="126"/>
      <c r="Q43" s="127" t="str">
        <f t="shared" ref="Q43:Q45" si="43">IF(OR(R43="Preventivo",R43="Detectivo"),"Probabilidad",IF(R43="Correctivo","Impacto",""))</f>
        <v/>
      </c>
      <c r="R43" s="128"/>
      <c r="S43" s="128"/>
      <c r="T43" s="129" t="str">
        <f t="shared" si="40"/>
        <v/>
      </c>
      <c r="U43" s="128"/>
      <c r="V43" s="128"/>
      <c r="W43" s="128"/>
      <c r="X43" s="130" t="str">
        <f t="shared" ref="X43:X45" si="44">IFERROR(IF(AND(Q42="Probabilidad",Q43="Probabilidad"),(Z42-(+Z42*T43)),IF(AND(Q42="Impacto",Q43="Probabilidad"),(Z41-(+Z41*T43)),IF(Q43="Impacto",Z42,""))),"")</f>
        <v/>
      </c>
      <c r="Y43" s="131" t="str">
        <f t="shared" si="1"/>
        <v/>
      </c>
      <c r="Z43" s="132" t="str">
        <f t="shared" si="41"/>
        <v/>
      </c>
      <c r="AA43" s="131" t="str">
        <f t="shared" si="3"/>
        <v/>
      </c>
      <c r="AB43" s="132" t="str">
        <f t="shared" ref="AB43:AB45" si="45">IFERROR(IF(AND(Q42="Impacto",Q43="Impacto"),(AB42-(+AB42*T43)),IF(AND(Q42="Probabilidad",Q43="Impacto"),(AB41-(+AB41*T43)),IF(Q43="Probabilidad",AB42,""))),"")</f>
        <v/>
      </c>
      <c r="AC43" s="133"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4"/>
      <c r="AE43" s="135"/>
      <c r="AF43" s="136"/>
      <c r="AG43" s="137"/>
      <c r="AH43" s="137"/>
      <c r="AI43" s="135"/>
      <c r="AJ43" s="136"/>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ht="151.5" customHeight="1" x14ac:dyDescent="0.3">
      <c r="A44" s="199"/>
      <c r="B44" s="202"/>
      <c r="C44" s="202"/>
      <c r="D44" s="202"/>
      <c r="E44" s="205"/>
      <c r="F44" s="202"/>
      <c r="G44" s="208"/>
      <c r="H44" s="193"/>
      <c r="I44" s="187"/>
      <c r="J44" s="190"/>
      <c r="K44" s="187">
        <f t="shared" ca="1" si="39"/>
        <v>0</v>
      </c>
      <c r="L44" s="193"/>
      <c r="M44" s="187"/>
      <c r="N44" s="196"/>
      <c r="O44" s="125">
        <v>5</v>
      </c>
      <c r="P44" s="126"/>
      <c r="Q44" s="127" t="str">
        <f t="shared" si="43"/>
        <v/>
      </c>
      <c r="R44" s="128"/>
      <c r="S44" s="128"/>
      <c r="T44" s="129" t="str">
        <f t="shared" si="40"/>
        <v/>
      </c>
      <c r="U44" s="128"/>
      <c r="V44" s="128"/>
      <c r="W44" s="128"/>
      <c r="X44" s="130" t="str">
        <f t="shared" si="44"/>
        <v/>
      </c>
      <c r="Y44" s="131" t="str">
        <f t="shared" si="1"/>
        <v/>
      </c>
      <c r="Z44" s="132" t="str">
        <f t="shared" si="41"/>
        <v/>
      </c>
      <c r="AA44" s="131" t="str">
        <f t="shared" si="3"/>
        <v/>
      </c>
      <c r="AB44" s="132" t="str">
        <f t="shared" si="45"/>
        <v/>
      </c>
      <c r="AC44" s="133"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4"/>
      <c r="AE44" s="135"/>
      <c r="AF44" s="136"/>
      <c r="AG44" s="137"/>
      <c r="AH44" s="137"/>
      <c r="AI44" s="135"/>
      <c r="AJ44" s="136"/>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ht="151.5" customHeight="1" x14ac:dyDescent="0.3">
      <c r="A45" s="200"/>
      <c r="B45" s="203"/>
      <c r="C45" s="203"/>
      <c r="D45" s="203"/>
      <c r="E45" s="206"/>
      <c r="F45" s="203"/>
      <c r="G45" s="209"/>
      <c r="H45" s="194"/>
      <c r="I45" s="188"/>
      <c r="J45" s="191"/>
      <c r="K45" s="188">
        <f t="shared" ca="1" si="39"/>
        <v>0</v>
      </c>
      <c r="L45" s="194"/>
      <c r="M45" s="188"/>
      <c r="N45" s="197"/>
      <c r="O45" s="125">
        <v>6</v>
      </c>
      <c r="P45" s="126"/>
      <c r="Q45" s="127" t="str">
        <f t="shared" si="43"/>
        <v/>
      </c>
      <c r="R45" s="128"/>
      <c r="S45" s="128"/>
      <c r="T45" s="129" t="str">
        <f t="shared" si="40"/>
        <v/>
      </c>
      <c r="U45" s="128"/>
      <c r="V45" s="128"/>
      <c r="W45" s="128"/>
      <c r="X45" s="130" t="str">
        <f t="shared" si="44"/>
        <v/>
      </c>
      <c r="Y45" s="131" t="str">
        <f t="shared" si="1"/>
        <v/>
      </c>
      <c r="Z45" s="132" t="str">
        <f t="shared" si="41"/>
        <v/>
      </c>
      <c r="AA45" s="131" t="str">
        <f>IFERROR(IF(AB45="","",IF(AB45&lt;=0.2,"Leve",IF(AB45&lt;=0.4,"Menor",IF(AB45&lt;=0.6,"Moderado",IF(AB45&lt;=0.8,"Mayor","Catastrófico"))))),"")</f>
        <v/>
      </c>
      <c r="AB45" s="132" t="str">
        <f t="shared" si="45"/>
        <v/>
      </c>
      <c r="AC45" s="133"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4"/>
      <c r="AE45" s="135"/>
      <c r="AF45" s="136"/>
      <c r="AG45" s="137"/>
      <c r="AH45" s="137"/>
      <c r="AI45" s="135"/>
      <c r="AJ45" s="136"/>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ht="151.5" customHeight="1" x14ac:dyDescent="0.3">
      <c r="A46" s="198">
        <v>7</v>
      </c>
      <c r="B46" s="201"/>
      <c r="C46" s="201"/>
      <c r="D46" s="201"/>
      <c r="E46" s="204"/>
      <c r="F46" s="201"/>
      <c r="G46" s="207"/>
      <c r="H46" s="192" t="str">
        <f>IF(G46&lt;=0,"",IF(G46&lt;=2,"Muy Baja",IF(G46&lt;=24,"Baja",IF(G46&lt;=500,"Media",IF(G46&lt;=5000,"Alta","Muy Alta")))))</f>
        <v/>
      </c>
      <c r="I46" s="186" t="str">
        <f>IF(H46="","",IF(H46="Muy Baja",0.2,IF(H46="Baja",0.4,IF(H46="Media",0.6,IF(H46="Alta",0.8,IF(H46="Muy Alta",1,))))))</f>
        <v/>
      </c>
      <c r="J46" s="189"/>
      <c r="K46" s="186">
        <f ca="1">IF(NOT(ISERROR(MATCH(J46,'Tabla Impacto'!$B$221:$B$223,0))),'Tabla Impacto'!$F$223&amp;"Por favor no seleccionar los criterios de impacto(Afectación Económica o presupuestal y Pérdida Reputacional)",J46)</f>
        <v>0</v>
      </c>
      <c r="L46" s="192" t="str">
        <f ca="1">IF(OR(K46='Tabla Impacto'!$C$11,K46='Tabla Impacto'!$D$11),"Leve",IF(OR(K46='Tabla Impacto'!$C$12,K46='Tabla Impacto'!$D$12),"Menor",IF(OR(K46='Tabla Impacto'!$C$13,K46='Tabla Impacto'!$D$13),"Moderado",IF(OR(K46='Tabla Impacto'!$C$14,K46='Tabla Impacto'!$D$14),"Mayor",IF(OR(K46='Tabla Impacto'!$C$15,K46='Tabla Impacto'!$D$15),"Catastrófico","")))))</f>
        <v/>
      </c>
      <c r="M46" s="186" t="str">
        <f ca="1">IF(L46="","",IF(L46="Leve",0.2,IF(L46="Menor",0.4,IF(L46="Moderado",0.6,IF(L46="Mayor",0.8,IF(L46="Catastrófico",1,))))))</f>
        <v/>
      </c>
      <c r="N46" s="195" t="str">
        <f ca="1">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25">
        <v>1</v>
      </c>
      <c r="P46" s="126"/>
      <c r="Q46" s="127" t="str">
        <f>IF(OR(R46="Preventivo",R46="Detectivo"),"Probabilidad",IF(R46="Correctivo","Impacto",""))</f>
        <v/>
      </c>
      <c r="R46" s="128"/>
      <c r="S46" s="128"/>
      <c r="T46" s="129" t="str">
        <f>IF(AND(R46="Preventivo",S46="Automático"),"50%",IF(AND(R46="Preventivo",S46="Manual"),"40%",IF(AND(R46="Detectivo",S46="Automático"),"40%",IF(AND(R46="Detectivo",S46="Manual"),"30%",IF(AND(R46="Correctivo",S46="Automático"),"35%",IF(AND(R46="Correctivo",S46="Manual"),"25%",""))))))</f>
        <v/>
      </c>
      <c r="U46" s="128"/>
      <c r="V46" s="128"/>
      <c r="W46" s="128"/>
      <c r="X46" s="130" t="str">
        <f>IFERROR(IF(Q46="Probabilidad",(I46-(+I46*T46)),IF(Q46="Impacto",I46,"")),"")</f>
        <v/>
      </c>
      <c r="Y46" s="131" t="str">
        <f>IFERROR(IF(X46="","",IF(X46&lt;=0.2,"Muy Baja",IF(X46&lt;=0.4,"Baja",IF(X46&lt;=0.6,"Media",IF(X46&lt;=0.8,"Alta","Muy Alta"))))),"")</f>
        <v/>
      </c>
      <c r="Z46" s="132" t="str">
        <f>+X46</f>
        <v/>
      </c>
      <c r="AA46" s="131" t="str">
        <f>IFERROR(IF(AB46="","",IF(AB46&lt;=0.2,"Leve",IF(AB46&lt;=0.4,"Menor",IF(AB46&lt;=0.6,"Moderado",IF(AB46&lt;=0.8,"Mayor","Catastrófico"))))),"")</f>
        <v/>
      </c>
      <c r="AB46" s="132" t="str">
        <f>IFERROR(IF(Q46="Impacto",(M46-(+M46*T46)),IF(Q46="Probabilidad",M46,"")),"")</f>
        <v/>
      </c>
      <c r="AC46" s="133"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34"/>
      <c r="AE46" s="135"/>
      <c r="AF46" s="136"/>
      <c r="AG46" s="137"/>
      <c r="AH46" s="137"/>
      <c r="AI46" s="135"/>
      <c r="AJ46" s="136"/>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ht="151.5" customHeight="1" x14ac:dyDescent="0.3">
      <c r="A47" s="199"/>
      <c r="B47" s="202"/>
      <c r="C47" s="202"/>
      <c r="D47" s="202"/>
      <c r="E47" s="205"/>
      <c r="F47" s="202"/>
      <c r="G47" s="208"/>
      <c r="H47" s="193"/>
      <c r="I47" s="187"/>
      <c r="J47" s="190"/>
      <c r="K47" s="187">
        <f t="shared" ref="K47:K51" ca="1" si="47">IF(NOT(ISERROR(MATCH(J47,_xlfn.ANCHORARRAY(E58),0))),I60&amp;"Por favor no seleccionar los criterios de impacto",J47)</f>
        <v>0</v>
      </c>
      <c r="L47" s="193"/>
      <c r="M47" s="187"/>
      <c r="N47" s="196"/>
      <c r="O47" s="125">
        <v>2</v>
      </c>
      <c r="P47" s="126"/>
      <c r="Q47" s="127" t="str">
        <f>IF(OR(R47="Preventivo",R47="Detectivo"),"Probabilidad",IF(R47="Correctivo","Impacto",""))</f>
        <v/>
      </c>
      <c r="R47" s="128"/>
      <c r="S47" s="128"/>
      <c r="T47" s="129" t="str">
        <f t="shared" ref="T47:T51" si="48">IF(AND(R47="Preventivo",S47="Automático"),"50%",IF(AND(R47="Preventivo",S47="Manual"),"40%",IF(AND(R47="Detectivo",S47="Automático"),"40%",IF(AND(R47="Detectivo",S47="Manual"),"30%",IF(AND(R47="Correctivo",S47="Automático"),"35%",IF(AND(R47="Correctivo",S47="Manual"),"25%",""))))))</f>
        <v/>
      </c>
      <c r="U47" s="128"/>
      <c r="V47" s="128"/>
      <c r="W47" s="128"/>
      <c r="X47" s="130" t="str">
        <f>IFERROR(IF(AND(Q46="Probabilidad",Q47="Probabilidad"),(Z46-(+Z46*T47)),IF(Q47="Probabilidad",(I46-(+I46*T47)),IF(Q47="Impacto",Z46,""))),"")</f>
        <v/>
      </c>
      <c r="Y47" s="131" t="str">
        <f t="shared" si="1"/>
        <v/>
      </c>
      <c r="Z47" s="132" t="str">
        <f t="shared" ref="Z47:Z51" si="49">+X47</f>
        <v/>
      </c>
      <c r="AA47" s="131" t="str">
        <f t="shared" si="3"/>
        <v/>
      </c>
      <c r="AB47" s="132" t="str">
        <f>IFERROR(IF(AND(Q46="Impacto",Q47="Impacto"),(AB40-(+AB40*T47)),IF(Q47="Impacto",($M$46-(+$M$46*T47)),IF(Q47="Probabilidad",AB40,""))),"")</f>
        <v/>
      </c>
      <c r="AC47" s="133"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34"/>
      <c r="AE47" s="135"/>
      <c r="AF47" s="136"/>
      <c r="AG47" s="137"/>
      <c r="AH47" s="137"/>
      <c r="AI47" s="135"/>
      <c r="AJ47" s="136"/>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ht="151.5" customHeight="1" x14ac:dyDescent="0.3">
      <c r="A48" s="199"/>
      <c r="B48" s="202"/>
      <c r="C48" s="202"/>
      <c r="D48" s="202"/>
      <c r="E48" s="205"/>
      <c r="F48" s="202"/>
      <c r="G48" s="208"/>
      <c r="H48" s="193"/>
      <c r="I48" s="187"/>
      <c r="J48" s="190"/>
      <c r="K48" s="187">
        <f t="shared" ca="1" si="47"/>
        <v>0</v>
      </c>
      <c r="L48" s="193"/>
      <c r="M48" s="187"/>
      <c r="N48" s="196"/>
      <c r="O48" s="125">
        <v>3</v>
      </c>
      <c r="P48" s="138"/>
      <c r="Q48" s="127" t="str">
        <f>IF(OR(R48="Preventivo",R48="Detectivo"),"Probabilidad",IF(R48="Correctivo","Impacto",""))</f>
        <v/>
      </c>
      <c r="R48" s="128"/>
      <c r="S48" s="128"/>
      <c r="T48" s="129" t="str">
        <f t="shared" si="48"/>
        <v/>
      </c>
      <c r="U48" s="128"/>
      <c r="V48" s="128"/>
      <c r="W48" s="128"/>
      <c r="X48" s="130" t="str">
        <f>IFERROR(IF(AND(Q47="Probabilidad",Q48="Probabilidad"),(Z47-(+Z47*T48)),IF(AND(Q47="Impacto",Q48="Probabilidad"),(Z46-(+Z46*T48)),IF(Q48="Impacto",Z47,""))),"")</f>
        <v/>
      </c>
      <c r="Y48" s="131" t="str">
        <f t="shared" si="1"/>
        <v/>
      </c>
      <c r="Z48" s="132" t="str">
        <f t="shared" si="49"/>
        <v/>
      </c>
      <c r="AA48" s="131" t="str">
        <f t="shared" si="3"/>
        <v/>
      </c>
      <c r="AB48" s="132" t="str">
        <f>IFERROR(IF(AND(Q47="Impacto",Q48="Impacto"),(AB47-(+AB47*T48)),IF(AND(Q47="Probabilidad",Q48="Impacto"),(AB46-(+AB46*T48)),IF(Q48="Probabilidad",AB47,""))),"")</f>
        <v/>
      </c>
      <c r="AC48" s="133" t="str">
        <f t="shared" si="50"/>
        <v/>
      </c>
      <c r="AD48" s="134"/>
      <c r="AE48" s="135"/>
      <c r="AF48" s="136"/>
      <c r="AG48" s="137"/>
      <c r="AH48" s="137"/>
      <c r="AI48" s="135"/>
      <c r="AJ48" s="136"/>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ht="151.5" customHeight="1" x14ac:dyDescent="0.3">
      <c r="A49" s="199"/>
      <c r="B49" s="202"/>
      <c r="C49" s="202"/>
      <c r="D49" s="202"/>
      <c r="E49" s="205"/>
      <c r="F49" s="202"/>
      <c r="G49" s="208"/>
      <c r="H49" s="193"/>
      <c r="I49" s="187"/>
      <c r="J49" s="190"/>
      <c r="K49" s="187">
        <f t="shared" ca="1" si="47"/>
        <v>0</v>
      </c>
      <c r="L49" s="193"/>
      <c r="M49" s="187"/>
      <c r="N49" s="196"/>
      <c r="O49" s="125">
        <v>4</v>
      </c>
      <c r="P49" s="126"/>
      <c r="Q49" s="127" t="str">
        <f t="shared" ref="Q49:Q51" si="51">IF(OR(R49="Preventivo",R49="Detectivo"),"Probabilidad",IF(R49="Correctivo","Impacto",""))</f>
        <v/>
      </c>
      <c r="R49" s="128"/>
      <c r="S49" s="128"/>
      <c r="T49" s="129" t="str">
        <f t="shared" si="48"/>
        <v/>
      </c>
      <c r="U49" s="128"/>
      <c r="V49" s="128"/>
      <c r="W49" s="128"/>
      <c r="X49" s="130" t="str">
        <f t="shared" ref="X49:X51" si="52">IFERROR(IF(AND(Q48="Probabilidad",Q49="Probabilidad"),(Z48-(+Z48*T49)),IF(AND(Q48="Impacto",Q49="Probabilidad"),(Z47-(+Z47*T49)),IF(Q49="Impacto",Z48,""))),"")</f>
        <v/>
      </c>
      <c r="Y49" s="131" t="str">
        <f t="shared" si="1"/>
        <v/>
      </c>
      <c r="Z49" s="132" t="str">
        <f t="shared" si="49"/>
        <v/>
      </c>
      <c r="AA49" s="131" t="str">
        <f t="shared" si="3"/>
        <v/>
      </c>
      <c r="AB49" s="132" t="str">
        <f t="shared" ref="AB49:AB51" si="53">IFERROR(IF(AND(Q48="Impacto",Q49="Impacto"),(AB48-(+AB48*T49)),IF(AND(Q48="Probabilidad",Q49="Impacto"),(AB47-(+AB47*T49)),IF(Q49="Probabilidad",AB48,""))),"")</f>
        <v/>
      </c>
      <c r="AC49" s="133"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34"/>
      <c r="AE49" s="135"/>
      <c r="AF49" s="136"/>
      <c r="AG49" s="137"/>
      <c r="AH49" s="137"/>
      <c r="AI49" s="135"/>
      <c r="AJ49" s="136"/>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ht="151.5" customHeight="1" x14ac:dyDescent="0.3">
      <c r="A50" s="199"/>
      <c r="B50" s="202"/>
      <c r="C50" s="202"/>
      <c r="D50" s="202"/>
      <c r="E50" s="205"/>
      <c r="F50" s="202"/>
      <c r="G50" s="208"/>
      <c r="H50" s="193"/>
      <c r="I50" s="187"/>
      <c r="J50" s="190"/>
      <c r="K50" s="187">
        <f t="shared" ca="1" si="47"/>
        <v>0</v>
      </c>
      <c r="L50" s="193"/>
      <c r="M50" s="187"/>
      <c r="N50" s="196"/>
      <c r="O50" s="125">
        <v>5</v>
      </c>
      <c r="P50" s="126"/>
      <c r="Q50" s="127" t="str">
        <f t="shared" si="51"/>
        <v/>
      </c>
      <c r="R50" s="128"/>
      <c r="S50" s="128"/>
      <c r="T50" s="129" t="str">
        <f t="shared" si="48"/>
        <v/>
      </c>
      <c r="U50" s="128"/>
      <c r="V50" s="128"/>
      <c r="W50" s="128"/>
      <c r="X50" s="130" t="str">
        <f t="shared" si="52"/>
        <v/>
      </c>
      <c r="Y50" s="131" t="str">
        <f t="shared" si="1"/>
        <v/>
      </c>
      <c r="Z50" s="132" t="str">
        <f t="shared" si="49"/>
        <v/>
      </c>
      <c r="AA50" s="131" t="str">
        <f t="shared" si="3"/>
        <v/>
      </c>
      <c r="AB50" s="132" t="str">
        <f t="shared" si="53"/>
        <v/>
      </c>
      <c r="AC50" s="133"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34"/>
      <c r="AE50" s="135"/>
      <c r="AF50" s="136"/>
      <c r="AG50" s="137"/>
      <c r="AH50" s="137"/>
      <c r="AI50" s="135"/>
      <c r="AJ50" s="136"/>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ht="151.5" customHeight="1" x14ac:dyDescent="0.3">
      <c r="A51" s="200"/>
      <c r="B51" s="203"/>
      <c r="C51" s="203"/>
      <c r="D51" s="203"/>
      <c r="E51" s="206"/>
      <c r="F51" s="203"/>
      <c r="G51" s="209"/>
      <c r="H51" s="194"/>
      <c r="I51" s="188"/>
      <c r="J51" s="191"/>
      <c r="K51" s="188">
        <f t="shared" ca="1" si="47"/>
        <v>0</v>
      </c>
      <c r="L51" s="194"/>
      <c r="M51" s="188"/>
      <c r="N51" s="197"/>
      <c r="O51" s="125">
        <v>6</v>
      </c>
      <c r="P51" s="126"/>
      <c r="Q51" s="127" t="str">
        <f t="shared" si="51"/>
        <v/>
      </c>
      <c r="R51" s="128"/>
      <c r="S51" s="128"/>
      <c r="T51" s="129" t="str">
        <f t="shared" si="48"/>
        <v/>
      </c>
      <c r="U51" s="128"/>
      <c r="V51" s="128"/>
      <c r="W51" s="128"/>
      <c r="X51" s="130" t="str">
        <f t="shared" si="52"/>
        <v/>
      </c>
      <c r="Y51" s="131" t="str">
        <f t="shared" si="1"/>
        <v/>
      </c>
      <c r="Z51" s="132" t="str">
        <f t="shared" si="49"/>
        <v/>
      </c>
      <c r="AA51" s="131" t="str">
        <f t="shared" si="3"/>
        <v/>
      </c>
      <c r="AB51" s="132" t="str">
        <f t="shared" si="53"/>
        <v/>
      </c>
      <c r="AC51" s="133" t="str">
        <f t="shared" si="54"/>
        <v/>
      </c>
      <c r="AD51" s="134"/>
      <c r="AE51" s="135"/>
      <c r="AF51" s="136"/>
      <c r="AG51" s="137"/>
      <c r="AH51" s="137"/>
      <c r="AI51" s="135"/>
      <c r="AJ51" s="136"/>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ht="151.5" customHeight="1" x14ac:dyDescent="0.3">
      <c r="A52" s="198">
        <v>8</v>
      </c>
      <c r="B52" s="201"/>
      <c r="C52" s="201"/>
      <c r="D52" s="201"/>
      <c r="E52" s="204"/>
      <c r="F52" s="201"/>
      <c r="G52" s="207"/>
      <c r="H52" s="192" t="str">
        <f>IF(G52&lt;=0,"",IF(G52&lt;=2,"Muy Baja",IF(G52&lt;=24,"Baja",IF(G52&lt;=500,"Media",IF(G52&lt;=5000,"Alta","Muy Alta")))))</f>
        <v/>
      </c>
      <c r="I52" s="186" t="str">
        <f>IF(H52="","",IF(H52="Muy Baja",0.2,IF(H52="Baja",0.4,IF(H52="Media",0.6,IF(H52="Alta",0.8,IF(H52="Muy Alta",1,))))))</f>
        <v/>
      </c>
      <c r="J52" s="189"/>
      <c r="K52" s="186">
        <f ca="1">IF(NOT(ISERROR(MATCH(J52,'Tabla Impacto'!$B$221:$B$223,0))),'Tabla Impacto'!$F$223&amp;"Por favor no seleccionar los criterios de impacto(Afectación Económica o presupuestal y Pérdida Reputacional)",J52)</f>
        <v>0</v>
      </c>
      <c r="L52" s="192" t="str">
        <f ca="1">IF(OR(K52='Tabla Impacto'!$C$11,K52='Tabla Impacto'!$D$11),"Leve",IF(OR(K52='Tabla Impacto'!$C$12,K52='Tabla Impacto'!$D$12),"Menor",IF(OR(K52='Tabla Impacto'!$C$13,K52='Tabla Impacto'!$D$13),"Moderado",IF(OR(K52='Tabla Impacto'!$C$14,K52='Tabla Impacto'!$D$14),"Mayor",IF(OR(K52='Tabla Impacto'!$C$15,K52='Tabla Impacto'!$D$15),"Catastrófico","")))))</f>
        <v/>
      </c>
      <c r="M52" s="186" t="str">
        <f ca="1">IF(L52="","",IF(L52="Leve",0.2,IF(L52="Menor",0.4,IF(L52="Moderado",0.6,IF(L52="Mayor",0.8,IF(L52="Catastrófico",1,))))))</f>
        <v/>
      </c>
      <c r="N52" s="195" t="str">
        <f ca="1">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25">
        <v>1</v>
      </c>
      <c r="P52" s="126"/>
      <c r="Q52" s="127" t="str">
        <f>IF(OR(R52="Preventivo",R52="Detectivo"),"Probabilidad",IF(R52="Correctivo","Impacto",""))</f>
        <v/>
      </c>
      <c r="R52" s="128"/>
      <c r="S52" s="128"/>
      <c r="T52" s="129" t="str">
        <f>IF(AND(R52="Preventivo",S52="Automático"),"50%",IF(AND(R52="Preventivo",S52="Manual"),"40%",IF(AND(R52="Detectivo",S52="Automático"),"40%",IF(AND(R52="Detectivo",S52="Manual"),"30%",IF(AND(R52="Correctivo",S52="Automático"),"35%",IF(AND(R52="Correctivo",S52="Manual"),"25%",""))))))</f>
        <v/>
      </c>
      <c r="U52" s="128"/>
      <c r="V52" s="128"/>
      <c r="W52" s="128"/>
      <c r="X52" s="130" t="str">
        <f>IFERROR(IF(Q52="Probabilidad",(I52-(+I52*T52)),IF(Q52="Impacto",I52,"")),"")</f>
        <v/>
      </c>
      <c r="Y52" s="131" t="str">
        <f>IFERROR(IF(X52="","",IF(X52&lt;=0.2,"Muy Baja",IF(X52&lt;=0.4,"Baja",IF(X52&lt;=0.6,"Media",IF(X52&lt;=0.8,"Alta","Muy Alta"))))),"")</f>
        <v/>
      </c>
      <c r="Z52" s="132" t="str">
        <f>+X52</f>
        <v/>
      </c>
      <c r="AA52" s="131" t="str">
        <f>IFERROR(IF(AB52="","",IF(AB52&lt;=0.2,"Leve",IF(AB52&lt;=0.4,"Menor",IF(AB52&lt;=0.6,"Moderado",IF(AB52&lt;=0.8,"Mayor","Catastrófico"))))),"")</f>
        <v/>
      </c>
      <c r="AB52" s="132" t="str">
        <f>IFERROR(IF(Q52="Impacto",(M52-(+M52*T52)),IF(Q52="Probabilidad",M52,"")),"")</f>
        <v/>
      </c>
      <c r="AC52" s="133"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34"/>
      <c r="AE52" s="135"/>
      <c r="AF52" s="136"/>
      <c r="AG52" s="137"/>
      <c r="AH52" s="137"/>
      <c r="AI52" s="135"/>
      <c r="AJ52" s="136"/>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ht="151.5" customHeight="1" x14ac:dyDescent="0.3">
      <c r="A53" s="199"/>
      <c r="B53" s="202"/>
      <c r="C53" s="202"/>
      <c r="D53" s="202"/>
      <c r="E53" s="205"/>
      <c r="F53" s="202"/>
      <c r="G53" s="208"/>
      <c r="H53" s="193"/>
      <c r="I53" s="187"/>
      <c r="J53" s="190"/>
      <c r="K53" s="187">
        <f ca="1">IF(NOT(ISERROR(MATCH(J53,_xlfn.ANCHORARRAY(E64),0))),I66&amp;"Por favor no seleccionar los criterios de impacto",J53)</f>
        <v>0</v>
      </c>
      <c r="L53" s="193"/>
      <c r="M53" s="187"/>
      <c r="N53" s="196"/>
      <c r="O53" s="125">
        <v>2</v>
      </c>
      <c r="P53" s="126"/>
      <c r="Q53" s="127" t="str">
        <f>IF(OR(R53="Preventivo",R53="Detectivo"),"Probabilidad",IF(R53="Correctivo","Impacto",""))</f>
        <v/>
      </c>
      <c r="R53" s="128"/>
      <c r="S53" s="128"/>
      <c r="T53" s="129" t="str">
        <f t="shared" ref="T53:T57" si="55">IF(AND(R53="Preventivo",S53="Automático"),"50%",IF(AND(R53="Preventivo",S53="Manual"),"40%",IF(AND(R53="Detectivo",S53="Automático"),"40%",IF(AND(R53="Detectivo",S53="Manual"),"30%",IF(AND(R53="Correctivo",S53="Automático"),"35%",IF(AND(R53="Correctivo",S53="Manual"),"25%",""))))))</f>
        <v/>
      </c>
      <c r="U53" s="128"/>
      <c r="V53" s="128"/>
      <c r="W53" s="128"/>
      <c r="X53" s="130" t="str">
        <f>IFERROR(IF(AND(Q52="Probabilidad",Q53="Probabilidad"),(Z52-(+Z52*T53)),IF(Q53="Probabilidad",(I52-(+I52*T53)),IF(Q53="Impacto",Z52,""))),"")</f>
        <v/>
      </c>
      <c r="Y53" s="131" t="str">
        <f t="shared" si="1"/>
        <v/>
      </c>
      <c r="Z53" s="132" t="str">
        <f t="shared" ref="Z53:Z57" si="56">+X53</f>
        <v/>
      </c>
      <c r="AA53" s="131" t="str">
        <f t="shared" si="3"/>
        <v/>
      </c>
      <c r="AB53" s="132" t="str">
        <f>IFERROR(IF(AND(Q52="Impacto",Q53="Impacto"),(AB46-(+AB46*T53)),IF(Q53="Impacto",($M$52-(+$M$52*T53)),IF(Q53="Probabilidad",AB46,""))),"")</f>
        <v/>
      </c>
      <c r="AC53" s="133"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34"/>
      <c r="AE53" s="135"/>
      <c r="AF53" s="136"/>
      <c r="AG53" s="137"/>
      <c r="AH53" s="137"/>
      <c r="AI53" s="135"/>
      <c r="AJ53" s="136"/>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ht="151.5" customHeight="1" x14ac:dyDescent="0.3">
      <c r="A54" s="199"/>
      <c r="B54" s="202"/>
      <c r="C54" s="202"/>
      <c r="D54" s="202"/>
      <c r="E54" s="205"/>
      <c r="F54" s="202"/>
      <c r="G54" s="208"/>
      <c r="H54" s="193"/>
      <c r="I54" s="187"/>
      <c r="J54" s="190"/>
      <c r="K54" s="187">
        <f ca="1">IF(NOT(ISERROR(MATCH(J54,_xlfn.ANCHORARRAY(E65),0))),I67&amp;"Por favor no seleccionar los criterios de impacto",J54)</f>
        <v>0</v>
      </c>
      <c r="L54" s="193"/>
      <c r="M54" s="187"/>
      <c r="N54" s="196"/>
      <c r="O54" s="125">
        <v>3</v>
      </c>
      <c r="P54" s="138"/>
      <c r="Q54" s="127" t="str">
        <f>IF(OR(R54="Preventivo",R54="Detectivo"),"Probabilidad",IF(R54="Correctivo","Impacto",""))</f>
        <v/>
      </c>
      <c r="R54" s="128"/>
      <c r="S54" s="128"/>
      <c r="T54" s="129" t="str">
        <f t="shared" si="55"/>
        <v/>
      </c>
      <c r="U54" s="128"/>
      <c r="V54" s="128"/>
      <c r="W54" s="128"/>
      <c r="X54" s="130" t="str">
        <f>IFERROR(IF(AND(Q53="Probabilidad",Q54="Probabilidad"),(Z53-(+Z53*T54)),IF(AND(Q53="Impacto",Q54="Probabilidad"),(Z52-(+Z52*T54)),IF(Q54="Impacto",Z53,""))),"")</f>
        <v/>
      </c>
      <c r="Y54" s="131" t="str">
        <f t="shared" si="1"/>
        <v/>
      </c>
      <c r="Z54" s="132" t="str">
        <f t="shared" si="56"/>
        <v/>
      </c>
      <c r="AA54" s="131" t="str">
        <f t="shared" si="3"/>
        <v/>
      </c>
      <c r="AB54" s="132" t="str">
        <f>IFERROR(IF(AND(Q53="Impacto",Q54="Impacto"),(AB53-(+AB53*T54)),IF(AND(Q53="Probabilidad",Q54="Impacto"),(AB52-(+AB52*T54)),IF(Q54="Probabilidad",AB53,""))),"")</f>
        <v/>
      </c>
      <c r="AC54" s="133" t="str">
        <f t="shared" si="57"/>
        <v/>
      </c>
      <c r="AD54" s="134"/>
      <c r="AE54" s="135"/>
      <c r="AF54" s="136"/>
      <c r="AG54" s="137"/>
      <c r="AH54" s="137"/>
      <c r="AI54" s="135"/>
      <c r="AJ54" s="136"/>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ht="151.5" customHeight="1" x14ac:dyDescent="0.3">
      <c r="A55" s="199"/>
      <c r="B55" s="202"/>
      <c r="C55" s="202"/>
      <c r="D55" s="202"/>
      <c r="E55" s="205"/>
      <c r="F55" s="202"/>
      <c r="G55" s="208"/>
      <c r="H55" s="193"/>
      <c r="I55" s="187"/>
      <c r="J55" s="190"/>
      <c r="K55" s="187">
        <f ca="1">IF(NOT(ISERROR(MATCH(J55,_xlfn.ANCHORARRAY(E66),0))),I68&amp;"Por favor no seleccionar los criterios de impacto",J55)</f>
        <v>0</v>
      </c>
      <c r="L55" s="193"/>
      <c r="M55" s="187"/>
      <c r="N55" s="196"/>
      <c r="O55" s="125">
        <v>4</v>
      </c>
      <c r="P55" s="126"/>
      <c r="Q55" s="127" t="str">
        <f t="shared" ref="Q55:Q57" si="58">IF(OR(R55="Preventivo",R55="Detectivo"),"Probabilidad",IF(R55="Correctivo","Impacto",""))</f>
        <v/>
      </c>
      <c r="R55" s="128"/>
      <c r="S55" s="128"/>
      <c r="T55" s="129" t="str">
        <f t="shared" si="55"/>
        <v/>
      </c>
      <c r="U55" s="128"/>
      <c r="V55" s="128"/>
      <c r="W55" s="128"/>
      <c r="X55" s="130" t="str">
        <f t="shared" ref="X55:X57" si="59">IFERROR(IF(AND(Q54="Probabilidad",Q55="Probabilidad"),(Z54-(+Z54*T55)),IF(AND(Q54="Impacto",Q55="Probabilidad"),(Z53-(+Z53*T55)),IF(Q55="Impacto",Z54,""))),"")</f>
        <v/>
      </c>
      <c r="Y55" s="131" t="str">
        <f t="shared" si="1"/>
        <v/>
      </c>
      <c r="Z55" s="132" t="str">
        <f t="shared" si="56"/>
        <v/>
      </c>
      <c r="AA55" s="131" t="str">
        <f t="shared" si="3"/>
        <v/>
      </c>
      <c r="AB55" s="132" t="str">
        <f t="shared" ref="AB55:AB57" si="60">IFERROR(IF(AND(Q54="Impacto",Q55="Impacto"),(AB54-(+AB54*T55)),IF(AND(Q54="Probabilidad",Q55="Impacto"),(AB53-(+AB53*T55)),IF(Q55="Probabilidad",AB54,""))),"")</f>
        <v/>
      </c>
      <c r="AC55" s="133"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4"/>
      <c r="AE55" s="135"/>
      <c r="AF55" s="136"/>
      <c r="AG55" s="137"/>
      <c r="AH55" s="137"/>
      <c r="AI55" s="135"/>
      <c r="AJ55" s="136"/>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ht="151.5" customHeight="1" x14ac:dyDescent="0.3">
      <c r="A56" s="199"/>
      <c r="B56" s="202"/>
      <c r="C56" s="202"/>
      <c r="D56" s="202"/>
      <c r="E56" s="205"/>
      <c r="F56" s="202"/>
      <c r="G56" s="208"/>
      <c r="H56" s="193"/>
      <c r="I56" s="187"/>
      <c r="J56" s="190"/>
      <c r="K56" s="187">
        <f ca="1">IF(NOT(ISERROR(MATCH(J56,_xlfn.ANCHORARRAY(E67),0))),I69&amp;"Por favor no seleccionar los criterios de impacto",J56)</f>
        <v>0</v>
      </c>
      <c r="L56" s="193"/>
      <c r="M56" s="187"/>
      <c r="N56" s="196"/>
      <c r="O56" s="125">
        <v>5</v>
      </c>
      <c r="P56" s="126"/>
      <c r="Q56" s="127" t="str">
        <f t="shared" si="58"/>
        <v/>
      </c>
      <c r="R56" s="128"/>
      <c r="S56" s="128"/>
      <c r="T56" s="129" t="str">
        <f t="shared" si="55"/>
        <v/>
      </c>
      <c r="U56" s="128"/>
      <c r="V56" s="128"/>
      <c r="W56" s="128"/>
      <c r="X56" s="130" t="str">
        <f t="shared" si="59"/>
        <v/>
      </c>
      <c r="Y56" s="131" t="str">
        <f t="shared" si="1"/>
        <v/>
      </c>
      <c r="Z56" s="132" t="str">
        <f t="shared" si="56"/>
        <v/>
      </c>
      <c r="AA56" s="131" t="str">
        <f t="shared" si="3"/>
        <v/>
      </c>
      <c r="AB56" s="132" t="str">
        <f t="shared" si="60"/>
        <v/>
      </c>
      <c r="AC56" s="133"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4"/>
      <c r="AE56" s="135"/>
      <c r="AF56" s="136"/>
      <c r="AG56" s="137"/>
      <c r="AH56" s="137"/>
      <c r="AI56" s="135"/>
      <c r="AJ56" s="136"/>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ht="151.5" customHeight="1" x14ac:dyDescent="0.3">
      <c r="A57" s="200"/>
      <c r="B57" s="203"/>
      <c r="C57" s="203"/>
      <c r="D57" s="203"/>
      <c r="E57" s="206"/>
      <c r="F57" s="203"/>
      <c r="G57" s="209"/>
      <c r="H57" s="194"/>
      <c r="I57" s="188"/>
      <c r="J57" s="191"/>
      <c r="K57" s="188">
        <f ca="1">IF(NOT(ISERROR(MATCH(J57,_xlfn.ANCHORARRAY(E68),0))),I70&amp;"Por favor no seleccionar los criterios de impacto",J57)</f>
        <v>0</v>
      </c>
      <c r="L57" s="194"/>
      <c r="M57" s="188"/>
      <c r="N57" s="197"/>
      <c r="O57" s="125">
        <v>6</v>
      </c>
      <c r="P57" s="126"/>
      <c r="Q57" s="127" t="str">
        <f t="shared" si="58"/>
        <v/>
      </c>
      <c r="R57" s="128"/>
      <c r="S57" s="128"/>
      <c r="T57" s="129" t="str">
        <f t="shared" si="55"/>
        <v/>
      </c>
      <c r="U57" s="128"/>
      <c r="V57" s="128"/>
      <c r="W57" s="128"/>
      <c r="X57" s="130" t="str">
        <f t="shared" si="59"/>
        <v/>
      </c>
      <c r="Y57" s="131" t="str">
        <f t="shared" si="1"/>
        <v/>
      </c>
      <c r="Z57" s="132" t="str">
        <f t="shared" si="56"/>
        <v/>
      </c>
      <c r="AA57" s="131" t="str">
        <f t="shared" si="3"/>
        <v/>
      </c>
      <c r="AB57" s="132" t="str">
        <f t="shared" si="60"/>
        <v/>
      </c>
      <c r="AC57" s="133" t="str">
        <f t="shared" si="61"/>
        <v/>
      </c>
      <c r="AD57" s="134"/>
      <c r="AE57" s="135"/>
      <c r="AF57" s="136"/>
      <c r="AG57" s="137"/>
      <c r="AH57" s="137"/>
      <c r="AI57" s="135"/>
      <c r="AJ57" s="136"/>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ht="151.5" customHeight="1" x14ac:dyDescent="0.3">
      <c r="A58" s="198">
        <v>9</v>
      </c>
      <c r="B58" s="201"/>
      <c r="C58" s="201"/>
      <c r="D58" s="201"/>
      <c r="E58" s="204"/>
      <c r="F58" s="201"/>
      <c r="G58" s="207"/>
      <c r="H58" s="192" t="str">
        <f>IF(G58&lt;=0,"",IF(G58&lt;=2,"Muy Baja",IF(G58&lt;=24,"Baja",IF(G58&lt;=500,"Media",IF(G58&lt;=5000,"Alta","Muy Alta")))))</f>
        <v/>
      </c>
      <c r="I58" s="186" t="str">
        <f>IF(H58="","",IF(H58="Muy Baja",0.2,IF(H58="Baja",0.4,IF(H58="Media",0.6,IF(H58="Alta",0.8,IF(H58="Muy Alta",1,))))))</f>
        <v/>
      </c>
      <c r="J58" s="189"/>
      <c r="K58" s="186">
        <f ca="1">IF(NOT(ISERROR(MATCH(J58,'Tabla Impacto'!$B$221:$B$223,0))),'Tabla Impacto'!$F$223&amp;"Por favor no seleccionar los criterios de impacto(Afectación Económica o presupuestal y Pérdida Reputacional)",J58)</f>
        <v>0</v>
      </c>
      <c r="L58" s="192" t="str">
        <f ca="1">IF(OR(K58='Tabla Impacto'!$C$11,K58='Tabla Impacto'!$D$11),"Leve",IF(OR(K58='Tabla Impacto'!$C$12,K58='Tabla Impacto'!$D$12),"Menor",IF(OR(K58='Tabla Impacto'!$C$13,K58='Tabla Impacto'!$D$13),"Moderado",IF(OR(K58='Tabla Impacto'!$C$14,K58='Tabla Impacto'!$D$14),"Mayor",IF(OR(K58='Tabla Impacto'!$C$15,K58='Tabla Impacto'!$D$15),"Catastrófico","")))))</f>
        <v/>
      </c>
      <c r="M58" s="186" t="str">
        <f ca="1">IF(L58="","",IF(L58="Leve",0.2,IF(L58="Menor",0.4,IF(L58="Moderado",0.6,IF(L58="Mayor",0.8,IF(L58="Catastrófico",1,))))))</f>
        <v/>
      </c>
      <c r="N58" s="195" t="str">
        <f ca="1">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5">
        <v>1</v>
      </c>
      <c r="P58" s="126"/>
      <c r="Q58" s="127" t="str">
        <f>IF(OR(R58="Preventivo",R58="Detectivo"),"Probabilidad",IF(R58="Correctivo","Impacto",""))</f>
        <v/>
      </c>
      <c r="R58" s="128"/>
      <c r="S58" s="128"/>
      <c r="T58" s="129" t="str">
        <f>IF(AND(R58="Preventivo",S58="Automático"),"50%",IF(AND(R58="Preventivo",S58="Manual"),"40%",IF(AND(R58="Detectivo",S58="Automático"),"40%",IF(AND(R58="Detectivo",S58="Manual"),"30%",IF(AND(R58="Correctivo",S58="Automático"),"35%",IF(AND(R58="Correctivo",S58="Manual"),"25%",""))))))</f>
        <v/>
      </c>
      <c r="U58" s="128"/>
      <c r="V58" s="128"/>
      <c r="W58" s="128"/>
      <c r="X58" s="130" t="str">
        <f>IFERROR(IF(Q58="Probabilidad",(I58-(+I58*T58)),IF(Q58="Impacto",I58,"")),"")</f>
        <v/>
      </c>
      <c r="Y58" s="131" t="str">
        <f>IFERROR(IF(X58="","",IF(X58&lt;=0.2,"Muy Baja",IF(X58&lt;=0.4,"Baja",IF(X58&lt;=0.6,"Media",IF(X58&lt;=0.8,"Alta","Muy Alta"))))),"")</f>
        <v/>
      </c>
      <c r="Z58" s="132" t="str">
        <f>+X58</f>
        <v/>
      </c>
      <c r="AA58" s="131" t="str">
        <f>IFERROR(IF(AB58="","",IF(AB58&lt;=0.2,"Leve",IF(AB58&lt;=0.4,"Menor",IF(AB58&lt;=0.6,"Moderado",IF(AB58&lt;=0.8,"Mayor","Catastrófico"))))),"")</f>
        <v/>
      </c>
      <c r="AB58" s="132" t="str">
        <f>IFERROR(IF(Q58="Impacto",(M58-(+M58*T58)),IF(Q58="Probabilidad",M58,"")),"")</f>
        <v/>
      </c>
      <c r="AC58" s="133"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4"/>
      <c r="AE58" s="135"/>
      <c r="AF58" s="136"/>
      <c r="AG58" s="137"/>
      <c r="AH58" s="137"/>
      <c r="AI58" s="135"/>
      <c r="AJ58" s="136"/>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ht="151.5" customHeight="1" x14ac:dyDescent="0.3">
      <c r="A59" s="199"/>
      <c r="B59" s="202"/>
      <c r="C59" s="202"/>
      <c r="D59" s="202"/>
      <c r="E59" s="205"/>
      <c r="F59" s="202"/>
      <c r="G59" s="208"/>
      <c r="H59" s="193"/>
      <c r="I59" s="187"/>
      <c r="J59" s="190"/>
      <c r="K59" s="187">
        <f ca="1">IF(NOT(ISERROR(MATCH(J59,_xlfn.ANCHORARRAY(E70),0))),I72&amp;"Por favor no seleccionar los criterios de impacto",J59)</f>
        <v>0</v>
      </c>
      <c r="L59" s="193"/>
      <c r="M59" s="187"/>
      <c r="N59" s="196"/>
      <c r="O59" s="125">
        <v>2</v>
      </c>
      <c r="P59" s="126"/>
      <c r="Q59" s="127" t="str">
        <f>IF(OR(R59="Preventivo",R59="Detectivo"),"Probabilidad",IF(R59="Correctivo","Impacto",""))</f>
        <v/>
      </c>
      <c r="R59" s="128"/>
      <c r="S59" s="128"/>
      <c r="T59" s="129" t="str">
        <f t="shared" ref="T59:T63" si="62">IF(AND(R59="Preventivo",S59="Automático"),"50%",IF(AND(R59="Preventivo",S59="Manual"),"40%",IF(AND(R59="Detectivo",S59="Automático"),"40%",IF(AND(R59="Detectivo",S59="Manual"),"30%",IF(AND(R59="Correctivo",S59="Automático"),"35%",IF(AND(R59="Correctivo",S59="Manual"),"25%",""))))))</f>
        <v/>
      </c>
      <c r="U59" s="128"/>
      <c r="V59" s="128"/>
      <c r="W59" s="128"/>
      <c r="X59" s="130" t="str">
        <f>IFERROR(IF(AND(Q58="Probabilidad",Q59="Probabilidad"),(Z58-(+Z58*T59)),IF(Q59="Probabilidad",(I58-(+I58*T59)),IF(Q59="Impacto",Z58,""))),"")</f>
        <v/>
      </c>
      <c r="Y59" s="131" t="str">
        <f t="shared" si="1"/>
        <v/>
      </c>
      <c r="Z59" s="132" t="str">
        <f t="shared" ref="Z59:Z63" si="63">+X59</f>
        <v/>
      </c>
      <c r="AA59" s="131" t="str">
        <f t="shared" si="3"/>
        <v/>
      </c>
      <c r="AB59" s="132" t="str">
        <f>IFERROR(IF(AND(Q58="Impacto",Q59="Impacto"),(AB52-(+AB52*T59)),IF(Q59="Impacto",($M$58-(+$M$58*T59)),IF(Q59="Probabilidad",AB52,""))),"")</f>
        <v/>
      </c>
      <c r="AC59" s="133"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4"/>
      <c r="AE59" s="135"/>
      <c r="AF59" s="136"/>
      <c r="AG59" s="137"/>
      <c r="AH59" s="137"/>
      <c r="AI59" s="135"/>
      <c r="AJ59" s="136"/>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ht="151.5" customHeight="1" x14ac:dyDescent="0.3">
      <c r="A60" s="199"/>
      <c r="B60" s="202"/>
      <c r="C60" s="202"/>
      <c r="D60" s="202"/>
      <c r="E60" s="205"/>
      <c r="F60" s="202"/>
      <c r="G60" s="208"/>
      <c r="H60" s="193"/>
      <c r="I60" s="187"/>
      <c r="J60" s="190"/>
      <c r="K60" s="187">
        <f ca="1">IF(NOT(ISERROR(MATCH(J60,_xlfn.ANCHORARRAY(E71),0))),I73&amp;"Por favor no seleccionar los criterios de impacto",J60)</f>
        <v>0</v>
      </c>
      <c r="L60" s="193"/>
      <c r="M60" s="187"/>
      <c r="N60" s="196"/>
      <c r="O60" s="125">
        <v>3</v>
      </c>
      <c r="P60" s="138"/>
      <c r="Q60" s="127" t="str">
        <f>IF(OR(R60="Preventivo",R60="Detectivo"),"Probabilidad",IF(R60="Correctivo","Impacto",""))</f>
        <v/>
      </c>
      <c r="R60" s="128"/>
      <c r="S60" s="128"/>
      <c r="T60" s="129" t="str">
        <f t="shared" si="62"/>
        <v/>
      </c>
      <c r="U60" s="128"/>
      <c r="V60" s="128"/>
      <c r="W60" s="128"/>
      <c r="X60" s="130" t="str">
        <f>IFERROR(IF(AND(Q59="Probabilidad",Q60="Probabilidad"),(Z59-(+Z59*T60)),IF(AND(Q59="Impacto",Q60="Probabilidad"),(Z58-(+Z58*T60)),IF(Q60="Impacto",Z59,""))),"")</f>
        <v/>
      </c>
      <c r="Y60" s="131" t="str">
        <f t="shared" si="1"/>
        <v/>
      </c>
      <c r="Z60" s="132" t="str">
        <f t="shared" si="63"/>
        <v/>
      </c>
      <c r="AA60" s="131" t="str">
        <f t="shared" si="3"/>
        <v/>
      </c>
      <c r="AB60" s="132" t="str">
        <f>IFERROR(IF(AND(Q59="Impacto",Q60="Impacto"),(AB59-(+AB59*T60)),IF(AND(Q59="Probabilidad",Q60="Impacto"),(AB58-(+AB58*T60)),IF(Q60="Probabilidad",AB59,""))),"")</f>
        <v/>
      </c>
      <c r="AC60" s="133" t="str">
        <f t="shared" si="64"/>
        <v/>
      </c>
      <c r="AD60" s="134"/>
      <c r="AE60" s="135"/>
      <c r="AF60" s="136"/>
      <c r="AG60" s="137"/>
      <c r="AH60" s="137"/>
      <c r="AI60" s="135"/>
      <c r="AJ60" s="136"/>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ht="151.5" customHeight="1" x14ac:dyDescent="0.3">
      <c r="A61" s="199"/>
      <c r="B61" s="202"/>
      <c r="C61" s="202"/>
      <c r="D61" s="202"/>
      <c r="E61" s="205"/>
      <c r="F61" s="202"/>
      <c r="G61" s="208"/>
      <c r="H61" s="193"/>
      <c r="I61" s="187"/>
      <c r="J61" s="190"/>
      <c r="K61" s="187">
        <f ca="1">IF(NOT(ISERROR(MATCH(J61,_xlfn.ANCHORARRAY(E72),0))),I74&amp;"Por favor no seleccionar los criterios de impacto",J61)</f>
        <v>0</v>
      </c>
      <c r="L61" s="193"/>
      <c r="M61" s="187"/>
      <c r="N61" s="196"/>
      <c r="O61" s="125">
        <v>4</v>
      </c>
      <c r="P61" s="126"/>
      <c r="Q61" s="127" t="str">
        <f t="shared" ref="Q61:Q63" si="65">IF(OR(R61="Preventivo",R61="Detectivo"),"Probabilidad",IF(R61="Correctivo","Impacto",""))</f>
        <v/>
      </c>
      <c r="R61" s="128"/>
      <c r="S61" s="128"/>
      <c r="T61" s="129" t="str">
        <f t="shared" si="62"/>
        <v/>
      </c>
      <c r="U61" s="128"/>
      <c r="V61" s="128"/>
      <c r="W61" s="128"/>
      <c r="X61" s="130" t="str">
        <f t="shared" ref="X61:X63" si="66">IFERROR(IF(AND(Q60="Probabilidad",Q61="Probabilidad"),(Z60-(+Z60*T61)),IF(AND(Q60="Impacto",Q61="Probabilidad"),(Z59-(+Z59*T61)),IF(Q61="Impacto",Z60,""))),"")</f>
        <v/>
      </c>
      <c r="Y61" s="131" t="str">
        <f t="shared" si="1"/>
        <v/>
      </c>
      <c r="Z61" s="132" t="str">
        <f t="shared" si="63"/>
        <v/>
      </c>
      <c r="AA61" s="131" t="str">
        <f t="shared" si="3"/>
        <v/>
      </c>
      <c r="AB61" s="132" t="str">
        <f t="shared" ref="AB61:AB63" si="67">IFERROR(IF(AND(Q60="Impacto",Q61="Impacto"),(AB60-(+AB60*T61)),IF(AND(Q60="Probabilidad",Q61="Impacto"),(AB59-(+AB59*T61)),IF(Q61="Probabilidad",AB60,""))),"")</f>
        <v/>
      </c>
      <c r="AC61" s="133"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4"/>
      <c r="AE61" s="135"/>
      <c r="AF61" s="136"/>
      <c r="AG61" s="137"/>
      <c r="AH61" s="137"/>
      <c r="AI61" s="135"/>
      <c r="AJ61" s="136"/>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ht="151.5" customHeight="1" x14ac:dyDescent="0.3">
      <c r="A62" s="199"/>
      <c r="B62" s="202"/>
      <c r="C62" s="202"/>
      <c r="D62" s="202"/>
      <c r="E62" s="205"/>
      <c r="F62" s="202"/>
      <c r="G62" s="208"/>
      <c r="H62" s="193"/>
      <c r="I62" s="187"/>
      <c r="J62" s="190"/>
      <c r="K62" s="187">
        <f ca="1">IF(NOT(ISERROR(MATCH(J62,_xlfn.ANCHORARRAY(E73),0))),I75&amp;"Por favor no seleccionar los criterios de impacto",J62)</f>
        <v>0</v>
      </c>
      <c r="L62" s="193"/>
      <c r="M62" s="187"/>
      <c r="N62" s="196"/>
      <c r="O62" s="125">
        <v>5</v>
      </c>
      <c r="P62" s="126"/>
      <c r="Q62" s="127" t="str">
        <f t="shared" si="65"/>
        <v/>
      </c>
      <c r="R62" s="128"/>
      <c r="S62" s="128"/>
      <c r="T62" s="129" t="str">
        <f t="shared" si="62"/>
        <v/>
      </c>
      <c r="U62" s="128"/>
      <c r="V62" s="128"/>
      <c r="W62" s="128"/>
      <c r="X62" s="130" t="str">
        <f t="shared" si="66"/>
        <v/>
      </c>
      <c r="Y62" s="131" t="str">
        <f t="shared" si="1"/>
        <v/>
      </c>
      <c r="Z62" s="132" t="str">
        <f t="shared" si="63"/>
        <v/>
      </c>
      <c r="AA62" s="131" t="str">
        <f t="shared" si="3"/>
        <v/>
      </c>
      <c r="AB62" s="132" t="str">
        <f t="shared" si="67"/>
        <v/>
      </c>
      <c r="AC62" s="133"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4"/>
      <c r="AE62" s="135"/>
      <c r="AF62" s="136"/>
      <c r="AG62" s="137"/>
      <c r="AH62" s="137"/>
      <c r="AI62" s="135"/>
      <c r="AJ62" s="136"/>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ht="151.5" customHeight="1" x14ac:dyDescent="0.3">
      <c r="A63" s="200"/>
      <c r="B63" s="203"/>
      <c r="C63" s="203"/>
      <c r="D63" s="203"/>
      <c r="E63" s="206"/>
      <c r="F63" s="203"/>
      <c r="G63" s="209"/>
      <c r="H63" s="194"/>
      <c r="I63" s="188"/>
      <c r="J63" s="191"/>
      <c r="K63" s="188">
        <f ca="1">IF(NOT(ISERROR(MATCH(J63,_xlfn.ANCHORARRAY(E74),0))),I76&amp;"Por favor no seleccionar los criterios de impacto",J63)</f>
        <v>0</v>
      </c>
      <c r="L63" s="194"/>
      <c r="M63" s="188"/>
      <c r="N63" s="197"/>
      <c r="O63" s="125">
        <v>6</v>
      </c>
      <c r="P63" s="126"/>
      <c r="Q63" s="127" t="str">
        <f t="shared" si="65"/>
        <v/>
      </c>
      <c r="R63" s="128"/>
      <c r="S63" s="128"/>
      <c r="T63" s="129" t="str">
        <f t="shared" si="62"/>
        <v/>
      </c>
      <c r="U63" s="128"/>
      <c r="V63" s="128"/>
      <c r="W63" s="128"/>
      <c r="X63" s="130" t="str">
        <f t="shared" si="66"/>
        <v/>
      </c>
      <c r="Y63" s="131" t="str">
        <f t="shared" si="1"/>
        <v/>
      </c>
      <c r="Z63" s="132" t="str">
        <f t="shared" si="63"/>
        <v/>
      </c>
      <c r="AA63" s="131" t="str">
        <f t="shared" si="3"/>
        <v/>
      </c>
      <c r="AB63" s="132" t="str">
        <f t="shared" si="67"/>
        <v/>
      </c>
      <c r="AC63" s="133" t="str">
        <f t="shared" si="68"/>
        <v/>
      </c>
      <c r="AD63" s="134"/>
      <c r="AE63" s="135"/>
      <c r="AF63" s="136"/>
      <c r="AG63" s="137"/>
      <c r="AH63" s="137"/>
      <c r="AI63" s="135"/>
      <c r="AJ63" s="136"/>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ht="151.5" customHeight="1" x14ac:dyDescent="0.3">
      <c r="A64" s="198">
        <v>10</v>
      </c>
      <c r="B64" s="201"/>
      <c r="C64" s="201"/>
      <c r="D64" s="201"/>
      <c r="E64" s="204"/>
      <c r="F64" s="201"/>
      <c r="G64" s="207"/>
      <c r="H64" s="192" t="str">
        <f>IF(G64&lt;=0,"",IF(G64&lt;=2,"Muy Baja",IF(G64&lt;=24,"Baja",IF(G64&lt;=500,"Media",IF(G64&lt;=5000,"Alta","Muy Alta")))))</f>
        <v/>
      </c>
      <c r="I64" s="186" t="str">
        <f>IF(H64="","",IF(H64="Muy Baja",0.2,IF(H64="Baja",0.4,IF(H64="Media",0.6,IF(H64="Alta",0.8,IF(H64="Muy Alta",1,))))))</f>
        <v/>
      </c>
      <c r="J64" s="189"/>
      <c r="K64" s="186">
        <f ca="1">IF(NOT(ISERROR(MATCH(J64,'Tabla Impacto'!$B$221:$B$223,0))),'Tabla Impacto'!$F$223&amp;"Por favor no seleccionar los criterios de impacto(Afectación Económica o presupuestal y Pérdida Reputacional)",J64)</f>
        <v>0</v>
      </c>
      <c r="L64" s="192" t="str">
        <f ca="1">IF(OR(K64='Tabla Impacto'!$C$11,K64='Tabla Impacto'!$D$11),"Leve",IF(OR(K64='Tabla Impacto'!$C$12,K64='Tabla Impacto'!$D$12),"Menor",IF(OR(K64='Tabla Impacto'!$C$13,K64='Tabla Impacto'!$D$13),"Moderado",IF(OR(K64='Tabla Impacto'!$C$14,K64='Tabla Impacto'!$D$14),"Mayor",IF(OR(K64='Tabla Impacto'!$C$15,K64='Tabla Impacto'!$D$15),"Catastrófico","")))))</f>
        <v/>
      </c>
      <c r="M64" s="186" t="str">
        <f ca="1">IF(L64="","",IF(L64="Leve",0.2,IF(L64="Menor",0.4,IF(L64="Moderado",0.6,IF(L64="Mayor",0.8,IF(L64="Catastrófico",1,))))))</f>
        <v/>
      </c>
      <c r="N64" s="195" t="str">
        <f ca="1">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5">
        <v>1</v>
      </c>
      <c r="P64" s="126"/>
      <c r="Q64" s="127" t="str">
        <f>IF(OR(R64="Preventivo",R64="Detectivo"),"Probabilidad",IF(R64="Correctivo","Impacto",""))</f>
        <v/>
      </c>
      <c r="R64" s="128"/>
      <c r="S64" s="128"/>
      <c r="T64" s="129" t="str">
        <f>IF(AND(R64="Preventivo",S64="Automático"),"50%",IF(AND(R64="Preventivo",S64="Manual"),"40%",IF(AND(R64="Detectivo",S64="Automático"),"40%",IF(AND(R64="Detectivo",S64="Manual"),"30%",IF(AND(R64="Correctivo",S64="Automático"),"35%",IF(AND(R64="Correctivo",S64="Manual"),"25%",""))))))</f>
        <v/>
      </c>
      <c r="U64" s="128"/>
      <c r="V64" s="128"/>
      <c r="W64" s="128"/>
      <c r="X64" s="130" t="str">
        <f>IFERROR(IF(Q64="Probabilidad",(I64-(+I64*T64)),IF(Q64="Impacto",I64,"")),"")</f>
        <v/>
      </c>
      <c r="Y64" s="131" t="str">
        <f>IFERROR(IF(X64="","",IF(X64&lt;=0.2,"Muy Baja",IF(X64&lt;=0.4,"Baja",IF(X64&lt;=0.6,"Media",IF(X64&lt;=0.8,"Alta","Muy Alta"))))),"")</f>
        <v/>
      </c>
      <c r="Z64" s="132" t="str">
        <f>+X64</f>
        <v/>
      </c>
      <c r="AA64" s="131" t="str">
        <f>IFERROR(IF(AB64="","",IF(AB64&lt;=0.2,"Leve",IF(AB64&lt;=0.4,"Menor",IF(AB64&lt;=0.6,"Moderado",IF(AB64&lt;=0.8,"Mayor","Catastrófico"))))),"")</f>
        <v/>
      </c>
      <c r="AB64" s="132" t="str">
        <f>IFERROR(IF(Q64="Impacto",(M64-(+M64*T64)),IF(Q64="Probabilidad",M64,"")),"")</f>
        <v/>
      </c>
      <c r="AC64" s="133"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4"/>
      <c r="AE64" s="135"/>
      <c r="AF64" s="136"/>
      <c r="AG64" s="137"/>
      <c r="AH64" s="137"/>
      <c r="AI64" s="135"/>
      <c r="AJ64" s="136"/>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36" ht="151.5" customHeight="1" x14ac:dyDescent="0.3">
      <c r="A65" s="199"/>
      <c r="B65" s="202"/>
      <c r="C65" s="202"/>
      <c r="D65" s="202"/>
      <c r="E65" s="205"/>
      <c r="F65" s="202"/>
      <c r="G65" s="208"/>
      <c r="H65" s="193"/>
      <c r="I65" s="187"/>
      <c r="J65" s="190"/>
      <c r="K65" s="187">
        <f ca="1">IF(NOT(ISERROR(MATCH(J65,_xlfn.ANCHORARRAY(E76),0))),I78&amp;"Por favor no seleccionar los criterios de impacto",J65)</f>
        <v>0</v>
      </c>
      <c r="L65" s="193"/>
      <c r="M65" s="187"/>
      <c r="N65" s="196"/>
      <c r="O65" s="125">
        <v>2</v>
      </c>
      <c r="P65" s="126"/>
      <c r="Q65" s="127" t="str">
        <f>IF(OR(R65="Preventivo",R65="Detectivo"),"Probabilidad",IF(R65="Correctivo","Impacto",""))</f>
        <v/>
      </c>
      <c r="R65" s="128"/>
      <c r="S65" s="128"/>
      <c r="T65" s="129" t="str">
        <f t="shared" ref="T65:T69" si="69">IF(AND(R65="Preventivo",S65="Automático"),"50%",IF(AND(R65="Preventivo",S65="Manual"),"40%",IF(AND(R65="Detectivo",S65="Automático"),"40%",IF(AND(R65="Detectivo",S65="Manual"),"30%",IF(AND(R65="Correctivo",S65="Automático"),"35%",IF(AND(R65="Correctivo",S65="Manual"),"25%",""))))))</f>
        <v/>
      </c>
      <c r="U65" s="128"/>
      <c r="V65" s="128"/>
      <c r="W65" s="128"/>
      <c r="X65" s="130" t="str">
        <f>IFERROR(IF(AND(Q64="Probabilidad",Q65="Probabilidad"),(Z64-(+Z64*T65)),IF(Q65="Probabilidad",(I64-(+I64*T65)),IF(Q65="Impacto",Z64,""))),"")</f>
        <v/>
      </c>
      <c r="Y65" s="131" t="str">
        <f t="shared" si="1"/>
        <v/>
      </c>
      <c r="Z65" s="132" t="str">
        <f t="shared" ref="Z65:Z69" si="70">+X65</f>
        <v/>
      </c>
      <c r="AA65" s="131" t="str">
        <f t="shared" si="3"/>
        <v/>
      </c>
      <c r="AB65" s="132" t="str">
        <f>IFERROR(IF(AND(Q64="Impacto",Q65="Impacto"),(AB58-(+AB58*T65)),IF(Q65="Impacto",($M$64-(+$M$64*T65)),IF(Q65="Probabilidad",AB58,""))),"")</f>
        <v/>
      </c>
      <c r="AC65" s="133"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4"/>
      <c r="AE65" s="135"/>
      <c r="AF65" s="136"/>
      <c r="AG65" s="137"/>
      <c r="AH65" s="137"/>
      <c r="AI65" s="135"/>
      <c r="AJ65" s="136"/>
    </row>
    <row r="66" spans="1:36" ht="151.5" customHeight="1" x14ac:dyDescent="0.3">
      <c r="A66" s="199"/>
      <c r="B66" s="202"/>
      <c r="C66" s="202"/>
      <c r="D66" s="202"/>
      <c r="E66" s="205"/>
      <c r="F66" s="202"/>
      <c r="G66" s="208"/>
      <c r="H66" s="193"/>
      <c r="I66" s="187"/>
      <c r="J66" s="190"/>
      <c r="K66" s="187">
        <f ca="1">IF(NOT(ISERROR(MATCH(J66,_xlfn.ANCHORARRAY(E77),0))),I79&amp;"Por favor no seleccionar los criterios de impacto",J66)</f>
        <v>0</v>
      </c>
      <c r="L66" s="193"/>
      <c r="M66" s="187"/>
      <c r="N66" s="196"/>
      <c r="O66" s="125">
        <v>3</v>
      </c>
      <c r="P66" s="138"/>
      <c r="Q66" s="127" t="str">
        <f>IF(OR(R66="Preventivo",R66="Detectivo"),"Probabilidad",IF(R66="Correctivo","Impacto",""))</f>
        <v/>
      </c>
      <c r="R66" s="128"/>
      <c r="S66" s="128"/>
      <c r="T66" s="129" t="str">
        <f t="shared" si="69"/>
        <v/>
      </c>
      <c r="U66" s="128"/>
      <c r="V66" s="128"/>
      <c r="W66" s="128"/>
      <c r="X66" s="130" t="str">
        <f>IFERROR(IF(AND(Q65="Probabilidad",Q66="Probabilidad"),(Z65-(+Z65*T66)),IF(AND(Q65="Impacto",Q66="Probabilidad"),(Z64-(+Z64*T66)),IF(Q66="Impacto",Z65,""))),"")</f>
        <v/>
      </c>
      <c r="Y66" s="131" t="str">
        <f t="shared" si="1"/>
        <v/>
      </c>
      <c r="Z66" s="132" t="str">
        <f t="shared" si="70"/>
        <v/>
      </c>
      <c r="AA66" s="131" t="str">
        <f t="shared" si="3"/>
        <v/>
      </c>
      <c r="AB66" s="132" t="str">
        <f>IFERROR(IF(AND(Q65="Impacto",Q66="Impacto"),(AB65-(+AB65*T66)),IF(AND(Q65="Probabilidad",Q66="Impacto"),(AB64-(+AB64*T66)),IF(Q66="Probabilidad",AB65,""))),"")</f>
        <v/>
      </c>
      <c r="AC66" s="133" t="str">
        <f t="shared" si="71"/>
        <v/>
      </c>
      <c r="AD66" s="134"/>
      <c r="AE66" s="135"/>
      <c r="AF66" s="136"/>
      <c r="AG66" s="137"/>
      <c r="AH66" s="137"/>
      <c r="AI66" s="135"/>
      <c r="AJ66" s="136"/>
    </row>
    <row r="67" spans="1:36" ht="151.5" customHeight="1" x14ac:dyDescent="0.3">
      <c r="A67" s="199"/>
      <c r="B67" s="202"/>
      <c r="C67" s="202"/>
      <c r="D67" s="202"/>
      <c r="E67" s="205"/>
      <c r="F67" s="202"/>
      <c r="G67" s="208"/>
      <c r="H67" s="193"/>
      <c r="I67" s="187"/>
      <c r="J67" s="190"/>
      <c r="K67" s="187">
        <f ca="1">IF(NOT(ISERROR(MATCH(J67,_xlfn.ANCHORARRAY(E78),0))),I80&amp;"Por favor no seleccionar los criterios de impacto",J67)</f>
        <v>0</v>
      </c>
      <c r="L67" s="193"/>
      <c r="M67" s="187"/>
      <c r="N67" s="196"/>
      <c r="O67" s="125">
        <v>4</v>
      </c>
      <c r="P67" s="126"/>
      <c r="Q67" s="127" t="str">
        <f t="shared" ref="Q67:Q69" si="72">IF(OR(R67="Preventivo",R67="Detectivo"),"Probabilidad",IF(R67="Correctivo","Impacto",""))</f>
        <v/>
      </c>
      <c r="R67" s="128"/>
      <c r="S67" s="128"/>
      <c r="T67" s="129" t="str">
        <f t="shared" si="69"/>
        <v/>
      </c>
      <c r="U67" s="128"/>
      <c r="V67" s="128"/>
      <c r="W67" s="128"/>
      <c r="X67" s="130" t="str">
        <f t="shared" ref="X67:X69" si="73">IFERROR(IF(AND(Q66="Probabilidad",Q67="Probabilidad"),(Z66-(+Z66*T67)),IF(AND(Q66="Impacto",Q67="Probabilidad"),(Z65-(+Z65*T67)),IF(Q67="Impacto",Z66,""))),"")</f>
        <v/>
      </c>
      <c r="Y67" s="131" t="str">
        <f t="shared" si="1"/>
        <v/>
      </c>
      <c r="Z67" s="132" t="str">
        <f t="shared" si="70"/>
        <v/>
      </c>
      <c r="AA67" s="131" t="str">
        <f t="shared" si="3"/>
        <v/>
      </c>
      <c r="AB67" s="132" t="str">
        <f t="shared" ref="AB67:AB69" si="74">IFERROR(IF(AND(Q66="Impacto",Q67="Impacto"),(AB66-(+AB66*T67)),IF(AND(Q66="Probabilidad",Q67="Impacto"),(AB65-(+AB65*T67)),IF(Q67="Probabilidad",AB66,""))),"")</f>
        <v/>
      </c>
      <c r="AC67" s="133"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4"/>
      <c r="AE67" s="135"/>
      <c r="AF67" s="136"/>
      <c r="AG67" s="137"/>
      <c r="AH67" s="137"/>
      <c r="AI67" s="135"/>
      <c r="AJ67" s="136"/>
    </row>
    <row r="68" spans="1:36" ht="151.5" customHeight="1" x14ac:dyDescent="0.3">
      <c r="A68" s="199"/>
      <c r="B68" s="202"/>
      <c r="C68" s="202"/>
      <c r="D68" s="202"/>
      <c r="E68" s="205"/>
      <c r="F68" s="202"/>
      <c r="G68" s="208"/>
      <c r="H68" s="193"/>
      <c r="I68" s="187"/>
      <c r="J68" s="190"/>
      <c r="K68" s="187">
        <f ca="1">IF(NOT(ISERROR(MATCH(J68,_xlfn.ANCHORARRAY(E79),0))),I81&amp;"Por favor no seleccionar los criterios de impacto",J68)</f>
        <v>0</v>
      </c>
      <c r="L68" s="193"/>
      <c r="M68" s="187"/>
      <c r="N68" s="196"/>
      <c r="O68" s="125">
        <v>5</v>
      </c>
      <c r="P68" s="126"/>
      <c r="Q68" s="127" t="str">
        <f t="shared" si="72"/>
        <v/>
      </c>
      <c r="R68" s="128"/>
      <c r="S68" s="128"/>
      <c r="T68" s="129" t="str">
        <f t="shared" si="69"/>
        <v/>
      </c>
      <c r="U68" s="128"/>
      <c r="V68" s="128"/>
      <c r="W68" s="128"/>
      <c r="X68" s="130" t="str">
        <f t="shared" si="73"/>
        <v/>
      </c>
      <c r="Y68" s="131" t="str">
        <f t="shared" si="1"/>
        <v/>
      </c>
      <c r="Z68" s="132" t="str">
        <f t="shared" si="70"/>
        <v/>
      </c>
      <c r="AA68" s="131" t="str">
        <f t="shared" si="3"/>
        <v/>
      </c>
      <c r="AB68" s="132" t="str">
        <f t="shared" si="74"/>
        <v/>
      </c>
      <c r="AC68" s="133"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4"/>
      <c r="AE68" s="135"/>
      <c r="AF68" s="136"/>
      <c r="AG68" s="137"/>
      <c r="AH68" s="137"/>
      <c r="AI68" s="135"/>
      <c r="AJ68" s="136"/>
    </row>
    <row r="69" spans="1:36" ht="151.5" customHeight="1" x14ac:dyDescent="0.3">
      <c r="A69" s="200"/>
      <c r="B69" s="203"/>
      <c r="C69" s="203"/>
      <c r="D69" s="203"/>
      <c r="E69" s="206"/>
      <c r="F69" s="203"/>
      <c r="G69" s="209"/>
      <c r="H69" s="194"/>
      <c r="I69" s="188"/>
      <c r="J69" s="191"/>
      <c r="K69" s="188">
        <f ca="1">IF(NOT(ISERROR(MATCH(J69,_xlfn.ANCHORARRAY(E80),0))),I82&amp;"Por favor no seleccionar los criterios de impacto",J69)</f>
        <v>0</v>
      </c>
      <c r="L69" s="194"/>
      <c r="M69" s="188"/>
      <c r="N69" s="197"/>
      <c r="O69" s="125">
        <v>6</v>
      </c>
      <c r="P69" s="126"/>
      <c r="Q69" s="127" t="str">
        <f t="shared" si="72"/>
        <v/>
      </c>
      <c r="R69" s="128"/>
      <c r="S69" s="128"/>
      <c r="T69" s="129" t="str">
        <f t="shared" si="69"/>
        <v/>
      </c>
      <c r="U69" s="128"/>
      <c r="V69" s="128"/>
      <c r="W69" s="128"/>
      <c r="X69" s="130" t="str">
        <f t="shared" si="73"/>
        <v/>
      </c>
      <c r="Y69" s="131" t="str">
        <f t="shared" si="1"/>
        <v/>
      </c>
      <c r="Z69" s="132" t="str">
        <f t="shared" si="70"/>
        <v/>
      </c>
      <c r="AA69" s="131" t="str">
        <f t="shared" si="3"/>
        <v/>
      </c>
      <c r="AB69" s="132" t="str">
        <f t="shared" si="74"/>
        <v/>
      </c>
      <c r="AC69" s="133" t="str">
        <f t="shared" si="75"/>
        <v/>
      </c>
      <c r="AD69" s="134"/>
      <c r="AE69" s="135"/>
      <c r="AF69" s="136"/>
      <c r="AG69" s="137"/>
      <c r="AH69" s="137"/>
      <c r="AI69" s="135"/>
      <c r="AJ69" s="136"/>
    </row>
    <row r="70" spans="1:36" ht="49.5" customHeight="1" x14ac:dyDescent="0.3">
      <c r="A70" s="6"/>
      <c r="B70" s="183" t="s">
        <v>131</v>
      </c>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c r="AA70" s="184"/>
      <c r="AB70" s="184"/>
      <c r="AC70" s="184"/>
      <c r="AD70" s="184"/>
      <c r="AE70" s="184"/>
      <c r="AF70" s="184"/>
      <c r="AG70" s="184"/>
      <c r="AH70" s="184"/>
      <c r="AI70" s="184"/>
      <c r="AJ70" s="185"/>
    </row>
    <row r="72" spans="1:36" x14ac:dyDescent="0.3">
      <c r="A72" s="1"/>
      <c r="B72" s="24" t="s">
        <v>143</v>
      </c>
      <c r="C72" s="1"/>
      <c r="D72" s="1"/>
      <c r="F72" s="1"/>
    </row>
  </sheetData>
  <sheetProtection algorithmName="SHA-512" hashValue="EvJ1+PiI29PplkW7FammMLnuc1LYWeFXJM7HpIdaRHlaYQf9cdUH3BF8ftff5fDT4dbbQ3OnIBT9eOomvzmtCw==" saltValue="pPzcpNDct/p6BSwOcYSWYQ==" spinCount="100000" sheet="1" objects="1" scenarios="1"/>
  <dataConsolidate/>
  <mergeCells count="185">
    <mergeCell ref="A6:B6"/>
    <mergeCell ref="C6:N6"/>
    <mergeCell ref="A7:G7"/>
    <mergeCell ref="H7:N7"/>
    <mergeCell ref="O7:W7"/>
    <mergeCell ref="X7:AD7"/>
    <mergeCell ref="A1:AJ2"/>
    <mergeCell ref="A4:B4"/>
    <mergeCell ref="C4:N4"/>
    <mergeCell ref="O4:Q4"/>
    <mergeCell ref="A5:B5"/>
    <mergeCell ref="C5:N5"/>
    <mergeCell ref="J8:J9"/>
    <mergeCell ref="K8:K9"/>
    <mergeCell ref="L8:L9"/>
    <mergeCell ref="M8:M9"/>
    <mergeCell ref="N8:N9"/>
    <mergeCell ref="O8:O9"/>
    <mergeCell ref="AE7:AJ7"/>
    <mergeCell ref="A8:A9"/>
    <mergeCell ref="B8:B9"/>
    <mergeCell ref="C8:C9"/>
    <mergeCell ref="D8:D9"/>
    <mergeCell ref="E8:E9"/>
    <mergeCell ref="F8:F9"/>
    <mergeCell ref="G8:G9"/>
    <mergeCell ref="H8:H9"/>
    <mergeCell ref="I8:I9"/>
    <mergeCell ref="AG8:AG9"/>
    <mergeCell ref="AH8:AH9"/>
    <mergeCell ref="AI8:AI9"/>
    <mergeCell ref="AJ8:AJ9"/>
    <mergeCell ref="AD8:AD9"/>
    <mergeCell ref="AE8:AE9"/>
    <mergeCell ref="AF8:AF9"/>
    <mergeCell ref="AA8:AA9"/>
    <mergeCell ref="AB8:AB9"/>
    <mergeCell ref="AC8:AC9"/>
    <mergeCell ref="P8:P9"/>
    <mergeCell ref="Q8:Q9"/>
    <mergeCell ref="R8:W8"/>
    <mergeCell ref="X8:X9"/>
    <mergeCell ref="Y8:Y9"/>
    <mergeCell ref="Z8:Z9"/>
    <mergeCell ref="N16:N21"/>
    <mergeCell ref="M10:M15"/>
    <mergeCell ref="N10:N15"/>
    <mergeCell ref="A16:A21"/>
    <mergeCell ref="B16:B21"/>
    <mergeCell ref="C16:C21"/>
    <mergeCell ref="D16:D21"/>
    <mergeCell ref="E16:E21"/>
    <mergeCell ref="F16:F21"/>
    <mergeCell ref="G16:G21"/>
    <mergeCell ref="H16:H21"/>
    <mergeCell ref="G10:G15"/>
    <mergeCell ref="H10:H15"/>
    <mergeCell ref="I10:I15"/>
    <mergeCell ref="J10:J15"/>
    <mergeCell ref="K10:K15"/>
    <mergeCell ref="L10:L15"/>
    <mergeCell ref="A10:A15"/>
    <mergeCell ref="B10:B15"/>
    <mergeCell ref="C10:C15"/>
    <mergeCell ref="D10:D15"/>
    <mergeCell ref="E10:E15"/>
    <mergeCell ref="F10:F15"/>
    <mergeCell ref="C22:C27"/>
    <mergeCell ref="D22:D27"/>
    <mergeCell ref="E22:E27"/>
    <mergeCell ref="F22:F27"/>
    <mergeCell ref="I16:I21"/>
    <mergeCell ref="J16:J21"/>
    <mergeCell ref="K16:K21"/>
    <mergeCell ref="L16:L21"/>
    <mergeCell ref="M16:M21"/>
    <mergeCell ref="I28:I33"/>
    <mergeCell ref="J28:J33"/>
    <mergeCell ref="K28:K33"/>
    <mergeCell ref="L28:L33"/>
    <mergeCell ref="M28:M33"/>
    <mergeCell ref="N28:N33"/>
    <mergeCell ref="M22:M27"/>
    <mergeCell ref="N22:N27"/>
    <mergeCell ref="A28:A33"/>
    <mergeCell ref="B28:B33"/>
    <mergeCell ref="C28:C33"/>
    <mergeCell ref="D28:D33"/>
    <mergeCell ref="E28:E33"/>
    <mergeCell ref="F28:F33"/>
    <mergeCell ref="G28:G33"/>
    <mergeCell ref="H28:H33"/>
    <mergeCell ref="G22:G27"/>
    <mergeCell ref="H22:H27"/>
    <mergeCell ref="I22:I27"/>
    <mergeCell ref="J22:J27"/>
    <mergeCell ref="K22:K27"/>
    <mergeCell ref="L22:L27"/>
    <mergeCell ref="A22:A27"/>
    <mergeCell ref="B22:B27"/>
    <mergeCell ref="N40:N45"/>
    <mergeCell ref="M34:M39"/>
    <mergeCell ref="N34:N39"/>
    <mergeCell ref="A40:A45"/>
    <mergeCell ref="B40:B45"/>
    <mergeCell ref="C40:C45"/>
    <mergeCell ref="D40:D45"/>
    <mergeCell ref="E40:E45"/>
    <mergeCell ref="F40:F45"/>
    <mergeCell ref="G40:G45"/>
    <mergeCell ref="H40:H45"/>
    <mergeCell ref="G34:G39"/>
    <mergeCell ref="H34:H39"/>
    <mergeCell ref="I34:I39"/>
    <mergeCell ref="J34:J39"/>
    <mergeCell ref="K34:K39"/>
    <mergeCell ref="L34:L39"/>
    <mergeCell ref="A34:A39"/>
    <mergeCell ref="B34:B39"/>
    <mergeCell ref="C34:C39"/>
    <mergeCell ref="D34:D39"/>
    <mergeCell ref="E34:E39"/>
    <mergeCell ref="F34:F39"/>
    <mergeCell ref="C46:C51"/>
    <mergeCell ref="D46:D51"/>
    <mergeCell ref="E46:E51"/>
    <mergeCell ref="F46:F51"/>
    <mergeCell ref="I40:I45"/>
    <mergeCell ref="J40:J45"/>
    <mergeCell ref="K40:K45"/>
    <mergeCell ref="L40:L45"/>
    <mergeCell ref="M40:M45"/>
    <mergeCell ref="I52:I57"/>
    <mergeCell ref="J52:J57"/>
    <mergeCell ref="K52:K57"/>
    <mergeCell ref="L52:L57"/>
    <mergeCell ref="M52:M57"/>
    <mergeCell ref="N52:N57"/>
    <mergeCell ref="M46:M51"/>
    <mergeCell ref="N46:N51"/>
    <mergeCell ref="A52:A57"/>
    <mergeCell ref="B52:B57"/>
    <mergeCell ref="C52:C57"/>
    <mergeCell ref="D52:D57"/>
    <mergeCell ref="E52:E57"/>
    <mergeCell ref="F52:F57"/>
    <mergeCell ref="G52:G57"/>
    <mergeCell ref="H52:H57"/>
    <mergeCell ref="G46:G51"/>
    <mergeCell ref="H46:H51"/>
    <mergeCell ref="I46:I51"/>
    <mergeCell ref="J46:J51"/>
    <mergeCell ref="K46:K51"/>
    <mergeCell ref="L46:L51"/>
    <mergeCell ref="A46:A51"/>
    <mergeCell ref="B46:B51"/>
    <mergeCell ref="A64:A69"/>
    <mergeCell ref="B64:B69"/>
    <mergeCell ref="C64:C69"/>
    <mergeCell ref="D64:D69"/>
    <mergeCell ref="E64:E69"/>
    <mergeCell ref="F64:F69"/>
    <mergeCell ref="G64:G69"/>
    <mergeCell ref="H64:H69"/>
    <mergeCell ref="G58:G63"/>
    <mergeCell ref="H58:H63"/>
    <mergeCell ref="A58:A63"/>
    <mergeCell ref="B58:B63"/>
    <mergeCell ref="C58:C63"/>
    <mergeCell ref="D58:D63"/>
    <mergeCell ref="E58:E63"/>
    <mergeCell ref="F58:F63"/>
    <mergeCell ref="B70:AJ70"/>
    <mergeCell ref="I64:I69"/>
    <mergeCell ref="J64:J69"/>
    <mergeCell ref="K64:K69"/>
    <mergeCell ref="L64:L69"/>
    <mergeCell ref="M64:M69"/>
    <mergeCell ref="N64:N69"/>
    <mergeCell ref="M58:M63"/>
    <mergeCell ref="N58:N63"/>
    <mergeCell ref="I58:I63"/>
    <mergeCell ref="J58:J63"/>
    <mergeCell ref="K58:K63"/>
    <mergeCell ref="L58:L63"/>
  </mergeCells>
  <conditionalFormatting sqref="H10 H16">
    <cfRule type="cellIs" dxfId="2313" priority="227" operator="equal">
      <formula>"Muy Alta"</formula>
    </cfRule>
    <cfRule type="cellIs" dxfId="2312" priority="228" operator="equal">
      <formula>"Alta"</formula>
    </cfRule>
    <cfRule type="cellIs" dxfId="2311" priority="229" operator="equal">
      <formula>"Media"</formula>
    </cfRule>
    <cfRule type="cellIs" dxfId="2310" priority="230" operator="equal">
      <formula>"Baja"</formula>
    </cfRule>
    <cfRule type="cellIs" dxfId="2309" priority="231" operator="equal">
      <formula>"Muy Baja"</formula>
    </cfRule>
  </conditionalFormatting>
  <conditionalFormatting sqref="L10 L16 L22 L28 L34 L40 L46 L52 L58 L64">
    <cfRule type="cellIs" dxfId="2308" priority="222" operator="equal">
      <formula>"Catastrófico"</formula>
    </cfRule>
    <cfRule type="cellIs" dxfId="2307" priority="223" operator="equal">
      <formula>"Mayor"</formula>
    </cfRule>
    <cfRule type="cellIs" dxfId="2306" priority="224" operator="equal">
      <formula>"Moderado"</formula>
    </cfRule>
    <cfRule type="cellIs" dxfId="2305" priority="225" operator="equal">
      <formula>"Menor"</formula>
    </cfRule>
    <cfRule type="cellIs" dxfId="2304" priority="226" operator="equal">
      <formula>"Leve"</formula>
    </cfRule>
  </conditionalFormatting>
  <conditionalFormatting sqref="N10">
    <cfRule type="cellIs" dxfId="2303" priority="218" operator="equal">
      <formula>"Extremo"</formula>
    </cfRule>
    <cfRule type="cellIs" dxfId="2302" priority="219" operator="equal">
      <formula>"Alto"</formula>
    </cfRule>
    <cfRule type="cellIs" dxfId="2301" priority="220" operator="equal">
      <formula>"Moderado"</formula>
    </cfRule>
    <cfRule type="cellIs" dxfId="2300" priority="221" operator="equal">
      <formula>"Bajo"</formula>
    </cfRule>
  </conditionalFormatting>
  <conditionalFormatting sqref="Y10:Y15">
    <cfRule type="cellIs" dxfId="2299" priority="213" operator="equal">
      <formula>"Muy Alta"</formula>
    </cfRule>
    <cfRule type="cellIs" dxfId="2298" priority="214" operator="equal">
      <formula>"Alta"</formula>
    </cfRule>
    <cfRule type="cellIs" dxfId="2297" priority="215" operator="equal">
      <formula>"Media"</formula>
    </cfRule>
    <cfRule type="cellIs" dxfId="2296" priority="216" operator="equal">
      <formula>"Baja"</formula>
    </cfRule>
    <cfRule type="cellIs" dxfId="2295" priority="217" operator="equal">
      <formula>"Muy Baja"</formula>
    </cfRule>
  </conditionalFormatting>
  <conditionalFormatting sqref="AA10:AA15">
    <cfRule type="cellIs" dxfId="2294" priority="208" operator="equal">
      <formula>"Catastrófico"</formula>
    </cfRule>
    <cfRule type="cellIs" dxfId="2293" priority="209" operator="equal">
      <formula>"Mayor"</formula>
    </cfRule>
    <cfRule type="cellIs" dxfId="2292" priority="210" operator="equal">
      <formula>"Moderado"</formula>
    </cfRule>
    <cfRule type="cellIs" dxfId="2291" priority="211" operator="equal">
      <formula>"Menor"</formula>
    </cfRule>
    <cfRule type="cellIs" dxfId="2290" priority="212" operator="equal">
      <formula>"Leve"</formula>
    </cfRule>
  </conditionalFormatting>
  <conditionalFormatting sqref="AC10:AC15">
    <cfRule type="cellIs" dxfId="2289" priority="204" operator="equal">
      <formula>"Extremo"</formula>
    </cfRule>
    <cfRule type="cellIs" dxfId="2288" priority="205" operator="equal">
      <formula>"Alto"</formula>
    </cfRule>
    <cfRule type="cellIs" dxfId="2287" priority="206" operator="equal">
      <formula>"Moderado"</formula>
    </cfRule>
    <cfRule type="cellIs" dxfId="2286" priority="207" operator="equal">
      <formula>"Bajo"</formula>
    </cfRule>
  </conditionalFormatting>
  <conditionalFormatting sqref="H58">
    <cfRule type="cellIs" dxfId="2285" priority="43" operator="equal">
      <formula>"Muy Alta"</formula>
    </cfRule>
    <cfRule type="cellIs" dxfId="2284" priority="44" operator="equal">
      <formula>"Alta"</formula>
    </cfRule>
    <cfRule type="cellIs" dxfId="2283" priority="45" operator="equal">
      <formula>"Media"</formula>
    </cfRule>
    <cfRule type="cellIs" dxfId="2282" priority="46" operator="equal">
      <formula>"Baja"</formula>
    </cfRule>
    <cfRule type="cellIs" dxfId="2281" priority="47" operator="equal">
      <formula>"Muy Baja"</formula>
    </cfRule>
  </conditionalFormatting>
  <conditionalFormatting sqref="N16">
    <cfRule type="cellIs" dxfId="2280" priority="200" operator="equal">
      <formula>"Extremo"</formula>
    </cfRule>
    <cfRule type="cellIs" dxfId="2279" priority="201" operator="equal">
      <formula>"Alto"</formula>
    </cfRule>
    <cfRule type="cellIs" dxfId="2278" priority="202" operator="equal">
      <formula>"Moderado"</formula>
    </cfRule>
    <cfRule type="cellIs" dxfId="2277" priority="203" operator="equal">
      <formula>"Bajo"</formula>
    </cfRule>
  </conditionalFormatting>
  <conditionalFormatting sqref="Y16:Y21">
    <cfRule type="cellIs" dxfId="2276" priority="195" operator="equal">
      <formula>"Muy Alta"</formula>
    </cfRule>
    <cfRule type="cellIs" dxfId="2275" priority="196" operator="equal">
      <formula>"Alta"</formula>
    </cfRule>
    <cfRule type="cellIs" dxfId="2274" priority="197" operator="equal">
      <formula>"Media"</formula>
    </cfRule>
    <cfRule type="cellIs" dxfId="2273" priority="198" operator="equal">
      <formula>"Baja"</formula>
    </cfRule>
    <cfRule type="cellIs" dxfId="2272" priority="199" operator="equal">
      <formula>"Muy Baja"</formula>
    </cfRule>
  </conditionalFormatting>
  <conditionalFormatting sqref="AA16:AA21">
    <cfRule type="cellIs" dxfId="2271" priority="190" operator="equal">
      <formula>"Catastrófico"</formula>
    </cfRule>
    <cfRule type="cellIs" dxfId="2270" priority="191" operator="equal">
      <formula>"Mayor"</formula>
    </cfRule>
    <cfRule type="cellIs" dxfId="2269" priority="192" operator="equal">
      <formula>"Moderado"</formula>
    </cfRule>
    <cfRule type="cellIs" dxfId="2268" priority="193" operator="equal">
      <formula>"Menor"</formula>
    </cfRule>
    <cfRule type="cellIs" dxfId="2267" priority="194" operator="equal">
      <formula>"Leve"</formula>
    </cfRule>
  </conditionalFormatting>
  <conditionalFormatting sqref="AC16:AC21">
    <cfRule type="cellIs" dxfId="2266" priority="186" operator="equal">
      <formula>"Extremo"</formula>
    </cfRule>
    <cfRule type="cellIs" dxfId="2265" priority="187" operator="equal">
      <formula>"Alto"</formula>
    </cfRule>
    <cfRule type="cellIs" dxfId="2264" priority="188" operator="equal">
      <formula>"Moderado"</formula>
    </cfRule>
    <cfRule type="cellIs" dxfId="2263" priority="189" operator="equal">
      <formula>"Bajo"</formula>
    </cfRule>
  </conditionalFormatting>
  <conditionalFormatting sqref="H22">
    <cfRule type="cellIs" dxfId="2262" priority="181" operator="equal">
      <formula>"Muy Alta"</formula>
    </cfRule>
    <cfRule type="cellIs" dxfId="2261" priority="182" operator="equal">
      <formula>"Alta"</formula>
    </cfRule>
    <cfRule type="cellIs" dxfId="2260" priority="183" operator="equal">
      <formula>"Media"</formula>
    </cfRule>
    <cfRule type="cellIs" dxfId="2259" priority="184" operator="equal">
      <formula>"Baja"</formula>
    </cfRule>
    <cfRule type="cellIs" dxfId="2258" priority="185" operator="equal">
      <formula>"Muy Baja"</formula>
    </cfRule>
  </conditionalFormatting>
  <conditionalFormatting sqref="N22">
    <cfRule type="cellIs" dxfId="2257" priority="177" operator="equal">
      <formula>"Extremo"</formula>
    </cfRule>
    <cfRule type="cellIs" dxfId="2256" priority="178" operator="equal">
      <formula>"Alto"</formula>
    </cfRule>
    <cfRule type="cellIs" dxfId="2255" priority="179" operator="equal">
      <formula>"Moderado"</formula>
    </cfRule>
    <cfRule type="cellIs" dxfId="2254" priority="180" operator="equal">
      <formula>"Bajo"</formula>
    </cfRule>
  </conditionalFormatting>
  <conditionalFormatting sqref="Y22:Y27">
    <cfRule type="cellIs" dxfId="2253" priority="172" operator="equal">
      <formula>"Muy Alta"</formula>
    </cfRule>
    <cfRule type="cellIs" dxfId="2252" priority="173" operator="equal">
      <formula>"Alta"</formula>
    </cfRule>
    <cfRule type="cellIs" dxfId="2251" priority="174" operator="equal">
      <formula>"Media"</formula>
    </cfRule>
    <cfRule type="cellIs" dxfId="2250" priority="175" operator="equal">
      <formula>"Baja"</formula>
    </cfRule>
    <cfRule type="cellIs" dxfId="2249" priority="176" operator="equal">
      <formula>"Muy Baja"</formula>
    </cfRule>
  </conditionalFormatting>
  <conditionalFormatting sqref="AA22:AA27">
    <cfRule type="cellIs" dxfId="2248" priority="167" operator="equal">
      <formula>"Catastrófico"</formula>
    </cfRule>
    <cfRule type="cellIs" dxfId="2247" priority="168" operator="equal">
      <formula>"Mayor"</formula>
    </cfRule>
    <cfRule type="cellIs" dxfId="2246" priority="169" operator="equal">
      <formula>"Moderado"</formula>
    </cfRule>
    <cfRule type="cellIs" dxfId="2245" priority="170" operator="equal">
      <formula>"Menor"</formula>
    </cfRule>
    <cfRule type="cellIs" dxfId="2244" priority="171" operator="equal">
      <formula>"Leve"</formula>
    </cfRule>
  </conditionalFormatting>
  <conditionalFormatting sqref="AC22:AC27">
    <cfRule type="cellIs" dxfId="2243" priority="163" operator="equal">
      <formula>"Extremo"</formula>
    </cfRule>
    <cfRule type="cellIs" dxfId="2242" priority="164" operator="equal">
      <formula>"Alto"</formula>
    </cfRule>
    <cfRule type="cellIs" dxfId="2241" priority="165" operator="equal">
      <formula>"Moderado"</formula>
    </cfRule>
    <cfRule type="cellIs" dxfId="2240" priority="166" operator="equal">
      <formula>"Bajo"</formula>
    </cfRule>
  </conditionalFormatting>
  <conditionalFormatting sqref="H28">
    <cfRule type="cellIs" dxfId="2239" priority="158" operator="equal">
      <formula>"Muy Alta"</formula>
    </cfRule>
    <cfRule type="cellIs" dxfId="2238" priority="159" operator="equal">
      <formula>"Alta"</formula>
    </cfRule>
    <cfRule type="cellIs" dxfId="2237" priority="160" operator="equal">
      <formula>"Media"</formula>
    </cfRule>
    <cfRule type="cellIs" dxfId="2236" priority="161" operator="equal">
      <formula>"Baja"</formula>
    </cfRule>
    <cfRule type="cellIs" dxfId="2235" priority="162" operator="equal">
      <formula>"Muy Baja"</formula>
    </cfRule>
  </conditionalFormatting>
  <conditionalFormatting sqref="N28">
    <cfRule type="cellIs" dxfId="2234" priority="154" operator="equal">
      <formula>"Extremo"</formula>
    </cfRule>
    <cfRule type="cellIs" dxfId="2233" priority="155" operator="equal">
      <formula>"Alto"</formula>
    </cfRule>
    <cfRule type="cellIs" dxfId="2232" priority="156" operator="equal">
      <formula>"Moderado"</formula>
    </cfRule>
    <cfRule type="cellIs" dxfId="2231" priority="157" operator="equal">
      <formula>"Bajo"</formula>
    </cfRule>
  </conditionalFormatting>
  <conditionalFormatting sqref="Y28:Y33">
    <cfRule type="cellIs" dxfId="2230" priority="149" operator="equal">
      <formula>"Muy Alta"</formula>
    </cfRule>
    <cfRule type="cellIs" dxfId="2229" priority="150" operator="equal">
      <formula>"Alta"</formula>
    </cfRule>
    <cfRule type="cellIs" dxfId="2228" priority="151" operator="equal">
      <formula>"Media"</formula>
    </cfRule>
    <cfRule type="cellIs" dxfId="2227" priority="152" operator="equal">
      <formula>"Baja"</formula>
    </cfRule>
    <cfRule type="cellIs" dxfId="2226" priority="153" operator="equal">
      <formula>"Muy Baja"</formula>
    </cfRule>
  </conditionalFormatting>
  <conditionalFormatting sqref="AA28:AA33">
    <cfRule type="cellIs" dxfId="2225" priority="144" operator="equal">
      <formula>"Catastrófico"</formula>
    </cfRule>
    <cfRule type="cellIs" dxfId="2224" priority="145" operator="equal">
      <formula>"Mayor"</formula>
    </cfRule>
    <cfRule type="cellIs" dxfId="2223" priority="146" operator="equal">
      <formula>"Moderado"</formula>
    </cfRule>
    <cfRule type="cellIs" dxfId="2222" priority="147" operator="equal">
      <formula>"Menor"</formula>
    </cfRule>
    <cfRule type="cellIs" dxfId="2221" priority="148" operator="equal">
      <formula>"Leve"</formula>
    </cfRule>
  </conditionalFormatting>
  <conditionalFormatting sqref="AC28:AC33">
    <cfRule type="cellIs" dxfId="2220" priority="140" operator="equal">
      <formula>"Extremo"</formula>
    </cfRule>
    <cfRule type="cellIs" dxfId="2219" priority="141" operator="equal">
      <formula>"Alto"</formula>
    </cfRule>
    <cfRule type="cellIs" dxfId="2218" priority="142" operator="equal">
      <formula>"Moderado"</formula>
    </cfRule>
    <cfRule type="cellIs" dxfId="2217" priority="143" operator="equal">
      <formula>"Bajo"</formula>
    </cfRule>
  </conditionalFormatting>
  <conditionalFormatting sqref="H34">
    <cfRule type="cellIs" dxfId="2216" priority="135" operator="equal">
      <formula>"Muy Alta"</formula>
    </cfRule>
    <cfRule type="cellIs" dxfId="2215" priority="136" operator="equal">
      <formula>"Alta"</formula>
    </cfRule>
    <cfRule type="cellIs" dxfId="2214" priority="137" operator="equal">
      <formula>"Media"</formula>
    </cfRule>
    <cfRule type="cellIs" dxfId="2213" priority="138" operator="equal">
      <formula>"Baja"</formula>
    </cfRule>
    <cfRule type="cellIs" dxfId="2212" priority="139" operator="equal">
      <formula>"Muy Baja"</formula>
    </cfRule>
  </conditionalFormatting>
  <conditionalFormatting sqref="N34">
    <cfRule type="cellIs" dxfId="2211" priority="131" operator="equal">
      <formula>"Extremo"</formula>
    </cfRule>
    <cfRule type="cellIs" dxfId="2210" priority="132" operator="equal">
      <formula>"Alto"</formula>
    </cfRule>
    <cfRule type="cellIs" dxfId="2209" priority="133" operator="equal">
      <formula>"Moderado"</formula>
    </cfRule>
    <cfRule type="cellIs" dxfId="2208" priority="134" operator="equal">
      <formula>"Bajo"</formula>
    </cfRule>
  </conditionalFormatting>
  <conditionalFormatting sqref="Y34:Y39">
    <cfRule type="cellIs" dxfId="2207" priority="126" operator="equal">
      <formula>"Muy Alta"</formula>
    </cfRule>
    <cfRule type="cellIs" dxfId="2206" priority="127" operator="equal">
      <formula>"Alta"</formula>
    </cfRule>
    <cfRule type="cellIs" dxfId="2205" priority="128" operator="equal">
      <formula>"Media"</formula>
    </cfRule>
    <cfRule type="cellIs" dxfId="2204" priority="129" operator="equal">
      <formula>"Baja"</formula>
    </cfRule>
    <cfRule type="cellIs" dxfId="2203" priority="130" operator="equal">
      <formula>"Muy Baja"</formula>
    </cfRule>
  </conditionalFormatting>
  <conditionalFormatting sqref="AA34:AA39">
    <cfRule type="cellIs" dxfId="2202" priority="121" operator="equal">
      <formula>"Catastrófico"</formula>
    </cfRule>
    <cfRule type="cellIs" dxfId="2201" priority="122" operator="equal">
      <formula>"Mayor"</formula>
    </cfRule>
    <cfRule type="cellIs" dxfId="2200" priority="123" operator="equal">
      <formula>"Moderado"</formula>
    </cfRule>
    <cfRule type="cellIs" dxfId="2199" priority="124" operator="equal">
      <formula>"Menor"</formula>
    </cfRule>
    <cfRule type="cellIs" dxfId="2198" priority="125" operator="equal">
      <formula>"Leve"</formula>
    </cfRule>
  </conditionalFormatting>
  <conditionalFormatting sqref="AC34:AC39">
    <cfRule type="cellIs" dxfId="2197" priority="117" operator="equal">
      <formula>"Extremo"</formula>
    </cfRule>
    <cfRule type="cellIs" dxfId="2196" priority="118" operator="equal">
      <formula>"Alto"</formula>
    </cfRule>
    <cfRule type="cellIs" dxfId="2195" priority="119" operator="equal">
      <formula>"Moderado"</formula>
    </cfRule>
    <cfRule type="cellIs" dxfId="2194" priority="120" operator="equal">
      <formula>"Bajo"</formula>
    </cfRule>
  </conditionalFormatting>
  <conditionalFormatting sqref="H40">
    <cfRule type="cellIs" dxfId="2193" priority="112" operator="equal">
      <formula>"Muy Alta"</formula>
    </cfRule>
    <cfRule type="cellIs" dxfId="2192" priority="113" operator="equal">
      <formula>"Alta"</formula>
    </cfRule>
    <cfRule type="cellIs" dxfId="2191" priority="114" operator="equal">
      <formula>"Media"</formula>
    </cfRule>
    <cfRule type="cellIs" dxfId="2190" priority="115" operator="equal">
      <formula>"Baja"</formula>
    </cfRule>
    <cfRule type="cellIs" dxfId="2189" priority="116" operator="equal">
      <formula>"Muy Baja"</formula>
    </cfRule>
  </conditionalFormatting>
  <conditionalFormatting sqref="N40">
    <cfRule type="cellIs" dxfId="2188" priority="108" operator="equal">
      <formula>"Extremo"</formula>
    </cfRule>
    <cfRule type="cellIs" dxfId="2187" priority="109" operator="equal">
      <formula>"Alto"</formula>
    </cfRule>
    <cfRule type="cellIs" dxfId="2186" priority="110" operator="equal">
      <formula>"Moderado"</formula>
    </cfRule>
    <cfRule type="cellIs" dxfId="2185" priority="111" operator="equal">
      <formula>"Bajo"</formula>
    </cfRule>
  </conditionalFormatting>
  <conditionalFormatting sqref="Y40:Y45">
    <cfRule type="cellIs" dxfId="2184" priority="103" operator="equal">
      <formula>"Muy Alta"</formula>
    </cfRule>
    <cfRule type="cellIs" dxfId="2183" priority="104" operator="equal">
      <formula>"Alta"</formula>
    </cfRule>
    <cfRule type="cellIs" dxfId="2182" priority="105" operator="equal">
      <formula>"Media"</formula>
    </cfRule>
    <cfRule type="cellIs" dxfId="2181" priority="106" operator="equal">
      <formula>"Baja"</formula>
    </cfRule>
    <cfRule type="cellIs" dxfId="2180" priority="107" operator="equal">
      <formula>"Muy Baja"</formula>
    </cfRule>
  </conditionalFormatting>
  <conditionalFormatting sqref="AA40:AA45">
    <cfRule type="cellIs" dxfId="2179" priority="98" operator="equal">
      <formula>"Catastrófico"</formula>
    </cfRule>
    <cfRule type="cellIs" dxfId="2178" priority="99" operator="equal">
      <formula>"Mayor"</formula>
    </cfRule>
    <cfRule type="cellIs" dxfId="2177" priority="100" operator="equal">
      <formula>"Moderado"</formula>
    </cfRule>
    <cfRule type="cellIs" dxfId="2176" priority="101" operator="equal">
      <formula>"Menor"</formula>
    </cfRule>
    <cfRule type="cellIs" dxfId="2175" priority="102" operator="equal">
      <formula>"Leve"</formula>
    </cfRule>
  </conditionalFormatting>
  <conditionalFormatting sqref="AC40:AC45">
    <cfRule type="cellIs" dxfId="2174" priority="94" operator="equal">
      <formula>"Extremo"</formula>
    </cfRule>
    <cfRule type="cellIs" dxfId="2173" priority="95" operator="equal">
      <formula>"Alto"</formula>
    </cfRule>
    <cfRule type="cellIs" dxfId="2172" priority="96" operator="equal">
      <formula>"Moderado"</formula>
    </cfRule>
    <cfRule type="cellIs" dxfId="2171" priority="97" operator="equal">
      <formula>"Bajo"</formula>
    </cfRule>
  </conditionalFormatting>
  <conditionalFormatting sqref="H46">
    <cfRule type="cellIs" dxfId="2170" priority="89" operator="equal">
      <formula>"Muy Alta"</formula>
    </cfRule>
    <cfRule type="cellIs" dxfId="2169" priority="90" operator="equal">
      <formula>"Alta"</formula>
    </cfRule>
    <cfRule type="cellIs" dxfId="2168" priority="91" operator="equal">
      <formula>"Media"</formula>
    </cfRule>
    <cfRule type="cellIs" dxfId="2167" priority="92" operator="equal">
      <formula>"Baja"</formula>
    </cfRule>
    <cfRule type="cellIs" dxfId="2166" priority="93" operator="equal">
      <formula>"Muy Baja"</formula>
    </cfRule>
  </conditionalFormatting>
  <conditionalFormatting sqref="N46">
    <cfRule type="cellIs" dxfId="2165" priority="85" operator="equal">
      <formula>"Extremo"</formula>
    </cfRule>
    <cfRule type="cellIs" dxfId="2164" priority="86" operator="equal">
      <formula>"Alto"</formula>
    </cfRule>
    <cfRule type="cellIs" dxfId="2163" priority="87" operator="equal">
      <formula>"Moderado"</formula>
    </cfRule>
    <cfRule type="cellIs" dxfId="2162" priority="88" operator="equal">
      <formula>"Bajo"</formula>
    </cfRule>
  </conditionalFormatting>
  <conditionalFormatting sqref="Y46:Y51">
    <cfRule type="cellIs" dxfId="2161" priority="80" operator="equal">
      <formula>"Muy Alta"</formula>
    </cfRule>
    <cfRule type="cellIs" dxfId="2160" priority="81" operator="equal">
      <formula>"Alta"</formula>
    </cfRule>
    <cfRule type="cellIs" dxfId="2159" priority="82" operator="equal">
      <formula>"Media"</formula>
    </cfRule>
    <cfRule type="cellIs" dxfId="2158" priority="83" operator="equal">
      <formula>"Baja"</formula>
    </cfRule>
    <cfRule type="cellIs" dxfId="2157" priority="84" operator="equal">
      <formula>"Muy Baja"</formula>
    </cfRule>
  </conditionalFormatting>
  <conditionalFormatting sqref="AA46:AA51">
    <cfRule type="cellIs" dxfId="2156" priority="75" operator="equal">
      <formula>"Catastrófico"</formula>
    </cfRule>
    <cfRule type="cellIs" dxfId="2155" priority="76" operator="equal">
      <formula>"Mayor"</formula>
    </cfRule>
    <cfRule type="cellIs" dxfId="2154" priority="77" operator="equal">
      <formula>"Moderado"</formula>
    </cfRule>
    <cfRule type="cellIs" dxfId="2153" priority="78" operator="equal">
      <formula>"Menor"</formula>
    </cfRule>
    <cfRule type="cellIs" dxfId="2152" priority="79" operator="equal">
      <formula>"Leve"</formula>
    </cfRule>
  </conditionalFormatting>
  <conditionalFormatting sqref="AC46:AC51">
    <cfRule type="cellIs" dxfId="2151" priority="71" operator="equal">
      <formula>"Extremo"</formula>
    </cfRule>
    <cfRule type="cellIs" dxfId="2150" priority="72" operator="equal">
      <formula>"Alto"</formula>
    </cfRule>
    <cfRule type="cellIs" dxfId="2149" priority="73" operator="equal">
      <formula>"Moderado"</formula>
    </cfRule>
    <cfRule type="cellIs" dxfId="2148" priority="74" operator="equal">
      <formula>"Bajo"</formula>
    </cfRule>
  </conditionalFormatting>
  <conditionalFormatting sqref="H52">
    <cfRule type="cellIs" dxfId="2147" priority="66" operator="equal">
      <formula>"Muy Alta"</formula>
    </cfRule>
    <cfRule type="cellIs" dxfId="2146" priority="67" operator="equal">
      <formula>"Alta"</formula>
    </cfRule>
    <cfRule type="cellIs" dxfId="2145" priority="68" operator="equal">
      <formula>"Media"</formula>
    </cfRule>
    <cfRule type="cellIs" dxfId="2144" priority="69" operator="equal">
      <formula>"Baja"</formula>
    </cfRule>
    <cfRule type="cellIs" dxfId="2143" priority="70" operator="equal">
      <formula>"Muy Baja"</formula>
    </cfRule>
  </conditionalFormatting>
  <conditionalFormatting sqref="N52">
    <cfRule type="cellIs" dxfId="2142" priority="62" operator="equal">
      <formula>"Extremo"</formula>
    </cfRule>
    <cfRule type="cellIs" dxfId="2141" priority="63" operator="equal">
      <formula>"Alto"</formula>
    </cfRule>
    <cfRule type="cellIs" dxfId="2140" priority="64" operator="equal">
      <formula>"Moderado"</formula>
    </cfRule>
    <cfRule type="cellIs" dxfId="2139" priority="65" operator="equal">
      <formula>"Bajo"</formula>
    </cfRule>
  </conditionalFormatting>
  <conditionalFormatting sqref="Y52:Y57">
    <cfRule type="cellIs" dxfId="2138" priority="57" operator="equal">
      <formula>"Muy Alta"</formula>
    </cfRule>
    <cfRule type="cellIs" dxfId="2137" priority="58" operator="equal">
      <formula>"Alta"</formula>
    </cfRule>
    <cfRule type="cellIs" dxfId="2136" priority="59" operator="equal">
      <formula>"Media"</formula>
    </cfRule>
    <cfRule type="cellIs" dxfId="2135" priority="60" operator="equal">
      <formula>"Baja"</formula>
    </cfRule>
    <cfRule type="cellIs" dxfId="2134" priority="61" operator="equal">
      <formula>"Muy Baja"</formula>
    </cfRule>
  </conditionalFormatting>
  <conditionalFormatting sqref="AA52:AA57">
    <cfRule type="cellIs" dxfId="2133" priority="52" operator="equal">
      <formula>"Catastrófico"</formula>
    </cfRule>
    <cfRule type="cellIs" dxfId="2132" priority="53" operator="equal">
      <formula>"Mayor"</formula>
    </cfRule>
    <cfRule type="cellIs" dxfId="2131" priority="54" operator="equal">
      <formula>"Moderado"</formula>
    </cfRule>
    <cfRule type="cellIs" dxfId="2130" priority="55" operator="equal">
      <formula>"Menor"</formula>
    </cfRule>
    <cfRule type="cellIs" dxfId="2129" priority="56" operator="equal">
      <formula>"Leve"</formula>
    </cfRule>
  </conditionalFormatting>
  <conditionalFormatting sqref="AC52:AC57">
    <cfRule type="cellIs" dxfId="2128" priority="48" operator="equal">
      <formula>"Extremo"</formula>
    </cfRule>
    <cfRule type="cellIs" dxfId="2127" priority="49" operator="equal">
      <formula>"Alto"</formula>
    </cfRule>
    <cfRule type="cellIs" dxfId="2126" priority="50" operator="equal">
      <formula>"Moderado"</formula>
    </cfRule>
    <cfRule type="cellIs" dxfId="2125" priority="51" operator="equal">
      <formula>"Bajo"</formula>
    </cfRule>
  </conditionalFormatting>
  <conditionalFormatting sqref="N58">
    <cfRule type="cellIs" dxfId="2124" priority="39" operator="equal">
      <formula>"Extremo"</formula>
    </cfRule>
    <cfRule type="cellIs" dxfId="2123" priority="40" operator="equal">
      <formula>"Alto"</formula>
    </cfRule>
    <cfRule type="cellIs" dxfId="2122" priority="41" operator="equal">
      <formula>"Moderado"</formula>
    </cfRule>
    <cfRule type="cellIs" dxfId="2121" priority="42" operator="equal">
      <formula>"Bajo"</formula>
    </cfRule>
  </conditionalFormatting>
  <conditionalFormatting sqref="Y58:Y63">
    <cfRule type="cellIs" dxfId="2120" priority="34" operator="equal">
      <formula>"Muy Alta"</formula>
    </cfRule>
    <cfRule type="cellIs" dxfId="2119" priority="35" operator="equal">
      <formula>"Alta"</formula>
    </cfRule>
    <cfRule type="cellIs" dxfId="2118" priority="36" operator="equal">
      <formula>"Media"</formula>
    </cfRule>
    <cfRule type="cellIs" dxfId="2117" priority="37" operator="equal">
      <formula>"Baja"</formula>
    </cfRule>
    <cfRule type="cellIs" dxfId="2116" priority="38" operator="equal">
      <formula>"Muy Baja"</formula>
    </cfRule>
  </conditionalFormatting>
  <conditionalFormatting sqref="AA58:AA63">
    <cfRule type="cellIs" dxfId="2115" priority="29" operator="equal">
      <formula>"Catastrófico"</formula>
    </cfRule>
    <cfRule type="cellIs" dxfId="2114" priority="30" operator="equal">
      <formula>"Mayor"</formula>
    </cfRule>
    <cfRule type="cellIs" dxfId="2113" priority="31" operator="equal">
      <formula>"Moderado"</formula>
    </cfRule>
    <cfRule type="cellIs" dxfId="2112" priority="32" operator="equal">
      <formula>"Menor"</formula>
    </cfRule>
    <cfRule type="cellIs" dxfId="2111" priority="33" operator="equal">
      <formula>"Leve"</formula>
    </cfRule>
  </conditionalFormatting>
  <conditionalFormatting sqref="AC58:AC63">
    <cfRule type="cellIs" dxfId="2110" priority="25" operator="equal">
      <formula>"Extremo"</formula>
    </cfRule>
    <cfRule type="cellIs" dxfId="2109" priority="26" operator="equal">
      <formula>"Alto"</formula>
    </cfRule>
    <cfRule type="cellIs" dxfId="2108" priority="27" operator="equal">
      <formula>"Moderado"</formula>
    </cfRule>
    <cfRule type="cellIs" dxfId="2107" priority="28" operator="equal">
      <formula>"Bajo"</formula>
    </cfRule>
  </conditionalFormatting>
  <conditionalFormatting sqref="H64">
    <cfRule type="cellIs" dxfId="2106" priority="20" operator="equal">
      <formula>"Muy Alta"</formula>
    </cfRule>
    <cfRule type="cellIs" dxfId="2105" priority="21" operator="equal">
      <formula>"Alta"</formula>
    </cfRule>
    <cfRule type="cellIs" dxfId="2104" priority="22" operator="equal">
      <formula>"Media"</formula>
    </cfRule>
    <cfRule type="cellIs" dxfId="2103" priority="23" operator="equal">
      <formula>"Baja"</formula>
    </cfRule>
    <cfRule type="cellIs" dxfId="2102" priority="24" operator="equal">
      <formula>"Muy Baja"</formula>
    </cfRule>
  </conditionalFormatting>
  <conditionalFormatting sqref="N64">
    <cfRule type="cellIs" dxfId="2101" priority="16" operator="equal">
      <formula>"Extremo"</formula>
    </cfRule>
    <cfRule type="cellIs" dxfId="2100" priority="17" operator="equal">
      <formula>"Alto"</formula>
    </cfRule>
    <cfRule type="cellIs" dxfId="2099" priority="18" operator="equal">
      <formula>"Moderado"</formula>
    </cfRule>
    <cfRule type="cellIs" dxfId="2098" priority="19" operator="equal">
      <formula>"Bajo"</formula>
    </cfRule>
  </conditionalFormatting>
  <conditionalFormatting sqref="Y64:Y69">
    <cfRule type="cellIs" dxfId="2097" priority="11" operator="equal">
      <formula>"Muy Alta"</formula>
    </cfRule>
    <cfRule type="cellIs" dxfId="2096" priority="12" operator="equal">
      <formula>"Alta"</formula>
    </cfRule>
    <cfRule type="cellIs" dxfId="2095" priority="13" operator="equal">
      <formula>"Media"</formula>
    </cfRule>
    <cfRule type="cellIs" dxfId="2094" priority="14" operator="equal">
      <formula>"Baja"</formula>
    </cfRule>
    <cfRule type="cellIs" dxfId="2093" priority="15" operator="equal">
      <formula>"Muy Baja"</formula>
    </cfRule>
  </conditionalFormatting>
  <conditionalFormatting sqref="AA64:AA69">
    <cfRule type="cellIs" dxfId="2092" priority="6" operator="equal">
      <formula>"Catastrófico"</formula>
    </cfRule>
    <cfRule type="cellIs" dxfId="2091" priority="7" operator="equal">
      <formula>"Mayor"</formula>
    </cfRule>
    <cfRule type="cellIs" dxfId="2090" priority="8" operator="equal">
      <formula>"Moderado"</formula>
    </cfRule>
    <cfRule type="cellIs" dxfId="2089" priority="9" operator="equal">
      <formula>"Menor"</formula>
    </cfRule>
    <cfRule type="cellIs" dxfId="2088" priority="10" operator="equal">
      <formula>"Leve"</formula>
    </cfRule>
  </conditionalFormatting>
  <conditionalFormatting sqref="AC64:AC69">
    <cfRule type="cellIs" dxfId="2087" priority="2" operator="equal">
      <formula>"Extremo"</formula>
    </cfRule>
    <cfRule type="cellIs" dxfId="2086" priority="3" operator="equal">
      <formula>"Alto"</formula>
    </cfRule>
    <cfRule type="cellIs" dxfId="2085" priority="4" operator="equal">
      <formula>"Moderado"</formula>
    </cfRule>
    <cfRule type="cellIs" dxfId="2084" priority="5" operator="equal">
      <formula>"Bajo"</formula>
    </cfRule>
  </conditionalFormatting>
  <conditionalFormatting sqref="K10:K69">
    <cfRule type="containsText" dxfId="2083" priority="1" operator="containsText" text="❌">
      <formula>NOT(ISERROR(SEARCH("❌",K10)))</formula>
    </cfRule>
  </conditionalFormatting>
  <pageMargins left="0.69" right="0.7" top="0.75" bottom="0.75" header="0.3" footer="0.3"/>
  <pageSetup orientation="portrait" r:id="rId1"/>
  <extLst>
    <ext xmlns:x14="http://schemas.microsoft.com/office/spreadsheetml/2009/9/main" uri="{CCE6A557-97BC-4b89-ADB6-D9C93CAAB3DF}">
      <x14:dataValidations xmlns:xm="http://schemas.microsoft.com/office/excel/2006/main" count="15">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AI10:AI69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AH10:AH69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AG10:AG69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AF10:AF69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AE10:AE69</xm:sqref>
        </x14:dataValidation>
        <x14:dataValidation type="list" allowBlank="1" showInputMessage="1" showErrorMessage="1">
          <x14:formula1>
            <xm:f>'Tabla Impacto'!$F$210:$F$221</xm:f>
          </x14:formula1>
          <xm:sqref>J10:J69</xm:sqref>
        </x14:dataValidation>
        <x14:dataValidation type="list" allowBlank="1" showInputMessage="1" showErrorMessage="1">
          <x14:formula1>
            <xm:f>'Opciones Tratamiento'!$B$2:$B$5</xm:f>
          </x14:formula1>
          <xm:sqref>AD10:AD69</xm:sqref>
        </x14:dataValidation>
        <x14:dataValidation type="list" allowBlank="1" showInputMessage="1" showErrorMessage="1">
          <x14:formula1>
            <xm:f>'Opciones Tratamiento'!$E$2:$E$4</xm:f>
          </x14:formula1>
          <xm:sqref>B10:B69</xm:sqref>
        </x14:dataValidation>
        <x14:dataValidation type="list" allowBlank="1" showInputMessage="1" showErrorMessage="1">
          <x14:formula1>
            <xm:f>'Opciones Tratamiento'!$B$13:$B$19</xm:f>
          </x14:formula1>
          <xm:sqref>F10:F69</xm:sqref>
        </x14:dataValidation>
        <x14:dataValidation type="list" allowBlank="1" showInputMessage="1" showErrorMessage="1">
          <x14:formula1>
            <xm:f>'Tabla Valoración controles'!$D$13:$D$14</xm:f>
          </x14:formula1>
          <xm:sqref>W10:W69</xm:sqref>
        </x14:dataValidation>
        <x14:dataValidation type="list" allowBlank="1" showInputMessage="1" showErrorMessage="1">
          <x14:formula1>
            <xm:f>'Opciones Tratamiento'!$B$9:$B$10</xm:f>
          </x14:formula1>
          <xm:sqref>AJ10:AJ11 AJ13:AJ14 AJ16:AJ17 AJ19:AJ20 AJ22:AJ23 AJ25:AJ26 AJ28:AJ29 AJ31:AJ32 AJ34:AJ35 AJ37:AJ38 AJ40:AJ41 AJ43:AJ44 AJ46:AJ47 AJ49:AJ50 AJ52:AJ53 AJ55:AJ56 AJ58:AJ59 AJ61:AJ62 AJ64:AJ65 AJ67:AJ68</xm:sqref>
        </x14:dataValidation>
        <x14:dataValidation type="list" allowBlank="1" showInputMessage="1" showErrorMessage="1">
          <x14:formula1>
            <xm:f>'Tabla Valoración controles'!$D$11:$D$12</xm:f>
          </x14:formula1>
          <xm:sqref>V10:V69</xm:sqref>
        </x14:dataValidation>
        <x14:dataValidation type="list" allowBlank="1" showInputMessage="1" showErrorMessage="1">
          <x14:formula1>
            <xm:f>'Tabla Valoración controles'!$D$9:$D$10</xm:f>
          </x14:formula1>
          <xm:sqref>U10:U69</xm:sqref>
        </x14:dataValidation>
        <x14:dataValidation type="list" allowBlank="1" showInputMessage="1" showErrorMessage="1">
          <x14:formula1>
            <xm:f>'Tabla Valoración controles'!$D$7:$D$8</xm:f>
          </x14:formula1>
          <xm:sqref>S10:S69</xm:sqref>
        </x14:dataValidation>
        <x14:dataValidation type="list" allowBlank="1" showInputMessage="1" showErrorMessage="1">
          <x14:formula1>
            <xm:f>'Tabla Valoración controles'!$D$4:$D$6</xm:f>
          </x14:formula1>
          <xm:sqref>R10:R69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P72"/>
  <sheetViews>
    <sheetView topLeftCell="D10" zoomScale="80" zoomScaleNormal="80" workbookViewId="0">
      <selection activeCell="D10" sqref="D10:D15"/>
    </sheetView>
  </sheetViews>
  <sheetFormatPr baseColWidth="10" defaultColWidth="11.42578125" defaultRowHeight="16.5" x14ac:dyDescent="0.3"/>
  <cols>
    <col min="1" max="1" width="4" style="2" bestFit="1" customWidth="1"/>
    <col min="2" max="2" width="14.140625" style="2" customWidth="1"/>
    <col min="3" max="3" width="13.140625" style="2" customWidth="1"/>
    <col min="4" max="4" width="16.1406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4.85546875" style="1" customWidth="1"/>
    <col min="35" max="35" width="18.5703125" style="1" customWidth="1"/>
    <col min="36" max="36" width="21" style="1" customWidth="1"/>
    <col min="37" max="16384" width="11.42578125" style="1"/>
  </cols>
  <sheetData>
    <row r="1" spans="1:68" ht="16.5" customHeight="1" x14ac:dyDescent="0.3">
      <c r="A1" s="232" t="s">
        <v>144</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4"/>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row>
    <row r="2" spans="1:68" ht="24" customHeight="1" x14ac:dyDescent="0.3">
      <c r="A2" s="235"/>
      <c r="B2" s="236"/>
      <c r="C2" s="236"/>
      <c r="D2" s="236"/>
      <c r="E2" s="236"/>
      <c r="F2" s="236"/>
      <c r="G2" s="236"/>
      <c r="H2" s="236"/>
      <c r="I2" s="236"/>
      <c r="J2" s="236"/>
      <c r="K2" s="236"/>
      <c r="L2" s="236"/>
      <c r="M2" s="236"/>
      <c r="N2" s="236"/>
      <c r="O2" s="236"/>
      <c r="P2" s="236"/>
      <c r="Q2" s="236"/>
      <c r="R2" s="236"/>
      <c r="S2" s="236"/>
      <c r="T2" s="236"/>
      <c r="U2" s="236"/>
      <c r="V2" s="236"/>
      <c r="W2" s="236"/>
      <c r="X2" s="236"/>
      <c r="Y2" s="236"/>
      <c r="Z2" s="236"/>
      <c r="AA2" s="236"/>
      <c r="AB2" s="236"/>
      <c r="AC2" s="236"/>
      <c r="AD2" s="236"/>
      <c r="AE2" s="236"/>
      <c r="AF2" s="236"/>
      <c r="AG2" s="236"/>
      <c r="AH2" s="236"/>
      <c r="AI2" s="236"/>
      <c r="AJ2" s="237"/>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1:68" x14ac:dyDescent="0.3">
      <c r="A3" s="28"/>
      <c r="B3" s="29"/>
      <c r="C3" s="28"/>
      <c r="D3" s="28"/>
      <c r="E3" s="8"/>
      <c r="F3" s="27"/>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1:68" ht="26.25" customHeight="1" x14ac:dyDescent="0.3">
      <c r="A4" s="227" t="s">
        <v>43</v>
      </c>
      <c r="B4" s="228"/>
      <c r="C4" s="238" t="s">
        <v>393</v>
      </c>
      <c r="D4" s="239"/>
      <c r="E4" s="239"/>
      <c r="F4" s="239"/>
      <c r="G4" s="239"/>
      <c r="H4" s="239"/>
      <c r="I4" s="239"/>
      <c r="J4" s="239"/>
      <c r="K4" s="239"/>
      <c r="L4" s="239"/>
      <c r="M4" s="239"/>
      <c r="N4" s="240"/>
      <c r="O4" s="241"/>
      <c r="P4" s="241"/>
      <c r="Q4" s="241"/>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1:68" ht="30" customHeight="1" x14ac:dyDescent="0.3">
      <c r="A5" s="227" t="s">
        <v>130</v>
      </c>
      <c r="B5" s="228"/>
      <c r="C5" s="238" t="s">
        <v>394</v>
      </c>
      <c r="D5" s="239"/>
      <c r="E5" s="239"/>
      <c r="F5" s="239"/>
      <c r="G5" s="239"/>
      <c r="H5" s="239"/>
      <c r="I5" s="239"/>
      <c r="J5" s="239"/>
      <c r="K5" s="239"/>
      <c r="L5" s="239"/>
      <c r="M5" s="239"/>
      <c r="N5" s="240"/>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1:68" ht="49.5" customHeight="1" x14ac:dyDescent="0.3">
      <c r="A6" s="227" t="s">
        <v>44</v>
      </c>
      <c r="B6" s="228"/>
      <c r="C6" s="229" t="s">
        <v>395</v>
      </c>
      <c r="D6" s="230"/>
      <c r="E6" s="230"/>
      <c r="F6" s="230"/>
      <c r="G6" s="230"/>
      <c r="H6" s="230"/>
      <c r="I6" s="230"/>
      <c r="J6" s="230"/>
      <c r="K6" s="230"/>
      <c r="L6" s="230"/>
      <c r="M6" s="230"/>
      <c r="N6" s="231"/>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row>
    <row r="7" spans="1:68" x14ac:dyDescent="0.3">
      <c r="A7" s="219" t="s">
        <v>139</v>
      </c>
      <c r="B7" s="220"/>
      <c r="C7" s="220"/>
      <c r="D7" s="220"/>
      <c r="E7" s="220"/>
      <c r="F7" s="220"/>
      <c r="G7" s="221"/>
      <c r="H7" s="219" t="s">
        <v>140</v>
      </c>
      <c r="I7" s="220"/>
      <c r="J7" s="220"/>
      <c r="K7" s="220"/>
      <c r="L7" s="220"/>
      <c r="M7" s="220"/>
      <c r="N7" s="221"/>
      <c r="O7" s="219" t="s">
        <v>141</v>
      </c>
      <c r="P7" s="220"/>
      <c r="Q7" s="220"/>
      <c r="R7" s="220"/>
      <c r="S7" s="220"/>
      <c r="T7" s="220"/>
      <c r="U7" s="220"/>
      <c r="V7" s="220"/>
      <c r="W7" s="221"/>
      <c r="X7" s="219" t="s">
        <v>142</v>
      </c>
      <c r="Y7" s="220"/>
      <c r="Z7" s="220"/>
      <c r="AA7" s="220"/>
      <c r="AB7" s="220"/>
      <c r="AC7" s="220"/>
      <c r="AD7" s="221"/>
      <c r="AE7" s="219" t="s">
        <v>34</v>
      </c>
      <c r="AF7" s="220"/>
      <c r="AG7" s="220"/>
      <c r="AH7" s="220"/>
      <c r="AI7" s="220"/>
      <c r="AJ7" s="221"/>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ht="16.5" customHeight="1" x14ac:dyDescent="0.3">
      <c r="A8" s="222" t="s">
        <v>0</v>
      </c>
      <c r="B8" s="224" t="s">
        <v>2</v>
      </c>
      <c r="C8" s="213" t="s">
        <v>3</v>
      </c>
      <c r="D8" s="213" t="s">
        <v>42</v>
      </c>
      <c r="E8" s="225" t="s">
        <v>1</v>
      </c>
      <c r="F8" s="212" t="s">
        <v>50</v>
      </c>
      <c r="G8" s="213" t="s">
        <v>135</v>
      </c>
      <c r="H8" s="226" t="s">
        <v>33</v>
      </c>
      <c r="I8" s="216" t="s">
        <v>5</v>
      </c>
      <c r="J8" s="212" t="s">
        <v>87</v>
      </c>
      <c r="K8" s="212" t="s">
        <v>92</v>
      </c>
      <c r="L8" s="214" t="s">
        <v>45</v>
      </c>
      <c r="M8" s="216" t="s">
        <v>5</v>
      </c>
      <c r="N8" s="213" t="s">
        <v>48</v>
      </c>
      <c r="O8" s="217" t="s">
        <v>11</v>
      </c>
      <c r="P8" s="211" t="s">
        <v>163</v>
      </c>
      <c r="Q8" s="212" t="s">
        <v>12</v>
      </c>
      <c r="R8" s="211" t="s">
        <v>8</v>
      </c>
      <c r="S8" s="211"/>
      <c r="T8" s="211"/>
      <c r="U8" s="211"/>
      <c r="V8" s="211"/>
      <c r="W8" s="211"/>
      <c r="X8" s="210" t="s">
        <v>138</v>
      </c>
      <c r="Y8" s="210" t="s">
        <v>46</v>
      </c>
      <c r="Z8" s="210" t="s">
        <v>5</v>
      </c>
      <c r="AA8" s="210" t="s">
        <v>47</v>
      </c>
      <c r="AB8" s="210" t="s">
        <v>5</v>
      </c>
      <c r="AC8" s="210" t="s">
        <v>49</v>
      </c>
      <c r="AD8" s="217" t="s">
        <v>29</v>
      </c>
      <c r="AE8" s="211" t="s">
        <v>34</v>
      </c>
      <c r="AF8" s="211" t="s">
        <v>35</v>
      </c>
      <c r="AG8" s="211" t="s">
        <v>36</v>
      </c>
      <c r="AH8" s="211" t="s">
        <v>38</v>
      </c>
      <c r="AI8" s="211" t="s">
        <v>37</v>
      </c>
      <c r="AJ8" s="211" t="s">
        <v>39</v>
      </c>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s="4" customFormat="1" ht="94.5" customHeight="1" x14ac:dyDescent="0.25">
      <c r="A9" s="223"/>
      <c r="B9" s="224"/>
      <c r="C9" s="211"/>
      <c r="D9" s="211"/>
      <c r="E9" s="224"/>
      <c r="F9" s="213"/>
      <c r="G9" s="211"/>
      <c r="H9" s="213"/>
      <c r="I9" s="215"/>
      <c r="J9" s="213"/>
      <c r="K9" s="213"/>
      <c r="L9" s="215"/>
      <c r="M9" s="215"/>
      <c r="N9" s="211"/>
      <c r="O9" s="218"/>
      <c r="P9" s="211"/>
      <c r="Q9" s="213"/>
      <c r="R9" s="7" t="s">
        <v>13</v>
      </c>
      <c r="S9" s="7" t="s">
        <v>17</v>
      </c>
      <c r="T9" s="7" t="s">
        <v>28</v>
      </c>
      <c r="U9" s="7" t="s">
        <v>18</v>
      </c>
      <c r="V9" s="7" t="s">
        <v>21</v>
      </c>
      <c r="W9" s="7" t="s">
        <v>24</v>
      </c>
      <c r="X9" s="210"/>
      <c r="Y9" s="210"/>
      <c r="Z9" s="210"/>
      <c r="AA9" s="210"/>
      <c r="AB9" s="210"/>
      <c r="AC9" s="210"/>
      <c r="AD9" s="218"/>
      <c r="AE9" s="211"/>
      <c r="AF9" s="211"/>
      <c r="AG9" s="211"/>
      <c r="AH9" s="211"/>
      <c r="AI9" s="211"/>
      <c r="AJ9" s="211"/>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row>
    <row r="10" spans="1:68" s="3" customFormat="1" ht="167.25" customHeight="1" x14ac:dyDescent="0.25">
      <c r="A10" s="198">
        <v>1</v>
      </c>
      <c r="B10" s="201" t="s">
        <v>132</v>
      </c>
      <c r="C10" s="201" t="s">
        <v>263</v>
      </c>
      <c r="D10" s="201" t="s">
        <v>262</v>
      </c>
      <c r="E10" s="204" t="s">
        <v>261</v>
      </c>
      <c r="F10" s="201" t="s">
        <v>123</v>
      </c>
      <c r="G10" s="207">
        <v>360</v>
      </c>
      <c r="H10" s="192" t="str">
        <f>IF(G10&lt;=0,"",IF(G10&lt;=2,"Muy Baja",IF(G10&lt;=24,"Baja",IF(G10&lt;=500,"Media",IF(G10&lt;=5000,"Alta","Muy Alta")))))</f>
        <v>Media</v>
      </c>
      <c r="I10" s="186">
        <f>IF(H10="","",IF(H10="Muy Baja",0.2,IF(H10="Baja",0.4,IF(H10="Media",0.6,IF(H10="Alta",0.8,IF(H10="Muy Alta",1,))))))</f>
        <v>0.6</v>
      </c>
      <c r="J10" s="189" t="s">
        <v>155</v>
      </c>
      <c r="K10" s="186" t="str">
        <f ca="1">IF(NOT(ISERROR(MATCH(J10,'Tabla Impacto'!$B$221:$B$223,0))),'Tabla Impacto'!$F$223&amp;"Por favor no seleccionar los criterios de impacto(Afectación Económica o presupuestal y Pérdida Reputacional)",J10)</f>
        <v xml:space="preserve">     El riesgo afecta la imagen de la entidad con algunos usuarios de relevancia frente al logro de los objetivos</v>
      </c>
      <c r="L10" s="192" t="str">
        <f ca="1">IF(OR(K10='Tabla Impacto'!$C$11,K10='Tabla Impacto'!$D$11),"Leve",IF(OR(K10='Tabla Impacto'!$C$12,K10='Tabla Impacto'!$D$12),"Menor",IF(OR(K10='Tabla Impacto'!$C$13,K10='Tabla Impacto'!$D$13),"Moderado",IF(OR(K10='Tabla Impacto'!$C$14,K10='Tabla Impacto'!$D$14),"Mayor",IF(OR(K10='Tabla Impacto'!$C$15,K10='Tabla Impacto'!$D$15),"Catastrófico","")))))</f>
        <v>Moderado</v>
      </c>
      <c r="M10" s="186">
        <f ca="1">IF(L10="","",IF(L10="Leve",0.2,IF(L10="Menor",0.4,IF(L10="Moderado",0.6,IF(L10="Mayor",0.8,IF(L10="Catastrófico",1,))))))</f>
        <v>0.6</v>
      </c>
      <c r="N10" s="195" t="str">
        <f ca="1">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25">
        <v>1</v>
      </c>
      <c r="P10" s="126" t="s">
        <v>267</v>
      </c>
      <c r="Q10" s="127" t="str">
        <f>IF(OR(R10="Preventivo",R10="Detectivo"),"Probabilidad",IF(R10="Correctivo","Impacto",""))</f>
        <v>Probabilidad</v>
      </c>
      <c r="R10" s="128" t="s">
        <v>14</v>
      </c>
      <c r="S10" s="128" t="s">
        <v>9</v>
      </c>
      <c r="T10" s="129" t="str">
        <f>IF(AND(R10="Preventivo",S10="Automático"),"50%",IF(AND(R10="Preventivo",S10="Manual"),"40%",IF(AND(R10="Detectivo",S10="Automático"),"40%",IF(AND(R10="Detectivo",S10="Manual"),"30%",IF(AND(R10="Correctivo",S10="Automático"),"35%",IF(AND(R10="Correctivo",S10="Manual"),"25%",""))))))</f>
        <v>40%</v>
      </c>
      <c r="U10" s="128" t="s">
        <v>19</v>
      </c>
      <c r="V10" s="128" t="s">
        <v>22</v>
      </c>
      <c r="W10" s="128" t="s">
        <v>119</v>
      </c>
      <c r="X10" s="130">
        <f>IFERROR(IF(Q10="Probabilidad",(I10-(+I10*T10)),IF(Q10="Impacto",I10,"")),"")</f>
        <v>0.36</v>
      </c>
      <c r="Y10" s="131" t="str">
        <f>IFERROR(IF(X10="","",IF(X10&lt;=0.2,"Muy Baja",IF(X10&lt;=0.4,"Baja",IF(X10&lt;=0.6,"Media",IF(X10&lt;=0.8,"Alta","Muy Alta"))))),"")</f>
        <v>Baja</v>
      </c>
      <c r="Z10" s="132">
        <f>+X10</f>
        <v>0.36</v>
      </c>
      <c r="AA10" s="131" t="str">
        <f ca="1">IFERROR(IF(AB10="","",IF(AB10&lt;=0.2,"Leve",IF(AB10&lt;=0.4,"Menor",IF(AB10&lt;=0.6,"Moderado",IF(AB10&lt;=0.8,"Mayor","Catastrófico"))))),"")</f>
        <v>Moderado</v>
      </c>
      <c r="AB10" s="132">
        <f ca="1">IFERROR(IF(Q10="Impacto",(M10-(+M10*T10)),IF(Q10="Probabilidad",M10,"")),"")</f>
        <v>0.6</v>
      </c>
      <c r="AC10" s="133" t="str">
        <f ca="1">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34" t="s">
        <v>136</v>
      </c>
      <c r="AE10" s="135" t="s">
        <v>265</v>
      </c>
      <c r="AF10" s="135" t="s">
        <v>266</v>
      </c>
      <c r="AG10" s="140" t="s">
        <v>264</v>
      </c>
      <c r="AH10" s="140" t="s">
        <v>232</v>
      </c>
      <c r="AI10" s="135" t="s">
        <v>463</v>
      </c>
      <c r="AJ10" s="136" t="s">
        <v>40</v>
      </c>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row>
    <row r="11" spans="1:68" ht="151.5" customHeight="1" x14ac:dyDescent="0.3">
      <c r="A11" s="199"/>
      <c r="B11" s="202"/>
      <c r="C11" s="202"/>
      <c r="D11" s="202"/>
      <c r="E11" s="205"/>
      <c r="F11" s="202"/>
      <c r="G11" s="208"/>
      <c r="H11" s="193"/>
      <c r="I11" s="187"/>
      <c r="J11" s="190"/>
      <c r="K11" s="187">
        <f ca="1">IF(NOT(ISERROR(MATCH(J11,_xlfn.ANCHORARRAY(E22),0))),I24&amp;"Por favor no seleccionar los criterios de impacto",J11)</f>
        <v>0</v>
      </c>
      <c r="L11" s="193"/>
      <c r="M11" s="187"/>
      <c r="N11" s="196"/>
      <c r="O11" s="125">
        <v>2</v>
      </c>
      <c r="P11" s="126" t="s">
        <v>268</v>
      </c>
      <c r="Q11" s="127" t="str">
        <f>IF(OR(R11="Preventivo",R11="Detectivo"),"Probabilidad",IF(R11="Correctivo","Impacto",""))</f>
        <v>Probabilidad</v>
      </c>
      <c r="R11" s="128" t="s">
        <v>14</v>
      </c>
      <c r="S11" s="128" t="s">
        <v>9</v>
      </c>
      <c r="T11" s="129" t="str">
        <f t="shared" ref="T11:T15" si="0">IF(AND(R11="Preventivo",S11="Automático"),"50%",IF(AND(R11="Preventivo",S11="Manual"),"40%",IF(AND(R11="Detectivo",S11="Automático"),"40%",IF(AND(R11="Detectivo",S11="Manual"),"30%",IF(AND(R11="Correctivo",S11="Automático"),"35%",IF(AND(R11="Correctivo",S11="Manual"),"25%",""))))))</f>
        <v>40%</v>
      </c>
      <c r="U11" s="128" t="s">
        <v>19</v>
      </c>
      <c r="V11" s="128" t="s">
        <v>22</v>
      </c>
      <c r="W11" s="128" t="s">
        <v>119</v>
      </c>
      <c r="X11" s="130">
        <f>IFERROR(IF(AND(Q10="Probabilidad",Q11="Probabilidad"),(Z10-(+Z10*T11)),IF(Q11="Probabilidad",(I10-(+I10*T11)),IF(Q11="Impacto",Z10,""))),"")</f>
        <v>0.216</v>
      </c>
      <c r="Y11" s="131" t="str">
        <f t="shared" ref="Y11:Y69" si="1">IFERROR(IF(X11="","",IF(X11&lt;=0.2,"Muy Baja",IF(X11&lt;=0.4,"Baja",IF(X11&lt;=0.6,"Media",IF(X11&lt;=0.8,"Alta","Muy Alta"))))),"")</f>
        <v>Baja</v>
      </c>
      <c r="Z11" s="132">
        <f t="shared" ref="Z11:Z15" si="2">+X11</f>
        <v>0.216</v>
      </c>
      <c r="AA11" s="131" t="str">
        <f t="shared" ref="AA11:AA69" ca="1" si="3">IFERROR(IF(AB11="","",IF(AB11&lt;=0.2,"Leve",IF(AB11&lt;=0.4,"Menor",IF(AB11&lt;=0.6,"Moderado",IF(AB11&lt;=0.8,"Mayor","Catastrófico"))))),"")</f>
        <v>Moderado</v>
      </c>
      <c r="AB11" s="132">
        <f ca="1">IFERROR(IF(AND(Q10="Impacto",Q11="Impacto"),(AB10-(+AB10*T11)),IF(Q11="Impacto",($M$10-(+$M$10*T11)),IF(Q11="Probabilidad",AB10,""))),"")</f>
        <v>0.6</v>
      </c>
      <c r="AC11" s="133" t="str">
        <f t="shared" ref="AC11:AC15" ca="1"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Moderado</v>
      </c>
      <c r="AD11" s="134"/>
      <c r="AE11" s="135" t="s">
        <v>269</v>
      </c>
      <c r="AF11" s="135" t="s">
        <v>266</v>
      </c>
      <c r="AG11" s="137" t="s">
        <v>270</v>
      </c>
      <c r="AH11" s="140" t="s">
        <v>216</v>
      </c>
      <c r="AI11" s="135" t="s">
        <v>464</v>
      </c>
      <c r="AJ11" s="136" t="s">
        <v>40</v>
      </c>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ht="151.5" customHeight="1" x14ac:dyDescent="0.3">
      <c r="A12" s="199"/>
      <c r="B12" s="202"/>
      <c r="C12" s="202"/>
      <c r="D12" s="202"/>
      <c r="E12" s="205"/>
      <c r="F12" s="202"/>
      <c r="G12" s="208"/>
      <c r="H12" s="193"/>
      <c r="I12" s="187"/>
      <c r="J12" s="190"/>
      <c r="K12" s="187">
        <f ca="1">IF(NOT(ISERROR(MATCH(J12,_xlfn.ANCHORARRAY(E23),0))),I25&amp;"Por favor no seleccionar los criterios de impacto",J12)</f>
        <v>0</v>
      </c>
      <c r="L12" s="193"/>
      <c r="M12" s="187"/>
      <c r="N12" s="196"/>
      <c r="O12" s="125">
        <v>3</v>
      </c>
      <c r="P12" s="138"/>
      <c r="Q12" s="127" t="str">
        <f>IF(OR(R12="Preventivo",R12="Detectivo"),"Probabilidad",IF(R12="Correctivo","Impacto",""))</f>
        <v/>
      </c>
      <c r="R12" s="128"/>
      <c r="S12" s="128"/>
      <c r="T12" s="129" t="str">
        <f t="shared" si="0"/>
        <v/>
      </c>
      <c r="U12" s="128"/>
      <c r="V12" s="128"/>
      <c r="W12" s="128"/>
      <c r="X12" s="130" t="str">
        <f>IFERROR(IF(AND(Q11="Probabilidad",Q12="Probabilidad"),(Z11-(+Z11*T12)),IF(AND(Q11="Impacto",Q12="Probabilidad"),(Z10-(+Z10*T12)),IF(Q12="Impacto",Z11,""))),"")</f>
        <v/>
      </c>
      <c r="Y12" s="131" t="str">
        <f t="shared" si="1"/>
        <v/>
      </c>
      <c r="Z12" s="132" t="str">
        <f t="shared" si="2"/>
        <v/>
      </c>
      <c r="AA12" s="131" t="str">
        <f t="shared" si="3"/>
        <v/>
      </c>
      <c r="AB12" s="132" t="str">
        <f>IFERROR(IF(AND(Q11="Impacto",Q12="Impacto"),(AB11-(+AB11*T12)),IF(AND(Q11="Probabilidad",Q12="Impacto"),(AB10-(+AB10*T12)),IF(Q12="Probabilidad",AB11,""))),"")</f>
        <v/>
      </c>
      <c r="AC12" s="133" t="str">
        <f t="shared" si="4"/>
        <v/>
      </c>
      <c r="AD12" s="134"/>
      <c r="AE12" s="135"/>
      <c r="AF12" s="136"/>
      <c r="AG12" s="137"/>
      <c r="AH12" s="137"/>
      <c r="AI12" s="135"/>
      <c r="AJ12" s="136"/>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ht="151.5" customHeight="1" x14ac:dyDescent="0.3">
      <c r="A13" s="199"/>
      <c r="B13" s="202"/>
      <c r="C13" s="202"/>
      <c r="D13" s="202"/>
      <c r="E13" s="205"/>
      <c r="F13" s="202"/>
      <c r="G13" s="208"/>
      <c r="H13" s="193"/>
      <c r="I13" s="187"/>
      <c r="J13" s="190"/>
      <c r="K13" s="187">
        <f ca="1">IF(NOT(ISERROR(MATCH(J13,_xlfn.ANCHORARRAY(E24),0))),I26&amp;"Por favor no seleccionar los criterios de impacto",J13)</f>
        <v>0</v>
      </c>
      <c r="L13" s="193"/>
      <c r="M13" s="187"/>
      <c r="N13" s="196"/>
      <c r="O13" s="125">
        <v>4</v>
      </c>
      <c r="P13" s="126"/>
      <c r="Q13" s="127" t="str">
        <f t="shared" ref="Q13:Q15" si="5">IF(OR(R13="Preventivo",R13="Detectivo"),"Probabilidad",IF(R13="Correctivo","Impacto",""))</f>
        <v/>
      </c>
      <c r="R13" s="128"/>
      <c r="S13" s="128"/>
      <c r="T13" s="129" t="str">
        <f t="shared" si="0"/>
        <v/>
      </c>
      <c r="U13" s="128"/>
      <c r="V13" s="128"/>
      <c r="W13" s="128"/>
      <c r="X13" s="130" t="str">
        <f t="shared" ref="X13:X15" si="6">IFERROR(IF(AND(Q12="Probabilidad",Q13="Probabilidad"),(Z12-(+Z12*T13)),IF(AND(Q12="Impacto",Q13="Probabilidad"),(Z11-(+Z11*T13)),IF(Q13="Impacto",Z12,""))),"")</f>
        <v/>
      </c>
      <c r="Y13" s="131" t="str">
        <f t="shared" si="1"/>
        <v/>
      </c>
      <c r="Z13" s="132" t="str">
        <f t="shared" si="2"/>
        <v/>
      </c>
      <c r="AA13" s="131" t="str">
        <f t="shared" si="3"/>
        <v/>
      </c>
      <c r="AB13" s="132" t="str">
        <f t="shared" ref="AB13:AB15" si="7">IFERROR(IF(AND(Q12="Impacto",Q13="Impacto"),(AB12-(+AB12*T13)),IF(AND(Q12="Probabilidad",Q13="Impacto"),(AB11-(+AB11*T13)),IF(Q13="Probabilidad",AB12,""))),"")</f>
        <v/>
      </c>
      <c r="AC13" s="133"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4"/>
      <c r="AE13" s="135"/>
      <c r="AF13" s="136"/>
      <c r="AG13" s="137"/>
      <c r="AH13" s="137"/>
      <c r="AI13" s="135"/>
      <c r="AJ13" s="136"/>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ht="151.5" customHeight="1" x14ac:dyDescent="0.3">
      <c r="A14" s="199"/>
      <c r="B14" s="202"/>
      <c r="C14" s="202"/>
      <c r="D14" s="202"/>
      <c r="E14" s="205"/>
      <c r="F14" s="202"/>
      <c r="G14" s="208"/>
      <c r="H14" s="193"/>
      <c r="I14" s="187"/>
      <c r="J14" s="190"/>
      <c r="K14" s="187">
        <f ca="1">IF(NOT(ISERROR(MATCH(J14,_xlfn.ANCHORARRAY(E25),0))),I27&amp;"Por favor no seleccionar los criterios de impacto",J14)</f>
        <v>0</v>
      </c>
      <c r="L14" s="193"/>
      <c r="M14" s="187"/>
      <c r="N14" s="196"/>
      <c r="O14" s="125">
        <v>5</v>
      </c>
      <c r="P14" s="126"/>
      <c r="Q14" s="127" t="str">
        <f t="shared" si="5"/>
        <v/>
      </c>
      <c r="R14" s="128"/>
      <c r="S14" s="128"/>
      <c r="T14" s="129" t="str">
        <f t="shared" si="0"/>
        <v/>
      </c>
      <c r="U14" s="128"/>
      <c r="V14" s="128"/>
      <c r="W14" s="128"/>
      <c r="X14" s="130" t="str">
        <f t="shared" si="6"/>
        <v/>
      </c>
      <c r="Y14" s="131" t="str">
        <f t="shared" si="1"/>
        <v/>
      </c>
      <c r="Z14" s="132" t="str">
        <f t="shared" si="2"/>
        <v/>
      </c>
      <c r="AA14" s="131" t="str">
        <f t="shared" si="3"/>
        <v/>
      </c>
      <c r="AB14" s="132" t="str">
        <f t="shared" si="7"/>
        <v/>
      </c>
      <c r="AC14" s="133" t="str">
        <f t="shared" si="4"/>
        <v/>
      </c>
      <c r="AD14" s="134"/>
      <c r="AE14" s="135"/>
      <c r="AF14" s="136"/>
      <c r="AG14" s="137"/>
      <c r="AH14" s="137"/>
      <c r="AI14" s="135"/>
      <c r="AJ14" s="136"/>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ht="151.5" customHeight="1" x14ac:dyDescent="0.3">
      <c r="A15" s="200"/>
      <c r="B15" s="203"/>
      <c r="C15" s="203"/>
      <c r="D15" s="203"/>
      <c r="E15" s="206"/>
      <c r="F15" s="203"/>
      <c r="G15" s="209"/>
      <c r="H15" s="194"/>
      <c r="I15" s="188"/>
      <c r="J15" s="191"/>
      <c r="K15" s="188">
        <f ca="1">IF(NOT(ISERROR(MATCH(J15,_xlfn.ANCHORARRAY(E26),0))),I28&amp;"Por favor no seleccionar los criterios de impacto",J15)</f>
        <v>0</v>
      </c>
      <c r="L15" s="194"/>
      <c r="M15" s="188"/>
      <c r="N15" s="197"/>
      <c r="O15" s="125">
        <v>6</v>
      </c>
      <c r="P15" s="126"/>
      <c r="Q15" s="127" t="str">
        <f t="shared" si="5"/>
        <v/>
      </c>
      <c r="R15" s="128"/>
      <c r="S15" s="128"/>
      <c r="T15" s="129" t="str">
        <f t="shared" si="0"/>
        <v/>
      </c>
      <c r="U15" s="128"/>
      <c r="V15" s="128"/>
      <c r="W15" s="128"/>
      <c r="X15" s="130" t="str">
        <f t="shared" si="6"/>
        <v/>
      </c>
      <c r="Y15" s="131" t="str">
        <f t="shared" si="1"/>
        <v/>
      </c>
      <c r="Z15" s="132" t="str">
        <f t="shared" si="2"/>
        <v/>
      </c>
      <c r="AA15" s="131" t="str">
        <f t="shared" si="3"/>
        <v/>
      </c>
      <c r="AB15" s="132" t="str">
        <f t="shared" si="7"/>
        <v/>
      </c>
      <c r="AC15" s="133" t="str">
        <f t="shared" si="4"/>
        <v/>
      </c>
      <c r="AD15" s="134"/>
      <c r="AE15" s="135"/>
      <c r="AF15" s="136"/>
      <c r="AG15" s="137"/>
      <c r="AH15" s="137"/>
      <c r="AI15" s="135"/>
      <c r="AJ15" s="136"/>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ht="151.5" customHeight="1" x14ac:dyDescent="0.3">
      <c r="A16" s="198">
        <v>2</v>
      </c>
      <c r="B16" s="201" t="s">
        <v>134</v>
      </c>
      <c r="C16" s="201" t="s">
        <v>272</v>
      </c>
      <c r="D16" s="201" t="s">
        <v>271</v>
      </c>
      <c r="E16" s="204" t="s">
        <v>421</v>
      </c>
      <c r="F16" s="201" t="s">
        <v>123</v>
      </c>
      <c r="G16" s="207">
        <v>360</v>
      </c>
      <c r="H16" s="192" t="str">
        <f>IF(G16&lt;=0,"",IF(G16&lt;=2,"Muy Baja",IF(G16&lt;=24,"Baja",IF(G16&lt;=500,"Media",IF(G16&lt;=5000,"Alta","Muy Alta")))))</f>
        <v>Media</v>
      </c>
      <c r="I16" s="186">
        <f>IF(H16="","",IF(H16="Muy Baja",0.2,IF(H16="Baja",0.4,IF(H16="Media",0.6,IF(H16="Alta",0.8,IF(H16="Muy Alta",1,))))))</f>
        <v>0.6</v>
      </c>
      <c r="J16" s="189" t="s">
        <v>156</v>
      </c>
      <c r="K16" s="186" t="str">
        <f ca="1">IF(NOT(ISERROR(MATCH(J16,'Tabla Impacto'!$B$221:$B$223,0))),'Tabla Impacto'!$F$223&amp;"Por favor no seleccionar los criterios de impacto(Afectación Económica o presupuestal y Pérdida Reputacional)",J16)</f>
        <v xml:space="preserve">     El riesgo afecta la imagen de de la entidad con efecto publicitario sostenido a nivel de sector administrativo, nivel departamental o municipal</v>
      </c>
      <c r="L16" s="192" t="str">
        <f ca="1">IF(OR(K16='Tabla Impacto'!$C$11,K16='Tabla Impacto'!$D$11),"Leve",IF(OR(K16='Tabla Impacto'!$C$12,K16='Tabla Impacto'!$D$12),"Menor",IF(OR(K16='Tabla Impacto'!$C$13,K16='Tabla Impacto'!$D$13),"Moderado",IF(OR(K16='Tabla Impacto'!$C$14,K16='Tabla Impacto'!$D$14),"Mayor",IF(OR(K16='Tabla Impacto'!$C$15,K16='Tabla Impacto'!$D$15),"Catastrófico","")))))</f>
        <v>Mayor</v>
      </c>
      <c r="M16" s="186">
        <f ca="1">IF(L16="","",IF(L16="Leve",0.2,IF(L16="Menor",0.4,IF(L16="Moderado",0.6,IF(L16="Mayor",0.8,IF(L16="Catastrófico",1,))))))</f>
        <v>0.8</v>
      </c>
      <c r="N16" s="195" t="str">
        <f ca="1">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Alto</v>
      </c>
      <c r="O16" s="125">
        <v>1</v>
      </c>
      <c r="P16" s="126" t="s">
        <v>273</v>
      </c>
      <c r="Q16" s="127" t="str">
        <f>IF(OR(R16="Preventivo",R16="Detectivo"),"Probabilidad",IF(R16="Correctivo","Impacto",""))</f>
        <v>Probabilidad</v>
      </c>
      <c r="R16" s="128" t="s">
        <v>15</v>
      </c>
      <c r="S16" s="128" t="s">
        <v>9</v>
      </c>
      <c r="T16" s="129" t="str">
        <f>IF(AND(R16="Preventivo",S16="Automático"),"50%",IF(AND(R16="Preventivo",S16="Manual"),"40%",IF(AND(R16="Detectivo",S16="Automático"),"40%",IF(AND(R16="Detectivo",S16="Manual"),"30%",IF(AND(R16="Correctivo",S16="Automático"),"35%",IF(AND(R16="Correctivo",S16="Manual"),"25%",""))))))</f>
        <v>30%</v>
      </c>
      <c r="U16" s="128" t="s">
        <v>19</v>
      </c>
      <c r="V16" s="128" t="s">
        <v>23</v>
      </c>
      <c r="W16" s="128" t="s">
        <v>119</v>
      </c>
      <c r="X16" s="130">
        <f>IFERROR(IF(Q16="Probabilidad",(I16-(+I16*T16)),IF(Q16="Impacto",I16,"")),"")</f>
        <v>0.42</v>
      </c>
      <c r="Y16" s="131" t="str">
        <f>IFERROR(IF(X16="","",IF(X16&lt;=0.2,"Muy Baja",IF(X16&lt;=0.4,"Baja",IF(X16&lt;=0.6,"Media",IF(X16&lt;=0.8,"Alta","Muy Alta"))))),"")</f>
        <v>Media</v>
      </c>
      <c r="Z16" s="132">
        <f>+X16</f>
        <v>0.42</v>
      </c>
      <c r="AA16" s="131" t="str">
        <f ca="1">IFERROR(IF(AB16="","",IF(AB16&lt;=0.2,"Leve",IF(AB16&lt;=0.4,"Menor",IF(AB16&lt;=0.6,"Moderado",IF(AB16&lt;=0.8,"Mayor","Catastrófico"))))),"")</f>
        <v>Mayor</v>
      </c>
      <c r="AB16" s="132">
        <f ca="1">IFERROR(IF(Q16="Impacto",(M16-(+M16*T16)),IF(Q16="Probabilidad",M16,"")),"")</f>
        <v>0.8</v>
      </c>
      <c r="AC16" s="133" t="str">
        <f ca="1">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Alto</v>
      </c>
      <c r="AD16" s="134" t="s">
        <v>136</v>
      </c>
      <c r="AE16" s="135" t="s">
        <v>274</v>
      </c>
      <c r="AF16" s="135" t="s">
        <v>275</v>
      </c>
      <c r="AG16" s="140" t="s">
        <v>276</v>
      </c>
      <c r="AH16" s="140" t="s">
        <v>276</v>
      </c>
      <c r="AI16" s="135" t="s">
        <v>422</v>
      </c>
      <c r="AJ16" s="136" t="s">
        <v>41</v>
      </c>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ht="151.5" customHeight="1" x14ac:dyDescent="0.3">
      <c r="A17" s="199"/>
      <c r="B17" s="202"/>
      <c r="C17" s="202"/>
      <c r="D17" s="202"/>
      <c r="E17" s="205"/>
      <c r="F17" s="202"/>
      <c r="G17" s="208"/>
      <c r="H17" s="193"/>
      <c r="I17" s="187"/>
      <c r="J17" s="190"/>
      <c r="K17" s="187">
        <f ca="1">IF(NOT(ISERROR(MATCH(J17,_xlfn.ANCHORARRAY(E28),0))),I30&amp;"Por favor no seleccionar los criterios de impacto",J17)</f>
        <v>0</v>
      </c>
      <c r="L17" s="193"/>
      <c r="M17" s="187"/>
      <c r="N17" s="196"/>
      <c r="O17" s="125">
        <v>2</v>
      </c>
      <c r="P17" s="126"/>
      <c r="Q17" s="127" t="str">
        <f>IF(OR(R17="Preventivo",R17="Detectivo"),"Probabilidad",IF(R17="Correctivo","Impacto",""))</f>
        <v/>
      </c>
      <c r="R17" s="128"/>
      <c r="S17" s="128"/>
      <c r="T17" s="129" t="str">
        <f t="shared" ref="T17:T21" si="8">IF(AND(R17="Preventivo",S17="Automático"),"50%",IF(AND(R17="Preventivo",S17="Manual"),"40%",IF(AND(R17="Detectivo",S17="Automático"),"40%",IF(AND(R17="Detectivo",S17="Manual"),"30%",IF(AND(R17="Correctivo",S17="Automático"),"35%",IF(AND(R17="Correctivo",S17="Manual"),"25%",""))))))</f>
        <v/>
      </c>
      <c r="U17" s="128"/>
      <c r="V17" s="128"/>
      <c r="W17" s="128"/>
      <c r="X17" s="130" t="str">
        <f>IFERROR(IF(AND(Q16="Probabilidad",Q17="Probabilidad"),(Z16-(+Z16*T17)),IF(Q17="Probabilidad",(I16-(+I16*T17)),IF(Q17="Impacto",Z16,""))),"")</f>
        <v/>
      </c>
      <c r="Y17" s="131" t="str">
        <f t="shared" si="1"/>
        <v/>
      </c>
      <c r="Z17" s="132" t="str">
        <f t="shared" ref="Z17:Z21" si="9">+X17</f>
        <v/>
      </c>
      <c r="AA17" s="131" t="str">
        <f t="shared" si="3"/>
        <v/>
      </c>
      <c r="AB17" s="132" t="str">
        <f>IFERROR(IF(AND(Q16="Impacto",Q17="Impacto"),(AB10-(+AB10*T17)),IF(Q17="Impacto",($M$16-(+$M$16*T17)),IF(Q17="Probabilidad",AB10,""))),"")</f>
        <v/>
      </c>
      <c r="AC17" s="133" t="str">
        <f t="shared" ref="AC17:AC18" si="10">IFERROR(IF(OR(AND(Y17="Muy Baja",AA17="Leve"),AND(Y17="Muy Baja",AA17="Menor"),AND(Y17="Baja",AA17="Leve")),"Bajo",IF(OR(AND(Y17="Muy baja",AA17="Moderado"),AND(Y17="Baja",AA17="Menor"),AND(Y17="Baja",AA17="Moderado"),AND(Y17="Media",AA17="Leve"),AND(Y17="Media",AA17="Menor"),AND(Y17="Media",AA17="Moderado"),AND(Y17="Alta",AA17="Leve"),AND(Y17="Alta",AA17="Menor")),"Moderado",IF(OR(AND(Y17="Muy Baja",AA17="Mayor"),AND(Y17="Baja",AA17="Mayor"),AND(Y17="Media",AA17="Mayor"),AND(Y17="Alta",AA17="Moderado"),AND(Y17="Alta",AA17="Mayor"),AND(Y17="Muy Alta",AA17="Leve"),AND(Y17="Muy Alta",AA17="Menor"),AND(Y17="Muy Alta",AA17="Moderado"),AND(Y17="Muy Alta",AA17="Mayor")),"Alto",IF(OR(AND(Y17="Muy Baja",AA17="Catastrófico"),AND(Y17="Baja",AA17="Catastrófico"),AND(Y17="Media",AA17="Catastrófico"),AND(Y17="Alta",AA17="Catastrófico"),AND(Y17="Muy Alta",AA17="Catastrófico")),"Extremo","")))),"")</f>
        <v/>
      </c>
      <c r="AD17" s="134"/>
      <c r="AE17" s="135"/>
      <c r="AF17" s="136"/>
      <c r="AG17" s="137"/>
      <c r="AH17" s="137"/>
      <c r="AI17" s="135"/>
      <c r="AJ17" s="136"/>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ht="151.5" customHeight="1" x14ac:dyDescent="0.3">
      <c r="A18" s="199"/>
      <c r="B18" s="202"/>
      <c r="C18" s="202"/>
      <c r="D18" s="202"/>
      <c r="E18" s="205"/>
      <c r="F18" s="202"/>
      <c r="G18" s="208"/>
      <c r="H18" s="193"/>
      <c r="I18" s="187"/>
      <c r="J18" s="190"/>
      <c r="K18" s="187">
        <f ca="1">IF(NOT(ISERROR(MATCH(J18,_xlfn.ANCHORARRAY(E29),0))),I31&amp;"Por favor no seleccionar los criterios de impacto",J18)</f>
        <v>0</v>
      </c>
      <c r="L18" s="193"/>
      <c r="M18" s="187"/>
      <c r="N18" s="196"/>
      <c r="O18" s="125">
        <v>3</v>
      </c>
      <c r="P18" s="138"/>
      <c r="Q18" s="127" t="str">
        <f>IF(OR(R18="Preventivo",R18="Detectivo"),"Probabilidad",IF(R18="Correctivo","Impacto",""))</f>
        <v/>
      </c>
      <c r="R18" s="128"/>
      <c r="S18" s="128"/>
      <c r="T18" s="129" t="str">
        <f t="shared" si="8"/>
        <v/>
      </c>
      <c r="U18" s="128"/>
      <c r="V18" s="128"/>
      <c r="W18" s="128"/>
      <c r="X18" s="130" t="str">
        <f>IFERROR(IF(AND(Q17="Probabilidad",Q18="Probabilidad"),(Z17-(+Z17*T18)),IF(AND(Q17="Impacto",Q18="Probabilidad"),(Z16-(+Z16*T18)),IF(Q18="Impacto",Z17,""))),"")</f>
        <v/>
      </c>
      <c r="Y18" s="131" t="str">
        <f t="shared" si="1"/>
        <v/>
      </c>
      <c r="Z18" s="132" t="str">
        <f t="shared" si="9"/>
        <v/>
      </c>
      <c r="AA18" s="131" t="str">
        <f t="shared" si="3"/>
        <v/>
      </c>
      <c r="AB18" s="132" t="str">
        <f>IFERROR(IF(AND(Q17="Impacto",Q18="Impacto"),(AB17-(+AB17*T18)),IF(AND(Q17="Probabilidad",Q18="Impacto"),(AB16-(+AB16*T18)),IF(Q18="Probabilidad",AB17,""))),"")</f>
        <v/>
      </c>
      <c r="AC18" s="133" t="str">
        <f t="shared" si="10"/>
        <v/>
      </c>
      <c r="AD18" s="134"/>
      <c r="AE18" s="135"/>
      <c r="AF18" s="136"/>
      <c r="AG18" s="137"/>
      <c r="AH18" s="137"/>
      <c r="AI18" s="135"/>
      <c r="AJ18" s="136"/>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ht="151.5" customHeight="1" x14ac:dyDescent="0.3">
      <c r="A19" s="199"/>
      <c r="B19" s="202"/>
      <c r="C19" s="202"/>
      <c r="D19" s="202"/>
      <c r="E19" s="205"/>
      <c r="F19" s="202"/>
      <c r="G19" s="208"/>
      <c r="H19" s="193"/>
      <c r="I19" s="187"/>
      <c r="J19" s="190"/>
      <c r="K19" s="187">
        <f ca="1">IF(NOT(ISERROR(MATCH(J19,_xlfn.ANCHORARRAY(E30),0))),I32&amp;"Por favor no seleccionar los criterios de impacto",J19)</f>
        <v>0</v>
      </c>
      <c r="L19" s="193"/>
      <c r="M19" s="187"/>
      <c r="N19" s="196"/>
      <c r="O19" s="125">
        <v>4</v>
      </c>
      <c r="P19" s="126"/>
      <c r="Q19" s="127" t="str">
        <f t="shared" ref="Q19:Q21" si="11">IF(OR(R19="Preventivo",R19="Detectivo"),"Probabilidad",IF(R19="Correctivo","Impacto",""))</f>
        <v/>
      </c>
      <c r="R19" s="128"/>
      <c r="S19" s="128"/>
      <c r="T19" s="129" t="str">
        <f t="shared" si="8"/>
        <v/>
      </c>
      <c r="U19" s="128"/>
      <c r="V19" s="128"/>
      <c r="W19" s="128"/>
      <c r="X19" s="130" t="str">
        <f t="shared" ref="X19:X21" si="12">IFERROR(IF(AND(Q18="Probabilidad",Q19="Probabilidad"),(Z18-(+Z18*T19)),IF(AND(Q18="Impacto",Q19="Probabilidad"),(Z17-(+Z17*T19)),IF(Q19="Impacto",Z18,""))),"")</f>
        <v/>
      </c>
      <c r="Y19" s="131" t="str">
        <f t="shared" si="1"/>
        <v/>
      </c>
      <c r="Z19" s="132" t="str">
        <f t="shared" si="9"/>
        <v/>
      </c>
      <c r="AA19" s="131" t="str">
        <f t="shared" si="3"/>
        <v/>
      </c>
      <c r="AB19" s="132" t="str">
        <f t="shared" ref="AB19:AB21" si="13">IFERROR(IF(AND(Q18="Impacto",Q19="Impacto"),(AB18-(+AB18*T19)),IF(AND(Q18="Probabilidad",Q19="Impacto"),(AB17-(+AB17*T19)),IF(Q19="Probabilidad",AB18,""))),"")</f>
        <v/>
      </c>
      <c r="AC19" s="133"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4"/>
      <c r="AE19" s="135"/>
      <c r="AF19" s="136"/>
      <c r="AG19" s="137"/>
      <c r="AH19" s="137"/>
      <c r="AI19" s="135"/>
      <c r="AJ19" s="136"/>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ht="151.5" customHeight="1" x14ac:dyDescent="0.3">
      <c r="A20" s="199"/>
      <c r="B20" s="202"/>
      <c r="C20" s="202"/>
      <c r="D20" s="202"/>
      <c r="E20" s="205"/>
      <c r="F20" s="202"/>
      <c r="G20" s="208"/>
      <c r="H20" s="193"/>
      <c r="I20" s="187"/>
      <c r="J20" s="190"/>
      <c r="K20" s="187">
        <f ca="1">IF(NOT(ISERROR(MATCH(J20,_xlfn.ANCHORARRAY(E31),0))),I33&amp;"Por favor no seleccionar los criterios de impacto",J20)</f>
        <v>0</v>
      </c>
      <c r="L20" s="193"/>
      <c r="M20" s="187"/>
      <c r="N20" s="196"/>
      <c r="O20" s="125">
        <v>5</v>
      </c>
      <c r="P20" s="126"/>
      <c r="Q20" s="127" t="str">
        <f t="shared" si="11"/>
        <v/>
      </c>
      <c r="R20" s="128"/>
      <c r="S20" s="128"/>
      <c r="T20" s="129" t="str">
        <f t="shared" si="8"/>
        <v/>
      </c>
      <c r="U20" s="128"/>
      <c r="V20" s="128"/>
      <c r="W20" s="128"/>
      <c r="X20" s="130" t="str">
        <f t="shared" si="12"/>
        <v/>
      </c>
      <c r="Y20" s="131" t="str">
        <f t="shared" si="1"/>
        <v/>
      </c>
      <c r="Z20" s="132" t="str">
        <f t="shared" si="9"/>
        <v/>
      </c>
      <c r="AA20" s="131" t="str">
        <f t="shared" si="3"/>
        <v/>
      </c>
      <c r="AB20" s="132" t="str">
        <f t="shared" si="13"/>
        <v/>
      </c>
      <c r="AC20" s="133"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4"/>
      <c r="AE20" s="135"/>
      <c r="AF20" s="136"/>
      <c r="AG20" s="137"/>
      <c r="AH20" s="137"/>
      <c r="AI20" s="135"/>
      <c r="AJ20" s="136"/>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ht="151.5" customHeight="1" x14ac:dyDescent="0.3">
      <c r="A21" s="200"/>
      <c r="B21" s="203"/>
      <c r="C21" s="203"/>
      <c r="D21" s="203"/>
      <c r="E21" s="206"/>
      <c r="F21" s="203"/>
      <c r="G21" s="209"/>
      <c r="H21" s="194"/>
      <c r="I21" s="188"/>
      <c r="J21" s="191"/>
      <c r="K21" s="188">
        <f ca="1">IF(NOT(ISERROR(MATCH(J21,_xlfn.ANCHORARRAY(E32),0))),I34&amp;"Por favor no seleccionar los criterios de impacto",J21)</f>
        <v>0</v>
      </c>
      <c r="L21" s="194"/>
      <c r="M21" s="188"/>
      <c r="N21" s="197"/>
      <c r="O21" s="125">
        <v>6</v>
      </c>
      <c r="P21" s="126"/>
      <c r="Q21" s="127" t="str">
        <f t="shared" si="11"/>
        <v/>
      </c>
      <c r="R21" s="128"/>
      <c r="S21" s="128"/>
      <c r="T21" s="129" t="str">
        <f t="shared" si="8"/>
        <v/>
      </c>
      <c r="U21" s="128"/>
      <c r="V21" s="128"/>
      <c r="W21" s="128"/>
      <c r="X21" s="130" t="str">
        <f t="shared" si="12"/>
        <v/>
      </c>
      <c r="Y21" s="131" t="str">
        <f t="shared" si="1"/>
        <v/>
      </c>
      <c r="Z21" s="132" t="str">
        <f t="shared" si="9"/>
        <v/>
      </c>
      <c r="AA21" s="131" t="str">
        <f t="shared" si="3"/>
        <v/>
      </c>
      <c r="AB21" s="132" t="str">
        <f t="shared" si="13"/>
        <v/>
      </c>
      <c r="AC21" s="133" t="str">
        <f t="shared" si="14"/>
        <v/>
      </c>
      <c r="AD21" s="134"/>
      <c r="AE21" s="135"/>
      <c r="AF21" s="136"/>
      <c r="AG21" s="137"/>
      <c r="AH21" s="137"/>
      <c r="AI21" s="135"/>
      <c r="AJ21" s="136"/>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ht="151.5" customHeight="1" x14ac:dyDescent="0.3">
      <c r="A22" s="198">
        <v>3</v>
      </c>
      <c r="B22" s="201"/>
      <c r="C22" s="201"/>
      <c r="D22" s="201"/>
      <c r="E22" s="204"/>
      <c r="F22" s="201"/>
      <c r="G22" s="207"/>
      <c r="H22" s="192" t="str">
        <f>IF(G22&lt;=0,"",IF(G22&lt;=2,"Muy Baja",IF(G22&lt;=24,"Baja",IF(G22&lt;=500,"Media",IF(G22&lt;=5000,"Alta","Muy Alta")))))</f>
        <v/>
      </c>
      <c r="I22" s="186" t="str">
        <f>IF(H22="","",IF(H22="Muy Baja",0.2,IF(H22="Baja",0.4,IF(H22="Media",0.6,IF(H22="Alta",0.8,IF(H22="Muy Alta",1,))))))</f>
        <v/>
      </c>
      <c r="J22" s="189"/>
      <c r="K22" s="186">
        <f ca="1">IF(NOT(ISERROR(MATCH(J22,'Tabla Impacto'!$B$221:$B$223,0))),'Tabla Impacto'!$F$223&amp;"Por favor no seleccionar los criterios de impacto(Afectación Económica o presupuestal y Pérdida Reputacional)",J22)</f>
        <v>0</v>
      </c>
      <c r="L22" s="192" t="str">
        <f ca="1">IF(OR(K22='Tabla Impacto'!$C$11,K22='Tabla Impacto'!$D$11),"Leve",IF(OR(K22='Tabla Impacto'!$C$12,K22='Tabla Impacto'!$D$12),"Menor",IF(OR(K22='Tabla Impacto'!$C$13,K22='Tabla Impacto'!$D$13),"Moderado",IF(OR(K22='Tabla Impacto'!$C$14,K22='Tabla Impacto'!$D$14),"Mayor",IF(OR(K22='Tabla Impacto'!$C$15,K22='Tabla Impacto'!$D$15),"Catastrófico","")))))</f>
        <v/>
      </c>
      <c r="M22" s="186" t="str">
        <f ca="1">IF(L22="","",IF(L22="Leve",0.2,IF(L22="Menor",0.4,IF(L22="Moderado",0.6,IF(L22="Mayor",0.8,IF(L22="Catastrófico",1,))))))</f>
        <v/>
      </c>
      <c r="N22" s="195" t="str">
        <f ca="1">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
      </c>
      <c r="O22" s="125">
        <v>1</v>
      </c>
      <c r="P22" s="126"/>
      <c r="Q22" s="127" t="str">
        <f>IF(OR(R22="Preventivo",R22="Detectivo"),"Probabilidad",IF(R22="Correctivo","Impacto",""))</f>
        <v/>
      </c>
      <c r="R22" s="128"/>
      <c r="S22" s="128"/>
      <c r="T22" s="129" t="str">
        <f>IF(AND(R22="Preventivo",S22="Automático"),"50%",IF(AND(R22="Preventivo",S22="Manual"),"40%",IF(AND(R22="Detectivo",S22="Automático"),"40%",IF(AND(R22="Detectivo",S22="Manual"),"30%",IF(AND(R22="Correctivo",S22="Automático"),"35%",IF(AND(R22="Correctivo",S22="Manual"),"25%",""))))))</f>
        <v/>
      </c>
      <c r="U22" s="128"/>
      <c r="V22" s="128"/>
      <c r="W22" s="128"/>
      <c r="X22" s="130" t="str">
        <f>IFERROR(IF(Q22="Probabilidad",(I22-(+I22*T22)),IF(Q22="Impacto",I22,"")),"")</f>
        <v/>
      </c>
      <c r="Y22" s="131" t="str">
        <f>IFERROR(IF(X22="","",IF(X22&lt;=0.2,"Muy Baja",IF(X22&lt;=0.4,"Baja",IF(X22&lt;=0.6,"Media",IF(X22&lt;=0.8,"Alta","Muy Alta"))))),"")</f>
        <v/>
      </c>
      <c r="Z22" s="132" t="str">
        <f>+X22</f>
        <v/>
      </c>
      <c r="AA22" s="131" t="str">
        <f>IFERROR(IF(AB22="","",IF(AB22&lt;=0.2,"Leve",IF(AB22&lt;=0.4,"Menor",IF(AB22&lt;=0.6,"Moderado",IF(AB22&lt;=0.8,"Mayor","Catastrófico"))))),"")</f>
        <v/>
      </c>
      <c r="AB22" s="132" t="str">
        <f>IFERROR(IF(Q22="Impacto",(M22-(+M22*T22)),IF(Q22="Probabilidad",M22,"")),"")</f>
        <v/>
      </c>
      <c r="AC22" s="133"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
      </c>
      <c r="AD22" s="134"/>
      <c r="AE22" s="126"/>
      <c r="AF22" s="135"/>
      <c r="AG22" s="137"/>
      <c r="AH22" s="137"/>
      <c r="AI22" s="135"/>
      <c r="AJ22" s="136"/>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ht="151.5" customHeight="1" x14ac:dyDescent="0.3">
      <c r="A23" s="199"/>
      <c r="B23" s="202"/>
      <c r="C23" s="202"/>
      <c r="D23" s="202"/>
      <c r="E23" s="205"/>
      <c r="F23" s="202"/>
      <c r="G23" s="208"/>
      <c r="H23" s="193"/>
      <c r="I23" s="187"/>
      <c r="J23" s="190"/>
      <c r="K23" s="187">
        <f t="shared" ref="K23:K27" ca="1" si="15">IF(NOT(ISERROR(MATCH(J23,_xlfn.ANCHORARRAY(E34),0))),I36&amp;"Por favor no seleccionar los criterios de impacto",J23)</f>
        <v>0</v>
      </c>
      <c r="L23" s="193"/>
      <c r="M23" s="187"/>
      <c r="N23" s="196"/>
      <c r="O23" s="125">
        <v>2</v>
      </c>
      <c r="P23" s="126"/>
      <c r="Q23" s="127" t="str">
        <f>IF(OR(R23="Preventivo",R23="Detectivo"),"Probabilidad",IF(R23="Correctivo","Impacto",""))</f>
        <v/>
      </c>
      <c r="R23" s="128"/>
      <c r="S23" s="128"/>
      <c r="T23" s="129" t="str">
        <f t="shared" ref="T23:T27" si="16">IF(AND(R23="Preventivo",S23="Automático"),"50%",IF(AND(R23="Preventivo",S23="Manual"),"40%",IF(AND(R23="Detectivo",S23="Automático"),"40%",IF(AND(R23="Detectivo",S23="Manual"),"30%",IF(AND(R23="Correctivo",S23="Automático"),"35%",IF(AND(R23="Correctivo",S23="Manual"),"25%",""))))))</f>
        <v/>
      </c>
      <c r="U23" s="128"/>
      <c r="V23" s="128"/>
      <c r="W23" s="128"/>
      <c r="X23" s="139" t="str">
        <f>IFERROR(IF(AND(Q22="Probabilidad",Q23="Probabilidad"),(Z22-(+Z22*T23)),IF(Q23="Probabilidad",(I22-(+I22*T23)),IF(Q23="Impacto",Z22,""))),"")</f>
        <v/>
      </c>
      <c r="Y23" s="131" t="str">
        <f t="shared" si="1"/>
        <v/>
      </c>
      <c r="Z23" s="132" t="str">
        <f t="shared" ref="Z23:Z27" si="17">+X23</f>
        <v/>
      </c>
      <c r="AA23" s="131" t="str">
        <f t="shared" si="3"/>
        <v/>
      </c>
      <c r="AB23" s="132" t="str">
        <f>IFERROR(IF(AND(Q22="Impacto",Q23="Impacto"),(AB16-(+AB16*T23)),IF(Q23="Impacto",($M$22-(+$M$22*T23)),IF(Q23="Probabilidad",AB16,""))),"")</f>
        <v/>
      </c>
      <c r="AC23" s="133"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34"/>
      <c r="AE23" s="135"/>
      <c r="AF23" s="136"/>
      <c r="AG23" s="137"/>
      <c r="AH23" s="137"/>
      <c r="AI23" s="135"/>
      <c r="AJ23" s="136"/>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ht="151.5" customHeight="1" x14ac:dyDescent="0.3">
      <c r="A24" s="199"/>
      <c r="B24" s="202"/>
      <c r="C24" s="202"/>
      <c r="D24" s="202"/>
      <c r="E24" s="205"/>
      <c r="F24" s="202"/>
      <c r="G24" s="208"/>
      <c r="H24" s="193"/>
      <c r="I24" s="187"/>
      <c r="J24" s="190"/>
      <c r="K24" s="187">
        <f t="shared" ca="1" si="15"/>
        <v>0</v>
      </c>
      <c r="L24" s="193"/>
      <c r="M24" s="187"/>
      <c r="N24" s="196"/>
      <c r="O24" s="125">
        <v>3</v>
      </c>
      <c r="P24" s="138"/>
      <c r="Q24" s="127" t="str">
        <f>IF(OR(R24="Preventivo",R24="Detectivo"),"Probabilidad",IF(R24="Correctivo","Impacto",""))</f>
        <v/>
      </c>
      <c r="R24" s="128"/>
      <c r="S24" s="128"/>
      <c r="T24" s="129" t="str">
        <f t="shared" si="16"/>
        <v/>
      </c>
      <c r="U24" s="128"/>
      <c r="V24" s="128"/>
      <c r="W24" s="128"/>
      <c r="X24" s="130" t="str">
        <f>IFERROR(IF(AND(Q23="Probabilidad",Q24="Probabilidad"),(Z23-(+Z23*T24)),IF(AND(Q23="Impacto",Q24="Probabilidad"),(Z22-(+Z22*T24)),IF(Q24="Impacto",Z23,""))),"")</f>
        <v/>
      </c>
      <c r="Y24" s="131" t="str">
        <f t="shared" si="1"/>
        <v/>
      </c>
      <c r="Z24" s="132" t="str">
        <f t="shared" si="17"/>
        <v/>
      </c>
      <c r="AA24" s="131" t="str">
        <f t="shared" si="3"/>
        <v/>
      </c>
      <c r="AB24" s="132" t="str">
        <f>IFERROR(IF(AND(Q23="Impacto",Q24="Impacto"),(AB23-(+AB23*T24)),IF(AND(Q23="Probabilidad",Q24="Impacto"),(AB22-(+AB22*T24)),IF(Q24="Probabilidad",AB23,""))),"")</f>
        <v/>
      </c>
      <c r="AC24" s="133" t="str">
        <f t="shared" si="18"/>
        <v/>
      </c>
      <c r="AD24" s="134"/>
      <c r="AE24" s="135"/>
      <c r="AF24" s="136"/>
      <c r="AG24" s="137"/>
      <c r="AH24" s="137"/>
      <c r="AI24" s="135"/>
      <c r="AJ24" s="136"/>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ht="151.5" customHeight="1" x14ac:dyDescent="0.3">
      <c r="A25" s="199"/>
      <c r="B25" s="202"/>
      <c r="C25" s="202"/>
      <c r="D25" s="202"/>
      <c r="E25" s="205"/>
      <c r="F25" s="202"/>
      <c r="G25" s="208"/>
      <c r="H25" s="193"/>
      <c r="I25" s="187"/>
      <c r="J25" s="190"/>
      <c r="K25" s="187">
        <f t="shared" ca="1" si="15"/>
        <v>0</v>
      </c>
      <c r="L25" s="193"/>
      <c r="M25" s="187"/>
      <c r="N25" s="196"/>
      <c r="O25" s="125">
        <v>4</v>
      </c>
      <c r="P25" s="126"/>
      <c r="Q25" s="127" t="str">
        <f t="shared" ref="Q25:Q27" si="19">IF(OR(R25="Preventivo",R25="Detectivo"),"Probabilidad",IF(R25="Correctivo","Impacto",""))</f>
        <v/>
      </c>
      <c r="R25" s="128"/>
      <c r="S25" s="128"/>
      <c r="T25" s="129" t="str">
        <f t="shared" si="16"/>
        <v/>
      </c>
      <c r="U25" s="128"/>
      <c r="V25" s="128"/>
      <c r="W25" s="128"/>
      <c r="X25" s="130" t="str">
        <f t="shared" ref="X25:X27" si="20">IFERROR(IF(AND(Q24="Probabilidad",Q25="Probabilidad"),(Z24-(+Z24*T25)),IF(AND(Q24="Impacto",Q25="Probabilidad"),(Z23-(+Z23*T25)),IF(Q25="Impacto",Z24,""))),"")</f>
        <v/>
      </c>
      <c r="Y25" s="131" t="str">
        <f t="shared" si="1"/>
        <v/>
      </c>
      <c r="Z25" s="132" t="str">
        <f t="shared" si="17"/>
        <v/>
      </c>
      <c r="AA25" s="131" t="str">
        <f t="shared" si="3"/>
        <v/>
      </c>
      <c r="AB25" s="132" t="str">
        <f t="shared" ref="AB25:AB27" si="21">IFERROR(IF(AND(Q24="Impacto",Q25="Impacto"),(AB24-(+AB24*T25)),IF(AND(Q24="Probabilidad",Q25="Impacto"),(AB23-(+AB23*T25)),IF(Q25="Probabilidad",AB24,""))),"")</f>
        <v/>
      </c>
      <c r="AC25" s="133"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4"/>
      <c r="AE25" s="135"/>
      <c r="AF25" s="136"/>
      <c r="AG25" s="137"/>
      <c r="AH25" s="137"/>
      <c r="AI25" s="135"/>
      <c r="AJ25" s="136"/>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ht="151.5" customHeight="1" x14ac:dyDescent="0.3">
      <c r="A26" s="199"/>
      <c r="B26" s="202"/>
      <c r="C26" s="202"/>
      <c r="D26" s="202"/>
      <c r="E26" s="205"/>
      <c r="F26" s="202"/>
      <c r="G26" s="208"/>
      <c r="H26" s="193"/>
      <c r="I26" s="187"/>
      <c r="J26" s="190"/>
      <c r="K26" s="187">
        <f t="shared" ca="1" si="15"/>
        <v>0</v>
      </c>
      <c r="L26" s="193"/>
      <c r="M26" s="187"/>
      <c r="N26" s="196"/>
      <c r="O26" s="125">
        <v>5</v>
      </c>
      <c r="P26" s="126"/>
      <c r="Q26" s="127" t="str">
        <f t="shared" si="19"/>
        <v/>
      </c>
      <c r="R26" s="128"/>
      <c r="S26" s="128"/>
      <c r="T26" s="129" t="str">
        <f t="shared" si="16"/>
        <v/>
      </c>
      <c r="U26" s="128"/>
      <c r="V26" s="128"/>
      <c r="W26" s="128"/>
      <c r="X26" s="130" t="str">
        <f t="shared" si="20"/>
        <v/>
      </c>
      <c r="Y26" s="131" t="str">
        <f t="shared" si="1"/>
        <v/>
      </c>
      <c r="Z26" s="132" t="str">
        <f t="shared" si="17"/>
        <v/>
      </c>
      <c r="AA26" s="131" t="str">
        <f t="shared" si="3"/>
        <v/>
      </c>
      <c r="AB26" s="132" t="str">
        <f t="shared" si="21"/>
        <v/>
      </c>
      <c r="AC26" s="133"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4"/>
      <c r="AE26" s="135"/>
      <c r="AF26" s="136"/>
      <c r="AG26" s="137"/>
      <c r="AH26" s="137"/>
      <c r="AI26" s="135"/>
      <c r="AJ26" s="136"/>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ht="151.5" customHeight="1" x14ac:dyDescent="0.3">
      <c r="A27" s="200"/>
      <c r="B27" s="203"/>
      <c r="C27" s="203"/>
      <c r="D27" s="203"/>
      <c r="E27" s="206"/>
      <c r="F27" s="203"/>
      <c r="G27" s="209"/>
      <c r="H27" s="194"/>
      <c r="I27" s="188"/>
      <c r="J27" s="191"/>
      <c r="K27" s="188">
        <f t="shared" ca="1" si="15"/>
        <v>0</v>
      </c>
      <c r="L27" s="194"/>
      <c r="M27" s="188"/>
      <c r="N27" s="197"/>
      <c r="O27" s="125">
        <v>6</v>
      </c>
      <c r="P27" s="126"/>
      <c r="Q27" s="127" t="str">
        <f t="shared" si="19"/>
        <v/>
      </c>
      <c r="R27" s="128"/>
      <c r="S27" s="128"/>
      <c r="T27" s="129" t="str">
        <f t="shared" si="16"/>
        <v/>
      </c>
      <c r="U27" s="128"/>
      <c r="V27" s="128"/>
      <c r="W27" s="128"/>
      <c r="X27" s="130" t="str">
        <f t="shared" si="20"/>
        <v/>
      </c>
      <c r="Y27" s="131" t="str">
        <f t="shared" si="1"/>
        <v/>
      </c>
      <c r="Z27" s="132" t="str">
        <f t="shared" si="17"/>
        <v/>
      </c>
      <c r="AA27" s="131" t="str">
        <f t="shared" si="3"/>
        <v/>
      </c>
      <c r="AB27" s="132" t="str">
        <f t="shared" si="21"/>
        <v/>
      </c>
      <c r="AC27" s="133" t="str">
        <f t="shared" si="22"/>
        <v/>
      </c>
      <c r="AD27" s="134"/>
      <c r="AE27" s="135"/>
      <c r="AF27" s="136"/>
      <c r="AG27" s="137"/>
      <c r="AH27" s="137"/>
      <c r="AI27" s="135"/>
      <c r="AJ27" s="136"/>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ht="151.5" customHeight="1" x14ac:dyDescent="0.3">
      <c r="A28" s="198">
        <v>4</v>
      </c>
      <c r="B28" s="201"/>
      <c r="C28" s="201"/>
      <c r="D28" s="201"/>
      <c r="E28" s="204"/>
      <c r="F28" s="201"/>
      <c r="G28" s="207"/>
      <c r="H28" s="192" t="str">
        <f>IF(G28&lt;=0,"",IF(G28&lt;=2,"Muy Baja",IF(G28&lt;=24,"Baja",IF(G28&lt;=500,"Media",IF(G28&lt;=5000,"Alta","Muy Alta")))))</f>
        <v/>
      </c>
      <c r="I28" s="186" t="str">
        <f>IF(H28="","",IF(H28="Muy Baja",0.2,IF(H28="Baja",0.4,IF(H28="Media",0.6,IF(H28="Alta",0.8,IF(H28="Muy Alta",1,))))))</f>
        <v/>
      </c>
      <c r="J28" s="189"/>
      <c r="K28" s="186">
        <f ca="1">IF(NOT(ISERROR(MATCH(J28,'Tabla Impacto'!$B$221:$B$223,0))),'Tabla Impacto'!$F$223&amp;"Por favor no seleccionar los criterios de impacto(Afectación Económica o presupuestal y Pérdida Reputacional)",J28)</f>
        <v>0</v>
      </c>
      <c r="L28" s="192" t="str">
        <f ca="1">IF(OR(K28='Tabla Impacto'!$C$11,K28='Tabla Impacto'!$D$11),"Leve",IF(OR(K28='Tabla Impacto'!$C$12,K28='Tabla Impacto'!$D$12),"Menor",IF(OR(K28='Tabla Impacto'!$C$13,K28='Tabla Impacto'!$D$13),"Moderado",IF(OR(K28='Tabla Impacto'!$C$14,K28='Tabla Impacto'!$D$14),"Mayor",IF(OR(K28='Tabla Impacto'!$C$15,K28='Tabla Impacto'!$D$15),"Catastrófico","")))))</f>
        <v/>
      </c>
      <c r="M28" s="186" t="str">
        <f ca="1">IF(L28="","",IF(L28="Leve",0.2,IF(L28="Menor",0.4,IF(L28="Moderado",0.6,IF(L28="Mayor",0.8,IF(L28="Catastrófico",1,))))))</f>
        <v/>
      </c>
      <c r="N28" s="195" t="str">
        <f ca="1">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
      </c>
      <c r="O28" s="125">
        <v>1</v>
      </c>
      <c r="P28" s="126"/>
      <c r="Q28" s="127" t="str">
        <f>IF(OR(R28="Preventivo",R28="Detectivo"),"Probabilidad",IF(R28="Correctivo","Impacto",""))</f>
        <v/>
      </c>
      <c r="R28" s="128"/>
      <c r="S28" s="128"/>
      <c r="T28" s="129" t="str">
        <f>IF(AND(R28="Preventivo",S28="Automático"),"50%",IF(AND(R28="Preventivo",S28="Manual"),"40%",IF(AND(R28="Detectivo",S28="Automático"),"40%",IF(AND(R28="Detectivo",S28="Manual"),"30%",IF(AND(R28="Correctivo",S28="Automático"),"35%",IF(AND(R28="Correctivo",S28="Manual"),"25%",""))))))</f>
        <v/>
      </c>
      <c r="U28" s="128"/>
      <c r="V28" s="128"/>
      <c r="W28" s="128"/>
      <c r="X28" s="130" t="str">
        <f>IFERROR(IF(Q28="Probabilidad",(I28-(+I28*T28)),IF(Q28="Impacto",I28,"")),"")</f>
        <v/>
      </c>
      <c r="Y28" s="131" t="str">
        <f>IFERROR(IF(X28="","",IF(X28&lt;=0.2,"Muy Baja",IF(X28&lt;=0.4,"Baja",IF(X28&lt;=0.6,"Media",IF(X28&lt;=0.8,"Alta","Muy Alta"))))),"")</f>
        <v/>
      </c>
      <c r="Z28" s="132" t="str">
        <f>+X28</f>
        <v/>
      </c>
      <c r="AA28" s="131" t="str">
        <f>IFERROR(IF(AB28="","",IF(AB28&lt;=0.2,"Leve",IF(AB28&lt;=0.4,"Menor",IF(AB28&lt;=0.6,"Moderado",IF(AB28&lt;=0.8,"Mayor","Catastrófico"))))),"")</f>
        <v/>
      </c>
      <c r="AB28" s="132" t="str">
        <f>IFERROR(IF(Q28="Impacto",(M28-(+M28*T28)),IF(Q28="Probabilidad",M28,"")),"")</f>
        <v/>
      </c>
      <c r="AC28" s="133"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
      </c>
      <c r="AD28" s="134"/>
      <c r="AE28" s="126"/>
      <c r="AF28" s="135"/>
      <c r="AG28" s="137"/>
      <c r="AH28" s="137"/>
      <c r="AI28" s="135"/>
      <c r="AJ28" s="136"/>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ht="151.5" customHeight="1" x14ac:dyDescent="0.3">
      <c r="A29" s="199"/>
      <c r="B29" s="202"/>
      <c r="C29" s="202"/>
      <c r="D29" s="202"/>
      <c r="E29" s="205"/>
      <c r="F29" s="202"/>
      <c r="G29" s="208"/>
      <c r="H29" s="193"/>
      <c r="I29" s="187"/>
      <c r="J29" s="190"/>
      <c r="K29" s="187">
        <f t="shared" ref="K29:K33" ca="1" si="23">IF(NOT(ISERROR(MATCH(J29,_xlfn.ANCHORARRAY(E40),0))),I42&amp;"Por favor no seleccionar los criterios de impacto",J29)</f>
        <v>0</v>
      </c>
      <c r="L29" s="193"/>
      <c r="M29" s="187"/>
      <c r="N29" s="196"/>
      <c r="O29" s="125">
        <v>2</v>
      </c>
      <c r="P29" s="126"/>
      <c r="Q29" s="127" t="str">
        <f>IF(OR(R29="Preventivo",R29="Detectivo"),"Probabilidad",IF(R29="Correctivo","Impacto",""))</f>
        <v/>
      </c>
      <c r="R29" s="128"/>
      <c r="S29" s="128"/>
      <c r="T29" s="129" t="str">
        <f t="shared" ref="T29:T33" si="24">IF(AND(R29="Preventivo",S29="Automático"),"50%",IF(AND(R29="Preventivo",S29="Manual"),"40%",IF(AND(R29="Detectivo",S29="Automático"),"40%",IF(AND(R29="Detectivo",S29="Manual"),"30%",IF(AND(R29="Correctivo",S29="Automático"),"35%",IF(AND(R29="Correctivo",S29="Manual"),"25%",""))))))</f>
        <v/>
      </c>
      <c r="U29" s="128"/>
      <c r="V29" s="128"/>
      <c r="W29" s="128"/>
      <c r="X29" s="130" t="str">
        <f>IFERROR(IF(AND(Q28="Probabilidad",Q29="Probabilidad"),(Z28-(+Z28*T29)),IF(Q29="Probabilidad",(I28-(+I28*T29)),IF(Q29="Impacto",Z28,""))),"")</f>
        <v/>
      </c>
      <c r="Y29" s="131" t="str">
        <f t="shared" si="1"/>
        <v/>
      </c>
      <c r="Z29" s="132" t="str">
        <f t="shared" ref="Z29:Z33" si="25">+X29</f>
        <v/>
      </c>
      <c r="AA29" s="131" t="str">
        <f t="shared" si="3"/>
        <v/>
      </c>
      <c r="AB29" s="132" t="str">
        <f>IFERROR(IF(AND(Q28="Impacto",Q29="Impacto"),(AB22-(+AB22*T29)),IF(Q29="Impacto",($M$28-(+$M$28*T29)),IF(Q29="Probabilidad",AB22,""))),"")</f>
        <v/>
      </c>
      <c r="AC29" s="133" t="str">
        <f t="shared" ref="AC29:AC30" si="26">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34"/>
      <c r="AE29" s="135"/>
      <c r="AF29" s="136"/>
      <c r="AG29" s="137"/>
      <c r="AH29" s="137"/>
      <c r="AI29" s="135"/>
      <c r="AJ29" s="136"/>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ht="151.5" customHeight="1" x14ac:dyDescent="0.3">
      <c r="A30" s="199"/>
      <c r="B30" s="202"/>
      <c r="C30" s="202"/>
      <c r="D30" s="202"/>
      <c r="E30" s="205"/>
      <c r="F30" s="202"/>
      <c r="G30" s="208"/>
      <c r="H30" s="193"/>
      <c r="I30" s="187"/>
      <c r="J30" s="190"/>
      <c r="K30" s="187">
        <f t="shared" ca="1" si="23"/>
        <v>0</v>
      </c>
      <c r="L30" s="193"/>
      <c r="M30" s="187"/>
      <c r="N30" s="196"/>
      <c r="O30" s="125">
        <v>3</v>
      </c>
      <c r="P30" s="138"/>
      <c r="Q30" s="127" t="str">
        <f>IF(OR(R30="Preventivo",R30="Detectivo"),"Probabilidad",IF(R30="Correctivo","Impacto",""))</f>
        <v/>
      </c>
      <c r="R30" s="128"/>
      <c r="S30" s="128"/>
      <c r="T30" s="129" t="str">
        <f t="shared" si="24"/>
        <v/>
      </c>
      <c r="U30" s="128"/>
      <c r="V30" s="128"/>
      <c r="W30" s="128"/>
      <c r="X30" s="130" t="str">
        <f>IFERROR(IF(AND(Q29="Probabilidad",Q30="Probabilidad"),(Z29-(+Z29*T30)),IF(AND(Q29="Impacto",Q30="Probabilidad"),(Z28-(+Z28*T30)),IF(Q30="Impacto",Z29,""))),"")</f>
        <v/>
      </c>
      <c r="Y30" s="131" t="str">
        <f t="shared" si="1"/>
        <v/>
      </c>
      <c r="Z30" s="132" t="str">
        <f t="shared" si="25"/>
        <v/>
      </c>
      <c r="AA30" s="131" t="str">
        <f t="shared" si="3"/>
        <v/>
      </c>
      <c r="AB30" s="132" t="str">
        <f>IFERROR(IF(AND(Q29="Impacto",Q30="Impacto"),(AB29-(+AB29*T30)),IF(AND(Q29="Probabilidad",Q30="Impacto"),(AB28-(+AB28*T30)),IF(Q30="Probabilidad",AB29,""))),"")</f>
        <v/>
      </c>
      <c r="AC30" s="133" t="str">
        <f t="shared" si="26"/>
        <v/>
      </c>
      <c r="AD30" s="134"/>
      <c r="AE30" s="135"/>
      <c r="AF30" s="136"/>
      <c r="AG30" s="137"/>
      <c r="AH30" s="137"/>
      <c r="AI30" s="135"/>
      <c r="AJ30" s="136"/>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ht="151.5" customHeight="1" x14ac:dyDescent="0.3">
      <c r="A31" s="199"/>
      <c r="B31" s="202"/>
      <c r="C31" s="202"/>
      <c r="D31" s="202"/>
      <c r="E31" s="205"/>
      <c r="F31" s="202"/>
      <c r="G31" s="208"/>
      <c r="H31" s="193"/>
      <c r="I31" s="187"/>
      <c r="J31" s="190"/>
      <c r="K31" s="187">
        <f t="shared" ca="1" si="23"/>
        <v>0</v>
      </c>
      <c r="L31" s="193"/>
      <c r="M31" s="187"/>
      <c r="N31" s="196"/>
      <c r="O31" s="125">
        <v>4</v>
      </c>
      <c r="P31" s="126"/>
      <c r="Q31" s="127" t="str">
        <f t="shared" ref="Q31:Q33" si="27">IF(OR(R31="Preventivo",R31="Detectivo"),"Probabilidad",IF(R31="Correctivo","Impacto",""))</f>
        <v/>
      </c>
      <c r="R31" s="128"/>
      <c r="S31" s="128"/>
      <c r="T31" s="129" t="str">
        <f t="shared" si="24"/>
        <v/>
      </c>
      <c r="U31" s="128"/>
      <c r="V31" s="128"/>
      <c r="W31" s="128"/>
      <c r="X31" s="130" t="str">
        <f t="shared" ref="X31:X33" si="28">IFERROR(IF(AND(Q30="Probabilidad",Q31="Probabilidad"),(Z30-(+Z30*T31)),IF(AND(Q30="Impacto",Q31="Probabilidad"),(Z29-(+Z29*T31)),IF(Q31="Impacto",Z30,""))),"")</f>
        <v/>
      </c>
      <c r="Y31" s="131" t="str">
        <f t="shared" si="1"/>
        <v/>
      </c>
      <c r="Z31" s="132" t="str">
        <f t="shared" si="25"/>
        <v/>
      </c>
      <c r="AA31" s="131" t="str">
        <f t="shared" si="3"/>
        <v/>
      </c>
      <c r="AB31" s="132" t="str">
        <f t="shared" ref="AB31:AB33" si="29">IFERROR(IF(AND(Q30="Impacto",Q31="Impacto"),(AB30-(+AB30*T31)),IF(AND(Q30="Probabilidad",Q31="Impacto"),(AB29-(+AB29*T31)),IF(Q31="Probabilidad",AB30,""))),"")</f>
        <v/>
      </c>
      <c r="AC31" s="133"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4"/>
      <c r="AE31" s="135"/>
      <c r="AF31" s="136"/>
      <c r="AG31" s="137"/>
      <c r="AH31" s="137"/>
      <c r="AI31" s="135"/>
      <c r="AJ31" s="136"/>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ht="151.5" customHeight="1" x14ac:dyDescent="0.3">
      <c r="A32" s="199"/>
      <c r="B32" s="202"/>
      <c r="C32" s="202"/>
      <c r="D32" s="202"/>
      <c r="E32" s="205"/>
      <c r="F32" s="202"/>
      <c r="G32" s="208"/>
      <c r="H32" s="193"/>
      <c r="I32" s="187"/>
      <c r="J32" s="190"/>
      <c r="K32" s="187">
        <f t="shared" ca="1" si="23"/>
        <v>0</v>
      </c>
      <c r="L32" s="193"/>
      <c r="M32" s="187"/>
      <c r="N32" s="196"/>
      <c r="O32" s="125">
        <v>5</v>
      </c>
      <c r="P32" s="126"/>
      <c r="Q32" s="127" t="str">
        <f t="shared" si="27"/>
        <v/>
      </c>
      <c r="R32" s="128"/>
      <c r="S32" s="128"/>
      <c r="T32" s="129" t="str">
        <f t="shared" si="24"/>
        <v/>
      </c>
      <c r="U32" s="128"/>
      <c r="V32" s="128"/>
      <c r="W32" s="128"/>
      <c r="X32" s="139" t="str">
        <f t="shared" si="28"/>
        <v/>
      </c>
      <c r="Y32" s="131" t="str">
        <f>IFERROR(IF(X32="","",IF(X32&lt;=0.2,"Muy Baja",IF(X32&lt;=0.4,"Baja",IF(X32&lt;=0.6,"Media",IF(X32&lt;=0.8,"Alta","Muy Alta"))))),"")</f>
        <v/>
      </c>
      <c r="Z32" s="132" t="str">
        <f t="shared" si="25"/>
        <v/>
      </c>
      <c r="AA32" s="131" t="str">
        <f t="shared" si="3"/>
        <v/>
      </c>
      <c r="AB32" s="132" t="str">
        <f t="shared" si="29"/>
        <v/>
      </c>
      <c r="AC32" s="133"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4"/>
      <c r="AE32" s="135"/>
      <c r="AF32" s="136"/>
      <c r="AG32" s="137"/>
      <c r="AH32" s="137"/>
      <c r="AI32" s="135"/>
      <c r="AJ32" s="136"/>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ht="151.5" customHeight="1" x14ac:dyDescent="0.3">
      <c r="A33" s="200"/>
      <c r="B33" s="203"/>
      <c r="C33" s="203"/>
      <c r="D33" s="203"/>
      <c r="E33" s="206"/>
      <c r="F33" s="203"/>
      <c r="G33" s="209"/>
      <c r="H33" s="194"/>
      <c r="I33" s="188"/>
      <c r="J33" s="191"/>
      <c r="K33" s="188">
        <f t="shared" ca="1" si="23"/>
        <v>0</v>
      </c>
      <c r="L33" s="194"/>
      <c r="M33" s="188"/>
      <c r="N33" s="197"/>
      <c r="O33" s="125">
        <v>6</v>
      </c>
      <c r="P33" s="126"/>
      <c r="Q33" s="127" t="str">
        <f t="shared" si="27"/>
        <v/>
      </c>
      <c r="R33" s="128"/>
      <c r="S33" s="128"/>
      <c r="T33" s="129" t="str">
        <f t="shared" si="24"/>
        <v/>
      </c>
      <c r="U33" s="128"/>
      <c r="V33" s="128"/>
      <c r="W33" s="128"/>
      <c r="X33" s="130" t="str">
        <f t="shared" si="28"/>
        <v/>
      </c>
      <c r="Y33" s="131" t="str">
        <f t="shared" si="1"/>
        <v/>
      </c>
      <c r="Z33" s="132" t="str">
        <f t="shared" si="25"/>
        <v/>
      </c>
      <c r="AA33" s="131" t="str">
        <f t="shared" si="3"/>
        <v/>
      </c>
      <c r="AB33" s="132" t="str">
        <f t="shared" si="29"/>
        <v/>
      </c>
      <c r="AC33" s="133" t="str">
        <f t="shared" si="30"/>
        <v/>
      </c>
      <c r="AD33" s="134"/>
      <c r="AE33" s="135"/>
      <c r="AF33" s="136"/>
      <c r="AG33" s="137"/>
      <c r="AH33" s="137"/>
      <c r="AI33" s="135"/>
      <c r="AJ33" s="136"/>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ht="151.5" customHeight="1" x14ac:dyDescent="0.3">
      <c r="A34" s="198">
        <v>5</v>
      </c>
      <c r="B34" s="201"/>
      <c r="C34" s="201"/>
      <c r="D34" s="201"/>
      <c r="E34" s="204"/>
      <c r="F34" s="201"/>
      <c r="G34" s="207"/>
      <c r="H34" s="192" t="str">
        <f>IF(G34&lt;=0,"",IF(G34&lt;=2,"Muy Baja",IF(G34&lt;=24,"Baja",IF(G34&lt;=500,"Media",IF(G34&lt;=5000,"Alta","Muy Alta")))))</f>
        <v/>
      </c>
      <c r="I34" s="186" t="str">
        <f>IF(H34="","",IF(H34="Muy Baja",0.2,IF(H34="Baja",0.4,IF(H34="Media",0.6,IF(H34="Alta",0.8,IF(H34="Muy Alta",1,))))))</f>
        <v/>
      </c>
      <c r="J34" s="189"/>
      <c r="K34" s="186">
        <f ca="1">IF(NOT(ISERROR(MATCH(J34,'Tabla Impacto'!$B$221:$B$223,0))),'Tabla Impacto'!$F$223&amp;"Por favor no seleccionar los criterios de impacto(Afectación Económica o presupuestal y Pérdida Reputacional)",J34)</f>
        <v>0</v>
      </c>
      <c r="L34" s="192" t="str">
        <f ca="1">IF(OR(K34='Tabla Impacto'!$C$11,K34='Tabla Impacto'!$D$11),"Leve",IF(OR(K34='Tabla Impacto'!$C$12,K34='Tabla Impacto'!$D$12),"Menor",IF(OR(K34='Tabla Impacto'!$C$13,K34='Tabla Impacto'!$D$13),"Moderado",IF(OR(K34='Tabla Impacto'!$C$14,K34='Tabla Impacto'!$D$14),"Mayor",IF(OR(K34='Tabla Impacto'!$C$15,K34='Tabla Impacto'!$D$15),"Catastrófico","")))))</f>
        <v/>
      </c>
      <c r="M34" s="186" t="str">
        <f ca="1">IF(L34="","",IF(L34="Leve",0.2,IF(L34="Menor",0.4,IF(L34="Moderado",0.6,IF(L34="Mayor",0.8,IF(L34="Catastrófico",1,))))))</f>
        <v/>
      </c>
      <c r="N34" s="195" t="str">
        <f ca="1">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
      </c>
      <c r="O34" s="125">
        <v>1</v>
      </c>
      <c r="P34" s="126"/>
      <c r="Q34" s="127" t="str">
        <f>IF(OR(R34="Preventivo",R34="Detectivo"),"Probabilidad",IF(R34="Correctivo","Impacto",""))</f>
        <v/>
      </c>
      <c r="R34" s="128"/>
      <c r="S34" s="128"/>
      <c r="T34" s="129" t="str">
        <f>IF(AND(R34="Preventivo",S34="Automático"),"50%",IF(AND(R34="Preventivo",S34="Manual"),"40%",IF(AND(R34="Detectivo",S34="Automático"),"40%",IF(AND(R34="Detectivo",S34="Manual"),"30%",IF(AND(R34="Correctivo",S34="Automático"),"35%",IF(AND(R34="Correctivo",S34="Manual"),"25%",""))))))</f>
        <v/>
      </c>
      <c r="U34" s="128"/>
      <c r="V34" s="128"/>
      <c r="W34" s="128"/>
      <c r="X34" s="130" t="str">
        <f>IFERROR(IF(Q34="Probabilidad",(I34-(+I34*T34)),IF(Q34="Impacto",I34,"")),"")</f>
        <v/>
      </c>
      <c r="Y34" s="131" t="str">
        <f>IFERROR(IF(X34="","",IF(X34&lt;=0.2,"Muy Baja",IF(X34&lt;=0.4,"Baja",IF(X34&lt;=0.6,"Media",IF(X34&lt;=0.8,"Alta","Muy Alta"))))),"")</f>
        <v/>
      </c>
      <c r="Z34" s="132" t="str">
        <f>+X34</f>
        <v/>
      </c>
      <c r="AA34" s="131" t="str">
        <f>IFERROR(IF(AB34="","",IF(AB34&lt;=0.2,"Leve",IF(AB34&lt;=0.4,"Menor",IF(AB34&lt;=0.6,"Moderado",IF(AB34&lt;=0.8,"Mayor","Catastrófico"))))),"")</f>
        <v/>
      </c>
      <c r="AB34" s="132" t="str">
        <f>IFERROR(IF(Q34="Impacto",(M34-(+M34*T34)),IF(Q34="Probabilidad",M34,"")),"")</f>
        <v/>
      </c>
      <c r="AC34" s="133"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
      </c>
      <c r="AD34" s="134"/>
      <c r="AE34" s="135"/>
      <c r="AF34" s="136"/>
      <c r="AG34" s="137"/>
      <c r="AH34" s="137"/>
      <c r="AI34" s="135"/>
      <c r="AJ34" s="136"/>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ht="151.5" customHeight="1" x14ac:dyDescent="0.3">
      <c r="A35" s="199"/>
      <c r="B35" s="202"/>
      <c r="C35" s="202"/>
      <c r="D35" s="202"/>
      <c r="E35" s="205"/>
      <c r="F35" s="202"/>
      <c r="G35" s="208"/>
      <c r="H35" s="193"/>
      <c r="I35" s="187"/>
      <c r="J35" s="190"/>
      <c r="K35" s="187">
        <f t="shared" ref="K35:K39" ca="1" si="31">IF(NOT(ISERROR(MATCH(J35,_xlfn.ANCHORARRAY(E46),0))),I48&amp;"Por favor no seleccionar los criterios de impacto",J35)</f>
        <v>0</v>
      </c>
      <c r="L35" s="193"/>
      <c r="M35" s="187"/>
      <c r="N35" s="196"/>
      <c r="O35" s="125">
        <v>2</v>
      </c>
      <c r="P35" s="126"/>
      <c r="Q35" s="127" t="str">
        <f>IF(OR(R35="Preventivo",R35="Detectivo"),"Probabilidad",IF(R35="Correctivo","Impacto",""))</f>
        <v/>
      </c>
      <c r="R35" s="128"/>
      <c r="S35" s="128"/>
      <c r="T35" s="129" t="str">
        <f t="shared" ref="T35:T39" si="32">IF(AND(R35="Preventivo",S35="Automático"),"50%",IF(AND(R35="Preventivo",S35="Manual"),"40%",IF(AND(R35="Detectivo",S35="Automático"),"40%",IF(AND(R35="Detectivo",S35="Manual"),"30%",IF(AND(R35="Correctivo",S35="Automático"),"35%",IF(AND(R35="Correctivo",S35="Manual"),"25%",""))))))</f>
        <v/>
      </c>
      <c r="U35" s="128"/>
      <c r="V35" s="128"/>
      <c r="W35" s="128"/>
      <c r="X35" s="130" t="str">
        <f>IFERROR(IF(AND(Q34="Probabilidad",Q35="Probabilidad"),(Z34-(+Z34*T35)),IF(Q35="Probabilidad",(I34-(+I34*T35)),IF(Q35="Impacto",Z34,""))),"")</f>
        <v/>
      </c>
      <c r="Y35" s="131" t="str">
        <f t="shared" si="1"/>
        <v/>
      </c>
      <c r="Z35" s="132" t="str">
        <f t="shared" ref="Z35:Z39" si="33">+X35</f>
        <v/>
      </c>
      <c r="AA35" s="131" t="str">
        <f t="shared" si="3"/>
        <v/>
      </c>
      <c r="AB35" s="132" t="str">
        <f>IFERROR(IF(AND(Q34="Impacto",Q35="Impacto"),(AB28-(+AB28*T35)),IF(Q35="Impacto",($M$34-(+$M$34*T35)),IF(Q35="Probabilidad",AB28,""))),"")</f>
        <v/>
      </c>
      <c r="AC35" s="133"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34"/>
      <c r="AE35" s="135"/>
      <c r="AF35" s="136"/>
      <c r="AG35" s="137"/>
      <c r="AH35" s="137"/>
      <c r="AI35" s="135"/>
      <c r="AJ35" s="136"/>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ht="151.5" customHeight="1" x14ac:dyDescent="0.3">
      <c r="A36" s="199"/>
      <c r="B36" s="202"/>
      <c r="C36" s="202"/>
      <c r="D36" s="202"/>
      <c r="E36" s="205"/>
      <c r="F36" s="202"/>
      <c r="G36" s="208"/>
      <c r="H36" s="193"/>
      <c r="I36" s="187"/>
      <c r="J36" s="190"/>
      <c r="K36" s="187">
        <f t="shared" ca="1" si="31"/>
        <v>0</v>
      </c>
      <c r="L36" s="193"/>
      <c r="M36" s="187"/>
      <c r="N36" s="196"/>
      <c r="O36" s="125">
        <v>3</v>
      </c>
      <c r="P36" s="138"/>
      <c r="Q36" s="127" t="str">
        <f>IF(OR(R36="Preventivo",R36="Detectivo"),"Probabilidad",IF(R36="Correctivo","Impacto",""))</f>
        <v/>
      </c>
      <c r="R36" s="128"/>
      <c r="S36" s="128"/>
      <c r="T36" s="129" t="str">
        <f t="shared" si="32"/>
        <v/>
      </c>
      <c r="U36" s="128"/>
      <c r="V36" s="128"/>
      <c r="W36" s="128"/>
      <c r="X36" s="130" t="str">
        <f>IFERROR(IF(AND(Q35="Probabilidad",Q36="Probabilidad"),(Z35-(+Z35*T36)),IF(AND(Q35="Impacto",Q36="Probabilidad"),(Z34-(+Z34*T36)),IF(Q36="Impacto",Z35,""))),"")</f>
        <v/>
      </c>
      <c r="Y36" s="131" t="str">
        <f t="shared" si="1"/>
        <v/>
      </c>
      <c r="Z36" s="132" t="str">
        <f t="shared" si="33"/>
        <v/>
      </c>
      <c r="AA36" s="131" t="str">
        <f t="shared" si="3"/>
        <v/>
      </c>
      <c r="AB36" s="132" t="str">
        <f>IFERROR(IF(AND(Q35="Impacto",Q36="Impacto"),(AB35-(+AB35*T36)),IF(AND(Q35="Probabilidad",Q36="Impacto"),(AB34-(+AB34*T36)),IF(Q36="Probabilidad",AB35,""))),"")</f>
        <v/>
      </c>
      <c r="AC36" s="133" t="str">
        <f t="shared" si="34"/>
        <v/>
      </c>
      <c r="AD36" s="134"/>
      <c r="AE36" s="135"/>
      <c r="AF36" s="136"/>
      <c r="AG36" s="137"/>
      <c r="AH36" s="137"/>
      <c r="AI36" s="135"/>
      <c r="AJ36" s="136"/>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ht="151.5" customHeight="1" x14ac:dyDescent="0.3">
      <c r="A37" s="199"/>
      <c r="B37" s="202"/>
      <c r="C37" s="202"/>
      <c r="D37" s="202"/>
      <c r="E37" s="205"/>
      <c r="F37" s="202"/>
      <c r="G37" s="208"/>
      <c r="H37" s="193"/>
      <c r="I37" s="187"/>
      <c r="J37" s="190"/>
      <c r="K37" s="187">
        <f t="shared" ca="1" si="31"/>
        <v>0</v>
      </c>
      <c r="L37" s="193"/>
      <c r="M37" s="187"/>
      <c r="N37" s="196"/>
      <c r="O37" s="125">
        <v>4</v>
      </c>
      <c r="P37" s="126"/>
      <c r="Q37" s="127" t="str">
        <f t="shared" ref="Q37:Q39" si="35">IF(OR(R37="Preventivo",R37="Detectivo"),"Probabilidad",IF(R37="Correctivo","Impacto",""))</f>
        <v/>
      </c>
      <c r="R37" s="128"/>
      <c r="S37" s="128"/>
      <c r="T37" s="129" t="str">
        <f t="shared" si="32"/>
        <v/>
      </c>
      <c r="U37" s="128"/>
      <c r="V37" s="128"/>
      <c r="W37" s="128"/>
      <c r="X37" s="130" t="str">
        <f t="shared" ref="X37:X39" si="36">IFERROR(IF(AND(Q36="Probabilidad",Q37="Probabilidad"),(Z36-(+Z36*T37)),IF(AND(Q36="Impacto",Q37="Probabilidad"),(Z35-(+Z35*T37)),IF(Q37="Impacto",Z36,""))),"")</f>
        <v/>
      </c>
      <c r="Y37" s="131" t="str">
        <f t="shared" si="1"/>
        <v/>
      </c>
      <c r="Z37" s="132" t="str">
        <f t="shared" si="33"/>
        <v/>
      </c>
      <c r="AA37" s="131" t="str">
        <f t="shared" si="3"/>
        <v/>
      </c>
      <c r="AB37" s="132" t="str">
        <f t="shared" ref="AB37:AB39" si="37">IFERROR(IF(AND(Q36="Impacto",Q37="Impacto"),(AB36-(+AB36*T37)),IF(AND(Q36="Probabilidad",Q37="Impacto"),(AB35-(+AB35*T37)),IF(Q37="Probabilidad",AB36,""))),"")</f>
        <v/>
      </c>
      <c r="AC37" s="133"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4"/>
      <c r="AE37" s="135"/>
      <c r="AF37" s="136"/>
      <c r="AG37" s="137"/>
      <c r="AH37" s="137"/>
      <c r="AI37" s="135"/>
      <c r="AJ37" s="136"/>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ht="151.5" customHeight="1" x14ac:dyDescent="0.3">
      <c r="A38" s="199"/>
      <c r="B38" s="202"/>
      <c r="C38" s="202"/>
      <c r="D38" s="202"/>
      <c r="E38" s="205"/>
      <c r="F38" s="202"/>
      <c r="G38" s="208"/>
      <c r="H38" s="193"/>
      <c r="I38" s="187"/>
      <c r="J38" s="190"/>
      <c r="K38" s="187">
        <f t="shared" ca="1" si="31"/>
        <v>0</v>
      </c>
      <c r="L38" s="193"/>
      <c r="M38" s="187"/>
      <c r="N38" s="196"/>
      <c r="O38" s="125">
        <v>5</v>
      </c>
      <c r="P38" s="126"/>
      <c r="Q38" s="127" t="str">
        <f t="shared" si="35"/>
        <v/>
      </c>
      <c r="R38" s="128"/>
      <c r="S38" s="128"/>
      <c r="T38" s="129" t="str">
        <f t="shared" si="32"/>
        <v/>
      </c>
      <c r="U38" s="128"/>
      <c r="V38" s="128"/>
      <c r="W38" s="128"/>
      <c r="X38" s="130" t="str">
        <f t="shared" si="36"/>
        <v/>
      </c>
      <c r="Y38" s="131" t="str">
        <f t="shared" si="1"/>
        <v/>
      </c>
      <c r="Z38" s="132" t="str">
        <f t="shared" si="33"/>
        <v/>
      </c>
      <c r="AA38" s="131" t="str">
        <f t="shared" si="3"/>
        <v/>
      </c>
      <c r="AB38" s="132" t="str">
        <f t="shared" si="37"/>
        <v/>
      </c>
      <c r="AC38" s="133"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4"/>
      <c r="AE38" s="135"/>
      <c r="AF38" s="136"/>
      <c r="AG38" s="137"/>
      <c r="AH38" s="137"/>
      <c r="AI38" s="135"/>
      <c r="AJ38" s="136"/>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ht="151.5" customHeight="1" x14ac:dyDescent="0.3">
      <c r="A39" s="200"/>
      <c r="B39" s="203"/>
      <c r="C39" s="203"/>
      <c r="D39" s="203"/>
      <c r="E39" s="206"/>
      <c r="F39" s="203"/>
      <c r="G39" s="209"/>
      <c r="H39" s="194"/>
      <c r="I39" s="188"/>
      <c r="J39" s="191"/>
      <c r="K39" s="188">
        <f t="shared" ca="1" si="31"/>
        <v>0</v>
      </c>
      <c r="L39" s="194"/>
      <c r="M39" s="188"/>
      <c r="N39" s="197"/>
      <c r="O39" s="125">
        <v>6</v>
      </c>
      <c r="P39" s="126"/>
      <c r="Q39" s="127" t="str">
        <f t="shared" si="35"/>
        <v/>
      </c>
      <c r="R39" s="128"/>
      <c r="S39" s="128"/>
      <c r="T39" s="129" t="str">
        <f t="shared" si="32"/>
        <v/>
      </c>
      <c r="U39" s="128"/>
      <c r="V39" s="128"/>
      <c r="W39" s="128"/>
      <c r="X39" s="130" t="str">
        <f t="shared" si="36"/>
        <v/>
      </c>
      <c r="Y39" s="131" t="str">
        <f t="shared" si="1"/>
        <v/>
      </c>
      <c r="Z39" s="132" t="str">
        <f t="shared" si="33"/>
        <v/>
      </c>
      <c r="AA39" s="131" t="str">
        <f t="shared" si="3"/>
        <v/>
      </c>
      <c r="AB39" s="132" t="str">
        <f t="shared" si="37"/>
        <v/>
      </c>
      <c r="AC39" s="133" t="str">
        <f t="shared" si="38"/>
        <v/>
      </c>
      <c r="AD39" s="134"/>
      <c r="AE39" s="135"/>
      <c r="AF39" s="136"/>
      <c r="AG39" s="137"/>
      <c r="AH39" s="137"/>
      <c r="AI39" s="135"/>
      <c r="AJ39" s="136"/>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ht="151.5" customHeight="1" x14ac:dyDescent="0.3">
      <c r="A40" s="198">
        <v>6</v>
      </c>
      <c r="B40" s="201"/>
      <c r="C40" s="201"/>
      <c r="D40" s="201"/>
      <c r="E40" s="204"/>
      <c r="F40" s="201"/>
      <c r="G40" s="207"/>
      <c r="H40" s="192" t="str">
        <f>IF(G40&lt;=0,"",IF(G40&lt;=2,"Muy Baja",IF(G40&lt;=24,"Baja",IF(G40&lt;=500,"Media",IF(G40&lt;=5000,"Alta","Muy Alta")))))</f>
        <v/>
      </c>
      <c r="I40" s="186" t="str">
        <f>IF(H40="","",IF(H40="Muy Baja",0.2,IF(H40="Baja",0.4,IF(H40="Media",0.6,IF(H40="Alta",0.8,IF(H40="Muy Alta",1,))))))</f>
        <v/>
      </c>
      <c r="J40" s="189"/>
      <c r="K40" s="186">
        <f ca="1">IF(NOT(ISERROR(MATCH(J40,'Tabla Impacto'!$B$221:$B$223,0))),'Tabla Impacto'!$F$223&amp;"Por favor no seleccionar los criterios de impacto(Afectación Económica o presupuestal y Pérdida Reputacional)",J40)</f>
        <v>0</v>
      </c>
      <c r="L40" s="192" t="str">
        <f ca="1">IF(OR(K40='Tabla Impacto'!$C$11,K40='Tabla Impacto'!$D$11),"Leve",IF(OR(K40='Tabla Impacto'!$C$12,K40='Tabla Impacto'!$D$12),"Menor",IF(OR(K40='Tabla Impacto'!$C$13,K40='Tabla Impacto'!$D$13),"Moderado",IF(OR(K40='Tabla Impacto'!$C$14,K40='Tabla Impacto'!$D$14),"Mayor",IF(OR(K40='Tabla Impacto'!$C$15,K40='Tabla Impacto'!$D$15),"Catastrófico","")))))</f>
        <v/>
      </c>
      <c r="M40" s="186" t="str">
        <f ca="1">IF(L40="","",IF(L40="Leve",0.2,IF(L40="Menor",0.4,IF(L40="Moderado",0.6,IF(L40="Mayor",0.8,IF(L40="Catastrófico",1,))))))</f>
        <v/>
      </c>
      <c r="N40" s="195" t="str">
        <f ca="1">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
      </c>
      <c r="O40" s="125">
        <v>1</v>
      </c>
      <c r="P40" s="126"/>
      <c r="Q40" s="127" t="str">
        <f>IF(OR(R40="Preventivo",R40="Detectivo"),"Probabilidad",IF(R40="Correctivo","Impacto",""))</f>
        <v/>
      </c>
      <c r="R40" s="128"/>
      <c r="S40" s="128"/>
      <c r="T40" s="129" t="str">
        <f>IF(AND(R40="Preventivo",S40="Automático"),"50%",IF(AND(R40="Preventivo",S40="Manual"),"40%",IF(AND(R40="Detectivo",S40="Automático"),"40%",IF(AND(R40="Detectivo",S40="Manual"),"30%",IF(AND(R40="Correctivo",S40="Automático"),"35%",IF(AND(R40="Correctivo",S40="Manual"),"25%",""))))))</f>
        <v/>
      </c>
      <c r="U40" s="128"/>
      <c r="V40" s="128"/>
      <c r="W40" s="128"/>
      <c r="X40" s="130" t="str">
        <f>IFERROR(IF(Q40="Probabilidad",(I40-(+I40*T40)),IF(Q40="Impacto",I40,"")),"")</f>
        <v/>
      </c>
      <c r="Y40" s="131" t="str">
        <f>IFERROR(IF(X40="","",IF(X40&lt;=0.2,"Muy Baja",IF(X40&lt;=0.4,"Baja",IF(X40&lt;=0.6,"Media",IF(X40&lt;=0.8,"Alta","Muy Alta"))))),"")</f>
        <v/>
      </c>
      <c r="Z40" s="132" t="str">
        <f>+X40</f>
        <v/>
      </c>
      <c r="AA40" s="131" t="str">
        <f>IFERROR(IF(AB40="","",IF(AB40&lt;=0.2,"Leve",IF(AB40&lt;=0.4,"Menor",IF(AB40&lt;=0.6,"Moderado",IF(AB40&lt;=0.8,"Mayor","Catastrófico"))))),"")</f>
        <v/>
      </c>
      <c r="AB40" s="132" t="str">
        <f>IFERROR(IF(Q40="Impacto",(M40-(+M40*T40)),IF(Q40="Probabilidad",M40,"")),"")</f>
        <v/>
      </c>
      <c r="AC40" s="133"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
      </c>
      <c r="AD40" s="134"/>
      <c r="AE40" s="135"/>
      <c r="AF40" s="136"/>
      <c r="AG40" s="137"/>
      <c r="AH40" s="137"/>
      <c r="AI40" s="135"/>
      <c r="AJ40" s="136"/>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ht="151.5" customHeight="1" x14ac:dyDescent="0.3">
      <c r="A41" s="199"/>
      <c r="B41" s="202"/>
      <c r="C41" s="202"/>
      <c r="D41" s="202"/>
      <c r="E41" s="205"/>
      <c r="F41" s="202"/>
      <c r="G41" s="208"/>
      <c r="H41" s="193"/>
      <c r="I41" s="187"/>
      <c r="J41" s="190"/>
      <c r="K41" s="187">
        <f t="shared" ref="K41:K45" ca="1" si="39">IF(NOT(ISERROR(MATCH(J41,_xlfn.ANCHORARRAY(E52),0))),I54&amp;"Por favor no seleccionar los criterios de impacto",J41)</f>
        <v>0</v>
      </c>
      <c r="L41" s="193"/>
      <c r="M41" s="187"/>
      <c r="N41" s="196"/>
      <c r="O41" s="125">
        <v>2</v>
      </c>
      <c r="P41" s="126"/>
      <c r="Q41" s="127" t="str">
        <f>IF(OR(R41="Preventivo",R41="Detectivo"),"Probabilidad",IF(R41="Correctivo","Impacto",""))</f>
        <v/>
      </c>
      <c r="R41" s="128"/>
      <c r="S41" s="128"/>
      <c r="T41" s="129" t="str">
        <f t="shared" ref="T41:T45" si="40">IF(AND(R41="Preventivo",S41="Automático"),"50%",IF(AND(R41="Preventivo",S41="Manual"),"40%",IF(AND(R41="Detectivo",S41="Automático"),"40%",IF(AND(R41="Detectivo",S41="Manual"),"30%",IF(AND(R41="Correctivo",S41="Automático"),"35%",IF(AND(R41="Correctivo",S41="Manual"),"25%",""))))))</f>
        <v/>
      </c>
      <c r="U41" s="128"/>
      <c r="V41" s="128"/>
      <c r="W41" s="128"/>
      <c r="X41" s="130" t="str">
        <f>IFERROR(IF(AND(Q40="Probabilidad",Q41="Probabilidad"),(Z40-(+Z40*T41)),IF(Q41="Probabilidad",(I40-(+I40*T41)),IF(Q41="Impacto",Z40,""))),"")</f>
        <v/>
      </c>
      <c r="Y41" s="131" t="str">
        <f t="shared" si="1"/>
        <v/>
      </c>
      <c r="Z41" s="132" t="str">
        <f t="shared" ref="Z41:Z45" si="41">+X41</f>
        <v/>
      </c>
      <c r="AA41" s="131" t="str">
        <f t="shared" si="3"/>
        <v/>
      </c>
      <c r="AB41" s="132" t="str">
        <f>IFERROR(IF(AND(Q40="Impacto",Q41="Impacto"),(AB34-(+AB34*T41)),IF(Q41="Impacto",($M$40-(+$M$40*T41)),IF(Q41="Probabilidad",AB34,""))),"")</f>
        <v/>
      </c>
      <c r="AC41" s="133"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34"/>
      <c r="AE41" s="135"/>
      <c r="AF41" s="136"/>
      <c r="AG41" s="137"/>
      <c r="AH41" s="137"/>
      <c r="AI41" s="135"/>
      <c r="AJ41" s="136"/>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ht="151.5" customHeight="1" x14ac:dyDescent="0.3">
      <c r="A42" s="199"/>
      <c r="B42" s="202"/>
      <c r="C42" s="202"/>
      <c r="D42" s="202"/>
      <c r="E42" s="205"/>
      <c r="F42" s="202"/>
      <c r="G42" s="208"/>
      <c r="H42" s="193"/>
      <c r="I42" s="187"/>
      <c r="J42" s="190"/>
      <c r="K42" s="187">
        <f t="shared" ca="1" si="39"/>
        <v>0</v>
      </c>
      <c r="L42" s="193"/>
      <c r="M42" s="187"/>
      <c r="N42" s="196"/>
      <c r="O42" s="125">
        <v>3</v>
      </c>
      <c r="P42" s="138"/>
      <c r="Q42" s="127" t="str">
        <f>IF(OR(R42="Preventivo",R42="Detectivo"),"Probabilidad",IF(R42="Correctivo","Impacto",""))</f>
        <v/>
      </c>
      <c r="R42" s="128"/>
      <c r="S42" s="128"/>
      <c r="T42" s="129" t="str">
        <f t="shared" si="40"/>
        <v/>
      </c>
      <c r="U42" s="128"/>
      <c r="V42" s="128"/>
      <c r="W42" s="128"/>
      <c r="X42" s="130" t="str">
        <f>IFERROR(IF(AND(Q41="Probabilidad",Q42="Probabilidad"),(Z41-(+Z41*T42)),IF(AND(Q41="Impacto",Q42="Probabilidad"),(Z40-(+Z40*T42)),IF(Q42="Impacto",Z41,""))),"")</f>
        <v/>
      </c>
      <c r="Y42" s="131" t="str">
        <f t="shared" si="1"/>
        <v/>
      </c>
      <c r="Z42" s="132" t="str">
        <f t="shared" si="41"/>
        <v/>
      </c>
      <c r="AA42" s="131" t="str">
        <f t="shared" si="3"/>
        <v/>
      </c>
      <c r="AB42" s="132" t="str">
        <f>IFERROR(IF(AND(Q41="Impacto",Q42="Impacto"),(AB41-(+AB41*T42)),IF(AND(Q41="Probabilidad",Q42="Impacto"),(AB40-(+AB40*T42)),IF(Q42="Probabilidad",AB41,""))),"")</f>
        <v/>
      </c>
      <c r="AC42" s="133" t="str">
        <f t="shared" si="42"/>
        <v/>
      </c>
      <c r="AD42" s="134"/>
      <c r="AE42" s="135"/>
      <c r="AF42" s="136"/>
      <c r="AG42" s="137"/>
      <c r="AH42" s="137"/>
      <c r="AI42" s="135"/>
      <c r="AJ42" s="136"/>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ht="151.5" customHeight="1" x14ac:dyDescent="0.3">
      <c r="A43" s="199"/>
      <c r="B43" s="202"/>
      <c r="C43" s="202"/>
      <c r="D43" s="202"/>
      <c r="E43" s="205"/>
      <c r="F43" s="202"/>
      <c r="G43" s="208"/>
      <c r="H43" s="193"/>
      <c r="I43" s="187"/>
      <c r="J43" s="190"/>
      <c r="K43" s="187">
        <f t="shared" ca="1" si="39"/>
        <v>0</v>
      </c>
      <c r="L43" s="193"/>
      <c r="M43" s="187"/>
      <c r="N43" s="196"/>
      <c r="O43" s="125">
        <v>4</v>
      </c>
      <c r="P43" s="126"/>
      <c r="Q43" s="127" t="str">
        <f t="shared" ref="Q43:Q45" si="43">IF(OR(R43="Preventivo",R43="Detectivo"),"Probabilidad",IF(R43="Correctivo","Impacto",""))</f>
        <v/>
      </c>
      <c r="R43" s="128"/>
      <c r="S43" s="128"/>
      <c r="T43" s="129" t="str">
        <f t="shared" si="40"/>
        <v/>
      </c>
      <c r="U43" s="128"/>
      <c r="V43" s="128"/>
      <c r="W43" s="128"/>
      <c r="X43" s="130" t="str">
        <f t="shared" ref="X43:X45" si="44">IFERROR(IF(AND(Q42="Probabilidad",Q43="Probabilidad"),(Z42-(+Z42*T43)),IF(AND(Q42="Impacto",Q43="Probabilidad"),(Z41-(+Z41*T43)),IF(Q43="Impacto",Z42,""))),"")</f>
        <v/>
      </c>
      <c r="Y43" s="131" t="str">
        <f t="shared" si="1"/>
        <v/>
      </c>
      <c r="Z43" s="132" t="str">
        <f t="shared" si="41"/>
        <v/>
      </c>
      <c r="AA43" s="131" t="str">
        <f t="shared" si="3"/>
        <v/>
      </c>
      <c r="AB43" s="132" t="str">
        <f t="shared" ref="AB43:AB45" si="45">IFERROR(IF(AND(Q42="Impacto",Q43="Impacto"),(AB42-(+AB42*T43)),IF(AND(Q42="Probabilidad",Q43="Impacto"),(AB41-(+AB41*T43)),IF(Q43="Probabilidad",AB42,""))),"")</f>
        <v/>
      </c>
      <c r="AC43" s="133"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4"/>
      <c r="AE43" s="135"/>
      <c r="AF43" s="136"/>
      <c r="AG43" s="137"/>
      <c r="AH43" s="137"/>
      <c r="AI43" s="135"/>
      <c r="AJ43" s="136"/>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ht="151.5" customHeight="1" x14ac:dyDescent="0.3">
      <c r="A44" s="199"/>
      <c r="B44" s="202"/>
      <c r="C44" s="202"/>
      <c r="D44" s="202"/>
      <c r="E44" s="205"/>
      <c r="F44" s="202"/>
      <c r="G44" s="208"/>
      <c r="H44" s="193"/>
      <c r="I44" s="187"/>
      <c r="J44" s="190"/>
      <c r="K44" s="187">
        <f t="shared" ca="1" si="39"/>
        <v>0</v>
      </c>
      <c r="L44" s="193"/>
      <c r="M44" s="187"/>
      <c r="N44" s="196"/>
      <c r="O44" s="125">
        <v>5</v>
      </c>
      <c r="P44" s="126"/>
      <c r="Q44" s="127" t="str">
        <f t="shared" si="43"/>
        <v/>
      </c>
      <c r="R44" s="128"/>
      <c r="S44" s="128"/>
      <c r="T44" s="129" t="str">
        <f t="shared" si="40"/>
        <v/>
      </c>
      <c r="U44" s="128"/>
      <c r="V44" s="128"/>
      <c r="W44" s="128"/>
      <c r="X44" s="130" t="str">
        <f t="shared" si="44"/>
        <v/>
      </c>
      <c r="Y44" s="131" t="str">
        <f t="shared" si="1"/>
        <v/>
      </c>
      <c r="Z44" s="132" t="str">
        <f t="shared" si="41"/>
        <v/>
      </c>
      <c r="AA44" s="131" t="str">
        <f t="shared" si="3"/>
        <v/>
      </c>
      <c r="AB44" s="132" t="str">
        <f t="shared" si="45"/>
        <v/>
      </c>
      <c r="AC44" s="133"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4"/>
      <c r="AE44" s="135"/>
      <c r="AF44" s="136"/>
      <c r="AG44" s="137"/>
      <c r="AH44" s="137"/>
      <c r="AI44" s="135"/>
      <c r="AJ44" s="136"/>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ht="151.5" customHeight="1" x14ac:dyDescent="0.3">
      <c r="A45" s="200"/>
      <c r="B45" s="203"/>
      <c r="C45" s="203"/>
      <c r="D45" s="203"/>
      <c r="E45" s="206"/>
      <c r="F45" s="203"/>
      <c r="G45" s="209"/>
      <c r="H45" s="194"/>
      <c r="I45" s="188"/>
      <c r="J45" s="191"/>
      <c r="K45" s="188">
        <f t="shared" ca="1" si="39"/>
        <v>0</v>
      </c>
      <c r="L45" s="194"/>
      <c r="M45" s="188"/>
      <c r="N45" s="197"/>
      <c r="O45" s="125">
        <v>6</v>
      </c>
      <c r="P45" s="126"/>
      <c r="Q45" s="127" t="str">
        <f t="shared" si="43"/>
        <v/>
      </c>
      <c r="R45" s="128"/>
      <c r="S45" s="128"/>
      <c r="T45" s="129" t="str">
        <f t="shared" si="40"/>
        <v/>
      </c>
      <c r="U45" s="128"/>
      <c r="V45" s="128"/>
      <c r="W45" s="128"/>
      <c r="X45" s="130" t="str">
        <f t="shared" si="44"/>
        <v/>
      </c>
      <c r="Y45" s="131" t="str">
        <f t="shared" si="1"/>
        <v/>
      </c>
      <c r="Z45" s="132" t="str">
        <f t="shared" si="41"/>
        <v/>
      </c>
      <c r="AA45" s="131" t="str">
        <f>IFERROR(IF(AB45="","",IF(AB45&lt;=0.2,"Leve",IF(AB45&lt;=0.4,"Menor",IF(AB45&lt;=0.6,"Moderado",IF(AB45&lt;=0.8,"Mayor","Catastrófico"))))),"")</f>
        <v/>
      </c>
      <c r="AB45" s="132" t="str">
        <f t="shared" si="45"/>
        <v/>
      </c>
      <c r="AC45" s="133"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4"/>
      <c r="AE45" s="135"/>
      <c r="AF45" s="136"/>
      <c r="AG45" s="137"/>
      <c r="AH45" s="137"/>
      <c r="AI45" s="135"/>
      <c r="AJ45" s="136"/>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ht="151.5" customHeight="1" x14ac:dyDescent="0.3">
      <c r="A46" s="198">
        <v>7</v>
      </c>
      <c r="B46" s="201"/>
      <c r="C46" s="201"/>
      <c r="D46" s="201"/>
      <c r="E46" s="204"/>
      <c r="F46" s="201"/>
      <c r="G46" s="207"/>
      <c r="H46" s="192" t="str">
        <f>IF(G46&lt;=0,"",IF(G46&lt;=2,"Muy Baja",IF(G46&lt;=24,"Baja",IF(G46&lt;=500,"Media",IF(G46&lt;=5000,"Alta","Muy Alta")))))</f>
        <v/>
      </c>
      <c r="I46" s="186" t="str">
        <f>IF(H46="","",IF(H46="Muy Baja",0.2,IF(H46="Baja",0.4,IF(H46="Media",0.6,IF(H46="Alta",0.8,IF(H46="Muy Alta",1,))))))</f>
        <v/>
      </c>
      <c r="J46" s="189"/>
      <c r="K46" s="186">
        <f ca="1">IF(NOT(ISERROR(MATCH(J46,'Tabla Impacto'!$B$221:$B$223,0))),'Tabla Impacto'!$F$223&amp;"Por favor no seleccionar los criterios de impacto(Afectación Económica o presupuestal y Pérdida Reputacional)",J46)</f>
        <v>0</v>
      </c>
      <c r="L46" s="192" t="str">
        <f ca="1">IF(OR(K46='Tabla Impacto'!$C$11,K46='Tabla Impacto'!$D$11),"Leve",IF(OR(K46='Tabla Impacto'!$C$12,K46='Tabla Impacto'!$D$12),"Menor",IF(OR(K46='Tabla Impacto'!$C$13,K46='Tabla Impacto'!$D$13),"Moderado",IF(OR(K46='Tabla Impacto'!$C$14,K46='Tabla Impacto'!$D$14),"Mayor",IF(OR(K46='Tabla Impacto'!$C$15,K46='Tabla Impacto'!$D$15),"Catastrófico","")))))</f>
        <v/>
      </c>
      <c r="M46" s="186" t="str">
        <f ca="1">IF(L46="","",IF(L46="Leve",0.2,IF(L46="Menor",0.4,IF(L46="Moderado",0.6,IF(L46="Mayor",0.8,IF(L46="Catastrófico",1,))))))</f>
        <v/>
      </c>
      <c r="N46" s="195" t="str">
        <f ca="1">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25">
        <v>1</v>
      </c>
      <c r="P46" s="126"/>
      <c r="Q46" s="127" t="str">
        <f>IF(OR(R46="Preventivo",R46="Detectivo"),"Probabilidad",IF(R46="Correctivo","Impacto",""))</f>
        <v/>
      </c>
      <c r="R46" s="128"/>
      <c r="S46" s="128"/>
      <c r="T46" s="129" t="str">
        <f>IF(AND(R46="Preventivo",S46="Automático"),"50%",IF(AND(R46="Preventivo",S46="Manual"),"40%",IF(AND(R46="Detectivo",S46="Automático"),"40%",IF(AND(R46="Detectivo",S46="Manual"),"30%",IF(AND(R46="Correctivo",S46="Automático"),"35%",IF(AND(R46="Correctivo",S46="Manual"),"25%",""))))))</f>
        <v/>
      </c>
      <c r="U46" s="128"/>
      <c r="V46" s="128"/>
      <c r="W46" s="128"/>
      <c r="X46" s="130" t="str">
        <f>IFERROR(IF(Q46="Probabilidad",(I46-(+I46*T46)),IF(Q46="Impacto",I46,"")),"")</f>
        <v/>
      </c>
      <c r="Y46" s="131" t="str">
        <f>IFERROR(IF(X46="","",IF(X46&lt;=0.2,"Muy Baja",IF(X46&lt;=0.4,"Baja",IF(X46&lt;=0.6,"Media",IF(X46&lt;=0.8,"Alta","Muy Alta"))))),"")</f>
        <v/>
      </c>
      <c r="Z46" s="132" t="str">
        <f>+X46</f>
        <v/>
      </c>
      <c r="AA46" s="131" t="str">
        <f>IFERROR(IF(AB46="","",IF(AB46&lt;=0.2,"Leve",IF(AB46&lt;=0.4,"Menor",IF(AB46&lt;=0.6,"Moderado",IF(AB46&lt;=0.8,"Mayor","Catastrófico"))))),"")</f>
        <v/>
      </c>
      <c r="AB46" s="132" t="str">
        <f>IFERROR(IF(Q46="Impacto",(M46-(+M46*T46)),IF(Q46="Probabilidad",M46,"")),"")</f>
        <v/>
      </c>
      <c r="AC46" s="133"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34"/>
      <c r="AE46" s="135"/>
      <c r="AF46" s="136"/>
      <c r="AG46" s="137"/>
      <c r="AH46" s="137"/>
      <c r="AI46" s="135"/>
      <c r="AJ46" s="136"/>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ht="151.5" customHeight="1" x14ac:dyDescent="0.3">
      <c r="A47" s="199"/>
      <c r="B47" s="202"/>
      <c r="C47" s="202"/>
      <c r="D47" s="202"/>
      <c r="E47" s="205"/>
      <c r="F47" s="202"/>
      <c r="G47" s="208"/>
      <c r="H47" s="193"/>
      <c r="I47" s="187"/>
      <c r="J47" s="190"/>
      <c r="K47" s="187">
        <f t="shared" ref="K47:K51" ca="1" si="47">IF(NOT(ISERROR(MATCH(J47,_xlfn.ANCHORARRAY(E58),0))),I60&amp;"Por favor no seleccionar los criterios de impacto",J47)</f>
        <v>0</v>
      </c>
      <c r="L47" s="193"/>
      <c r="M47" s="187"/>
      <c r="N47" s="196"/>
      <c r="O47" s="125">
        <v>2</v>
      </c>
      <c r="P47" s="126"/>
      <c r="Q47" s="127" t="str">
        <f>IF(OR(R47="Preventivo",R47="Detectivo"),"Probabilidad",IF(R47="Correctivo","Impacto",""))</f>
        <v/>
      </c>
      <c r="R47" s="128"/>
      <c r="S47" s="128"/>
      <c r="T47" s="129" t="str">
        <f t="shared" ref="T47:T51" si="48">IF(AND(R47="Preventivo",S47="Automático"),"50%",IF(AND(R47="Preventivo",S47="Manual"),"40%",IF(AND(R47="Detectivo",S47="Automático"),"40%",IF(AND(R47="Detectivo",S47="Manual"),"30%",IF(AND(R47="Correctivo",S47="Automático"),"35%",IF(AND(R47="Correctivo",S47="Manual"),"25%",""))))))</f>
        <v/>
      </c>
      <c r="U47" s="128"/>
      <c r="V47" s="128"/>
      <c r="W47" s="128"/>
      <c r="X47" s="130" t="str">
        <f>IFERROR(IF(AND(Q46="Probabilidad",Q47="Probabilidad"),(Z46-(+Z46*T47)),IF(Q47="Probabilidad",(I46-(+I46*T47)),IF(Q47="Impacto",Z46,""))),"")</f>
        <v/>
      </c>
      <c r="Y47" s="131" t="str">
        <f t="shared" si="1"/>
        <v/>
      </c>
      <c r="Z47" s="132" t="str">
        <f t="shared" ref="Z47:Z51" si="49">+X47</f>
        <v/>
      </c>
      <c r="AA47" s="131" t="str">
        <f t="shared" si="3"/>
        <v/>
      </c>
      <c r="AB47" s="132" t="str">
        <f>IFERROR(IF(AND(Q46="Impacto",Q47="Impacto"),(AB40-(+AB40*T47)),IF(Q47="Impacto",($M$46-(+$M$46*T47)),IF(Q47="Probabilidad",AB40,""))),"")</f>
        <v/>
      </c>
      <c r="AC47" s="133"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34"/>
      <c r="AE47" s="135"/>
      <c r="AF47" s="136"/>
      <c r="AG47" s="137"/>
      <c r="AH47" s="137"/>
      <c r="AI47" s="135"/>
      <c r="AJ47" s="136"/>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ht="151.5" customHeight="1" x14ac:dyDescent="0.3">
      <c r="A48" s="199"/>
      <c r="B48" s="202"/>
      <c r="C48" s="202"/>
      <c r="D48" s="202"/>
      <c r="E48" s="205"/>
      <c r="F48" s="202"/>
      <c r="G48" s="208"/>
      <c r="H48" s="193"/>
      <c r="I48" s="187"/>
      <c r="J48" s="190"/>
      <c r="K48" s="187">
        <f t="shared" ca="1" si="47"/>
        <v>0</v>
      </c>
      <c r="L48" s="193"/>
      <c r="M48" s="187"/>
      <c r="N48" s="196"/>
      <c r="O48" s="125">
        <v>3</v>
      </c>
      <c r="P48" s="138"/>
      <c r="Q48" s="127" t="str">
        <f>IF(OR(R48="Preventivo",R48="Detectivo"),"Probabilidad",IF(R48="Correctivo","Impacto",""))</f>
        <v/>
      </c>
      <c r="R48" s="128"/>
      <c r="S48" s="128"/>
      <c r="T48" s="129" t="str">
        <f t="shared" si="48"/>
        <v/>
      </c>
      <c r="U48" s="128"/>
      <c r="V48" s="128"/>
      <c r="W48" s="128"/>
      <c r="X48" s="130" t="str">
        <f>IFERROR(IF(AND(Q47="Probabilidad",Q48="Probabilidad"),(Z47-(+Z47*T48)),IF(AND(Q47="Impacto",Q48="Probabilidad"),(Z46-(+Z46*T48)),IF(Q48="Impacto",Z47,""))),"")</f>
        <v/>
      </c>
      <c r="Y48" s="131" t="str">
        <f t="shared" si="1"/>
        <v/>
      </c>
      <c r="Z48" s="132" t="str">
        <f t="shared" si="49"/>
        <v/>
      </c>
      <c r="AA48" s="131" t="str">
        <f t="shared" si="3"/>
        <v/>
      </c>
      <c r="AB48" s="132" t="str">
        <f>IFERROR(IF(AND(Q47="Impacto",Q48="Impacto"),(AB47-(+AB47*T48)),IF(AND(Q47="Probabilidad",Q48="Impacto"),(AB46-(+AB46*T48)),IF(Q48="Probabilidad",AB47,""))),"")</f>
        <v/>
      </c>
      <c r="AC48" s="133" t="str">
        <f t="shared" si="50"/>
        <v/>
      </c>
      <c r="AD48" s="134"/>
      <c r="AE48" s="135"/>
      <c r="AF48" s="136"/>
      <c r="AG48" s="137"/>
      <c r="AH48" s="137"/>
      <c r="AI48" s="135"/>
      <c r="AJ48" s="136"/>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ht="151.5" customHeight="1" x14ac:dyDescent="0.3">
      <c r="A49" s="199"/>
      <c r="B49" s="202"/>
      <c r="C49" s="202"/>
      <c r="D49" s="202"/>
      <c r="E49" s="205"/>
      <c r="F49" s="202"/>
      <c r="G49" s="208"/>
      <c r="H49" s="193"/>
      <c r="I49" s="187"/>
      <c r="J49" s="190"/>
      <c r="K49" s="187">
        <f t="shared" ca="1" si="47"/>
        <v>0</v>
      </c>
      <c r="L49" s="193"/>
      <c r="M49" s="187"/>
      <c r="N49" s="196"/>
      <c r="O49" s="125">
        <v>4</v>
      </c>
      <c r="P49" s="126"/>
      <c r="Q49" s="127" t="str">
        <f t="shared" ref="Q49:Q51" si="51">IF(OR(R49="Preventivo",R49="Detectivo"),"Probabilidad",IF(R49="Correctivo","Impacto",""))</f>
        <v/>
      </c>
      <c r="R49" s="128"/>
      <c r="S49" s="128"/>
      <c r="T49" s="129" t="str">
        <f t="shared" si="48"/>
        <v/>
      </c>
      <c r="U49" s="128"/>
      <c r="V49" s="128"/>
      <c r="W49" s="128"/>
      <c r="X49" s="130" t="str">
        <f t="shared" ref="X49:X51" si="52">IFERROR(IF(AND(Q48="Probabilidad",Q49="Probabilidad"),(Z48-(+Z48*T49)),IF(AND(Q48="Impacto",Q49="Probabilidad"),(Z47-(+Z47*T49)),IF(Q49="Impacto",Z48,""))),"")</f>
        <v/>
      </c>
      <c r="Y49" s="131" t="str">
        <f t="shared" si="1"/>
        <v/>
      </c>
      <c r="Z49" s="132" t="str">
        <f t="shared" si="49"/>
        <v/>
      </c>
      <c r="AA49" s="131" t="str">
        <f t="shared" si="3"/>
        <v/>
      </c>
      <c r="AB49" s="132" t="str">
        <f t="shared" ref="AB49:AB51" si="53">IFERROR(IF(AND(Q48="Impacto",Q49="Impacto"),(AB48-(+AB48*T49)),IF(AND(Q48="Probabilidad",Q49="Impacto"),(AB47-(+AB47*T49)),IF(Q49="Probabilidad",AB48,""))),"")</f>
        <v/>
      </c>
      <c r="AC49" s="133"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34"/>
      <c r="AE49" s="135"/>
      <c r="AF49" s="136"/>
      <c r="AG49" s="137"/>
      <c r="AH49" s="137"/>
      <c r="AI49" s="135"/>
      <c r="AJ49" s="136"/>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ht="151.5" customHeight="1" x14ac:dyDescent="0.3">
      <c r="A50" s="199"/>
      <c r="B50" s="202"/>
      <c r="C50" s="202"/>
      <c r="D50" s="202"/>
      <c r="E50" s="205"/>
      <c r="F50" s="202"/>
      <c r="G50" s="208"/>
      <c r="H50" s="193"/>
      <c r="I50" s="187"/>
      <c r="J50" s="190"/>
      <c r="K50" s="187">
        <f t="shared" ca="1" si="47"/>
        <v>0</v>
      </c>
      <c r="L50" s="193"/>
      <c r="M50" s="187"/>
      <c r="N50" s="196"/>
      <c r="O50" s="125">
        <v>5</v>
      </c>
      <c r="P50" s="126"/>
      <c r="Q50" s="127" t="str">
        <f t="shared" si="51"/>
        <v/>
      </c>
      <c r="R50" s="128"/>
      <c r="S50" s="128"/>
      <c r="T50" s="129" t="str">
        <f t="shared" si="48"/>
        <v/>
      </c>
      <c r="U50" s="128"/>
      <c r="V50" s="128"/>
      <c r="W50" s="128"/>
      <c r="X50" s="130" t="str">
        <f t="shared" si="52"/>
        <v/>
      </c>
      <c r="Y50" s="131" t="str">
        <f t="shared" si="1"/>
        <v/>
      </c>
      <c r="Z50" s="132" t="str">
        <f t="shared" si="49"/>
        <v/>
      </c>
      <c r="AA50" s="131" t="str">
        <f t="shared" si="3"/>
        <v/>
      </c>
      <c r="AB50" s="132" t="str">
        <f t="shared" si="53"/>
        <v/>
      </c>
      <c r="AC50" s="133"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34"/>
      <c r="AE50" s="135"/>
      <c r="AF50" s="136"/>
      <c r="AG50" s="137"/>
      <c r="AH50" s="137"/>
      <c r="AI50" s="135"/>
      <c r="AJ50" s="136"/>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ht="151.5" customHeight="1" x14ac:dyDescent="0.3">
      <c r="A51" s="200"/>
      <c r="B51" s="203"/>
      <c r="C51" s="203"/>
      <c r="D51" s="203"/>
      <c r="E51" s="206"/>
      <c r="F51" s="203"/>
      <c r="G51" s="209"/>
      <c r="H51" s="194"/>
      <c r="I51" s="188"/>
      <c r="J51" s="191"/>
      <c r="K51" s="188">
        <f t="shared" ca="1" si="47"/>
        <v>0</v>
      </c>
      <c r="L51" s="194"/>
      <c r="M51" s="188"/>
      <c r="N51" s="197"/>
      <c r="O51" s="125">
        <v>6</v>
      </c>
      <c r="P51" s="126"/>
      <c r="Q51" s="127" t="str">
        <f t="shared" si="51"/>
        <v/>
      </c>
      <c r="R51" s="128"/>
      <c r="S51" s="128"/>
      <c r="T51" s="129" t="str">
        <f t="shared" si="48"/>
        <v/>
      </c>
      <c r="U51" s="128"/>
      <c r="V51" s="128"/>
      <c r="W51" s="128"/>
      <c r="X51" s="130" t="str">
        <f t="shared" si="52"/>
        <v/>
      </c>
      <c r="Y51" s="131" t="str">
        <f t="shared" si="1"/>
        <v/>
      </c>
      <c r="Z51" s="132" t="str">
        <f t="shared" si="49"/>
        <v/>
      </c>
      <c r="AA51" s="131" t="str">
        <f t="shared" si="3"/>
        <v/>
      </c>
      <c r="AB51" s="132" t="str">
        <f t="shared" si="53"/>
        <v/>
      </c>
      <c r="AC51" s="133" t="str">
        <f t="shared" si="54"/>
        <v/>
      </c>
      <c r="AD51" s="134"/>
      <c r="AE51" s="135"/>
      <c r="AF51" s="136"/>
      <c r="AG51" s="137"/>
      <c r="AH51" s="137"/>
      <c r="AI51" s="135"/>
      <c r="AJ51" s="136"/>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ht="151.5" customHeight="1" x14ac:dyDescent="0.3">
      <c r="A52" s="198">
        <v>8</v>
      </c>
      <c r="B52" s="201"/>
      <c r="C52" s="201"/>
      <c r="D52" s="201"/>
      <c r="E52" s="204"/>
      <c r="F52" s="201"/>
      <c r="G52" s="207"/>
      <c r="H52" s="192" t="str">
        <f>IF(G52&lt;=0,"",IF(G52&lt;=2,"Muy Baja",IF(G52&lt;=24,"Baja",IF(G52&lt;=500,"Media",IF(G52&lt;=5000,"Alta","Muy Alta")))))</f>
        <v/>
      </c>
      <c r="I52" s="186" t="str">
        <f>IF(H52="","",IF(H52="Muy Baja",0.2,IF(H52="Baja",0.4,IF(H52="Media",0.6,IF(H52="Alta",0.8,IF(H52="Muy Alta",1,))))))</f>
        <v/>
      </c>
      <c r="J52" s="189"/>
      <c r="K52" s="186">
        <f ca="1">IF(NOT(ISERROR(MATCH(J52,'Tabla Impacto'!$B$221:$B$223,0))),'Tabla Impacto'!$F$223&amp;"Por favor no seleccionar los criterios de impacto(Afectación Económica o presupuestal y Pérdida Reputacional)",J52)</f>
        <v>0</v>
      </c>
      <c r="L52" s="192" t="str">
        <f ca="1">IF(OR(K52='Tabla Impacto'!$C$11,K52='Tabla Impacto'!$D$11),"Leve",IF(OR(K52='Tabla Impacto'!$C$12,K52='Tabla Impacto'!$D$12),"Menor",IF(OR(K52='Tabla Impacto'!$C$13,K52='Tabla Impacto'!$D$13),"Moderado",IF(OR(K52='Tabla Impacto'!$C$14,K52='Tabla Impacto'!$D$14),"Mayor",IF(OR(K52='Tabla Impacto'!$C$15,K52='Tabla Impacto'!$D$15),"Catastrófico","")))))</f>
        <v/>
      </c>
      <c r="M52" s="186" t="str">
        <f ca="1">IF(L52="","",IF(L52="Leve",0.2,IF(L52="Menor",0.4,IF(L52="Moderado",0.6,IF(L52="Mayor",0.8,IF(L52="Catastrófico",1,))))))</f>
        <v/>
      </c>
      <c r="N52" s="195" t="str">
        <f ca="1">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25">
        <v>1</v>
      </c>
      <c r="P52" s="126"/>
      <c r="Q52" s="127" t="str">
        <f>IF(OR(R52="Preventivo",R52="Detectivo"),"Probabilidad",IF(R52="Correctivo","Impacto",""))</f>
        <v/>
      </c>
      <c r="R52" s="128"/>
      <c r="S52" s="128"/>
      <c r="T52" s="129" t="str">
        <f>IF(AND(R52="Preventivo",S52="Automático"),"50%",IF(AND(R52="Preventivo",S52="Manual"),"40%",IF(AND(R52="Detectivo",S52="Automático"),"40%",IF(AND(R52="Detectivo",S52="Manual"),"30%",IF(AND(R52="Correctivo",S52="Automático"),"35%",IF(AND(R52="Correctivo",S52="Manual"),"25%",""))))))</f>
        <v/>
      </c>
      <c r="U52" s="128"/>
      <c r="V52" s="128"/>
      <c r="W52" s="128"/>
      <c r="X52" s="130" t="str">
        <f>IFERROR(IF(Q52="Probabilidad",(I52-(+I52*T52)),IF(Q52="Impacto",I52,"")),"")</f>
        <v/>
      </c>
      <c r="Y52" s="131" t="str">
        <f>IFERROR(IF(X52="","",IF(X52&lt;=0.2,"Muy Baja",IF(X52&lt;=0.4,"Baja",IF(X52&lt;=0.6,"Media",IF(X52&lt;=0.8,"Alta","Muy Alta"))))),"")</f>
        <v/>
      </c>
      <c r="Z52" s="132" t="str">
        <f>+X52</f>
        <v/>
      </c>
      <c r="AA52" s="131" t="str">
        <f>IFERROR(IF(AB52="","",IF(AB52&lt;=0.2,"Leve",IF(AB52&lt;=0.4,"Menor",IF(AB52&lt;=0.6,"Moderado",IF(AB52&lt;=0.8,"Mayor","Catastrófico"))))),"")</f>
        <v/>
      </c>
      <c r="AB52" s="132" t="str">
        <f>IFERROR(IF(Q52="Impacto",(M52-(+M52*T52)),IF(Q52="Probabilidad",M52,"")),"")</f>
        <v/>
      </c>
      <c r="AC52" s="133"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34"/>
      <c r="AE52" s="135"/>
      <c r="AF52" s="136"/>
      <c r="AG52" s="137"/>
      <c r="AH52" s="137"/>
      <c r="AI52" s="135"/>
      <c r="AJ52" s="136"/>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ht="151.5" customHeight="1" x14ac:dyDescent="0.3">
      <c r="A53" s="199"/>
      <c r="B53" s="202"/>
      <c r="C53" s="202"/>
      <c r="D53" s="202"/>
      <c r="E53" s="205"/>
      <c r="F53" s="202"/>
      <c r="G53" s="208"/>
      <c r="H53" s="193"/>
      <c r="I53" s="187"/>
      <c r="J53" s="190"/>
      <c r="K53" s="187">
        <f ca="1">IF(NOT(ISERROR(MATCH(J53,_xlfn.ANCHORARRAY(E64),0))),I66&amp;"Por favor no seleccionar los criterios de impacto",J53)</f>
        <v>0</v>
      </c>
      <c r="L53" s="193"/>
      <c r="M53" s="187"/>
      <c r="N53" s="196"/>
      <c r="O53" s="125">
        <v>2</v>
      </c>
      <c r="P53" s="126"/>
      <c r="Q53" s="127" t="str">
        <f>IF(OR(R53="Preventivo",R53="Detectivo"),"Probabilidad",IF(R53="Correctivo","Impacto",""))</f>
        <v/>
      </c>
      <c r="R53" s="128"/>
      <c r="S53" s="128"/>
      <c r="T53" s="129" t="str">
        <f t="shared" ref="T53:T57" si="55">IF(AND(R53="Preventivo",S53="Automático"),"50%",IF(AND(R53="Preventivo",S53="Manual"),"40%",IF(AND(R53="Detectivo",S53="Automático"),"40%",IF(AND(R53="Detectivo",S53="Manual"),"30%",IF(AND(R53="Correctivo",S53="Automático"),"35%",IF(AND(R53="Correctivo",S53="Manual"),"25%",""))))))</f>
        <v/>
      </c>
      <c r="U53" s="128"/>
      <c r="V53" s="128"/>
      <c r="W53" s="128"/>
      <c r="X53" s="130" t="str">
        <f>IFERROR(IF(AND(Q52="Probabilidad",Q53="Probabilidad"),(Z52-(+Z52*T53)),IF(Q53="Probabilidad",(I52-(+I52*T53)),IF(Q53="Impacto",Z52,""))),"")</f>
        <v/>
      </c>
      <c r="Y53" s="131" t="str">
        <f t="shared" si="1"/>
        <v/>
      </c>
      <c r="Z53" s="132" t="str">
        <f t="shared" ref="Z53:Z57" si="56">+X53</f>
        <v/>
      </c>
      <c r="AA53" s="131" t="str">
        <f t="shared" si="3"/>
        <v/>
      </c>
      <c r="AB53" s="132" t="str">
        <f>IFERROR(IF(AND(Q52="Impacto",Q53="Impacto"),(AB46-(+AB46*T53)),IF(Q53="Impacto",($M$52-(+$M$52*T53)),IF(Q53="Probabilidad",AB46,""))),"")</f>
        <v/>
      </c>
      <c r="AC53" s="133"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34"/>
      <c r="AE53" s="135"/>
      <c r="AF53" s="136"/>
      <c r="AG53" s="137"/>
      <c r="AH53" s="137"/>
      <c r="AI53" s="135"/>
      <c r="AJ53" s="136"/>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ht="151.5" customHeight="1" x14ac:dyDescent="0.3">
      <c r="A54" s="199"/>
      <c r="B54" s="202"/>
      <c r="C54" s="202"/>
      <c r="D54" s="202"/>
      <c r="E54" s="205"/>
      <c r="F54" s="202"/>
      <c r="G54" s="208"/>
      <c r="H54" s="193"/>
      <c r="I54" s="187"/>
      <c r="J54" s="190"/>
      <c r="K54" s="187">
        <f ca="1">IF(NOT(ISERROR(MATCH(J54,_xlfn.ANCHORARRAY(E65),0))),I67&amp;"Por favor no seleccionar los criterios de impacto",J54)</f>
        <v>0</v>
      </c>
      <c r="L54" s="193"/>
      <c r="M54" s="187"/>
      <c r="N54" s="196"/>
      <c r="O54" s="125">
        <v>3</v>
      </c>
      <c r="P54" s="138"/>
      <c r="Q54" s="127" t="str">
        <f>IF(OR(R54="Preventivo",R54="Detectivo"),"Probabilidad",IF(R54="Correctivo","Impacto",""))</f>
        <v/>
      </c>
      <c r="R54" s="128"/>
      <c r="S54" s="128"/>
      <c r="T54" s="129" t="str">
        <f t="shared" si="55"/>
        <v/>
      </c>
      <c r="U54" s="128"/>
      <c r="V54" s="128"/>
      <c r="W54" s="128"/>
      <c r="X54" s="130" t="str">
        <f>IFERROR(IF(AND(Q53="Probabilidad",Q54="Probabilidad"),(Z53-(+Z53*T54)),IF(AND(Q53="Impacto",Q54="Probabilidad"),(Z52-(+Z52*T54)),IF(Q54="Impacto",Z53,""))),"")</f>
        <v/>
      </c>
      <c r="Y54" s="131" t="str">
        <f t="shared" si="1"/>
        <v/>
      </c>
      <c r="Z54" s="132" t="str">
        <f t="shared" si="56"/>
        <v/>
      </c>
      <c r="AA54" s="131" t="str">
        <f t="shared" si="3"/>
        <v/>
      </c>
      <c r="AB54" s="132" t="str">
        <f>IFERROR(IF(AND(Q53="Impacto",Q54="Impacto"),(AB53-(+AB53*T54)),IF(AND(Q53="Probabilidad",Q54="Impacto"),(AB52-(+AB52*T54)),IF(Q54="Probabilidad",AB53,""))),"")</f>
        <v/>
      </c>
      <c r="AC54" s="133" t="str">
        <f t="shared" si="57"/>
        <v/>
      </c>
      <c r="AD54" s="134"/>
      <c r="AE54" s="135"/>
      <c r="AF54" s="136"/>
      <c r="AG54" s="137"/>
      <c r="AH54" s="137"/>
      <c r="AI54" s="135"/>
      <c r="AJ54" s="136"/>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ht="151.5" customHeight="1" x14ac:dyDescent="0.3">
      <c r="A55" s="199"/>
      <c r="B55" s="202"/>
      <c r="C55" s="202"/>
      <c r="D55" s="202"/>
      <c r="E55" s="205"/>
      <c r="F55" s="202"/>
      <c r="G55" s="208"/>
      <c r="H55" s="193"/>
      <c r="I55" s="187"/>
      <c r="J55" s="190"/>
      <c r="K55" s="187">
        <f ca="1">IF(NOT(ISERROR(MATCH(J55,_xlfn.ANCHORARRAY(E66),0))),I68&amp;"Por favor no seleccionar los criterios de impacto",J55)</f>
        <v>0</v>
      </c>
      <c r="L55" s="193"/>
      <c r="M55" s="187"/>
      <c r="N55" s="196"/>
      <c r="O55" s="125">
        <v>4</v>
      </c>
      <c r="P55" s="126"/>
      <c r="Q55" s="127" t="str">
        <f t="shared" ref="Q55:Q57" si="58">IF(OR(R55="Preventivo",R55="Detectivo"),"Probabilidad",IF(R55="Correctivo","Impacto",""))</f>
        <v/>
      </c>
      <c r="R55" s="128"/>
      <c r="S55" s="128"/>
      <c r="T55" s="129" t="str">
        <f t="shared" si="55"/>
        <v/>
      </c>
      <c r="U55" s="128"/>
      <c r="V55" s="128"/>
      <c r="W55" s="128"/>
      <c r="X55" s="130" t="str">
        <f t="shared" ref="X55:X57" si="59">IFERROR(IF(AND(Q54="Probabilidad",Q55="Probabilidad"),(Z54-(+Z54*T55)),IF(AND(Q54="Impacto",Q55="Probabilidad"),(Z53-(+Z53*T55)),IF(Q55="Impacto",Z54,""))),"")</f>
        <v/>
      </c>
      <c r="Y55" s="131" t="str">
        <f t="shared" si="1"/>
        <v/>
      </c>
      <c r="Z55" s="132" t="str">
        <f t="shared" si="56"/>
        <v/>
      </c>
      <c r="AA55" s="131" t="str">
        <f t="shared" si="3"/>
        <v/>
      </c>
      <c r="AB55" s="132" t="str">
        <f t="shared" ref="AB55:AB57" si="60">IFERROR(IF(AND(Q54="Impacto",Q55="Impacto"),(AB54-(+AB54*T55)),IF(AND(Q54="Probabilidad",Q55="Impacto"),(AB53-(+AB53*T55)),IF(Q55="Probabilidad",AB54,""))),"")</f>
        <v/>
      </c>
      <c r="AC55" s="133"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4"/>
      <c r="AE55" s="135"/>
      <c r="AF55" s="136"/>
      <c r="AG55" s="137"/>
      <c r="AH55" s="137"/>
      <c r="AI55" s="135"/>
      <c r="AJ55" s="136"/>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ht="151.5" customHeight="1" x14ac:dyDescent="0.3">
      <c r="A56" s="199"/>
      <c r="B56" s="202"/>
      <c r="C56" s="202"/>
      <c r="D56" s="202"/>
      <c r="E56" s="205"/>
      <c r="F56" s="202"/>
      <c r="G56" s="208"/>
      <c r="H56" s="193"/>
      <c r="I56" s="187"/>
      <c r="J56" s="190"/>
      <c r="K56" s="187">
        <f ca="1">IF(NOT(ISERROR(MATCH(J56,_xlfn.ANCHORARRAY(E67),0))),I69&amp;"Por favor no seleccionar los criterios de impacto",J56)</f>
        <v>0</v>
      </c>
      <c r="L56" s="193"/>
      <c r="M56" s="187"/>
      <c r="N56" s="196"/>
      <c r="O56" s="125">
        <v>5</v>
      </c>
      <c r="P56" s="126"/>
      <c r="Q56" s="127" t="str">
        <f t="shared" si="58"/>
        <v/>
      </c>
      <c r="R56" s="128"/>
      <c r="S56" s="128"/>
      <c r="T56" s="129" t="str">
        <f t="shared" si="55"/>
        <v/>
      </c>
      <c r="U56" s="128"/>
      <c r="V56" s="128"/>
      <c r="W56" s="128"/>
      <c r="X56" s="130" t="str">
        <f t="shared" si="59"/>
        <v/>
      </c>
      <c r="Y56" s="131" t="str">
        <f t="shared" si="1"/>
        <v/>
      </c>
      <c r="Z56" s="132" t="str">
        <f t="shared" si="56"/>
        <v/>
      </c>
      <c r="AA56" s="131" t="str">
        <f t="shared" si="3"/>
        <v/>
      </c>
      <c r="AB56" s="132" t="str">
        <f t="shared" si="60"/>
        <v/>
      </c>
      <c r="AC56" s="133"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4"/>
      <c r="AE56" s="135"/>
      <c r="AF56" s="136"/>
      <c r="AG56" s="137"/>
      <c r="AH56" s="137"/>
      <c r="AI56" s="135"/>
      <c r="AJ56" s="136"/>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ht="151.5" customHeight="1" x14ac:dyDescent="0.3">
      <c r="A57" s="200"/>
      <c r="B57" s="203"/>
      <c r="C57" s="203"/>
      <c r="D57" s="203"/>
      <c r="E57" s="206"/>
      <c r="F57" s="203"/>
      <c r="G57" s="209"/>
      <c r="H57" s="194"/>
      <c r="I57" s="188"/>
      <c r="J57" s="191"/>
      <c r="K57" s="188">
        <f ca="1">IF(NOT(ISERROR(MATCH(J57,_xlfn.ANCHORARRAY(E68),0))),I70&amp;"Por favor no seleccionar los criterios de impacto",J57)</f>
        <v>0</v>
      </c>
      <c r="L57" s="194"/>
      <c r="M57" s="188"/>
      <c r="N57" s="197"/>
      <c r="O57" s="125">
        <v>6</v>
      </c>
      <c r="P57" s="126"/>
      <c r="Q57" s="127" t="str">
        <f t="shared" si="58"/>
        <v/>
      </c>
      <c r="R57" s="128"/>
      <c r="S57" s="128"/>
      <c r="T57" s="129" t="str">
        <f t="shared" si="55"/>
        <v/>
      </c>
      <c r="U57" s="128"/>
      <c r="V57" s="128"/>
      <c r="W57" s="128"/>
      <c r="X57" s="130" t="str">
        <f t="shared" si="59"/>
        <v/>
      </c>
      <c r="Y57" s="131" t="str">
        <f t="shared" si="1"/>
        <v/>
      </c>
      <c r="Z57" s="132" t="str">
        <f t="shared" si="56"/>
        <v/>
      </c>
      <c r="AA57" s="131" t="str">
        <f t="shared" si="3"/>
        <v/>
      </c>
      <c r="AB57" s="132" t="str">
        <f t="shared" si="60"/>
        <v/>
      </c>
      <c r="AC57" s="133" t="str">
        <f t="shared" si="61"/>
        <v/>
      </c>
      <c r="AD57" s="134"/>
      <c r="AE57" s="135"/>
      <c r="AF57" s="136"/>
      <c r="AG57" s="137"/>
      <c r="AH57" s="137"/>
      <c r="AI57" s="135"/>
      <c r="AJ57" s="136"/>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ht="151.5" customHeight="1" x14ac:dyDescent="0.3">
      <c r="A58" s="198">
        <v>9</v>
      </c>
      <c r="B58" s="201"/>
      <c r="C58" s="201"/>
      <c r="D58" s="201"/>
      <c r="E58" s="204"/>
      <c r="F58" s="201"/>
      <c r="G58" s="207"/>
      <c r="H58" s="192" t="str">
        <f>IF(G58&lt;=0,"",IF(G58&lt;=2,"Muy Baja",IF(G58&lt;=24,"Baja",IF(G58&lt;=500,"Media",IF(G58&lt;=5000,"Alta","Muy Alta")))))</f>
        <v/>
      </c>
      <c r="I58" s="186" t="str">
        <f>IF(H58="","",IF(H58="Muy Baja",0.2,IF(H58="Baja",0.4,IF(H58="Media",0.6,IF(H58="Alta",0.8,IF(H58="Muy Alta",1,))))))</f>
        <v/>
      </c>
      <c r="J58" s="189"/>
      <c r="K58" s="186">
        <f ca="1">IF(NOT(ISERROR(MATCH(J58,'Tabla Impacto'!$B$221:$B$223,0))),'Tabla Impacto'!$F$223&amp;"Por favor no seleccionar los criterios de impacto(Afectación Económica o presupuestal y Pérdida Reputacional)",J58)</f>
        <v>0</v>
      </c>
      <c r="L58" s="192" t="str">
        <f ca="1">IF(OR(K58='Tabla Impacto'!$C$11,K58='Tabla Impacto'!$D$11),"Leve",IF(OR(K58='Tabla Impacto'!$C$12,K58='Tabla Impacto'!$D$12),"Menor",IF(OR(K58='Tabla Impacto'!$C$13,K58='Tabla Impacto'!$D$13),"Moderado",IF(OR(K58='Tabla Impacto'!$C$14,K58='Tabla Impacto'!$D$14),"Mayor",IF(OR(K58='Tabla Impacto'!$C$15,K58='Tabla Impacto'!$D$15),"Catastrófico","")))))</f>
        <v/>
      </c>
      <c r="M58" s="186" t="str">
        <f ca="1">IF(L58="","",IF(L58="Leve",0.2,IF(L58="Menor",0.4,IF(L58="Moderado",0.6,IF(L58="Mayor",0.8,IF(L58="Catastrófico",1,))))))</f>
        <v/>
      </c>
      <c r="N58" s="195" t="str">
        <f ca="1">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5">
        <v>1</v>
      </c>
      <c r="P58" s="126"/>
      <c r="Q58" s="127" t="str">
        <f>IF(OR(R58="Preventivo",R58="Detectivo"),"Probabilidad",IF(R58="Correctivo","Impacto",""))</f>
        <v/>
      </c>
      <c r="R58" s="128"/>
      <c r="S58" s="128"/>
      <c r="T58" s="129" t="str">
        <f>IF(AND(R58="Preventivo",S58="Automático"),"50%",IF(AND(R58="Preventivo",S58="Manual"),"40%",IF(AND(R58="Detectivo",S58="Automático"),"40%",IF(AND(R58="Detectivo",S58="Manual"),"30%",IF(AND(R58="Correctivo",S58="Automático"),"35%",IF(AND(R58="Correctivo",S58="Manual"),"25%",""))))))</f>
        <v/>
      </c>
      <c r="U58" s="128"/>
      <c r="V58" s="128"/>
      <c r="W58" s="128"/>
      <c r="X58" s="130" t="str">
        <f>IFERROR(IF(Q58="Probabilidad",(I58-(+I58*T58)),IF(Q58="Impacto",I58,"")),"")</f>
        <v/>
      </c>
      <c r="Y58" s="131" t="str">
        <f>IFERROR(IF(X58="","",IF(X58&lt;=0.2,"Muy Baja",IF(X58&lt;=0.4,"Baja",IF(X58&lt;=0.6,"Media",IF(X58&lt;=0.8,"Alta","Muy Alta"))))),"")</f>
        <v/>
      </c>
      <c r="Z58" s="132" t="str">
        <f>+X58</f>
        <v/>
      </c>
      <c r="AA58" s="131" t="str">
        <f>IFERROR(IF(AB58="","",IF(AB58&lt;=0.2,"Leve",IF(AB58&lt;=0.4,"Menor",IF(AB58&lt;=0.6,"Moderado",IF(AB58&lt;=0.8,"Mayor","Catastrófico"))))),"")</f>
        <v/>
      </c>
      <c r="AB58" s="132" t="str">
        <f>IFERROR(IF(Q58="Impacto",(M58-(+M58*T58)),IF(Q58="Probabilidad",M58,"")),"")</f>
        <v/>
      </c>
      <c r="AC58" s="133"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4"/>
      <c r="AE58" s="135"/>
      <c r="AF58" s="136"/>
      <c r="AG58" s="137"/>
      <c r="AH58" s="137"/>
      <c r="AI58" s="135"/>
      <c r="AJ58" s="136"/>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ht="151.5" customHeight="1" x14ac:dyDescent="0.3">
      <c r="A59" s="199"/>
      <c r="B59" s="202"/>
      <c r="C59" s="202"/>
      <c r="D59" s="202"/>
      <c r="E59" s="205"/>
      <c r="F59" s="202"/>
      <c r="G59" s="208"/>
      <c r="H59" s="193"/>
      <c r="I59" s="187"/>
      <c r="J59" s="190"/>
      <c r="K59" s="187">
        <f ca="1">IF(NOT(ISERROR(MATCH(J59,_xlfn.ANCHORARRAY(E70),0))),I72&amp;"Por favor no seleccionar los criterios de impacto",J59)</f>
        <v>0</v>
      </c>
      <c r="L59" s="193"/>
      <c r="M59" s="187"/>
      <c r="N59" s="196"/>
      <c r="O59" s="125">
        <v>2</v>
      </c>
      <c r="P59" s="126"/>
      <c r="Q59" s="127" t="str">
        <f>IF(OR(R59="Preventivo",R59="Detectivo"),"Probabilidad",IF(R59="Correctivo","Impacto",""))</f>
        <v/>
      </c>
      <c r="R59" s="128"/>
      <c r="S59" s="128"/>
      <c r="T59" s="129" t="str">
        <f t="shared" ref="T59:T63" si="62">IF(AND(R59="Preventivo",S59="Automático"),"50%",IF(AND(R59="Preventivo",S59="Manual"),"40%",IF(AND(R59="Detectivo",S59="Automático"),"40%",IF(AND(R59="Detectivo",S59="Manual"),"30%",IF(AND(R59="Correctivo",S59="Automático"),"35%",IF(AND(R59="Correctivo",S59="Manual"),"25%",""))))))</f>
        <v/>
      </c>
      <c r="U59" s="128"/>
      <c r="V59" s="128"/>
      <c r="W59" s="128"/>
      <c r="X59" s="130" t="str">
        <f>IFERROR(IF(AND(Q58="Probabilidad",Q59="Probabilidad"),(Z58-(+Z58*T59)),IF(Q59="Probabilidad",(I58-(+I58*T59)),IF(Q59="Impacto",Z58,""))),"")</f>
        <v/>
      </c>
      <c r="Y59" s="131" t="str">
        <f t="shared" si="1"/>
        <v/>
      </c>
      <c r="Z59" s="132" t="str">
        <f t="shared" ref="Z59:Z63" si="63">+X59</f>
        <v/>
      </c>
      <c r="AA59" s="131" t="str">
        <f t="shared" si="3"/>
        <v/>
      </c>
      <c r="AB59" s="132" t="str">
        <f>IFERROR(IF(AND(Q58="Impacto",Q59="Impacto"),(AB52-(+AB52*T59)),IF(Q59="Impacto",($M$58-(+$M$58*T59)),IF(Q59="Probabilidad",AB52,""))),"")</f>
        <v/>
      </c>
      <c r="AC59" s="133"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4"/>
      <c r="AE59" s="135"/>
      <c r="AF59" s="136"/>
      <c r="AG59" s="137"/>
      <c r="AH59" s="137"/>
      <c r="AI59" s="135"/>
      <c r="AJ59" s="136"/>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ht="151.5" customHeight="1" x14ac:dyDescent="0.3">
      <c r="A60" s="199"/>
      <c r="B60" s="202"/>
      <c r="C60" s="202"/>
      <c r="D60" s="202"/>
      <c r="E60" s="205"/>
      <c r="F60" s="202"/>
      <c r="G60" s="208"/>
      <c r="H60" s="193"/>
      <c r="I60" s="187"/>
      <c r="J60" s="190"/>
      <c r="K60" s="187">
        <f ca="1">IF(NOT(ISERROR(MATCH(J60,_xlfn.ANCHORARRAY(E71),0))),I73&amp;"Por favor no seleccionar los criterios de impacto",J60)</f>
        <v>0</v>
      </c>
      <c r="L60" s="193"/>
      <c r="M60" s="187"/>
      <c r="N60" s="196"/>
      <c r="O60" s="125">
        <v>3</v>
      </c>
      <c r="P60" s="138"/>
      <c r="Q60" s="127" t="str">
        <f>IF(OR(R60="Preventivo",R60="Detectivo"),"Probabilidad",IF(R60="Correctivo","Impacto",""))</f>
        <v/>
      </c>
      <c r="R60" s="128"/>
      <c r="S60" s="128"/>
      <c r="T60" s="129" t="str">
        <f t="shared" si="62"/>
        <v/>
      </c>
      <c r="U60" s="128"/>
      <c r="V60" s="128"/>
      <c r="W60" s="128"/>
      <c r="X60" s="130" t="str">
        <f>IFERROR(IF(AND(Q59="Probabilidad",Q60="Probabilidad"),(Z59-(+Z59*T60)),IF(AND(Q59="Impacto",Q60="Probabilidad"),(Z58-(+Z58*T60)),IF(Q60="Impacto",Z59,""))),"")</f>
        <v/>
      </c>
      <c r="Y60" s="131" t="str">
        <f t="shared" si="1"/>
        <v/>
      </c>
      <c r="Z60" s="132" t="str">
        <f t="shared" si="63"/>
        <v/>
      </c>
      <c r="AA60" s="131" t="str">
        <f t="shared" si="3"/>
        <v/>
      </c>
      <c r="AB60" s="132" t="str">
        <f>IFERROR(IF(AND(Q59="Impacto",Q60="Impacto"),(AB59-(+AB59*T60)),IF(AND(Q59="Probabilidad",Q60="Impacto"),(AB58-(+AB58*T60)),IF(Q60="Probabilidad",AB59,""))),"")</f>
        <v/>
      </c>
      <c r="AC60" s="133" t="str">
        <f t="shared" si="64"/>
        <v/>
      </c>
      <c r="AD60" s="134"/>
      <c r="AE60" s="135"/>
      <c r="AF60" s="136"/>
      <c r="AG60" s="137"/>
      <c r="AH60" s="137"/>
      <c r="AI60" s="135"/>
      <c r="AJ60" s="136"/>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ht="151.5" customHeight="1" x14ac:dyDescent="0.3">
      <c r="A61" s="199"/>
      <c r="B61" s="202"/>
      <c r="C61" s="202"/>
      <c r="D61" s="202"/>
      <c r="E61" s="205"/>
      <c r="F61" s="202"/>
      <c r="G61" s="208"/>
      <c r="H61" s="193"/>
      <c r="I61" s="187"/>
      <c r="J61" s="190"/>
      <c r="K61" s="187">
        <f ca="1">IF(NOT(ISERROR(MATCH(J61,_xlfn.ANCHORARRAY(E72),0))),I74&amp;"Por favor no seleccionar los criterios de impacto",J61)</f>
        <v>0</v>
      </c>
      <c r="L61" s="193"/>
      <c r="M61" s="187"/>
      <c r="N61" s="196"/>
      <c r="O61" s="125">
        <v>4</v>
      </c>
      <c r="P61" s="126"/>
      <c r="Q61" s="127" t="str">
        <f t="shared" ref="Q61:Q63" si="65">IF(OR(R61="Preventivo",R61="Detectivo"),"Probabilidad",IF(R61="Correctivo","Impacto",""))</f>
        <v/>
      </c>
      <c r="R61" s="128"/>
      <c r="S61" s="128"/>
      <c r="T61" s="129" t="str">
        <f t="shared" si="62"/>
        <v/>
      </c>
      <c r="U61" s="128"/>
      <c r="V61" s="128"/>
      <c r="W61" s="128"/>
      <c r="X61" s="130" t="str">
        <f t="shared" ref="X61:X63" si="66">IFERROR(IF(AND(Q60="Probabilidad",Q61="Probabilidad"),(Z60-(+Z60*T61)),IF(AND(Q60="Impacto",Q61="Probabilidad"),(Z59-(+Z59*T61)),IF(Q61="Impacto",Z60,""))),"")</f>
        <v/>
      </c>
      <c r="Y61" s="131" t="str">
        <f t="shared" si="1"/>
        <v/>
      </c>
      <c r="Z61" s="132" t="str">
        <f t="shared" si="63"/>
        <v/>
      </c>
      <c r="AA61" s="131" t="str">
        <f t="shared" si="3"/>
        <v/>
      </c>
      <c r="AB61" s="132" t="str">
        <f t="shared" ref="AB61:AB63" si="67">IFERROR(IF(AND(Q60="Impacto",Q61="Impacto"),(AB60-(+AB60*T61)),IF(AND(Q60="Probabilidad",Q61="Impacto"),(AB59-(+AB59*T61)),IF(Q61="Probabilidad",AB60,""))),"")</f>
        <v/>
      </c>
      <c r="AC61" s="133"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4"/>
      <c r="AE61" s="135"/>
      <c r="AF61" s="136"/>
      <c r="AG61" s="137"/>
      <c r="AH61" s="137"/>
      <c r="AI61" s="135"/>
      <c r="AJ61" s="136"/>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ht="151.5" customHeight="1" x14ac:dyDescent="0.3">
      <c r="A62" s="199"/>
      <c r="B62" s="202"/>
      <c r="C62" s="202"/>
      <c r="D62" s="202"/>
      <c r="E62" s="205"/>
      <c r="F62" s="202"/>
      <c r="G62" s="208"/>
      <c r="H62" s="193"/>
      <c r="I62" s="187"/>
      <c r="J62" s="190"/>
      <c r="K62" s="187">
        <f ca="1">IF(NOT(ISERROR(MATCH(J62,_xlfn.ANCHORARRAY(E73),0))),I75&amp;"Por favor no seleccionar los criterios de impacto",J62)</f>
        <v>0</v>
      </c>
      <c r="L62" s="193"/>
      <c r="M62" s="187"/>
      <c r="N62" s="196"/>
      <c r="O62" s="125">
        <v>5</v>
      </c>
      <c r="P62" s="126"/>
      <c r="Q62" s="127" t="str">
        <f t="shared" si="65"/>
        <v/>
      </c>
      <c r="R62" s="128"/>
      <c r="S62" s="128"/>
      <c r="T62" s="129" t="str">
        <f t="shared" si="62"/>
        <v/>
      </c>
      <c r="U62" s="128"/>
      <c r="V62" s="128"/>
      <c r="W62" s="128"/>
      <c r="X62" s="130" t="str">
        <f t="shared" si="66"/>
        <v/>
      </c>
      <c r="Y62" s="131" t="str">
        <f t="shared" si="1"/>
        <v/>
      </c>
      <c r="Z62" s="132" t="str">
        <f t="shared" si="63"/>
        <v/>
      </c>
      <c r="AA62" s="131" t="str">
        <f t="shared" si="3"/>
        <v/>
      </c>
      <c r="AB62" s="132" t="str">
        <f t="shared" si="67"/>
        <v/>
      </c>
      <c r="AC62" s="133"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4"/>
      <c r="AE62" s="135"/>
      <c r="AF62" s="136"/>
      <c r="AG62" s="137"/>
      <c r="AH62" s="137"/>
      <c r="AI62" s="135"/>
      <c r="AJ62" s="136"/>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ht="151.5" customHeight="1" x14ac:dyDescent="0.3">
      <c r="A63" s="200"/>
      <c r="B63" s="203"/>
      <c r="C63" s="203"/>
      <c r="D63" s="203"/>
      <c r="E63" s="206"/>
      <c r="F63" s="203"/>
      <c r="G63" s="209"/>
      <c r="H63" s="194"/>
      <c r="I63" s="188"/>
      <c r="J63" s="191"/>
      <c r="K63" s="188">
        <f ca="1">IF(NOT(ISERROR(MATCH(J63,_xlfn.ANCHORARRAY(E74),0))),I76&amp;"Por favor no seleccionar los criterios de impacto",J63)</f>
        <v>0</v>
      </c>
      <c r="L63" s="194"/>
      <c r="M63" s="188"/>
      <c r="N63" s="197"/>
      <c r="O63" s="125">
        <v>6</v>
      </c>
      <c r="P63" s="126"/>
      <c r="Q63" s="127" t="str">
        <f t="shared" si="65"/>
        <v/>
      </c>
      <c r="R63" s="128"/>
      <c r="S63" s="128"/>
      <c r="T63" s="129" t="str">
        <f t="shared" si="62"/>
        <v/>
      </c>
      <c r="U63" s="128"/>
      <c r="V63" s="128"/>
      <c r="W63" s="128"/>
      <c r="X63" s="130" t="str">
        <f t="shared" si="66"/>
        <v/>
      </c>
      <c r="Y63" s="131" t="str">
        <f t="shared" si="1"/>
        <v/>
      </c>
      <c r="Z63" s="132" t="str">
        <f t="shared" si="63"/>
        <v/>
      </c>
      <c r="AA63" s="131" t="str">
        <f t="shared" si="3"/>
        <v/>
      </c>
      <c r="AB63" s="132" t="str">
        <f t="shared" si="67"/>
        <v/>
      </c>
      <c r="AC63" s="133" t="str">
        <f t="shared" si="68"/>
        <v/>
      </c>
      <c r="AD63" s="134"/>
      <c r="AE63" s="135"/>
      <c r="AF63" s="136"/>
      <c r="AG63" s="137"/>
      <c r="AH63" s="137"/>
      <c r="AI63" s="135"/>
      <c r="AJ63" s="136"/>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ht="151.5" customHeight="1" x14ac:dyDescent="0.3">
      <c r="A64" s="198">
        <v>10</v>
      </c>
      <c r="B64" s="201"/>
      <c r="C64" s="201"/>
      <c r="D64" s="201"/>
      <c r="E64" s="204"/>
      <c r="F64" s="201"/>
      <c r="G64" s="207"/>
      <c r="H64" s="192" t="str">
        <f>IF(G64&lt;=0,"",IF(G64&lt;=2,"Muy Baja",IF(G64&lt;=24,"Baja",IF(G64&lt;=500,"Media",IF(G64&lt;=5000,"Alta","Muy Alta")))))</f>
        <v/>
      </c>
      <c r="I64" s="186" t="str">
        <f>IF(H64="","",IF(H64="Muy Baja",0.2,IF(H64="Baja",0.4,IF(H64="Media",0.6,IF(H64="Alta",0.8,IF(H64="Muy Alta",1,))))))</f>
        <v/>
      </c>
      <c r="J64" s="189"/>
      <c r="K64" s="186">
        <f ca="1">IF(NOT(ISERROR(MATCH(J64,'Tabla Impacto'!$B$221:$B$223,0))),'Tabla Impacto'!$F$223&amp;"Por favor no seleccionar los criterios de impacto(Afectación Económica o presupuestal y Pérdida Reputacional)",J64)</f>
        <v>0</v>
      </c>
      <c r="L64" s="192" t="str">
        <f ca="1">IF(OR(K64='Tabla Impacto'!$C$11,K64='Tabla Impacto'!$D$11),"Leve",IF(OR(K64='Tabla Impacto'!$C$12,K64='Tabla Impacto'!$D$12),"Menor",IF(OR(K64='Tabla Impacto'!$C$13,K64='Tabla Impacto'!$D$13),"Moderado",IF(OR(K64='Tabla Impacto'!$C$14,K64='Tabla Impacto'!$D$14),"Mayor",IF(OR(K64='Tabla Impacto'!$C$15,K64='Tabla Impacto'!$D$15),"Catastrófico","")))))</f>
        <v/>
      </c>
      <c r="M64" s="186" t="str">
        <f ca="1">IF(L64="","",IF(L64="Leve",0.2,IF(L64="Menor",0.4,IF(L64="Moderado",0.6,IF(L64="Mayor",0.8,IF(L64="Catastrófico",1,))))))</f>
        <v/>
      </c>
      <c r="N64" s="195" t="str">
        <f ca="1">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5">
        <v>1</v>
      </c>
      <c r="P64" s="126"/>
      <c r="Q64" s="127" t="str">
        <f>IF(OR(R64="Preventivo",R64="Detectivo"),"Probabilidad",IF(R64="Correctivo","Impacto",""))</f>
        <v/>
      </c>
      <c r="R64" s="128"/>
      <c r="S64" s="128"/>
      <c r="T64" s="129" t="str">
        <f>IF(AND(R64="Preventivo",S64="Automático"),"50%",IF(AND(R64="Preventivo",S64="Manual"),"40%",IF(AND(R64="Detectivo",S64="Automático"),"40%",IF(AND(R64="Detectivo",S64="Manual"),"30%",IF(AND(R64="Correctivo",S64="Automático"),"35%",IF(AND(R64="Correctivo",S64="Manual"),"25%",""))))))</f>
        <v/>
      </c>
      <c r="U64" s="128"/>
      <c r="V64" s="128"/>
      <c r="W64" s="128"/>
      <c r="X64" s="130" t="str">
        <f>IFERROR(IF(Q64="Probabilidad",(I64-(+I64*T64)),IF(Q64="Impacto",I64,"")),"")</f>
        <v/>
      </c>
      <c r="Y64" s="131" t="str">
        <f>IFERROR(IF(X64="","",IF(X64&lt;=0.2,"Muy Baja",IF(X64&lt;=0.4,"Baja",IF(X64&lt;=0.6,"Media",IF(X64&lt;=0.8,"Alta","Muy Alta"))))),"")</f>
        <v/>
      </c>
      <c r="Z64" s="132" t="str">
        <f>+X64</f>
        <v/>
      </c>
      <c r="AA64" s="131" t="str">
        <f>IFERROR(IF(AB64="","",IF(AB64&lt;=0.2,"Leve",IF(AB64&lt;=0.4,"Menor",IF(AB64&lt;=0.6,"Moderado",IF(AB64&lt;=0.8,"Mayor","Catastrófico"))))),"")</f>
        <v/>
      </c>
      <c r="AB64" s="132" t="str">
        <f>IFERROR(IF(Q64="Impacto",(M64-(+M64*T64)),IF(Q64="Probabilidad",M64,"")),"")</f>
        <v/>
      </c>
      <c r="AC64" s="133"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4"/>
      <c r="AE64" s="135"/>
      <c r="AF64" s="136"/>
      <c r="AG64" s="137"/>
      <c r="AH64" s="137"/>
      <c r="AI64" s="135"/>
      <c r="AJ64" s="136"/>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36" ht="151.5" customHeight="1" x14ac:dyDescent="0.3">
      <c r="A65" s="199"/>
      <c r="B65" s="202"/>
      <c r="C65" s="202"/>
      <c r="D65" s="202"/>
      <c r="E65" s="205"/>
      <c r="F65" s="202"/>
      <c r="G65" s="208"/>
      <c r="H65" s="193"/>
      <c r="I65" s="187"/>
      <c r="J65" s="190"/>
      <c r="K65" s="187">
        <f ca="1">IF(NOT(ISERROR(MATCH(J65,_xlfn.ANCHORARRAY(E76),0))),I78&amp;"Por favor no seleccionar los criterios de impacto",J65)</f>
        <v>0</v>
      </c>
      <c r="L65" s="193"/>
      <c r="M65" s="187"/>
      <c r="N65" s="196"/>
      <c r="O65" s="125">
        <v>2</v>
      </c>
      <c r="P65" s="126"/>
      <c r="Q65" s="127" t="str">
        <f>IF(OR(R65="Preventivo",R65="Detectivo"),"Probabilidad",IF(R65="Correctivo","Impacto",""))</f>
        <v/>
      </c>
      <c r="R65" s="128"/>
      <c r="S65" s="128"/>
      <c r="T65" s="129" t="str">
        <f t="shared" ref="T65:T69" si="69">IF(AND(R65="Preventivo",S65="Automático"),"50%",IF(AND(R65="Preventivo",S65="Manual"),"40%",IF(AND(R65="Detectivo",S65="Automático"),"40%",IF(AND(R65="Detectivo",S65="Manual"),"30%",IF(AND(R65="Correctivo",S65="Automático"),"35%",IF(AND(R65="Correctivo",S65="Manual"),"25%",""))))))</f>
        <v/>
      </c>
      <c r="U65" s="128"/>
      <c r="V65" s="128"/>
      <c r="W65" s="128"/>
      <c r="X65" s="130" t="str">
        <f>IFERROR(IF(AND(Q64="Probabilidad",Q65="Probabilidad"),(Z64-(+Z64*T65)),IF(Q65="Probabilidad",(I64-(+I64*T65)),IF(Q65="Impacto",Z64,""))),"")</f>
        <v/>
      </c>
      <c r="Y65" s="131" t="str">
        <f t="shared" si="1"/>
        <v/>
      </c>
      <c r="Z65" s="132" t="str">
        <f t="shared" ref="Z65:Z69" si="70">+X65</f>
        <v/>
      </c>
      <c r="AA65" s="131" t="str">
        <f t="shared" si="3"/>
        <v/>
      </c>
      <c r="AB65" s="132" t="str">
        <f>IFERROR(IF(AND(Q64="Impacto",Q65="Impacto"),(AB58-(+AB58*T65)),IF(Q65="Impacto",($M$64-(+$M$64*T65)),IF(Q65="Probabilidad",AB58,""))),"")</f>
        <v/>
      </c>
      <c r="AC65" s="133"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4"/>
      <c r="AE65" s="135"/>
      <c r="AF65" s="136"/>
      <c r="AG65" s="137"/>
      <c r="AH65" s="137"/>
      <c r="AI65" s="135"/>
      <c r="AJ65" s="136"/>
    </row>
    <row r="66" spans="1:36" ht="151.5" customHeight="1" x14ac:dyDescent="0.3">
      <c r="A66" s="199"/>
      <c r="B66" s="202"/>
      <c r="C66" s="202"/>
      <c r="D66" s="202"/>
      <c r="E66" s="205"/>
      <c r="F66" s="202"/>
      <c r="G66" s="208"/>
      <c r="H66" s="193"/>
      <c r="I66" s="187"/>
      <c r="J66" s="190"/>
      <c r="K66" s="187">
        <f ca="1">IF(NOT(ISERROR(MATCH(J66,_xlfn.ANCHORARRAY(E77),0))),I79&amp;"Por favor no seleccionar los criterios de impacto",J66)</f>
        <v>0</v>
      </c>
      <c r="L66" s="193"/>
      <c r="M66" s="187"/>
      <c r="N66" s="196"/>
      <c r="O66" s="125">
        <v>3</v>
      </c>
      <c r="P66" s="138"/>
      <c r="Q66" s="127" t="str">
        <f>IF(OR(R66="Preventivo",R66="Detectivo"),"Probabilidad",IF(R66="Correctivo","Impacto",""))</f>
        <v/>
      </c>
      <c r="R66" s="128"/>
      <c r="S66" s="128"/>
      <c r="T66" s="129" t="str">
        <f t="shared" si="69"/>
        <v/>
      </c>
      <c r="U66" s="128"/>
      <c r="V66" s="128"/>
      <c r="W66" s="128"/>
      <c r="X66" s="130" t="str">
        <f>IFERROR(IF(AND(Q65="Probabilidad",Q66="Probabilidad"),(Z65-(+Z65*T66)),IF(AND(Q65="Impacto",Q66="Probabilidad"),(Z64-(+Z64*T66)),IF(Q66="Impacto",Z65,""))),"")</f>
        <v/>
      </c>
      <c r="Y66" s="131" t="str">
        <f t="shared" si="1"/>
        <v/>
      </c>
      <c r="Z66" s="132" t="str">
        <f t="shared" si="70"/>
        <v/>
      </c>
      <c r="AA66" s="131" t="str">
        <f t="shared" si="3"/>
        <v/>
      </c>
      <c r="AB66" s="132" t="str">
        <f>IFERROR(IF(AND(Q65="Impacto",Q66="Impacto"),(AB65-(+AB65*T66)),IF(AND(Q65="Probabilidad",Q66="Impacto"),(AB64-(+AB64*T66)),IF(Q66="Probabilidad",AB65,""))),"")</f>
        <v/>
      </c>
      <c r="AC66" s="133" t="str">
        <f t="shared" si="71"/>
        <v/>
      </c>
      <c r="AD66" s="134"/>
      <c r="AE66" s="135"/>
      <c r="AF66" s="136"/>
      <c r="AG66" s="137"/>
      <c r="AH66" s="137"/>
      <c r="AI66" s="135"/>
      <c r="AJ66" s="136"/>
    </row>
    <row r="67" spans="1:36" ht="151.5" customHeight="1" x14ac:dyDescent="0.3">
      <c r="A67" s="199"/>
      <c r="B67" s="202"/>
      <c r="C67" s="202"/>
      <c r="D67" s="202"/>
      <c r="E67" s="205"/>
      <c r="F67" s="202"/>
      <c r="G67" s="208"/>
      <c r="H67" s="193"/>
      <c r="I67" s="187"/>
      <c r="J67" s="190"/>
      <c r="K67" s="187">
        <f ca="1">IF(NOT(ISERROR(MATCH(J67,_xlfn.ANCHORARRAY(E78),0))),I80&amp;"Por favor no seleccionar los criterios de impacto",J67)</f>
        <v>0</v>
      </c>
      <c r="L67" s="193"/>
      <c r="M67" s="187"/>
      <c r="N67" s="196"/>
      <c r="O67" s="125">
        <v>4</v>
      </c>
      <c r="P67" s="126"/>
      <c r="Q67" s="127" t="str">
        <f t="shared" ref="Q67:Q69" si="72">IF(OR(R67="Preventivo",R67="Detectivo"),"Probabilidad",IF(R67="Correctivo","Impacto",""))</f>
        <v/>
      </c>
      <c r="R67" s="128"/>
      <c r="S67" s="128"/>
      <c r="T67" s="129" t="str">
        <f t="shared" si="69"/>
        <v/>
      </c>
      <c r="U67" s="128"/>
      <c r="V67" s="128"/>
      <c r="W67" s="128"/>
      <c r="X67" s="130" t="str">
        <f t="shared" ref="X67:X69" si="73">IFERROR(IF(AND(Q66="Probabilidad",Q67="Probabilidad"),(Z66-(+Z66*T67)),IF(AND(Q66="Impacto",Q67="Probabilidad"),(Z65-(+Z65*T67)),IF(Q67="Impacto",Z66,""))),"")</f>
        <v/>
      </c>
      <c r="Y67" s="131" t="str">
        <f t="shared" si="1"/>
        <v/>
      </c>
      <c r="Z67" s="132" t="str">
        <f t="shared" si="70"/>
        <v/>
      </c>
      <c r="AA67" s="131" t="str">
        <f t="shared" si="3"/>
        <v/>
      </c>
      <c r="AB67" s="132" t="str">
        <f t="shared" ref="AB67:AB69" si="74">IFERROR(IF(AND(Q66="Impacto",Q67="Impacto"),(AB66-(+AB66*T67)),IF(AND(Q66="Probabilidad",Q67="Impacto"),(AB65-(+AB65*T67)),IF(Q67="Probabilidad",AB66,""))),"")</f>
        <v/>
      </c>
      <c r="AC67" s="133"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4"/>
      <c r="AE67" s="135"/>
      <c r="AF67" s="136"/>
      <c r="AG67" s="137"/>
      <c r="AH67" s="137"/>
      <c r="AI67" s="135"/>
      <c r="AJ67" s="136"/>
    </row>
    <row r="68" spans="1:36" ht="151.5" customHeight="1" x14ac:dyDescent="0.3">
      <c r="A68" s="199"/>
      <c r="B68" s="202"/>
      <c r="C68" s="202"/>
      <c r="D68" s="202"/>
      <c r="E68" s="205"/>
      <c r="F68" s="202"/>
      <c r="G68" s="208"/>
      <c r="H68" s="193"/>
      <c r="I68" s="187"/>
      <c r="J68" s="190"/>
      <c r="K68" s="187">
        <f ca="1">IF(NOT(ISERROR(MATCH(J68,_xlfn.ANCHORARRAY(E79),0))),I81&amp;"Por favor no seleccionar los criterios de impacto",J68)</f>
        <v>0</v>
      </c>
      <c r="L68" s="193"/>
      <c r="M68" s="187"/>
      <c r="N68" s="196"/>
      <c r="O68" s="125">
        <v>5</v>
      </c>
      <c r="P68" s="126"/>
      <c r="Q68" s="127" t="str">
        <f t="shared" si="72"/>
        <v/>
      </c>
      <c r="R68" s="128"/>
      <c r="S68" s="128"/>
      <c r="T68" s="129" t="str">
        <f t="shared" si="69"/>
        <v/>
      </c>
      <c r="U68" s="128"/>
      <c r="V68" s="128"/>
      <c r="W68" s="128"/>
      <c r="X68" s="130" t="str">
        <f t="shared" si="73"/>
        <v/>
      </c>
      <c r="Y68" s="131" t="str">
        <f t="shared" si="1"/>
        <v/>
      </c>
      <c r="Z68" s="132" t="str">
        <f t="shared" si="70"/>
        <v/>
      </c>
      <c r="AA68" s="131" t="str">
        <f t="shared" si="3"/>
        <v/>
      </c>
      <c r="AB68" s="132" t="str">
        <f t="shared" si="74"/>
        <v/>
      </c>
      <c r="AC68" s="133"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4"/>
      <c r="AE68" s="135"/>
      <c r="AF68" s="136"/>
      <c r="AG68" s="137"/>
      <c r="AH68" s="137"/>
      <c r="AI68" s="135"/>
      <c r="AJ68" s="136"/>
    </row>
    <row r="69" spans="1:36" ht="151.5" customHeight="1" x14ac:dyDescent="0.3">
      <c r="A69" s="200"/>
      <c r="B69" s="203"/>
      <c r="C69" s="203"/>
      <c r="D69" s="203"/>
      <c r="E69" s="206"/>
      <c r="F69" s="203"/>
      <c r="G69" s="209"/>
      <c r="H69" s="194"/>
      <c r="I69" s="188"/>
      <c r="J69" s="191"/>
      <c r="K69" s="188">
        <f ca="1">IF(NOT(ISERROR(MATCH(J69,_xlfn.ANCHORARRAY(E80),0))),I82&amp;"Por favor no seleccionar los criterios de impacto",J69)</f>
        <v>0</v>
      </c>
      <c r="L69" s="194"/>
      <c r="M69" s="188"/>
      <c r="N69" s="197"/>
      <c r="O69" s="125">
        <v>6</v>
      </c>
      <c r="P69" s="126"/>
      <c r="Q69" s="127" t="str">
        <f t="shared" si="72"/>
        <v/>
      </c>
      <c r="R69" s="128"/>
      <c r="S69" s="128"/>
      <c r="T69" s="129" t="str">
        <f t="shared" si="69"/>
        <v/>
      </c>
      <c r="U69" s="128"/>
      <c r="V69" s="128"/>
      <c r="W69" s="128"/>
      <c r="X69" s="130" t="str">
        <f t="shared" si="73"/>
        <v/>
      </c>
      <c r="Y69" s="131" t="str">
        <f t="shared" si="1"/>
        <v/>
      </c>
      <c r="Z69" s="132" t="str">
        <f t="shared" si="70"/>
        <v/>
      </c>
      <c r="AA69" s="131" t="str">
        <f t="shared" si="3"/>
        <v/>
      </c>
      <c r="AB69" s="132" t="str">
        <f t="shared" si="74"/>
        <v/>
      </c>
      <c r="AC69" s="133" t="str">
        <f t="shared" si="75"/>
        <v/>
      </c>
      <c r="AD69" s="134"/>
      <c r="AE69" s="135"/>
      <c r="AF69" s="136"/>
      <c r="AG69" s="137"/>
      <c r="AH69" s="137"/>
      <c r="AI69" s="135"/>
      <c r="AJ69" s="136"/>
    </row>
    <row r="70" spans="1:36" ht="49.5" customHeight="1" x14ac:dyDescent="0.3">
      <c r="A70" s="6"/>
      <c r="B70" s="183" t="s">
        <v>131</v>
      </c>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c r="AA70" s="184"/>
      <c r="AB70" s="184"/>
      <c r="AC70" s="184"/>
      <c r="AD70" s="184"/>
      <c r="AE70" s="184"/>
      <c r="AF70" s="184"/>
      <c r="AG70" s="184"/>
      <c r="AH70" s="184"/>
      <c r="AI70" s="184"/>
      <c r="AJ70" s="185"/>
    </row>
    <row r="72" spans="1:36" x14ac:dyDescent="0.3">
      <c r="A72" s="1"/>
      <c r="B72" s="24" t="s">
        <v>143</v>
      </c>
      <c r="C72" s="1"/>
      <c r="D72" s="1"/>
      <c r="F72" s="1"/>
    </row>
  </sheetData>
  <sheetProtection algorithmName="SHA-512" hashValue="EvJ1+PiI29PplkW7FammMLnuc1LYWeFXJM7HpIdaRHlaYQf9cdUH3BF8ftff5fDT4dbbQ3OnIBT9eOomvzmtCw==" saltValue="pPzcpNDct/p6BSwOcYSWYQ==" spinCount="100000" sheet="1" objects="1" scenarios="1"/>
  <dataConsolidate/>
  <mergeCells count="185">
    <mergeCell ref="A6:B6"/>
    <mergeCell ref="C6:N6"/>
    <mergeCell ref="A7:G7"/>
    <mergeCell ref="H7:N7"/>
    <mergeCell ref="O7:W7"/>
    <mergeCell ref="X7:AD7"/>
    <mergeCell ref="A1:AJ2"/>
    <mergeCell ref="A4:B4"/>
    <mergeCell ref="C4:N4"/>
    <mergeCell ref="O4:Q4"/>
    <mergeCell ref="A5:B5"/>
    <mergeCell ref="C5:N5"/>
    <mergeCell ref="J8:J9"/>
    <mergeCell ref="K8:K9"/>
    <mergeCell ref="L8:L9"/>
    <mergeCell ref="M8:M9"/>
    <mergeCell ref="N8:N9"/>
    <mergeCell ref="O8:O9"/>
    <mergeCell ref="AE7:AJ7"/>
    <mergeCell ref="A8:A9"/>
    <mergeCell ref="B8:B9"/>
    <mergeCell ref="C8:C9"/>
    <mergeCell ref="D8:D9"/>
    <mergeCell ref="E8:E9"/>
    <mergeCell ref="F8:F9"/>
    <mergeCell ref="G8:G9"/>
    <mergeCell ref="H8:H9"/>
    <mergeCell ref="I8:I9"/>
    <mergeCell ref="AG8:AG9"/>
    <mergeCell ref="AH8:AH9"/>
    <mergeCell ref="AI8:AI9"/>
    <mergeCell ref="AJ8:AJ9"/>
    <mergeCell ref="AD8:AD9"/>
    <mergeCell ref="AE8:AE9"/>
    <mergeCell ref="AF8:AF9"/>
    <mergeCell ref="AA8:AA9"/>
    <mergeCell ref="AB8:AB9"/>
    <mergeCell ref="AC8:AC9"/>
    <mergeCell ref="P8:P9"/>
    <mergeCell ref="Q8:Q9"/>
    <mergeCell ref="R8:W8"/>
    <mergeCell ref="X8:X9"/>
    <mergeCell ref="Y8:Y9"/>
    <mergeCell ref="Z8:Z9"/>
    <mergeCell ref="N16:N21"/>
    <mergeCell ref="M10:M15"/>
    <mergeCell ref="N10:N15"/>
    <mergeCell ref="A16:A21"/>
    <mergeCell ref="B16:B21"/>
    <mergeCell ref="C16:C21"/>
    <mergeCell ref="D16:D21"/>
    <mergeCell ref="E16:E21"/>
    <mergeCell ref="F16:F21"/>
    <mergeCell ref="G16:G21"/>
    <mergeCell ref="H16:H21"/>
    <mergeCell ref="G10:G15"/>
    <mergeCell ref="H10:H15"/>
    <mergeCell ref="I10:I15"/>
    <mergeCell ref="J10:J15"/>
    <mergeCell ref="K10:K15"/>
    <mergeCell ref="L10:L15"/>
    <mergeCell ref="A10:A15"/>
    <mergeCell ref="B10:B15"/>
    <mergeCell ref="C10:C15"/>
    <mergeCell ref="D10:D15"/>
    <mergeCell ref="E10:E15"/>
    <mergeCell ref="F10:F15"/>
    <mergeCell ref="C22:C27"/>
    <mergeCell ref="D22:D27"/>
    <mergeCell ref="E22:E27"/>
    <mergeCell ref="F22:F27"/>
    <mergeCell ref="I16:I21"/>
    <mergeCell ref="J16:J21"/>
    <mergeCell ref="K16:K21"/>
    <mergeCell ref="L16:L21"/>
    <mergeCell ref="M16:M21"/>
    <mergeCell ref="I28:I33"/>
    <mergeCell ref="J28:J33"/>
    <mergeCell ref="K28:K33"/>
    <mergeCell ref="L28:L33"/>
    <mergeCell ref="M28:M33"/>
    <mergeCell ref="N28:N33"/>
    <mergeCell ref="M22:M27"/>
    <mergeCell ref="N22:N27"/>
    <mergeCell ref="A28:A33"/>
    <mergeCell ref="B28:B33"/>
    <mergeCell ref="C28:C33"/>
    <mergeCell ref="D28:D33"/>
    <mergeCell ref="E28:E33"/>
    <mergeCell ref="F28:F33"/>
    <mergeCell ref="G28:G33"/>
    <mergeCell ref="H28:H33"/>
    <mergeCell ref="G22:G27"/>
    <mergeCell ref="H22:H27"/>
    <mergeCell ref="I22:I27"/>
    <mergeCell ref="J22:J27"/>
    <mergeCell ref="K22:K27"/>
    <mergeCell ref="L22:L27"/>
    <mergeCell ref="A22:A27"/>
    <mergeCell ref="B22:B27"/>
    <mergeCell ref="N40:N45"/>
    <mergeCell ref="M34:M39"/>
    <mergeCell ref="N34:N39"/>
    <mergeCell ref="A40:A45"/>
    <mergeCell ref="B40:B45"/>
    <mergeCell ref="C40:C45"/>
    <mergeCell ref="D40:D45"/>
    <mergeCell ref="E40:E45"/>
    <mergeCell ref="F40:F45"/>
    <mergeCell ref="G40:G45"/>
    <mergeCell ref="H40:H45"/>
    <mergeCell ref="G34:G39"/>
    <mergeCell ref="H34:H39"/>
    <mergeCell ref="I34:I39"/>
    <mergeCell ref="J34:J39"/>
    <mergeCell ref="K34:K39"/>
    <mergeCell ref="L34:L39"/>
    <mergeCell ref="A34:A39"/>
    <mergeCell ref="B34:B39"/>
    <mergeCell ref="C34:C39"/>
    <mergeCell ref="D34:D39"/>
    <mergeCell ref="E34:E39"/>
    <mergeCell ref="F34:F39"/>
    <mergeCell ref="C46:C51"/>
    <mergeCell ref="D46:D51"/>
    <mergeCell ref="E46:E51"/>
    <mergeCell ref="F46:F51"/>
    <mergeCell ref="I40:I45"/>
    <mergeCell ref="J40:J45"/>
    <mergeCell ref="K40:K45"/>
    <mergeCell ref="L40:L45"/>
    <mergeCell ref="M40:M45"/>
    <mergeCell ref="I52:I57"/>
    <mergeCell ref="J52:J57"/>
    <mergeCell ref="K52:K57"/>
    <mergeCell ref="L52:L57"/>
    <mergeCell ref="M52:M57"/>
    <mergeCell ref="N52:N57"/>
    <mergeCell ref="M46:M51"/>
    <mergeCell ref="N46:N51"/>
    <mergeCell ref="A52:A57"/>
    <mergeCell ref="B52:B57"/>
    <mergeCell ref="C52:C57"/>
    <mergeCell ref="D52:D57"/>
    <mergeCell ref="E52:E57"/>
    <mergeCell ref="F52:F57"/>
    <mergeCell ref="G52:G57"/>
    <mergeCell ref="H52:H57"/>
    <mergeCell ref="G46:G51"/>
    <mergeCell ref="H46:H51"/>
    <mergeCell ref="I46:I51"/>
    <mergeCell ref="J46:J51"/>
    <mergeCell ref="K46:K51"/>
    <mergeCell ref="L46:L51"/>
    <mergeCell ref="A46:A51"/>
    <mergeCell ref="B46:B51"/>
    <mergeCell ref="A64:A69"/>
    <mergeCell ref="B64:B69"/>
    <mergeCell ref="C64:C69"/>
    <mergeCell ref="D64:D69"/>
    <mergeCell ref="E64:E69"/>
    <mergeCell ref="F64:F69"/>
    <mergeCell ref="G64:G69"/>
    <mergeCell ref="H64:H69"/>
    <mergeCell ref="G58:G63"/>
    <mergeCell ref="H58:H63"/>
    <mergeCell ref="A58:A63"/>
    <mergeCell ref="B58:B63"/>
    <mergeCell ref="C58:C63"/>
    <mergeCell ref="D58:D63"/>
    <mergeCell ref="E58:E63"/>
    <mergeCell ref="F58:F63"/>
    <mergeCell ref="B70:AJ70"/>
    <mergeCell ref="I64:I69"/>
    <mergeCell ref="J64:J69"/>
    <mergeCell ref="K64:K69"/>
    <mergeCell ref="L64:L69"/>
    <mergeCell ref="M64:M69"/>
    <mergeCell ref="N64:N69"/>
    <mergeCell ref="M58:M63"/>
    <mergeCell ref="N58:N63"/>
    <mergeCell ref="I58:I63"/>
    <mergeCell ref="J58:J63"/>
    <mergeCell ref="K58:K63"/>
    <mergeCell ref="L58:L63"/>
  </mergeCells>
  <conditionalFormatting sqref="H10 H16">
    <cfRule type="cellIs" dxfId="2082" priority="227" operator="equal">
      <formula>"Muy Alta"</formula>
    </cfRule>
    <cfRule type="cellIs" dxfId="2081" priority="228" operator="equal">
      <formula>"Alta"</formula>
    </cfRule>
    <cfRule type="cellIs" dxfId="2080" priority="229" operator="equal">
      <formula>"Media"</formula>
    </cfRule>
    <cfRule type="cellIs" dxfId="2079" priority="230" operator="equal">
      <formula>"Baja"</formula>
    </cfRule>
    <cfRule type="cellIs" dxfId="2078" priority="231" operator="equal">
      <formula>"Muy Baja"</formula>
    </cfRule>
  </conditionalFormatting>
  <conditionalFormatting sqref="L10 L16 L22 L28 L34 L40 L46 L52 L58 L64">
    <cfRule type="cellIs" dxfId="2077" priority="222" operator="equal">
      <formula>"Catastrófico"</formula>
    </cfRule>
    <cfRule type="cellIs" dxfId="2076" priority="223" operator="equal">
      <formula>"Mayor"</formula>
    </cfRule>
    <cfRule type="cellIs" dxfId="2075" priority="224" operator="equal">
      <formula>"Moderado"</formula>
    </cfRule>
    <cfRule type="cellIs" dxfId="2074" priority="225" operator="equal">
      <formula>"Menor"</formula>
    </cfRule>
    <cfRule type="cellIs" dxfId="2073" priority="226" operator="equal">
      <formula>"Leve"</formula>
    </cfRule>
  </conditionalFormatting>
  <conditionalFormatting sqref="N10">
    <cfRule type="cellIs" dxfId="2072" priority="218" operator="equal">
      <formula>"Extremo"</formula>
    </cfRule>
    <cfRule type="cellIs" dxfId="2071" priority="219" operator="equal">
      <formula>"Alto"</formula>
    </cfRule>
    <cfRule type="cellIs" dxfId="2070" priority="220" operator="equal">
      <formula>"Moderado"</formula>
    </cfRule>
    <cfRule type="cellIs" dxfId="2069" priority="221" operator="equal">
      <formula>"Bajo"</formula>
    </cfRule>
  </conditionalFormatting>
  <conditionalFormatting sqref="Y10:Y15">
    <cfRule type="cellIs" dxfId="2068" priority="213" operator="equal">
      <formula>"Muy Alta"</formula>
    </cfRule>
    <cfRule type="cellIs" dxfId="2067" priority="214" operator="equal">
      <formula>"Alta"</formula>
    </cfRule>
    <cfRule type="cellIs" dxfId="2066" priority="215" operator="equal">
      <formula>"Media"</formula>
    </cfRule>
    <cfRule type="cellIs" dxfId="2065" priority="216" operator="equal">
      <formula>"Baja"</formula>
    </cfRule>
    <cfRule type="cellIs" dxfId="2064" priority="217" operator="equal">
      <formula>"Muy Baja"</formula>
    </cfRule>
  </conditionalFormatting>
  <conditionalFormatting sqref="AA10:AA15">
    <cfRule type="cellIs" dxfId="2063" priority="208" operator="equal">
      <formula>"Catastrófico"</formula>
    </cfRule>
    <cfRule type="cellIs" dxfId="2062" priority="209" operator="equal">
      <formula>"Mayor"</formula>
    </cfRule>
    <cfRule type="cellIs" dxfId="2061" priority="210" operator="equal">
      <formula>"Moderado"</formula>
    </cfRule>
    <cfRule type="cellIs" dxfId="2060" priority="211" operator="equal">
      <formula>"Menor"</formula>
    </cfRule>
    <cfRule type="cellIs" dxfId="2059" priority="212" operator="equal">
      <formula>"Leve"</formula>
    </cfRule>
  </conditionalFormatting>
  <conditionalFormatting sqref="AC10:AC15">
    <cfRule type="cellIs" dxfId="2058" priority="204" operator="equal">
      <formula>"Extremo"</formula>
    </cfRule>
    <cfRule type="cellIs" dxfId="2057" priority="205" operator="equal">
      <formula>"Alto"</formula>
    </cfRule>
    <cfRule type="cellIs" dxfId="2056" priority="206" operator="equal">
      <formula>"Moderado"</formula>
    </cfRule>
    <cfRule type="cellIs" dxfId="2055" priority="207" operator="equal">
      <formula>"Bajo"</formula>
    </cfRule>
  </conditionalFormatting>
  <conditionalFormatting sqref="H58">
    <cfRule type="cellIs" dxfId="2054" priority="43" operator="equal">
      <formula>"Muy Alta"</formula>
    </cfRule>
    <cfRule type="cellIs" dxfId="2053" priority="44" operator="equal">
      <formula>"Alta"</formula>
    </cfRule>
    <cfRule type="cellIs" dxfId="2052" priority="45" operator="equal">
      <formula>"Media"</formula>
    </cfRule>
    <cfRule type="cellIs" dxfId="2051" priority="46" operator="equal">
      <formula>"Baja"</formula>
    </cfRule>
    <cfRule type="cellIs" dxfId="2050" priority="47" operator="equal">
      <formula>"Muy Baja"</formula>
    </cfRule>
  </conditionalFormatting>
  <conditionalFormatting sqref="N16">
    <cfRule type="cellIs" dxfId="2049" priority="200" operator="equal">
      <formula>"Extremo"</formula>
    </cfRule>
    <cfRule type="cellIs" dxfId="2048" priority="201" operator="equal">
      <formula>"Alto"</formula>
    </cfRule>
    <cfRule type="cellIs" dxfId="2047" priority="202" operator="equal">
      <formula>"Moderado"</formula>
    </cfRule>
    <cfRule type="cellIs" dxfId="2046" priority="203" operator="equal">
      <formula>"Bajo"</formula>
    </cfRule>
  </conditionalFormatting>
  <conditionalFormatting sqref="Y16:Y21">
    <cfRule type="cellIs" dxfId="2045" priority="195" operator="equal">
      <formula>"Muy Alta"</formula>
    </cfRule>
    <cfRule type="cellIs" dxfId="2044" priority="196" operator="equal">
      <formula>"Alta"</formula>
    </cfRule>
    <cfRule type="cellIs" dxfId="2043" priority="197" operator="equal">
      <formula>"Media"</formula>
    </cfRule>
    <cfRule type="cellIs" dxfId="2042" priority="198" operator="equal">
      <formula>"Baja"</formula>
    </cfRule>
    <cfRule type="cellIs" dxfId="2041" priority="199" operator="equal">
      <formula>"Muy Baja"</formula>
    </cfRule>
  </conditionalFormatting>
  <conditionalFormatting sqref="AA16:AA21">
    <cfRule type="cellIs" dxfId="2040" priority="190" operator="equal">
      <formula>"Catastrófico"</formula>
    </cfRule>
    <cfRule type="cellIs" dxfId="2039" priority="191" operator="equal">
      <formula>"Mayor"</formula>
    </cfRule>
    <cfRule type="cellIs" dxfId="2038" priority="192" operator="equal">
      <formula>"Moderado"</formula>
    </cfRule>
    <cfRule type="cellIs" dxfId="2037" priority="193" operator="equal">
      <formula>"Menor"</formula>
    </cfRule>
    <cfRule type="cellIs" dxfId="2036" priority="194" operator="equal">
      <formula>"Leve"</formula>
    </cfRule>
  </conditionalFormatting>
  <conditionalFormatting sqref="AC16:AC21">
    <cfRule type="cellIs" dxfId="2035" priority="186" operator="equal">
      <formula>"Extremo"</formula>
    </cfRule>
    <cfRule type="cellIs" dxfId="2034" priority="187" operator="equal">
      <formula>"Alto"</formula>
    </cfRule>
    <cfRule type="cellIs" dxfId="2033" priority="188" operator="equal">
      <formula>"Moderado"</formula>
    </cfRule>
    <cfRule type="cellIs" dxfId="2032" priority="189" operator="equal">
      <formula>"Bajo"</formula>
    </cfRule>
  </conditionalFormatting>
  <conditionalFormatting sqref="H22">
    <cfRule type="cellIs" dxfId="2031" priority="181" operator="equal">
      <formula>"Muy Alta"</formula>
    </cfRule>
    <cfRule type="cellIs" dxfId="2030" priority="182" operator="equal">
      <formula>"Alta"</formula>
    </cfRule>
    <cfRule type="cellIs" dxfId="2029" priority="183" operator="equal">
      <formula>"Media"</formula>
    </cfRule>
    <cfRule type="cellIs" dxfId="2028" priority="184" operator="equal">
      <formula>"Baja"</formula>
    </cfRule>
    <cfRule type="cellIs" dxfId="2027" priority="185" operator="equal">
      <formula>"Muy Baja"</formula>
    </cfRule>
  </conditionalFormatting>
  <conditionalFormatting sqref="N22">
    <cfRule type="cellIs" dxfId="2026" priority="177" operator="equal">
      <formula>"Extremo"</formula>
    </cfRule>
    <cfRule type="cellIs" dxfId="2025" priority="178" operator="equal">
      <formula>"Alto"</formula>
    </cfRule>
    <cfRule type="cellIs" dxfId="2024" priority="179" operator="equal">
      <formula>"Moderado"</formula>
    </cfRule>
    <cfRule type="cellIs" dxfId="2023" priority="180" operator="equal">
      <formula>"Bajo"</formula>
    </cfRule>
  </conditionalFormatting>
  <conditionalFormatting sqref="Y22:Y27">
    <cfRule type="cellIs" dxfId="2022" priority="172" operator="equal">
      <formula>"Muy Alta"</formula>
    </cfRule>
    <cfRule type="cellIs" dxfId="2021" priority="173" operator="equal">
      <formula>"Alta"</formula>
    </cfRule>
    <cfRule type="cellIs" dxfId="2020" priority="174" operator="equal">
      <formula>"Media"</formula>
    </cfRule>
    <cfRule type="cellIs" dxfId="2019" priority="175" operator="equal">
      <formula>"Baja"</formula>
    </cfRule>
    <cfRule type="cellIs" dxfId="2018" priority="176" operator="equal">
      <formula>"Muy Baja"</formula>
    </cfRule>
  </conditionalFormatting>
  <conditionalFormatting sqref="AA22:AA27">
    <cfRule type="cellIs" dxfId="2017" priority="167" operator="equal">
      <formula>"Catastrófico"</formula>
    </cfRule>
    <cfRule type="cellIs" dxfId="2016" priority="168" operator="equal">
      <formula>"Mayor"</formula>
    </cfRule>
    <cfRule type="cellIs" dxfId="2015" priority="169" operator="equal">
      <formula>"Moderado"</formula>
    </cfRule>
    <cfRule type="cellIs" dxfId="2014" priority="170" operator="equal">
      <formula>"Menor"</formula>
    </cfRule>
    <cfRule type="cellIs" dxfId="2013" priority="171" operator="equal">
      <formula>"Leve"</formula>
    </cfRule>
  </conditionalFormatting>
  <conditionalFormatting sqref="AC22:AC27">
    <cfRule type="cellIs" dxfId="2012" priority="163" operator="equal">
      <formula>"Extremo"</formula>
    </cfRule>
    <cfRule type="cellIs" dxfId="2011" priority="164" operator="equal">
      <formula>"Alto"</formula>
    </cfRule>
    <cfRule type="cellIs" dxfId="2010" priority="165" operator="equal">
      <formula>"Moderado"</formula>
    </cfRule>
    <cfRule type="cellIs" dxfId="2009" priority="166" operator="equal">
      <formula>"Bajo"</formula>
    </cfRule>
  </conditionalFormatting>
  <conditionalFormatting sqref="H28">
    <cfRule type="cellIs" dxfId="2008" priority="158" operator="equal">
      <formula>"Muy Alta"</formula>
    </cfRule>
    <cfRule type="cellIs" dxfId="2007" priority="159" operator="equal">
      <formula>"Alta"</formula>
    </cfRule>
    <cfRule type="cellIs" dxfId="2006" priority="160" operator="equal">
      <formula>"Media"</formula>
    </cfRule>
    <cfRule type="cellIs" dxfId="2005" priority="161" operator="equal">
      <formula>"Baja"</formula>
    </cfRule>
    <cfRule type="cellIs" dxfId="2004" priority="162" operator="equal">
      <formula>"Muy Baja"</formula>
    </cfRule>
  </conditionalFormatting>
  <conditionalFormatting sqref="N28">
    <cfRule type="cellIs" dxfId="2003" priority="154" operator="equal">
      <formula>"Extremo"</formula>
    </cfRule>
    <cfRule type="cellIs" dxfId="2002" priority="155" operator="equal">
      <formula>"Alto"</formula>
    </cfRule>
    <cfRule type="cellIs" dxfId="2001" priority="156" operator="equal">
      <formula>"Moderado"</formula>
    </cfRule>
    <cfRule type="cellIs" dxfId="2000" priority="157" operator="equal">
      <formula>"Bajo"</formula>
    </cfRule>
  </conditionalFormatting>
  <conditionalFormatting sqref="Y28:Y33">
    <cfRule type="cellIs" dxfId="1999" priority="149" operator="equal">
      <formula>"Muy Alta"</formula>
    </cfRule>
    <cfRule type="cellIs" dxfId="1998" priority="150" operator="equal">
      <formula>"Alta"</formula>
    </cfRule>
    <cfRule type="cellIs" dxfId="1997" priority="151" operator="equal">
      <formula>"Media"</formula>
    </cfRule>
    <cfRule type="cellIs" dxfId="1996" priority="152" operator="equal">
      <formula>"Baja"</formula>
    </cfRule>
    <cfRule type="cellIs" dxfId="1995" priority="153" operator="equal">
      <formula>"Muy Baja"</formula>
    </cfRule>
  </conditionalFormatting>
  <conditionalFormatting sqref="AA28:AA33">
    <cfRule type="cellIs" dxfId="1994" priority="144" operator="equal">
      <formula>"Catastrófico"</formula>
    </cfRule>
    <cfRule type="cellIs" dxfId="1993" priority="145" operator="equal">
      <formula>"Mayor"</formula>
    </cfRule>
    <cfRule type="cellIs" dxfId="1992" priority="146" operator="equal">
      <formula>"Moderado"</formula>
    </cfRule>
    <cfRule type="cellIs" dxfId="1991" priority="147" operator="equal">
      <formula>"Menor"</formula>
    </cfRule>
    <cfRule type="cellIs" dxfId="1990" priority="148" operator="equal">
      <formula>"Leve"</formula>
    </cfRule>
  </conditionalFormatting>
  <conditionalFormatting sqref="AC28:AC33">
    <cfRule type="cellIs" dxfId="1989" priority="140" operator="equal">
      <formula>"Extremo"</formula>
    </cfRule>
    <cfRule type="cellIs" dxfId="1988" priority="141" operator="equal">
      <formula>"Alto"</formula>
    </cfRule>
    <cfRule type="cellIs" dxfId="1987" priority="142" operator="equal">
      <formula>"Moderado"</formula>
    </cfRule>
    <cfRule type="cellIs" dxfId="1986" priority="143" operator="equal">
      <formula>"Bajo"</formula>
    </cfRule>
  </conditionalFormatting>
  <conditionalFormatting sqref="H34">
    <cfRule type="cellIs" dxfId="1985" priority="135" operator="equal">
      <formula>"Muy Alta"</formula>
    </cfRule>
    <cfRule type="cellIs" dxfId="1984" priority="136" operator="equal">
      <formula>"Alta"</formula>
    </cfRule>
    <cfRule type="cellIs" dxfId="1983" priority="137" operator="equal">
      <formula>"Media"</formula>
    </cfRule>
    <cfRule type="cellIs" dxfId="1982" priority="138" operator="equal">
      <formula>"Baja"</formula>
    </cfRule>
    <cfRule type="cellIs" dxfId="1981" priority="139" operator="equal">
      <formula>"Muy Baja"</formula>
    </cfRule>
  </conditionalFormatting>
  <conditionalFormatting sqref="N34">
    <cfRule type="cellIs" dxfId="1980" priority="131" operator="equal">
      <formula>"Extremo"</formula>
    </cfRule>
    <cfRule type="cellIs" dxfId="1979" priority="132" operator="equal">
      <formula>"Alto"</formula>
    </cfRule>
    <cfRule type="cellIs" dxfId="1978" priority="133" operator="equal">
      <formula>"Moderado"</formula>
    </cfRule>
    <cfRule type="cellIs" dxfId="1977" priority="134" operator="equal">
      <formula>"Bajo"</formula>
    </cfRule>
  </conditionalFormatting>
  <conditionalFormatting sqref="Y34:Y39">
    <cfRule type="cellIs" dxfId="1976" priority="126" operator="equal">
      <formula>"Muy Alta"</formula>
    </cfRule>
    <cfRule type="cellIs" dxfId="1975" priority="127" operator="equal">
      <formula>"Alta"</formula>
    </cfRule>
    <cfRule type="cellIs" dxfId="1974" priority="128" operator="equal">
      <formula>"Media"</formula>
    </cfRule>
    <cfRule type="cellIs" dxfId="1973" priority="129" operator="equal">
      <formula>"Baja"</formula>
    </cfRule>
    <cfRule type="cellIs" dxfId="1972" priority="130" operator="equal">
      <formula>"Muy Baja"</formula>
    </cfRule>
  </conditionalFormatting>
  <conditionalFormatting sqref="AA34:AA39">
    <cfRule type="cellIs" dxfId="1971" priority="121" operator="equal">
      <formula>"Catastrófico"</formula>
    </cfRule>
    <cfRule type="cellIs" dxfId="1970" priority="122" operator="equal">
      <formula>"Mayor"</formula>
    </cfRule>
    <cfRule type="cellIs" dxfId="1969" priority="123" operator="equal">
      <formula>"Moderado"</formula>
    </cfRule>
    <cfRule type="cellIs" dxfId="1968" priority="124" operator="equal">
      <formula>"Menor"</formula>
    </cfRule>
    <cfRule type="cellIs" dxfId="1967" priority="125" operator="equal">
      <formula>"Leve"</formula>
    </cfRule>
  </conditionalFormatting>
  <conditionalFormatting sqref="AC34:AC39">
    <cfRule type="cellIs" dxfId="1966" priority="117" operator="equal">
      <formula>"Extremo"</formula>
    </cfRule>
    <cfRule type="cellIs" dxfId="1965" priority="118" operator="equal">
      <formula>"Alto"</formula>
    </cfRule>
    <cfRule type="cellIs" dxfId="1964" priority="119" operator="equal">
      <formula>"Moderado"</formula>
    </cfRule>
    <cfRule type="cellIs" dxfId="1963" priority="120" operator="equal">
      <formula>"Bajo"</formula>
    </cfRule>
  </conditionalFormatting>
  <conditionalFormatting sqref="H40">
    <cfRule type="cellIs" dxfId="1962" priority="112" operator="equal">
      <formula>"Muy Alta"</formula>
    </cfRule>
    <cfRule type="cellIs" dxfId="1961" priority="113" operator="equal">
      <formula>"Alta"</formula>
    </cfRule>
    <cfRule type="cellIs" dxfId="1960" priority="114" operator="equal">
      <formula>"Media"</formula>
    </cfRule>
    <cfRule type="cellIs" dxfId="1959" priority="115" operator="equal">
      <formula>"Baja"</formula>
    </cfRule>
    <cfRule type="cellIs" dxfId="1958" priority="116" operator="equal">
      <formula>"Muy Baja"</formula>
    </cfRule>
  </conditionalFormatting>
  <conditionalFormatting sqref="N40">
    <cfRule type="cellIs" dxfId="1957" priority="108" operator="equal">
      <formula>"Extremo"</formula>
    </cfRule>
    <cfRule type="cellIs" dxfId="1956" priority="109" operator="equal">
      <formula>"Alto"</formula>
    </cfRule>
    <cfRule type="cellIs" dxfId="1955" priority="110" operator="equal">
      <formula>"Moderado"</formula>
    </cfRule>
    <cfRule type="cellIs" dxfId="1954" priority="111" operator="equal">
      <formula>"Bajo"</formula>
    </cfRule>
  </conditionalFormatting>
  <conditionalFormatting sqref="Y40:Y45">
    <cfRule type="cellIs" dxfId="1953" priority="103" operator="equal">
      <formula>"Muy Alta"</formula>
    </cfRule>
    <cfRule type="cellIs" dxfId="1952" priority="104" operator="equal">
      <formula>"Alta"</formula>
    </cfRule>
    <cfRule type="cellIs" dxfId="1951" priority="105" operator="equal">
      <formula>"Media"</formula>
    </cfRule>
    <cfRule type="cellIs" dxfId="1950" priority="106" operator="equal">
      <formula>"Baja"</formula>
    </cfRule>
    <cfRule type="cellIs" dxfId="1949" priority="107" operator="equal">
      <formula>"Muy Baja"</formula>
    </cfRule>
  </conditionalFormatting>
  <conditionalFormatting sqref="AA40:AA45">
    <cfRule type="cellIs" dxfId="1948" priority="98" operator="equal">
      <formula>"Catastrófico"</formula>
    </cfRule>
    <cfRule type="cellIs" dxfId="1947" priority="99" operator="equal">
      <formula>"Mayor"</formula>
    </cfRule>
    <cfRule type="cellIs" dxfId="1946" priority="100" operator="equal">
      <formula>"Moderado"</formula>
    </cfRule>
    <cfRule type="cellIs" dxfId="1945" priority="101" operator="equal">
      <formula>"Menor"</formula>
    </cfRule>
    <cfRule type="cellIs" dxfId="1944" priority="102" operator="equal">
      <formula>"Leve"</formula>
    </cfRule>
  </conditionalFormatting>
  <conditionalFormatting sqref="AC40:AC45">
    <cfRule type="cellIs" dxfId="1943" priority="94" operator="equal">
      <formula>"Extremo"</formula>
    </cfRule>
    <cfRule type="cellIs" dxfId="1942" priority="95" operator="equal">
      <formula>"Alto"</formula>
    </cfRule>
    <cfRule type="cellIs" dxfId="1941" priority="96" operator="equal">
      <formula>"Moderado"</formula>
    </cfRule>
    <cfRule type="cellIs" dxfId="1940" priority="97" operator="equal">
      <formula>"Bajo"</formula>
    </cfRule>
  </conditionalFormatting>
  <conditionalFormatting sqref="H46">
    <cfRule type="cellIs" dxfId="1939" priority="89" operator="equal">
      <formula>"Muy Alta"</formula>
    </cfRule>
    <cfRule type="cellIs" dxfId="1938" priority="90" operator="equal">
      <formula>"Alta"</formula>
    </cfRule>
    <cfRule type="cellIs" dxfId="1937" priority="91" operator="equal">
      <formula>"Media"</formula>
    </cfRule>
    <cfRule type="cellIs" dxfId="1936" priority="92" operator="equal">
      <formula>"Baja"</formula>
    </cfRule>
    <cfRule type="cellIs" dxfId="1935" priority="93" operator="equal">
      <formula>"Muy Baja"</formula>
    </cfRule>
  </conditionalFormatting>
  <conditionalFormatting sqref="N46">
    <cfRule type="cellIs" dxfId="1934" priority="85" operator="equal">
      <formula>"Extremo"</formula>
    </cfRule>
    <cfRule type="cellIs" dxfId="1933" priority="86" operator="equal">
      <formula>"Alto"</formula>
    </cfRule>
    <cfRule type="cellIs" dxfId="1932" priority="87" operator="equal">
      <formula>"Moderado"</formula>
    </cfRule>
    <cfRule type="cellIs" dxfId="1931" priority="88" operator="equal">
      <formula>"Bajo"</formula>
    </cfRule>
  </conditionalFormatting>
  <conditionalFormatting sqref="Y46:Y51">
    <cfRule type="cellIs" dxfId="1930" priority="80" operator="equal">
      <formula>"Muy Alta"</formula>
    </cfRule>
    <cfRule type="cellIs" dxfId="1929" priority="81" operator="equal">
      <formula>"Alta"</formula>
    </cfRule>
    <cfRule type="cellIs" dxfId="1928" priority="82" operator="equal">
      <formula>"Media"</formula>
    </cfRule>
    <cfRule type="cellIs" dxfId="1927" priority="83" operator="equal">
      <formula>"Baja"</formula>
    </cfRule>
    <cfRule type="cellIs" dxfId="1926" priority="84" operator="equal">
      <formula>"Muy Baja"</formula>
    </cfRule>
  </conditionalFormatting>
  <conditionalFormatting sqref="AA46:AA51">
    <cfRule type="cellIs" dxfId="1925" priority="75" operator="equal">
      <formula>"Catastrófico"</formula>
    </cfRule>
    <cfRule type="cellIs" dxfId="1924" priority="76" operator="equal">
      <formula>"Mayor"</formula>
    </cfRule>
    <cfRule type="cellIs" dxfId="1923" priority="77" operator="equal">
      <formula>"Moderado"</formula>
    </cfRule>
    <cfRule type="cellIs" dxfId="1922" priority="78" operator="equal">
      <formula>"Menor"</formula>
    </cfRule>
    <cfRule type="cellIs" dxfId="1921" priority="79" operator="equal">
      <formula>"Leve"</formula>
    </cfRule>
  </conditionalFormatting>
  <conditionalFormatting sqref="AC46:AC51">
    <cfRule type="cellIs" dxfId="1920" priority="71" operator="equal">
      <formula>"Extremo"</formula>
    </cfRule>
    <cfRule type="cellIs" dxfId="1919" priority="72" operator="equal">
      <formula>"Alto"</formula>
    </cfRule>
    <cfRule type="cellIs" dxfId="1918" priority="73" operator="equal">
      <formula>"Moderado"</formula>
    </cfRule>
    <cfRule type="cellIs" dxfId="1917" priority="74" operator="equal">
      <formula>"Bajo"</formula>
    </cfRule>
  </conditionalFormatting>
  <conditionalFormatting sqref="H52">
    <cfRule type="cellIs" dxfId="1916" priority="66" operator="equal">
      <formula>"Muy Alta"</formula>
    </cfRule>
    <cfRule type="cellIs" dxfId="1915" priority="67" operator="equal">
      <formula>"Alta"</formula>
    </cfRule>
    <cfRule type="cellIs" dxfId="1914" priority="68" operator="equal">
      <formula>"Media"</formula>
    </cfRule>
    <cfRule type="cellIs" dxfId="1913" priority="69" operator="equal">
      <formula>"Baja"</formula>
    </cfRule>
    <cfRule type="cellIs" dxfId="1912" priority="70" operator="equal">
      <formula>"Muy Baja"</formula>
    </cfRule>
  </conditionalFormatting>
  <conditionalFormatting sqref="N52">
    <cfRule type="cellIs" dxfId="1911" priority="62" operator="equal">
      <formula>"Extremo"</formula>
    </cfRule>
    <cfRule type="cellIs" dxfId="1910" priority="63" operator="equal">
      <formula>"Alto"</formula>
    </cfRule>
    <cfRule type="cellIs" dxfId="1909" priority="64" operator="equal">
      <formula>"Moderado"</formula>
    </cfRule>
    <cfRule type="cellIs" dxfId="1908" priority="65" operator="equal">
      <formula>"Bajo"</formula>
    </cfRule>
  </conditionalFormatting>
  <conditionalFormatting sqref="Y52:Y57">
    <cfRule type="cellIs" dxfId="1907" priority="57" operator="equal">
      <formula>"Muy Alta"</formula>
    </cfRule>
    <cfRule type="cellIs" dxfId="1906" priority="58" operator="equal">
      <formula>"Alta"</formula>
    </cfRule>
    <cfRule type="cellIs" dxfId="1905" priority="59" operator="equal">
      <formula>"Media"</formula>
    </cfRule>
    <cfRule type="cellIs" dxfId="1904" priority="60" operator="equal">
      <formula>"Baja"</formula>
    </cfRule>
    <cfRule type="cellIs" dxfId="1903" priority="61" operator="equal">
      <formula>"Muy Baja"</formula>
    </cfRule>
  </conditionalFormatting>
  <conditionalFormatting sqref="AA52:AA57">
    <cfRule type="cellIs" dxfId="1902" priority="52" operator="equal">
      <formula>"Catastrófico"</formula>
    </cfRule>
    <cfRule type="cellIs" dxfId="1901" priority="53" operator="equal">
      <formula>"Mayor"</formula>
    </cfRule>
    <cfRule type="cellIs" dxfId="1900" priority="54" operator="equal">
      <formula>"Moderado"</formula>
    </cfRule>
    <cfRule type="cellIs" dxfId="1899" priority="55" operator="equal">
      <formula>"Menor"</formula>
    </cfRule>
    <cfRule type="cellIs" dxfId="1898" priority="56" operator="equal">
      <formula>"Leve"</formula>
    </cfRule>
  </conditionalFormatting>
  <conditionalFormatting sqref="AC52:AC57">
    <cfRule type="cellIs" dxfId="1897" priority="48" operator="equal">
      <formula>"Extremo"</formula>
    </cfRule>
    <cfRule type="cellIs" dxfId="1896" priority="49" operator="equal">
      <formula>"Alto"</formula>
    </cfRule>
    <cfRule type="cellIs" dxfId="1895" priority="50" operator="equal">
      <formula>"Moderado"</formula>
    </cfRule>
    <cfRule type="cellIs" dxfId="1894" priority="51" operator="equal">
      <formula>"Bajo"</formula>
    </cfRule>
  </conditionalFormatting>
  <conditionalFormatting sqref="N58">
    <cfRule type="cellIs" dxfId="1893" priority="39" operator="equal">
      <formula>"Extremo"</formula>
    </cfRule>
    <cfRule type="cellIs" dxfId="1892" priority="40" operator="equal">
      <formula>"Alto"</formula>
    </cfRule>
    <cfRule type="cellIs" dxfId="1891" priority="41" operator="equal">
      <formula>"Moderado"</formula>
    </cfRule>
    <cfRule type="cellIs" dxfId="1890" priority="42" operator="equal">
      <formula>"Bajo"</formula>
    </cfRule>
  </conditionalFormatting>
  <conditionalFormatting sqref="Y58:Y63">
    <cfRule type="cellIs" dxfId="1889" priority="34" operator="equal">
      <formula>"Muy Alta"</formula>
    </cfRule>
    <cfRule type="cellIs" dxfId="1888" priority="35" operator="equal">
      <formula>"Alta"</formula>
    </cfRule>
    <cfRule type="cellIs" dxfId="1887" priority="36" operator="equal">
      <formula>"Media"</formula>
    </cfRule>
    <cfRule type="cellIs" dxfId="1886" priority="37" operator="equal">
      <formula>"Baja"</formula>
    </cfRule>
    <cfRule type="cellIs" dxfId="1885" priority="38" operator="equal">
      <formula>"Muy Baja"</formula>
    </cfRule>
  </conditionalFormatting>
  <conditionalFormatting sqref="AA58:AA63">
    <cfRule type="cellIs" dxfId="1884" priority="29" operator="equal">
      <formula>"Catastrófico"</formula>
    </cfRule>
    <cfRule type="cellIs" dxfId="1883" priority="30" operator="equal">
      <formula>"Mayor"</formula>
    </cfRule>
    <cfRule type="cellIs" dxfId="1882" priority="31" operator="equal">
      <formula>"Moderado"</formula>
    </cfRule>
    <cfRule type="cellIs" dxfId="1881" priority="32" operator="equal">
      <formula>"Menor"</formula>
    </cfRule>
    <cfRule type="cellIs" dxfId="1880" priority="33" operator="equal">
      <formula>"Leve"</formula>
    </cfRule>
  </conditionalFormatting>
  <conditionalFormatting sqref="AC58:AC63">
    <cfRule type="cellIs" dxfId="1879" priority="25" operator="equal">
      <formula>"Extremo"</formula>
    </cfRule>
    <cfRule type="cellIs" dxfId="1878" priority="26" operator="equal">
      <formula>"Alto"</formula>
    </cfRule>
    <cfRule type="cellIs" dxfId="1877" priority="27" operator="equal">
      <formula>"Moderado"</formula>
    </cfRule>
    <cfRule type="cellIs" dxfId="1876" priority="28" operator="equal">
      <formula>"Bajo"</formula>
    </cfRule>
  </conditionalFormatting>
  <conditionalFormatting sqref="H64">
    <cfRule type="cellIs" dxfId="1875" priority="20" operator="equal">
      <formula>"Muy Alta"</formula>
    </cfRule>
    <cfRule type="cellIs" dxfId="1874" priority="21" operator="equal">
      <formula>"Alta"</formula>
    </cfRule>
    <cfRule type="cellIs" dxfId="1873" priority="22" operator="equal">
      <formula>"Media"</formula>
    </cfRule>
    <cfRule type="cellIs" dxfId="1872" priority="23" operator="equal">
      <formula>"Baja"</formula>
    </cfRule>
    <cfRule type="cellIs" dxfId="1871" priority="24" operator="equal">
      <formula>"Muy Baja"</formula>
    </cfRule>
  </conditionalFormatting>
  <conditionalFormatting sqref="N64">
    <cfRule type="cellIs" dxfId="1870" priority="16" operator="equal">
      <formula>"Extremo"</formula>
    </cfRule>
    <cfRule type="cellIs" dxfId="1869" priority="17" operator="equal">
      <formula>"Alto"</formula>
    </cfRule>
    <cfRule type="cellIs" dxfId="1868" priority="18" operator="equal">
      <formula>"Moderado"</formula>
    </cfRule>
    <cfRule type="cellIs" dxfId="1867" priority="19" operator="equal">
      <formula>"Bajo"</formula>
    </cfRule>
  </conditionalFormatting>
  <conditionalFormatting sqref="Y64:Y69">
    <cfRule type="cellIs" dxfId="1866" priority="11" operator="equal">
      <formula>"Muy Alta"</formula>
    </cfRule>
    <cfRule type="cellIs" dxfId="1865" priority="12" operator="equal">
      <formula>"Alta"</formula>
    </cfRule>
    <cfRule type="cellIs" dxfId="1864" priority="13" operator="equal">
      <formula>"Media"</formula>
    </cfRule>
    <cfRule type="cellIs" dxfId="1863" priority="14" operator="equal">
      <formula>"Baja"</formula>
    </cfRule>
    <cfRule type="cellIs" dxfId="1862" priority="15" operator="equal">
      <formula>"Muy Baja"</formula>
    </cfRule>
  </conditionalFormatting>
  <conditionalFormatting sqref="AA64:AA69">
    <cfRule type="cellIs" dxfId="1861" priority="6" operator="equal">
      <formula>"Catastrófico"</formula>
    </cfRule>
    <cfRule type="cellIs" dxfId="1860" priority="7" operator="equal">
      <formula>"Mayor"</formula>
    </cfRule>
    <cfRule type="cellIs" dxfId="1859" priority="8" operator="equal">
      <formula>"Moderado"</formula>
    </cfRule>
    <cfRule type="cellIs" dxfId="1858" priority="9" operator="equal">
      <formula>"Menor"</formula>
    </cfRule>
    <cfRule type="cellIs" dxfId="1857" priority="10" operator="equal">
      <formula>"Leve"</formula>
    </cfRule>
  </conditionalFormatting>
  <conditionalFormatting sqref="AC64:AC69">
    <cfRule type="cellIs" dxfId="1856" priority="2" operator="equal">
      <formula>"Extremo"</formula>
    </cfRule>
    <cfRule type="cellIs" dxfId="1855" priority="3" operator="equal">
      <formula>"Alto"</formula>
    </cfRule>
    <cfRule type="cellIs" dxfId="1854" priority="4" operator="equal">
      <formula>"Moderado"</formula>
    </cfRule>
    <cfRule type="cellIs" dxfId="1853" priority="5" operator="equal">
      <formula>"Bajo"</formula>
    </cfRule>
  </conditionalFormatting>
  <conditionalFormatting sqref="K10:K69">
    <cfRule type="containsText" dxfId="1852" priority="1" operator="containsText" text="❌">
      <formula>NOT(ISERROR(SEARCH("❌",K10)))</formula>
    </cfRule>
  </conditionalFormatting>
  <pageMargins left="0.69" right="0.7" top="0.75" bottom="0.75" header="0.3" footer="0.3"/>
  <pageSetup orientation="portrait" r:id="rId1"/>
  <extLst>
    <ext xmlns:x14="http://schemas.microsoft.com/office/spreadsheetml/2009/9/main" uri="{CCE6A557-97BC-4b89-ADB6-D9C93CAAB3DF}">
      <x14:dataValidations xmlns:xm="http://schemas.microsoft.com/office/excel/2006/main" count="15">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AI10:AI69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AH10:AH69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AG10:AG69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AF10:AF69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AE10:AE69</xm:sqref>
        </x14:dataValidation>
        <x14:dataValidation type="list" allowBlank="1" showInputMessage="1" showErrorMessage="1">
          <x14:formula1>
            <xm:f>'Tabla Impacto'!$F$210:$F$221</xm:f>
          </x14:formula1>
          <xm:sqref>J10:J69</xm:sqref>
        </x14:dataValidation>
        <x14:dataValidation type="list" allowBlank="1" showInputMessage="1" showErrorMessage="1">
          <x14:formula1>
            <xm:f>'Opciones Tratamiento'!$B$2:$B$5</xm:f>
          </x14:formula1>
          <xm:sqref>AD10:AD69</xm:sqref>
        </x14:dataValidation>
        <x14:dataValidation type="list" allowBlank="1" showInputMessage="1" showErrorMessage="1">
          <x14:formula1>
            <xm:f>'Opciones Tratamiento'!$E$2:$E$4</xm:f>
          </x14:formula1>
          <xm:sqref>B10:B69</xm:sqref>
        </x14:dataValidation>
        <x14:dataValidation type="list" allowBlank="1" showInputMessage="1" showErrorMessage="1">
          <x14:formula1>
            <xm:f>'Opciones Tratamiento'!$B$13:$B$19</xm:f>
          </x14:formula1>
          <xm:sqref>F10:F69</xm:sqref>
        </x14:dataValidation>
        <x14:dataValidation type="list" allowBlank="1" showInputMessage="1" showErrorMessage="1">
          <x14:formula1>
            <xm:f>'Tabla Valoración controles'!$D$13:$D$14</xm:f>
          </x14:formula1>
          <xm:sqref>W10:W69</xm:sqref>
        </x14:dataValidation>
        <x14:dataValidation type="list" allowBlank="1" showInputMessage="1" showErrorMessage="1">
          <x14:formula1>
            <xm:f>'Opciones Tratamiento'!$B$9:$B$10</xm:f>
          </x14:formula1>
          <xm:sqref>AJ10:AJ11 AJ13:AJ14 AJ16:AJ17 AJ19:AJ20 AJ22:AJ23 AJ25:AJ26 AJ28:AJ29 AJ31:AJ32 AJ34:AJ35 AJ37:AJ38 AJ40:AJ41 AJ43:AJ44 AJ46:AJ47 AJ49:AJ50 AJ52:AJ53 AJ55:AJ56 AJ58:AJ59 AJ61:AJ62 AJ64:AJ65 AJ67:AJ68</xm:sqref>
        </x14:dataValidation>
        <x14:dataValidation type="list" allowBlank="1" showInputMessage="1" showErrorMessage="1">
          <x14:formula1>
            <xm:f>'Tabla Valoración controles'!$D$11:$D$12</xm:f>
          </x14:formula1>
          <xm:sqref>V10:V69</xm:sqref>
        </x14:dataValidation>
        <x14:dataValidation type="list" allowBlank="1" showInputMessage="1" showErrorMessage="1">
          <x14:formula1>
            <xm:f>'Tabla Valoración controles'!$D$9:$D$10</xm:f>
          </x14:formula1>
          <xm:sqref>U10:U69</xm:sqref>
        </x14:dataValidation>
        <x14:dataValidation type="list" allowBlank="1" showInputMessage="1" showErrorMessage="1">
          <x14:formula1>
            <xm:f>'Tabla Valoración controles'!$D$7:$D$8</xm:f>
          </x14:formula1>
          <xm:sqref>S10:S69</xm:sqref>
        </x14:dataValidation>
        <x14:dataValidation type="list" allowBlank="1" showInputMessage="1" showErrorMessage="1">
          <x14:formula1>
            <xm:f>'Tabla Valoración controles'!$D$4:$D$6</xm:f>
          </x14:formula1>
          <xm:sqref>R10:R69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P72"/>
  <sheetViews>
    <sheetView topLeftCell="A21" zoomScale="30" zoomScaleNormal="30" workbookViewId="0">
      <selection activeCell="A22" sqref="A22:A27"/>
    </sheetView>
  </sheetViews>
  <sheetFormatPr baseColWidth="10" defaultColWidth="11.42578125" defaultRowHeight="16.5" x14ac:dyDescent="0.3"/>
  <cols>
    <col min="1" max="1" width="4" style="2" bestFit="1" customWidth="1"/>
    <col min="2" max="2" width="14.140625" style="2" customWidth="1"/>
    <col min="3" max="3" width="13.140625" style="2" customWidth="1"/>
    <col min="4" max="4" width="16.1406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4.85546875" style="1" customWidth="1"/>
    <col min="35" max="35" width="18.5703125" style="1" customWidth="1"/>
    <col min="36" max="36" width="21" style="1" customWidth="1"/>
    <col min="37" max="16384" width="11.42578125" style="1"/>
  </cols>
  <sheetData>
    <row r="1" spans="1:68" ht="16.5" customHeight="1" x14ac:dyDescent="0.3">
      <c r="A1" s="232" t="s">
        <v>144</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4"/>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row>
    <row r="2" spans="1:68" ht="24" customHeight="1" x14ac:dyDescent="0.3">
      <c r="A2" s="235"/>
      <c r="B2" s="236"/>
      <c r="C2" s="236"/>
      <c r="D2" s="236"/>
      <c r="E2" s="236"/>
      <c r="F2" s="236"/>
      <c r="G2" s="236"/>
      <c r="H2" s="236"/>
      <c r="I2" s="236"/>
      <c r="J2" s="236"/>
      <c r="K2" s="236"/>
      <c r="L2" s="236"/>
      <c r="M2" s="236"/>
      <c r="N2" s="236"/>
      <c r="O2" s="236"/>
      <c r="P2" s="236"/>
      <c r="Q2" s="236"/>
      <c r="R2" s="236"/>
      <c r="S2" s="236"/>
      <c r="T2" s="236"/>
      <c r="U2" s="236"/>
      <c r="V2" s="236"/>
      <c r="W2" s="236"/>
      <c r="X2" s="236"/>
      <c r="Y2" s="236"/>
      <c r="Z2" s="236"/>
      <c r="AA2" s="236"/>
      <c r="AB2" s="236"/>
      <c r="AC2" s="236"/>
      <c r="AD2" s="236"/>
      <c r="AE2" s="236"/>
      <c r="AF2" s="236"/>
      <c r="AG2" s="236"/>
      <c r="AH2" s="236"/>
      <c r="AI2" s="236"/>
      <c r="AJ2" s="237"/>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1:68" x14ac:dyDescent="0.3">
      <c r="A3" s="28"/>
      <c r="B3" s="29"/>
      <c r="C3" s="28"/>
      <c r="D3" s="28"/>
      <c r="E3" s="8"/>
      <c r="F3" s="27"/>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1:68" ht="26.25" customHeight="1" x14ac:dyDescent="0.3">
      <c r="A4" s="227" t="s">
        <v>43</v>
      </c>
      <c r="B4" s="228"/>
      <c r="C4" s="238" t="s">
        <v>396</v>
      </c>
      <c r="D4" s="239"/>
      <c r="E4" s="239"/>
      <c r="F4" s="239"/>
      <c r="G4" s="239"/>
      <c r="H4" s="239"/>
      <c r="I4" s="239"/>
      <c r="J4" s="239"/>
      <c r="K4" s="239"/>
      <c r="L4" s="239"/>
      <c r="M4" s="239"/>
      <c r="N4" s="240"/>
      <c r="O4" s="241"/>
      <c r="P4" s="241"/>
      <c r="Q4" s="241"/>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1:68" ht="30" customHeight="1" x14ac:dyDescent="0.3">
      <c r="A5" s="227" t="s">
        <v>130</v>
      </c>
      <c r="B5" s="228"/>
      <c r="C5" s="238" t="s">
        <v>397</v>
      </c>
      <c r="D5" s="239"/>
      <c r="E5" s="239"/>
      <c r="F5" s="239"/>
      <c r="G5" s="239"/>
      <c r="H5" s="239"/>
      <c r="I5" s="239"/>
      <c r="J5" s="239"/>
      <c r="K5" s="239"/>
      <c r="L5" s="239"/>
      <c r="M5" s="239"/>
      <c r="N5" s="240"/>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1:68" ht="49.5" customHeight="1" x14ac:dyDescent="0.3">
      <c r="A6" s="227" t="s">
        <v>44</v>
      </c>
      <c r="B6" s="228"/>
      <c r="C6" s="229" t="s">
        <v>398</v>
      </c>
      <c r="D6" s="230"/>
      <c r="E6" s="230"/>
      <c r="F6" s="230"/>
      <c r="G6" s="230"/>
      <c r="H6" s="230"/>
      <c r="I6" s="230"/>
      <c r="J6" s="230"/>
      <c r="K6" s="230"/>
      <c r="L6" s="230"/>
      <c r="M6" s="230"/>
      <c r="N6" s="231"/>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row>
    <row r="7" spans="1:68" x14ac:dyDescent="0.3">
      <c r="A7" s="219" t="s">
        <v>139</v>
      </c>
      <c r="B7" s="220"/>
      <c r="C7" s="220"/>
      <c r="D7" s="220"/>
      <c r="E7" s="220"/>
      <c r="F7" s="220"/>
      <c r="G7" s="221"/>
      <c r="H7" s="219" t="s">
        <v>140</v>
      </c>
      <c r="I7" s="220"/>
      <c r="J7" s="220"/>
      <c r="K7" s="220"/>
      <c r="L7" s="220"/>
      <c r="M7" s="220"/>
      <c r="N7" s="221"/>
      <c r="O7" s="219" t="s">
        <v>141</v>
      </c>
      <c r="P7" s="220"/>
      <c r="Q7" s="220"/>
      <c r="R7" s="220"/>
      <c r="S7" s="220"/>
      <c r="T7" s="220"/>
      <c r="U7" s="220"/>
      <c r="V7" s="220"/>
      <c r="W7" s="221"/>
      <c r="X7" s="219" t="s">
        <v>142</v>
      </c>
      <c r="Y7" s="220"/>
      <c r="Z7" s="220"/>
      <c r="AA7" s="220"/>
      <c r="AB7" s="220"/>
      <c r="AC7" s="220"/>
      <c r="AD7" s="221"/>
      <c r="AE7" s="219" t="s">
        <v>34</v>
      </c>
      <c r="AF7" s="220"/>
      <c r="AG7" s="220"/>
      <c r="AH7" s="220"/>
      <c r="AI7" s="220"/>
      <c r="AJ7" s="221"/>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ht="16.5" customHeight="1" x14ac:dyDescent="0.3">
      <c r="A8" s="222" t="s">
        <v>0</v>
      </c>
      <c r="B8" s="224" t="s">
        <v>2</v>
      </c>
      <c r="C8" s="213" t="s">
        <v>3</v>
      </c>
      <c r="D8" s="213" t="s">
        <v>42</v>
      </c>
      <c r="E8" s="225" t="s">
        <v>1</v>
      </c>
      <c r="F8" s="212" t="s">
        <v>50</v>
      </c>
      <c r="G8" s="213" t="s">
        <v>135</v>
      </c>
      <c r="H8" s="226" t="s">
        <v>33</v>
      </c>
      <c r="I8" s="216" t="s">
        <v>5</v>
      </c>
      <c r="J8" s="212" t="s">
        <v>87</v>
      </c>
      <c r="K8" s="212" t="s">
        <v>92</v>
      </c>
      <c r="L8" s="214" t="s">
        <v>45</v>
      </c>
      <c r="M8" s="216" t="s">
        <v>5</v>
      </c>
      <c r="N8" s="213" t="s">
        <v>48</v>
      </c>
      <c r="O8" s="217" t="s">
        <v>11</v>
      </c>
      <c r="P8" s="211" t="s">
        <v>163</v>
      </c>
      <c r="Q8" s="212" t="s">
        <v>12</v>
      </c>
      <c r="R8" s="211" t="s">
        <v>8</v>
      </c>
      <c r="S8" s="211"/>
      <c r="T8" s="211"/>
      <c r="U8" s="211"/>
      <c r="V8" s="211"/>
      <c r="W8" s="211"/>
      <c r="X8" s="210" t="s">
        <v>138</v>
      </c>
      <c r="Y8" s="210" t="s">
        <v>46</v>
      </c>
      <c r="Z8" s="210" t="s">
        <v>5</v>
      </c>
      <c r="AA8" s="210" t="s">
        <v>47</v>
      </c>
      <c r="AB8" s="210" t="s">
        <v>5</v>
      </c>
      <c r="AC8" s="210" t="s">
        <v>49</v>
      </c>
      <c r="AD8" s="217" t="s">
        <v>29</v>
      </c>
      <c r="AE8" s="211" t="s">
        <v>34</v>
      </c>
      <c r="AF8" s="211" t="s">
        <v>35</v>
      </c>
      <c r="AG8" s="211" t="s">
        <v>36</v>
      </c>
      <c r="AH8" s="211" t="s">
        <v>38</v>
      </c>
      <c r="AI8" s="211" t="s">
        <v>37</v>
      </c>
      <c r="AJ8" s="211" t="s">
        <v>39</v>
      </c>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s="4" customFormat="1" ht="94.5" customHeight="1" x14ac:dyDescent="0.25">
      <c r="A9" s="223"/>
      <c r="B9" s="224"/>
      <c r="C9" s="211"/>
      <c r="D9" s="211"/>
      <c r="E9" s="224"/>
      <c r="F9" s="213"/>
      <c r="G9" s="211"/>
      <c r="H9" s="213"/>
      <c r="I9" s="215"/>
      <c r="J9" s="213"/>
      <c r="K9" s="213"/>
      <c r="L9" s="215"/>
      <c r="M9" s="215"/>
      <c r="N9" s="211"/>
      <c r="O9" s="218"/>
      <c r="P9" s="211"/>
      <c r="Q9" s="213"/>
      <c r="R9" s="7" t="s">
        <v>13</v>
      </c>
      <c r="S9" s="7" t="s">
        <v>17</v>
      </c>
      <c r="T9" s="7" t="s">
        <v>28</v>
      </c>
      <c r="U9" s="7" t="s">
        <v>18</v>
      </c>
      <c r="V9" s="7" t="s">
        <v>21</v>
      </c>
      <c r="W9" s="7" t="s">
        <v>24</v>
      </c>
      <c r="X9" s="210"/>
      <c r="Y9" s="210"/>
      <c r="Z9" s="210"/>
      <c r="AA9" s="210"/>
      <c r="AB9" s="210"/>
      <c r="AC9" s="210"/>
      <c r="AD9" s="218"/>
      <c r="AE9" s="211"/>
      <c r="AF9" s="211"/>
      <c r="AG9" s="211"/>
      <c r="AH9" s="211"/>
      <c r="AI9" s="211"/>
      <c r="AJ9" s="211"/>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row>
    <row r="10" spans="1:68" s="3" customFormat="1" ht="167.25" customHeight="1" x14ac:dyDescent="0.25">
      <c r="A10" s="198">
        <v>1</v>
      </c>
      <c r="B10" s="201" t="s">
        <v>132</v>
      </c>
      <c r="C10" s="201" t="s">
        <v>278</v>
      </c>
      <c r="D10" s="201" t="s">
        <v>277</v>
      </c>
      <c r="E10" s="204" t="s">
        <v>451</v>
      </c>
      <c r="F10" s="201" t="s">
        <v>123</v>
      </c>
      <c r="G10" s="207">
        <v>10</v>
      </c>
      <c r="H10" s="192" t="str">
        <f>IF(G10&lt;=0,"",IF(G10&lt;=2,"Muy Baja",IF(G10&lt;=24,"Baja",IF(G10&lt;=500,"Media",IF(G10&lt;=5000,"Alta","Muy Alta")))))</f>
        <v>Baja</v>
      </c>
      <c r="I10" s="186">
        <f>IF(H10="","",IF(H10="Muy Baja",0.2,IF(H10="Baja",0.4,IF(H10="Media",0.6,IF(H10="Alta",0.8,IF(H10="Muy Alta",1,))))))</f>
        <v>0.4</v>
      </c>
      <c r="J10" s="189" t="s">
        <v>155</v>
      </c>
      <c r="K10" s="186" t="str">
        <f ca="1">IF(NOT(ISERROR(MATCH(J10,'Tabla Impacto'!$B$221:$B$223,0))),'Tabla Impacto'!$F$223&amp;"Por favor no seleccionar los criterios de impacto(Afectación Económica o presupuestal y Pérdida Reputacional)",J10)</f>
        <v xml:space="preserve">     El riesgo afecta la imagen de la entidad con algunos usuarios de relevancia frente al logro de los objetivos</v>
      </c>
      <c r="L10" s="192" t="str">
        <f ca="1">IF(OR(K10='Tabla Impacto'!$C$11,K10='Tabla Impacto'!$D$11),"Leve",IF(OR(K10='Tabla Impacto'!$C$12,K10='Tabla Impacto'!$D$12),"Menor",IF(OR(K10='Tabla Impacto'!$C$13,K10='Tabla Impacto'!$D$13),"Moderado",IF(OR(K10='Tabla Impacto'!$C$14,K10='Tabla Impacto'!$D$14),"Mayor",IF(OR(K10='Tabla Impacto'!$C$15,K10='Tabla Impacto'!$D$15),"Catastrófico","")))))</f>
        <v>Moderado</v>
      </c>
      <c r="M10" s="186">
        <f ca="1">IF(L10="","",IF(L10="Leve",0.2,IF(L10="Menor",0.4,IF(L10="Moderado",0.6,IF(L10="Mayor",0.8,IF(L10="Catastrófico",1,))))))</f>
        <v>0.6</v>
      </c>
      <c r="N10" s="195" t="str">
        <f ca="1">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25">
        <v>1</v>
      </c>
      <c r="P10" s="126" t="s">
        <v>282</v>
      </c>
      <c r="Q10" s="127" t="str">
        <f>IF(OR(R10="Preventivo",R10="Detectivo"),"Probabilidad",IF(R10="Correctivo","Impacto",""))</f>
        <v>Probabilidad</v>
      </c>
      <c r="R10" s="128" t="s">
        <v>14</v>
      </c>
      <c r="S10" s="128" t="s">
        <v>9</v>
      </c>
      <c r="T10" s="129" t="str">
        <f>IF(AND(R10="Preventivo",S10="Automático"),"50%",IF(AND(R10="Preventivo",S10="Manual"),"40%",IF(AND(R10="Detectivo",S10="Automático"),"40%",IF(AND(R10="Detectivo",S10="Manual"),"30%",IF(AND(R10="Correctivo",S10="Automático"),"35%",IF(AND(R10="Correctivo",S10="Manual"),"25%",""))))))</f>
        <v>40%</v>
      </c>
      <c r="U10" s="128" t="s">
        <v>19</v>
      </c>
      <c r="V10" s="128" t="s">
        <v>23</v>
      </c>
      <c r="W10" s="128" t="s">
        <v>119</v>
      </c>
      <c r="X10" s="130">
        <f>IFERROR(IF(Q10="Probabilidad",(I10-(+I10*T10)),IF(Q10="Impacto",I10,"")),"")</f>
        <v>0.24</v>
      </c>
      <c r="Y10" s="131" t="str">
        <f>IFERROR(IF(X10="","",IF(X10&lt;=0.2,"Muy Baja",IF(X10&lt;=0.4,"Baja",IF(X10&lt;=0.6,"Media",IF(X10&lt;=0.8,"Alta","Muy Alta"))))),"")</f>
        <v>Baja</v>
      </c>
      <c r="Z10" s="132">
        <f>+X10</f>
        <v>0.24</v>
      </c>
      <c r="AA10" s="131" t="str">
        <f ca="1">IFERROR(IF(AB10="","",IF(AB10&lt;=0.2,"Leve",IF(AB10&lt;=0.4,"Menor",IF(AB10&lt;=0.6,"Moderado",IF(AB10&lt;=0.8,"Mayor","Catastrófico"))))),"")</f>
        <v>Moderado</v>
      </c>
      <c r="AB10" s="132">
        <f ca="1">IFERROR(IF(Q10="Impacto",(M10-(+M10*T10)),IF(Q10="Probabilidad",M10,"")),"")</f>
        <v>0.6</v>
      </c>
      <c r="AC10" s="133" t="str">
        <f ca="1">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34" t="s">
        <v>136</v>
      </c>
      <c r="AE10" s="135" t="s">
        <v>465</v>
      </c>
      <c r="AF10" s="135" t="s">
        <v>279</v>
      </c>
      <c r="AG10" s="140" t="s">
        <v>270</v>
      </c>
      <c r="AH10" s="140" t="s">
        <v>270</v>
      </c>
      <c r="AI10" s="126" t="s">
        <v>467</v>
      </c>
      <c r="AJ10" s="136" t="s">
        <v>40</v>
      </c>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row>
    <row r="11" spans="1:68" ht="151.5" customHeight="1" x14ac:dyDescent="0.3">
      <c r="A11" s="199"/>
      <c r="B11" s="202"/>
      <c r="C11" s="202"/>
      <c r="D11" s="202"/>
      <c r="E11" s="205"/>
      <c r="F11" s="202"/>
      <c r="G11" s="208"/>
      <c r="H11" s="193"/>
      <c r="I11" s="187"/>
      <c r="J11" s="190"/>
      <c r="K11" s="187">
        <f ca="1">IF(NOT(ISERROR(MATCH(J11,_xlfn.ANCHORARRAY(E22),0))),I24&amp;"Por favor no seleccionar los criterios de impacto",J11)</f>
        <v>0</v>
      </c>
      <c r="L11" s="193"/>
      <c r="M11" s="187"/>
      <c r="N11" s="196"/>
      <c r="O11" s="125">
        <v>2</v>
      </c>
      <c r="P11" s="126" t="s">
        <v>280</v>
      </c>
      <c r="Q11" s="127" t="str">
        <f>IF(OR(R11="Preventivo",R11="Detectivo"),"Probabilidad",IF(R11="Correctivo","Impacto",""))</f>
        <v>Probabilidad</v>
      </c>
      <c r="R11" s="128" t="s">
        <v>14</v>
      </c>
      <c r="S11" s="128" t="s">
        <v>9</v>
      </c>
      <c r="T11" s="129" t="str">
        <f t="shared" ref="T11:T15" si="0">IF(AND(R11="Preventivo",S11="Automático"),"50%",IF(AND(R11="Preventivo",S11="Manual"),"40%",IF(AND(R11="Detectivo",S11="Automático"),"40%",IF(AND(R11="Detectivo",S11="Manual"),"30%",IF(AND(R11="Correctivo",S11="Automático"),"35%",IF(AND(R11="Correctivo",S11="Manual"),"25%",""))))))</f>
        <v>40%</v>
      </c>
      <c r="U11" s="128" t="s">
        <v>19</v>
      </c>
      <c r="V11" s="128" t="s">
        <v>23</v>
      </c>
      <c r="W11" s="128" t="s">
        <v>119</v>
      </c>
      <c r="X11" s="130">
        <f>IFERROR(IF(AND(Q10="Probabilidad",Q11="Probabilidad"),(Z10-(+Z10*T11)),IF(Q11="Probabilidad",(I10-(+I10*T11)),IF(Q11="Impacto",Z10,""))),"")</f>
        <v>0.14399999999999999</v>
      </c>
      <c r="Y11" s="131" t="str">
        <f t="shared" ref="Y11:Y69" si="1">IFERROR(IF(X11="","",IF(X11&lt;=0.2,"Muy Baja",IF(X11&lt;=0.4,"Baja",IF(X11&lt;=0.6,"Media",IF(X11&lt;=0.8,"Alta","Muy Alta"))))),"")</f>
        <v>Muy Baja</v>
      </c>
      <c r="Z11" s="132">
        <f t="shared" ref="Z11:Z15" si="2">+X11</f>
        <v>0.14399999999999999</v>
      </c>
      <c r="AA11" s="131" t="str">
        <f t="shared" ref="AA11:AA69" ca="1" si="3">IFERROR(IF(AB11="","",IF(AB11&lt;=0.2,"Leve",IF(AB11&lt;=0.4,"Menor",IF(AB11&lt;=0.6,"Moderado",IF(AB11&lt;=0.8,"Mayor","Catastrófico"))))),"")</f>
        <v>Moderado</v>
      </c>
      <c r="AB11" s="132">
        <f ca="1">IFERROR(IF(AND(Q10="Impacto",Q11="Impacto"),(AB10-(+AB10*T11)),IF(Q11="Impacto",($M$10-(+$M$10*T11)),IF(Q11="Probabilidad",AB10,""))),"")</f>
        <v>0.6</v>
      </c>
      <c r="AC11" s="133" t="str">
        <f t="shared" ref="AC11:AC15" ca="1"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Moderado</v>
      </c>
      <c r="AD11" s="134" t="s">
        <v>136</v>
      </c>
      <c r="AE11" s="135" t="s">
        <v>466</v>
      </c>
      <c r="AF11" s="135" t="s">
        <v>279</v>
      </c>
      <c r="AG11" s="140" t="s">
        <v>270</v>
      </c>
      <c r="AH11" s="140" t="s">
        <v>270</v>
      </c>
      <c r="AI11" s="126" t="s">
        <v>468</v>
      </c>
      <c r="AJ11" s="136" t="s">
        <v>40</v>
      </c>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ht="151.5" customHeight="1" x14ac:dyDescent="0.3">
      <c r="A12" s="199"/>
      <c r="B12" s="202"/>
      <c r="C12" s="202"/>
      <c r="D12" s="202"/>
      <c r="E12" s="205"/>
      <c r="F12" s="202"/>
      <c r="G12" s="208"/>
      <c r="H12" s="193"/>
      <c r="I12" s="187"/>
      <c r="J12" s="190"/>
      <c r="K12" s="187">
        <f ca="1">IF(NOT(ISERROR(MATCH(J12,_xlfn.ANCHORARRAY(E23),0))),I25&amp;"Por favor no seleccionar los criterios de impacto",J12)</f>
        <v>0</v>
      </c>
      <c r="L12" s="193"/>
      <c r="M12" s="187"/>
      <c r="N12" s="196"/>
      <c r="O12" s="125">
        <v>3</v>
      </c>
      <c r="P12" s="138"/>
      <c r="Q12" s="127" t="str">
        <f>IF(OR(R12="Preventivo",R12="Detectivo"),"Probabilidad",IF(R12="Correctivo","Impacto",""))</f>
        <v/>
      </c>
      <c r="R12" s="128"/>
      <c r="S12" s="128"/>
      <c r="T12" s="129" t="str">
        <f t="shared" si="0"/>
        <v/>
      </c>
      <c r="U12" s="128"/>
      <c r="V12" s="128"/>
      <c r="W12" s="128"/>
      <c r="X12" s="130" t="str">
        <f>IFERROR(IF(AND(Q11="Probabilidad",Q12="Probabilidad"),(Z11-(+Z11*T12)),IF(AND(Q11="Impacto",Q12="Probabilidad"),(Z10-(+Z10*T12)),IF(Q12="Impacto",Z11,""))),"")</f>
        <v/>
      </c>
      <c r="Y12" s="131" t="str">
        <f t="shared" si="1"/>
        <v/>
      </c>
      <c r="Z12" s="132" t="str">
        <f t="shared" si="2"/>
        <v/>
      </c>
      <c r="AA12" s="131" t="str">
        <f t="shared" si="3"/>
        <v/>
      </c>
      <c r="AB12" s="132" t="str">
        <f>IFERROR(IF(AND(Q11="Impacto",Q12="Impacto"),(AB11-(+AB11*T12)),IF(AND(Q11="Probabilidad",Q12="Impacto"),(AB10-(+AB10*T12)),IF(Q12="Probabilidad",AB11,""))),"")</f>
        <v/>
      </c>
      <c r="AC12" s="133" t="str">
        <f t="shared" si="4"/>
        <v/>
      </c>
      <c r="AD12" s="134"/>
      <c r="AE12" s="135"/>
      <c r="AF12" s="136"/>
      <c r="AG12" s="137"/>
      <c r="AH12" s="137"/>
      <c r="AI12" s="135"/>
      <c r="AJ12" s="136"/>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ht="151.5" customHeight="1" x14ac:dyDescent="0.3">
      <c r="A13" s="199"/>
      <c r="B13" s="202"/>
      <c r="C13" s="202"/>
      <c r="D13" s="202"/>
      <c r="E13" s="205"/>
      <c r="F13" s="202"/>
      <c r="G13" s="208"/>
      <c r="H13" s="193"/>
      <c r="I13" s="187"/>
      <c r="J13" s="190"/>
      <c r="K13" s="187">
        <f ca="1">IF(NOT(ISERROR(MATCH(J13,_xlfn.ANCHORARRAY(E24),0))),I26&amp;"Por favor no seleccionar los criterios de impacto",J13)</f>
        <v>0</v>
      </c>
      <c r="L13" s="193"/>
      <c r="M13" s="187"/>
      <c r="N13" s="196"/>
      <c r="O13" s="125">
        <v>4</v>
      </c>
      <c r="P13" s="126"/>
      <c r="Q13" s="127" t="str">
        <f t="shared" ref="Q13:Q15" si="5">IF(OR(R13="Preventivo",R13="Detectivo"),"Probabilidad",IF(R13="Correctivo","Impacto",""))</f>
        <v/>
      </c>
      <c r="R13" s="128"/>
      <c r="S13" s="128"/>
      <c r="T13" s="129" t="str">
        <f t="shared" si="0"/>
        <v/>
      </c>
      <c r="U13" s="128"/>
      <c r="V13" s="128"/>
      <c r="W13" s="128"/>
      <c r="X13" s="130" t="str">
        <f t="shared" ref="X13:X15" si="6">IFERROR(IF(AND(Q12="Probabilidad",Q13="Probabilidad"),(Z12-(+Z12*T13)),IF(AND(Q12="Impacto",Q13="Probabilidad"),(Z11-(+Z11*T13)),IF(Q13="Impacto",Z12,""))),"")</f>
        <v/>
      </c>
      <c r="Y13" s="131" t="str">
        <f t="shared" si="1"/>
        <v/>
      </c>
      <c r="Z13" s="132" t="str">
        <f t="shared" si="2"/>
        <v/>
      </c>
      <c r="AA13" s="131" t="str">
        <f t="shared" si="3"/>
        <v/>
      </c>
      <c r="AB13" s="132" t="str">
        <f t="shared" ref="AB13:AB15" si="7">IFERROR(IF(AND(Q12="Impacto",Q13="Impacto"),(AB12-(+AB12*T13)),IF(AND(Q12="Probabilidad",Q13="Impacto"),(AB11-(+AB11*T13)),IF(Q13="Probabilidad",AB12,""))),"")</f>
        <v/>
      </c>
      <c r="AC13" s="133"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4"/>
      <c r="AE13" s="135"/>
      <c r="AF13" s="136"/>
      <c r="AG13" s="137"/>
      <c r="AH13" s="137"/>
      <c r="AI13" s="135"/>
      <c r="AJ13" s="136"/>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ht="151.5" customHeight="1" x14ac:dyDescent="0.3">
      <c r="A14" s="199"/>
      <c r="B14" s="202"/>
      <c r="C14" s="202"/>
      <c r="D14" s="202"/>
      <c r="E14" s="205"/>
      <c r="F14" s="202"/>
      <c r="G14" s="208"/>
      <c r="H14" s="193"/>
      <c r="I14" s="187"/>
      <c r="J14" s="190"/>
      <c r="K14" s="187">
        <f ca="1">IF(NOT(ISERROR(MATCH(J14,_xlfn.ANCHORARRAY(E25),0))),I27&amp;"Por favor no seleccionar los criterios de impacto",J14)</f>
        <v>0</v>
      </c>
      <c r="L14" s="193"/>
      <c r="M14" s="187"/>
      <c r="N14" s="196"/>
      <c r="O14" s="125">
        <v>5</v>
      </c>
      <c r="P14" s="126"/>
      <c r="Q14" s="127" t="str">
        <f t="shared" si="5"/>
        <v/>
      </c>
      <c r="R14" s="128"/>
      <c r="S14" s="128"/>
      <c r="T14" s="129" t="str">
        <f t="shared" si="0"/>
        <v/>
      </c>
      <c r="U14" s="128"/>
      <c r="V14" s="128"/>
      <c r="W14" s="128"/>
      <c r="X14" s="130" t="str">
        <f t="shared" si="6"/>
        <v/>
      </c>
      <c r="Y14" s="131" t="str">
        <f t="shared" si="1"/>
        <v/>
      </c>
      <c r="Z14" s="132" t="str">
        <f t="shared" si="2"/>
        <v/>
      </c>
      <c r="AA14" s="131" t="str">
        <f t="shared" si="3"/>
        <v/>
      </c>
      <c r="AB14" s="132" t="str">
        <f t="shared" si="7"/>
        <v/>
      </c>
      <c r="AC14" s="133" t="str">
        <f t="shared" si="4"/>
        <v/>
      </c>
      <c r="AD14" s="134"/>
      <c r="AE14" s="135"/>
      <c r="AF14" s="136"/>
      <c r="AG14" s="137"/>
      <c r="AH14" s="137"/>
      <c r="AI14" s="135"/>
      <c r="AJ14" s="136"/>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ht="151.5" customHeight="1" x14ac:dyDescent="0.3">
      <c r="A15" s="200"/>
      <c r="B15" s="203"/>
      <c r="C15" s="203"/>
      <c r="D15" s="203"/>
      <c r="E15" s="206"/>
      <c r="F15" s="203"/>
      <c r="G15" s="209"/>
      <c r="H15" s="194"/>
      <c r="I15" s="188"/>
      <c r="J15" s="191"/>
      <c r="K15" s="188">
        <f ca="1">IF(NOT(ISERROR(MATCH(J15,_xlfn.ANCHORARRAY(E26),0))),I28&amp;"Por favor no seleccionar los criterios de impacto",J15)</f>
        <v>0</v>
      </c>
      <c r="L15" s="194"/>
      <c r="M15" s="188"/>
      <c r="N15" s="197"/>
      <c r="O15" s="125">
        <v>6</v>
      </c>
      <c r="P15" s="126"/>
      <c r="Q15" s="127" t="str">
        <f t="shared" si="5"/>
        <v/>
      </c>
      <c r="R15" s="128"/>
      <c r="S15" s="128"/>
      <c r="T15" s="129" t="str">
        <f t="shared" si="0"/>
        <v/>
      </c>
      <c r="U15" s="128"/>
      <c r="V15" s="128"/>
      <c r="W15" s="128"/>
      <c r="X15" s="130" t="str">
        <f t="shared" si="6"/>
        <v/>
      </c>
      <c r="Y15" s="131" t="str">
        <f t="shared" si="1"/>
        <v/>
      </c>
      <c r="Z15" s="132" t="str">
        <f t="shared" si="2"/>
        <v/>
      </c>
      <c r="AA15" s="131" t="str">
        <f t="shared" si="3"/>
        <v/>
      </c>
      <c r="AB15" s="132" t="str">
        <f t="shared" si="7"/>
        <v/>
      </c>
      <c r="AC15" s="133" t="str">
        <f t="shared" si="4"/>
        <v/>
      </c>
      <c r="AD15" s="134"/>
      <c r="AE15" s="135"/>
      <c r="AF15" s="136"/>
      <c r="AG15" s="137"/>
      <c r="AH15" s="137"/>
      <c r="AI15" s="135"/>
      <c r="AJ15" s="136"/>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ht="151.5" customHeight="1" x14ac:dyDescent="0.3">
      <c r="A16" s="198">
        <v>2</v>
      </c>
      <c r="B16" s="201" t="s">
        <v>132</v>
      </c>
      <c r="C16" s="201" t="s">
        <v>218</v>
      </c>
      <c r="D16" s="201" t="s">
        <v>284</v>
      </c>
      <c r="E16" s="204" t="s">
        <v>283</v>
      </c>
      <c r="F16" s="201" t="s">
        <v>123</v>
      </c>
      <c r="G16" s="207">
        <v>360</v>
      </c>
      <c r="H16" s="192" t="str">
        <f>IF(G16&lt;=0,"",IF(G16&lt;=2,"Muy Baja",IF(G16&lt;=24,"Baja",IF(G16&lt;=500,"Media",IF(G16&lt;=5000,"Alta","Muy Alta")))))</f>
        <v>Media</v>
      </c>
      <c r="I16" s="186">
        <f>IF(H16="","",IF(H16="Muy Baja",0.2,IF(H16="Baja",0.4,IF(H16="Media",0.6,IF(H16="Alta",0.8,IF(H16="Muy Alta",1,))))))</f>
        <v>0.6</v>
      </c>
      <c r="J16" s="189" t="s">
        <v>155</v>
      </c>
      <c r="K16" s="186" t="str">
        <f ca="1">IF(NOT(ISERROR(MATCH(J16,'Tabla Impacto'!$B$221:$B$223,0))),'Tabla Impacto'!$F$223&amp;"Por favor no seleccionar los criterios de impacto(Afectación Económica o presupuestal y Pérdida Reputacional)",J16)</f>
        <v xml:space="preserve">     El riesgo afecta la imagen de la entidad con algunos usuarios de relevancia frente al logro de los objetivos</v>
      </c>
      <c r="L16" s="192" t="str">
        <f ca="1">IF(OR(K16='Tabla Impacto'!$C$11,K16='Tabla Impacto'!$D$11),"Leve",IF(OR(K16='Tabla Impacto'!$C$12,K16='Tabla Impacto'!$D$12),"Menor",IF(OR(K16='Tabla Impacto'!$C$13,K16='Tabla Impacto'!$D$13),"Moderado",IF(OR(K16='Tabla Impacto'!$C$14,K16='Tabla Impacto'!$D$14),"Mayor",IF(OR(K16='Tabla Impacto'!$C$15,K16='Tabla Impacto'!$D$15),"Catastrófico","")))))</f>
        <v>Moderado</v>
      </c>
      <c r="M16" s="186">
        <f ca="1">IF(L16="","",IF(L16="Leve",0.2,IF(L16="Menor",0.4,IF(L16="Moderado",0.6,IF(L16="Mayor",0.8,IF(L16="Catastrófico",1,))))))</f>
        <v>0.6</v>
      </c>
      <c r="N16" s="195" t="str">
        <f ca="1">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Moderado</v>
      </c>
      <c r="O16" s="125">
        <v>1</v>
      </c>
      <c r="P16" s="126" t="s">
        <v>286</v>
      </c>
      <c r="Q16" s="127" t="str">
        <f>IF(OR(R16="Preventivo",R16="Detectivo"),"Probabilidad",IF(R16="Correctivo","Impacto",""))</f>
        <v>Probabilidad</v>
      </c>
      <c r="R16" s="128" t="s">
        <v>14</v>
      </c>
      <c r="S16" s="128" t="s">
        <v>9</v>
      </c>
      <c r="T16" s="129" t="str">
        <f>IF(AND(R16="Preventivo",S16="Automático"),"50%",IF(AND(R16="Preventivo",S16="Manual"),"40%",IF(AND(R16="Detectivo",S16="Automático"),"40%",IF(AND(R16="Detectivo",S16="Manual"),"30%",IF(AND(R16="Correctivo",S16="Automático"),"35%",IF(AND(R16="Correctivo",S16="Manual"),"25%",""))))))</f>
        <v>40%</v>
      </c>
      <c r="U16" s="128" t="s">
        <v>19</v>
      </c>
      <c r="V16" s="128" t="s">
        <v>23</v>
      </c>
      <c r="W16" s="128" t="s">
        <v>119</v>
      </c>
      <c r="X16" s="130">
        <f>IFERROR(IF(Q16="Probabilidad",(I16-(+I16*T16)),IF(Q16="Impacto",I16,"")),"")</f>
        <v>0.36</v>
      </c>
      <c r="Y16" s="131" t="str">
        <f>IFERROR(IF(X16="","",IF(X16&lt;=0.2,"Muy Baja",IF(X16&lt;=0.4,"Baja",IF(X16&lt;=0.6,"Media",IF(X16&lt;=0.8,"Alta","Muy Alta"))))),"")</f>
        <v>Baja</v>
      </c>
      <c r="Z16" s="132">
        <f>+X16</f>
        <v>0.36</v>
      </c>
      <c r="AA16" s="131" t="str">
        <f ca="1">IFERROR(IF(AB16="","",IF(AB16&lt;=0.2,"Leve",IF(AB16&lt;=0.4,"Menor",IF(AB16&lt;=0.6,"Moderado",IF(AB16&lt;=0.8,"Mayor","Catastrófico"))))),"")</f>
        <v>Moderado</v>
      </c>
      <c r="AB16" s="132">
        <f ca="1">IFERROR(IF(Q16="Impacto",(M16-(+M16*T16)),IF(Q16="Probabilidad",M16,"")),"")</f>
        <v>0.6</v>
      </c>
      <c r="AC16" s="133" t="str">
        <f ca="1">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Moderado</v>
      </c>
      <c r="AD16" s="134" t="s">
        <v>136</v>
      </c>
      <c r="AE16" s="135" t="s">
        <v>293</v>
      </c>
      <c r="AF16" s="135" t="s">
        <v>279</v>
      </c>
      <c r="AG16" s="140" t="s">
        <v>285</v>
      </c>
      <c r="AH16" s="140" t="s">
        <v>270</v>
      </c>
      <c r="AI16" s="126" t="s">
        <v>288</v>
      </c>
      <c r="AJ16" s="136" t="s">
        <v>40</v>
      </c>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ht="151.5" customHeight="1" x14ac:dyDescent="0.3">
      <c r="A17" s="199"/>
      <c r="B17" s="202"/>
      <c r="C17" s="202"/>
      <c r="D17" s="202"/>
      <c r="E17" s="205"/>
      <c r="F17" s="202"/>
      <c r="G17" s="208"/>
      <c r="H17" s="193"/>
      <c r="I17" s="187"/>
      <c r="J17" s="190"/>
      <c r="K17" s="187">
        <f ca="1">IF(NOT(ISERROR(MATCH(J17,_xlfn.ANCHORARRAY(E28),0))),I30&amp;"Por favor no seleccionar los criterios de impacto",J17)</f>
        <v>0</v>
      </c>
      <c r="L17" s="193"/>
      <c r="M17" s="187"/>
      <c r="N17" s="196"/>
      <c r="O17" s="125">
        <v>2</v>
      </c>
      <c r="P17" s="126" t="s">
        <v>287</v>
      </c>
      <c r="Q17" s="127" t="str">
        <f>IF(OR(R17="Preventivo",R17="Detectivo"),"Probabilidad",IF(R17="Correctivo","Impacto",""))</f>
        <v>Probabilidad</v>
      </c>
      <c r="R17" s="128" t="s">
        <v>14</v>
      </c>
      <c r="S17" s="128" t="s">
        <v>9</v>
      </c>
      <c r="T17" s="129" t="str">
        <f t="shared" ref="T17:T21" si="8">IF(AND(R17="Preventivo",S17="Automático"),"50%",IF(AND(R17="Preventivo",S17="Manual"),"40%",IF(AND(R17="Detectivo",S17="Automático"),"40%",IF(AND(R17="Detectivo",S17="Manual"),"30%",IF(AND(R17="Correctivo",S17="Automático"),"35%",IF(AND(R17="Correctivo",S17="Manual"),"25%",""))))))</f>
        <v>40%</v>
      </c>
      <c r="U17" s="128" t="s">
        <v>19</v>
      </c>
      <c r="V17" s="128" t="s">
        <v>23</v>
      </c>
      <c r="W17" s="128" t="s">
        <v>119</v>
      </c>
      <c r="X17" s="130">
        <f>IFERROR(IF(AND(Q16="Probabilidad",Q17="Probabilidad"),(Z16-(+Z16*T17)),IF(Q17="Probabilidad",(I16-(+I16*T17)),IF(Q17="Impacto",Z16,""))),"")</f>
        <v>0.216</v>
      </c>
      <c r="Y17" s="131" t="str">
        <f t="shared" si="1"/>
        <v>Baja</v>
      </c>
      <c r="Z17" s="132">
        <f t="shared" ref="Z17:Z21" si="9">+X17</f>
        <v>0.216</v>
      </c>
      <c r="AA17" s="131" t="str">
        <f t="shared" ca="1" si="3"/>
        <v>Moderado</v>
      </c>
      <c r="AB17" s="132">
        <f ca="1">IFERROR(IF(AND(Q16="Impacto",Q17="Impacto"),(AB10-(+AB10*T17)),IF(Q17="Impacto",($M$16-(+$M$16*T17)),IF(Q17="Probabilidad",AB10,""))),"")</f>
        <v>0.6</v>
      </c>
      <c r="AC17" s="133" t="str">
        <f t="shared" ref="AC17:AC18" ca="1" si="10">IFERROR(IF(OR(AND(Y17="Muy Baja",AA17="Leve"),AND(Y17="Muy Baja",AA17="Menor"),AND(Y17="Baja",AA17="Leve")),"Bajo",IF(OR(AND(Y17="Muy baja",AA17="Moderado"),AND(Y17="Baja",AA17="Menor"),AND(Y17="Baja",AA17="Moderado"),AND(Y17="Media",AA17="Leve"),AND(Y17="Media",AA17="Menor"),AND(Y17="Media",AA17="Moderado"),AND(Y17="Alta",AA17="Leve"),AND(Y17="Alta",AA17="Menor")),"Moderado",IF(OR(AND(Y17="Muy Baja",AA17="Mayor"),AND(Y17="Baja",AA17="Mayor"),AND(Y17="Media",AA17="Mayor"),AND(Y17="Alta",AA17="Moderado"),AND(Y17="Alta",AA17="Mayor"),AND(Y17="Muy Alta",AA17="Leve"),AND(Y17="Muy Alta",AA17="Menor"),AND(Y17="Muy Alta",AA17="Moderado"),AND(Y17="Muy Alta",AA17="Mayor")),"Alto",IF(OR(AND(Y17="Muy Baja",AA17="Catastrófico"),AND(Y17="Baja",AA17="Catastrófico"),AND(Y17="Media",AA17="Catastrófico"),AND(Y17="Alta",AA17="Catastrófico"),AND(Y17="Muy Alta",AA17="Catastrófico")),"Extremo","")))),"")</f>
        <v>Moderado</v>
      </c>
      <c r="AD17" s="134" t="s">
        <v>136</v>
      </c>
      <c r="AE17" s="135" t="s">
        <v>294</v>
      </c>
      <c r="AF17" s="135" t="s">
        <v>279</v>
      </c>
      <c r="AG17" s="140" t="s">
        <v>285</v>
      </c>
      <c r="AH17" s="140" t="s">
        <v>270</v>
      </c>
      <c r="AI17" s="126" t="s">
        <v>289</v>
      </c>
      <c r="AJ17" s="136" t="s">
        <v>40</v>
      </c>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ht="151.5" customHeight="1" x14ac:dyDescent="0.3">
      <c r="A18" s="199"/>
      <c r="B18" s="202"/>
      <c r="C18" s="202"/>
      <c r="D18" s="202"/>
      <c r="E18" s="205"/>
      <c r="F18" s="202"/>
      <c r="G18" s="208"/>
      <c r="H18" s="193"/>
      <c r="I18" s="187"/>
      <c r="J18" s="190"/>
      <c r="K18" s="187">
        <f ca="1">IF(NOT(ISERROR(MATCH(J18,_xlfn.ANCHORARRAY(E29),0))),I31&amp;"Por favor no seleccionar los criterios de impacto",J18)</f>
        <v>0</v>
      </c>
      <c r="L18" s="193"/>
      <c r="M18" s="187"/>
      <c r="N18" s="196"/>
      <c r="O18" s="125">
        <v>3</v>
      </c>
      <c r="P18" s="126" t="s">
        <v>219</v>
      </c>
      <c r="Q18" s="127" t="str">
        <f>IF(OR(R18="Preventivo",R18="Detectivo"),"Probabilidad",IF(R18="Correctivo","Impacto",""))</f>
        <v>Probabilidad</v>
      </c>
      <c r="R18" s="128" t="s">
        <v>14</v>
      </c>
      <c r="S18" s="128" t="s">
        <v>9</v>
      </c>
      <c r="T18" s="129" t="str">
        <f t="shared" si="8"/>
        <v>40%</v>
      </c>
      <c r="U18" s="128" t="s">
        <v>19</v>
      </c>
      <c r="V18" s="128" t="s">
        <v>23</v>
      </c>
      <c r="W18" s="128" t="s">
        <v>119</v>
      </c>
      <c r="X18" s="130">
        <f>IFERROR(IF(AND(Q17="Probabilidad",Q18="Probabilidad"),(Z17-(+Z17*T18)),IF(AND(Q17="Impacto",Q18="Probabilidad"),(Z16-(+Z16*T18)),IF(Q18="Impacto",Z17,""))),"")</f>
        <v>0.12959999999999999</v>
      </c>
      <c r="Y18" s="131" t="str">
        <f t="shared" si="1"/>
        <v>Muy Baja</v>
      </c>
      <c r="Z18" s="132">
        <f t="shared" si="9"/>
        <v>0.12959999999999999</v>
      </c>
      <c r="AA18" s="131" t="str">
        <f t="shared" ca="1" si="3"/>
        <v>Moderado</v>
      </c>
      <c r="AB18" s="132">
        <f ca="1">IFERROR(IF(AND(Q17="Impacto",Q18="Impacto"),(AB17-(+AB17*T18)),IF(AND(Q17="Probabilidad",Q18="Impacto"),(AB16-(+AB16*T18)),IF(Q18="Probabilidad",AB17,""))),"")</f>
        <v>0.6</v>
      </c>
      <c r="AC18" s="133" t="str">
        <f t="shared" ca="1" si="10"/>
        <v>Moderado</v>
      </c>
      <c r="AD18" s="134" t="s">
        <v>136</v>
      </c>
      <c r="AE18" s="135" t="s">
        <v>290</v>
      </c>
      <c r="AF18" s="135" t="s">
        <v>279</v>
      </c>
      <c r="AG18" s="140" t="s">
        <v>216</v>
      </c>
      <c r="AH18" s="140" t="s">
        <v>216</v>
      </c>
      <c r="AI18" s="135" t="s">
        <v>454</v>
      </c>
      <c r="AJ18" s="136" t="s">
        <v>40</v>
      </c>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ht="151.5" customHeight="1" x14ac:dyDescent="0.3">
      <c r="A19" s="199"/>
      <c r="B19" s="202"/>
      <c r="C19" s="202"/>
      <c r="D19" s="202"/>
      <c r="E19" s="205"/>
      <c r="F19" s="202"/>
      <c r="G19" s="208"/>
      <c r="H19" s="193"/>
      <c r="I19" s="187"/>
      <c r="J19" s="190"/>
      <c r="K19" s="187">
        <f ca="1">IF(NOT(ISERROR(MATCH(J19,_xlfn.ANCHORARRAY(E30),0))),I32&amp;"Por favor no seleccionar los criterios de impacto",J19)</f>
        <v>0</v>
      </c>
      <c r="L19" s="193"/>
      <c r="M19" s="187"/>
      <c r="N19" s="196"/>
      <c r="O19" s="125">
        <v>4</v>
      </c>
      <c r="P19" s="126"/>
      <c r="Q19" s="127" t="str">
        <f t="shared" ref="Q19:Q21" si="11">IF(OR(R19="Preventivo",R19="Detectivo"),"Probabilidad",IF(R19="Correctivo","Impacto",""))</f>
        <v/>
      </c>
      <c r="R19" s="128"/>
      <c r="S19" s="128"/>
      <c r="T19" s="129" t="str">
        <f t="shared" si="8"/>
        <v/>
      </c>
      <c r="U19" s="128"/>
      <c r="V19" s="128"/>
      <c r="W19" s="128"/>
      <c r="X19" s="130" t="str">
        <f t="shared" ref="X19:X21" si="12">IFERROR(IF(AND(Q18="Probabilidad",Q19="Probabilidad"),(Z18-(+Z18*T19)),IF(AND(Q18="Impacto",Q19="Probabilidad"),(Z17-(+Z17*T19)),IF(Q19="Impacto",Z18,""))),"")</f>
        <v/>
      </c>
      <c r="Y19" s="131" t="str">
        <f t="shared" si="1"/>
        <v/>
      </c>
      <c r="Z19" s="132" t="str">
        <f t="shared" si="9"/>
        <v/>
      </c>
      <c r="AA19" s="131" t="str">
        <f t="shared" si="3"/>
        <v/>
      </c>
      <c r="AB19" s="132" t="str">
        <f t="shared" ref="AB19:AB21" si="13">IFERROR(IF(AND(Q18="Impacto",Q19="Impacto"),(AB18-(+AB18*T19)),IF(AND(Q18="Probabilidad",Q19="Impacto"),(AB17-(+AB17*T19)),IF(Q19="Probabilidad",AB18,""))),"")</f>
        <v/>
      </c>
      <c r="AC19" s="133"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4"/>
      <c r="AE19" s="135"/>
      <c r="AF19" s="136"/>
      <c r="AG19" s="137"/>
      <c r="AH19" s="137"/>
      <c r="AI19" s="135"/>
      <c r="AJ19" s="136"/>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ht="151.5" customHeight="1" x14ac:dyDescent="0.3">
      <c r="A20" s="199"/>
      <c r="B20" s="202"/>
      <c r="C20" s="202"/>
      <c r="D20" s="202"/>
      <c r="E20" s="205"/>
      <c r="F20" s="202"/>
      <c r="G20" s="208"/>
      <c r="H20" s="193"/>
      <c r="I20" s="187"/>
      <c r="J20" s="190"/>
      <c r="K20" s="187">
        <f ca="1">IF(NOT(ISERROR(MATCH(J20,_xlfn.ANCHORARRAY(E31),0))),I33&amp;"Por favor no seleccionar los criterios de impacto",J20)</f>
        <v>0</v>
      </c>
      <c r="L20" s="193"/>
      <c r="M20" s="187"/>
      <c r="N20" s="196"/>
      <c r="O20" s="125">
        <v>5</v>
      </c>
      <c r="P20" s="126"/>
      <c r="Q20" s="127" t="str">
        <f t="shared" si="11"/>
        <v/>
      </c>
      <c r="R20" s="128"/>
      <c r="S20" s="128"/>
      <c r="T20" s="129" t="str">
        <f t="shared" si="8"/>
        <v/>
      </c>
      <c r="U20" s="128"/>
      <c r="V20" s="128"/>
      <c r="W20" s="128"/>
      <c r="X20" s="130" t="str">
        <f t="shared" si="12"/>
        <v/>
      </c>
      <c r="Y20" s="131" t="str">
        <f t="shared" si="1"/>
        <v/>
      </c>
      <c r="Z20" s="132" t="str">
        <f t="shared" si="9"/>
        <v/>
      </c>
      <c r="AA20" s="131" t="str">
        <f t="shared" si="3"/>
        <v/>
      </c>
      <c r="AB20" s="132" t="str">
        <f t="shared" si="13"/>
        <v/>
      </c>
      <c r="AC20" s="133"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4"/>
      <c r="AE20" s="135"/>
      <c r="AF20" s="136"/>
      <c r="AG20" s="137"/>
      <c r="AH20" s="137"/>
      <c r="AI20" s="135"/>
      <c r="AJ20" s="136"/>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ht="151.5" customHeight="1" x14ac:dyDescent="0.3">
      <c r="A21" s="200"/>
      <c r="B21" s="203"/>
      <c r="C21" s="203"/>
      <c r="D21" s="203"/>
      <c r="E21" s="206"/>
      <c r="F21" s="203"/>
      <c r="G21" s="209"/>
      <c r="H21" s="194"/>
      <c r="I21" s="188"/>
      <c r="J21" s="191"/>
      <c r="K21" s="188">
        <f ca="1">IF(NOT(ISERROR(MATCH(J21,_xlfn.ANCHORARRAY(E32),0))),I34&amp;"Por favor no seleccionar los criterios de impacto",J21)</f>
        <v>0</v>
      </c>
      <c r="L21" s="194"/>
      <c r="M21" s="188"/>
      <c r="N21" s="197"/>
      <c r="O21" s="125">
        <v>6</v>
      </c>
      <c r="P21" s="126"/>
      <c r="Q21" s="127" t="str">
        <f t="shared" si="11"/>
        <v/>
      </c>
      <c r="R21" s="128"/>
      <c r="S21" s="128"/>
      <c r="T21" s="129" t="str">
        <f t="shared" si="8"/>
        <v/>
      </c>
      <c r="U21" s="128"/>
      <c r="V21" s="128"/>
      <c r="W21" s="128"/>
      <c r="X21" s="130" t="str">
        <f t="shared" si="12"/>
        <v/>
      </c>
      <c r="Y21" s="131" t="str">
        <f t="shared" si="1"/>
        <v/>
      </c>
      <c r="Z21" s="132" t="str">
        <f t="shared" si="9"/>
        <v/>
      </c>
      <c r="AA21" s="131" t="str">
        <f t="shared" si="3"/>
        <v/>
      </c>
      <c r="AB21" s="132" t="str">
        <f t="shared" si="13"/>
        <v/>
      </c>
      <c r="AC21" s="133" t="str">
        <f t="shared" si="14"/>
        <v/>
      </c>
      <c r="AD21" s="134"/>
      <c r="AE21" s="135"/>
      <c r="AF21" s="136"/>
      <c r="AG21" s="137"/>
      <c r="AH21" s="137"/>
      <c r="AI21" s="135"/>
      <c r="AJ21" s="136"/>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ht="151.5" customHeight="1" x14ac:dyDescent="0.3">
      <c r="A22" s="198">
        <v>3</v>
      </c>
      <c r="B22" s="201" t="s">
        <v>132</v>
      </c>
      <c r="C22" s="201" t="s">
        <v>226</v>
      </c>
      <c r="D22" s="201" t="s">
        <v>225</v>
      </c>
      <c r="E22" s="204" t="s">
        <v>224</v>
      </c>
      <c r="F22" s="201" t="s">
        <v>123</v>
      </c>
      <c r="G22" s="207">
        <v>360</v>
      </c>
      <c r="H22" s="192" t="str">
        <f>IF(G22&lt;=0,"",IF(G22&lt;=2,"Muy Baja",IF(G22&lt;=24,"Baja",IF(G22&lt;=500,"Media",IF(G22&lt;=5000,"Alta","Muy Alta")))))</f>
        <v>Media</v>
      </c>
      <c r="I22" s="186">
        <f>IF(H22="","",IF(H22="Muy Baja",0.2,IF(H22="Baja",0.4,IF(H22="Media",0.6,IF(H22="Alta",0.8,IF(H22="Muy Alta",1,))))))</f>
        <v>0.6</v>
      </c>
      <c r="J22" s="189" t="s">
        <v>156</v>
      </c>
      <c r="K22" s="186" t="str">
        <f ca="1">IF(NOT(ISERROR(MATCH(J22,'Tabla Impacto'!$B$221:$B$223,0))),'Tabla Impacto'!$F$223&amp;"Por favor no seleccionar los criterios de impacto(Afectación Económica o presupuestal y Pérdida Reputacional)",J22)</f>
        <v xml:space="preserve">     El riesgo afecta la imagen de de la entidad con efecto publicitario sostenido a nivel de sector administrativo, nivel departamental o municipal</v>
      </c>
      <c r="L22" s="192" t="str">
        <f ca="1">IF(OR(K22='Tabla Impacto'!$C$11,K22='Tabla Impacto'!$D$11),"Leve",IF(OR(K22='Tabla Impacto'!$C$12,K22='Tabla Impacto'!$D$12),"Menor",IF(OR(K22='Tabla Impacto'!$C$13,K22='Tabla Impacto'!$D$13),"Moderado",IF(OR(K22='Tabla Impacto'!$C$14,K22='Tabla Impacto'!$D$14),"Mayor",IF(OR(K22='Tabla Impacto'!$C$15,K22='Tabla Impacto'!$D$15),"Catastrófico","")))))</f>
        <v>Mayor</v>
      </c>
      <c r="M22" s="186">
        <f ca="1">IF(L22="","",IF(L22="Leve",0.2,IF(L22="Menor",0.4,IF(L22="Moderado",0.6,IF(L22="Mayor",0.8,IF(L22="Catastrófico",1,))))))</f>
        <v>0.8</v>
      </c>
      <c r="N22" s="195" t="str">
        <f ca="1">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Alto</v>
      </c>
      <c r="O22" s="125">
        <v>1</v>
      </c>
      <c r="P22" s="126" t="s">
        <v>423</v>
      </c>
      <c r="Q22" s="127" t="str">
        <f>IF(OR(R22="Preventivo",R22="Detectivo"),"Probabilidad",IF(R22="Correctivo","Impacto",""))</f>
        <v>Probabilidad</v>
      </c>
      <c r="R22" s="128" t="s">
        <v>14</v>
      </c>
      <c r="S22" s="128" t="s">
        <v>9</v>
      </c>
      <c r="T22" s="129" t="str">
        <f>IF(AND(R22="Preventivo",S22="Automático"),"50%",IF(AND(R22="Preventivo",S22="Manual"),"40%",IF(AND(R22="Detectivo",S22="Automático"),"40%",IF(AND(R22="Detectivo",S22="Manual"),"30%",IF(AND(R22="Correctivo",S22="Automático"),"35%",IF(AND(R22="Correctivo",S22="Manual"),"25%",""))))))</f>
        <v>40%</v>
      </c>
      <c r="U22" s="128" t="s">
        <v>19</v>
      </c>
      <c r="V22" s="128" t="s">
        <v>22</v>
      </c>
      <c r="W22" s="128" t="s">
        <v>119</v>
      </c>
      <c r="X22" s="130">
        <f>IFERROR(IF(Q22="Probabilidad",(I22-(+I22*T22)),IF(Q22="Impacto",I22,"")),"")</f>
        <v>0.36</v>
      </c>
      <c r="Y22" s="131" t="str">
        <f>IFERROR(IF(X22="","",IF(X22&lt;=0.2,"Muy Baja",IF(X22&lt;=0.4,"Baja",IF(X22&lt;=0.6,"Media",IF(X22&lt;=0.8,"Alta","Muy Alta"))))),"")</f>
        <v>Baja</v>
      </c>
      <c r="Z22" s="132">
        <f>+X22</f>
        <v>0.36</v>
      </c>
      <c r="AA22" s="131" t="str">
        <f ca="1">IFERROR(IF(AB22="","",IF(AB22&lt;=0.2,"Leve",IF(AB22&lt;=0.4,"Menor",IF(AB22&lt;=0.6,"Moderado",IF(AB22&lt;=0.8,"Mayor","Catastrófico"))))),"")</f>
        <v>Mayor</v>
      </c>
      <c r="AB22" s="132">
        <f ca="1">IFERROR(IF(Q22="Impacto",(M22-(+M22*T22)),IF(Q22="Probabilidad",M22,"")),"")</f>
        <v>0.8</v>
      </c>
      <c r="AC22" s="133" t="str">
        <f ca="1">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Alto</v>
      </c>
      <c r="AD22" s="134" t="s">
        <v>136</v>
      </c>
      <c r="AE22" s="126" t="s">
        <v>423</v>
      </c>
      <c r="AF22" s="135" t="s">
        <v>279</v>
      </c>
      <c r="AG22" s="137" t="s">
        <v>227</v>
      </c>
      <c r="AH22" s="137" t="s">
        <v>270</v>
      </c>
      <c r="AI22" s="126" t="s">
        <v>292</v>
      </c>
      <c r="AJ22" s="136" t="s">
        <v>40</v>
      </c>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ht="151.5" customHeight="1" x14ac:dyDescent="0.3">
      <c r="A23" s="199"/>
      <c r="B23" s="202"/>
      <c r="C23" s="202"/>
      <c r="D23" s="202"/>
      <c r="E23" s="205"/>
      <c r="F23" s="202"/>
      <c r="G23" s="208"/>
      <c r="H23" s="193"/>
      <c r="I23" s="187"/>
      <c r="J23" s="190"/>
      <c r="K23" s="187">
        <f t="shared" ref="K23:K27" ca="1" si="15">IF(NOT(ISERROR(MATCH(J23,_xlfn.ANCHORARRAY(E34),0))),I36&amp;"Por favor no seleccionar los criterios de impacto",J23)</f>
        <v>0</v>
      </c>
      <c r="L23" s="193"/>
      <c r="M23" s="187"/>
      <c r="N23" s="196"/>
      <c r="O23" s="125">
        <v>2</v>
      </c>
      <c r="P23" s="126"/>
      <c r="Q23" s="127" t="str">
        <f>IF(OR(R23="Preventivo",R23="Detectivo"),"Probabilidad",IF(R23="Correctivo","Impacto",""))</f>
        <v/>
      </c>
      <c r="R23" s="128"/>
      <c r="S23" s="128"/>
      <c r="T23" s="129" t="str">
        <f t="shared" ref="T23:T27" si="16">IF(AND(R23="Preventivo",S23="Automático"),"50%",IF(AND(R23="Preventivo",S23="Manual"),"40%",IF(AND(R23="Detectivo",S23="Automático"),"40%",IF(AND(R23="Detectivo",S23="Manual"),"30%",IF(AND(R23="Correctivo",S23="Automático"),"35%",IF(AND(R23="Correctivo",S23="Manual"),"25%",""))))))</f>
        <v/>
      </c>
      <c r="U23" s="128"/>
      <c r="V23" s="128"/>
      <c r="W23" s="128"/>
      <c r="X23" s="139" t="str">
        <f>IFERROR(IF(AND(Q22="Probabilidad",Q23="Probabilidad"),(Z22-(+Z22*T23)),IF(Q23="Probabilidad",(I22-(+I22*T23)),IF(Q23="Impacto",Z22,""))),"")</f>
        <v/>
      </c>
      <c r="Y23" s="131" t="str">
        <f t="shared" si="1"/>
        <v/>
      </c>
      <c r="Z23" s="132" t="str">
        <f t="shared" ref="Z23:Z27" si="17">+X23</f>
        <v/>
      </c>
      <c r="AA23" s="131" t="str">
        <f t="shared" si="3"/>
        <v/>
      </c>
      <c r="AB23" s="132" t="str">
        <f>IFERROR(IF(AND(Q22="Impacto",Q23="Impacto"),(AB16-(+AB16*T23)),IF(Q23="Impacto",($M$22-(+$M$22*T23)),IF(Q23="Probabilidad",AB16,""))),"")</f>
        <v/>
      </c>
      <c r="AC23" s="133"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34"/>
      <c r="AE23" s="135"/>
      <c r="AF23" s="136"/>
      <c r="AG23" s="137"/>
      <c r="AH23" s="137"/>
      <c r="AI23" s="135"/>
      <c r="AJ23" s="136"/>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ht="151.5" customHeight="1" x14ac:dyDescent="0.3">
      <c r="A24" s="199"/>
      <c r="B24" s="202"/>
      <c r="C24" s="202"/>
      <c r="D24" s="202"/>
      <c r="E24" s="205"/>
      <c r="F24" s="202"/>
      <c r="G24" s="208"/>
      <c r="H24" s="193"/>
      <c r="I24" s="187"/>
      <c r="J24" s="190"/>
      <c r="K24" s="187">
        <f t="shared" ca="1" si="15"/>
        <v>0</v>
      </c>
      <c r="L24" s="193"/>
      <c r="M24" s="187"/>
      <c r="N24" s="196"/>
      <c r="O24" s="125">
        <v>3</v>
      </c>
      <c r="P24" s="138"/>
      <c r="Q24" s="127" t="str">
        <f>IF(OR(R24="Preventivo",R24="Detectivo"),"Probabilidad",IF(R24="Correctivo","Impacto",""))</f>
        <v/>
      </c>
      <c r="R24" s="128"/>
      <c r="S24" s="128"/>
      <c r="T24" s="129" t="str">
        <f t="shared" si="16"/>
        <v/>
      </c>
      <c r="U24" s="128"/>
      <c r="V24" s="128"/>
      <c r="W24" s="128"/>
      <c r="X24" s="130" t="str">
        <f>IFERROR(IF(AND(Q23="Probabilidad",Q24="Probabilidad"),(Z23-(+Z23*T24)),IF(AND(Q23="Impacto",Q24="Probabilidad"),(Z22-(+Z22*T24)),IF(Q24="Impacto",Z23,""))),"")</f>
        <v/>
      </c>
      <c r="Y24" s="131" t="str">
        <f t="shared" si="1"/>
        <v/>
      </c>
      <c r="Z24" s="132" t="str">
        <f t="shared" si="17"/>
        <v/>
      </c>
      <c r="AA24" s="131" t="str">
        <f t="shared" si="3"/>
        <v/>
      </c>
      <c r="AB24" s="132" t="str">
        <f>IFERROR(IF(AND(Q23="Impacto",Q24="Impacto"),(AB23-(+AB23*T24)),IF(AND(Q23="Probabilidad",Q24="Impacto"),(AB22-(+AB22*T24)),IF(Q24="Probabilidad",AB23,""))),"")</f>
        <v/>
      </c>
      <c r="AC24" s="133" t="str">
        <f t="shared" si="18"/>
        <v/>
      </c>
      <c r="AD24" s="134"/>
      <c r="AE24" s="135"/>
      <c r="AF24" s="136"/>
      <c r="AG24" s="137"/>
      <c r="AH24" s="137"/>
      <c r="AI24" s="135"/>
      <c r="AJ24" s="136"/>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ht="151.5" customHeight="1" x14ac:dyDescent="0.3">
      <c r="A25" s="199"/>
      <c r="B25" s="202"/>
      <c r="C25" s="202"/>
      <c r="D25" s="202"/>
      <c r="E25" s="205"/>
      <c r="F25" s="202"/>
      <c r="G25" s="208"/>
      <c r="H25" s="193"/>
      <c r="I25" s="187"/>
      <c r="J25" s="190"/>
      <c r="K25" s="187">
        <f t="shared" ca="1" si="15"/>
        <v>0</v>
      </c>
      <c r="L25" s="193"/>
      <c r="M25" s="187"/>
      <c r="N25" s="196"/>
      <c r="O25" s="125">
        <v>4</v>
      </c>
      <c r="P25" s="126"/>
      <c r="Q25" s="127" t="str">
        <f t="shared" ref="Q25:Q27" si="19">IF(OR(R25="Preventivo",R25="Detectivo"),"Probabilidad",IF(R25="Correctivo","Impacto",""))</f>
        <v/>
      </c>
      <c r="R25" s="128"/>
      <c r="S25" s="128"/>
      <c r="T25" s="129" t="str">
        <f t="shared" si="16"/>
        <v/>
      </c>
      <c r="U25" s="128"/>
      <c r="V25" s="128"/>
      <c r="W25" s="128"/>
      <c r="X25" s="130" t="str">
        <f t="shared" ref="X25:X27" si="20">IFERROR(IF(AND(Q24="Probabilidad",Q25="Probabilidad"),(Z24-(+Z24*T25)),IF(AND(Q24="Impacto",Q25="Probabilidad"),(Z23-(+Z23*T25)),IF(Q25="Impacto",Z24,""))),"")</f>
        <v/>
      </c>
      <c r="Y25" s="131" t="str">
        <f t="shared" si="1"/>
        <v/>
      </c>
      <c r="Z25" s="132" t="str">
        <f t="shared" si="17"/>
        <v/>
      </c>
      <c r="AA25" s="131" t="str">
        <f t="shared" si="3"/>
        <v/>
      </c>
      <c r="AB25" s="132" t="str">
        <f t="shared" ref="AB25:AB27" si="21">IFERROR(IF(AND(Q24="Impacto",Q25="Impacto"),(AB24-(+AB24*T25)),IF(AND(Q24="Probabilidad",Q25="Impacto"),(AB23-(+AB23*T25)),IF(Q25="Probabilidad",AB24,""))),"")</f>
        <v/>
      </c>
      <c r="AC25" s="133"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4"/>
      <c r="AE25" s="135"/>
      <c r="AF25" s="136"/>
      <c r="AG25" s="137"/>
      <c r="AH25" s="137"/>
      <c r="AI25" s="135"/>
      <c r="AJ25" s="136"/>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ht="151.5" customHeight="1" x14ac:dyDescent="0.3">
      <c r="A26" s="199"/>
      <c r="B26" s="202"/>
      <c r="C26" s="202"/>
      <c r="D26" s="202"/>
      <c r="E26" s="205"/>
      <c r="F26" s="202"/>
      <c r="G26" s="208"/>
      <c r="H26" s="193"/>
      <c r="I26" s="187"/>
      <c r="J26" s="190"/>
      <c r="K26" s="187">
        <f t="shared" ca="1" si="15"/>
        <v>0</v>
      </c>
      <c r="L26" s="193"/>
      <c r="M26" s="187"/>
      <c r="N26" s="196"/>
      <c r="O26" s="125">
        <v>5</v>
      </c>
      <c r="P26" s="126"/>
      <c r="Q26" s="127" t="str">
        <f t="shared" si="19"/>
        <v/>
      </c>
      <c r="R26" s="128"/>
      <c r="S26" s="128"/>
      <c r="T26" s="129" t="str">
        <f t="shared" si="16"/>
        <v/>
      </c>
      <c r="U26" s="128"/>
      <c r="V26" s="128"/>
      <c r="W26" s="128"/>
      <c r="X26" s="130" t="str">
        <f t="shared" si="20"/>
        <v/>
      </c>
      <c r="Y26" s="131" t="str">
        <f t="shared" si="1"/>
        <v/>
      </c>
      <c r="Z26" s="132" t="str">
        <f t="shared" si="17"/>
        <v/>
      </c>
      <c r="AA26" s="131" t="str">
        <f t="shared" si="3"/>
        <v/>
      </c>
      <c r="AB26" s="132" t="str">
        <f t="shared" si="21"/>
        <v/>
      </c>
      <c r="AC26" s="133"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4"/>
      <c r="AE26" s="135"/>
      <c r="AF26" s="136"/>
      <c r="AG26" s="137"/>
      <c r="AH26" s="137"/>
      <c r="AI26" s="135"/>
      <c r="AJ26" s="136"/>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ht="151.5" customHeight="1" x14ac:dyDescent="0.3">
      <c r="A27" s="200"/>
      <c r="B27" s="203"/>
      <c r="C27" s="203"/>
      <c r="D27" s="203"/>
      <c r="E27" s="206"/>
      <c r="F27" s="203"/>
      <c r="G27" s="209"/>
      <c r="H27" s="194"/>
      <c r="I27" s="188"/>
      <c r="J27" s="191"/>
      <c r="K27" s="188">
        <f t="shared" ca="1" si="15"/>
        <v>0</v>
      </c>
      <c r="L27" s="194"/>
      <c r="M27" s="188"/>
      <c r="N27" s="197"/>
      <c r="O27" s="125">
        <v>6</v>
      </c>
      <c r="P27" s="126"/>
      <c r="Q27" s="127" t="str">
        <f t="shared" si="19"/>
        <v/>
      </c>
      <c r="R27" s="128"/>
      <c r="S27" s="128"/>
      <c r="T27" s="129" t="str">
        <f t="shared" si="16"/>
        <v/>
      </c>
      <c r="U27" s="128"/>
      <c r="V27" s="128"/>
      <c r="W27" s="128"/>
      <c r="X27" s="130" t="str">
        <f t="shared" si="20"/>
        <v/>
      </c>
      <c r="Y27" s="131" t="str">
        <f t="shared" si="1"/>
        <v/>
      </c>
      <c r="Z27" s="132" t="str">
        <f t="shared" si="17"/>
        <v/>
      </c>
      <c r="AA27" s="131" t="str">
        <f t="shared" si="3"/>
        <v/>
      </c>
      <c r="AB27" s="132" t="str">
        <f t="shared" si="21"/>
        <v/>
      </c>
      <c r="AC27" s="133" t="str">
        <f t="shared" si="22"/>
        <v/>
      </c>
      <c r="AD27" s="134"/>
      <c r="AE27" s="135"/>
      <c r="AF27" s="136"/>
      <c r="AG27" s="137"/>
      <c r="AH27" s="137"/>
      <c r="AI27" s="135"/>
      <c r="AJ27" s="136"/>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ht="151.5" customHeight="1" x14ac:dyDescent="0.3">
      <c r="A28" s="198">
        <v>4</v>
      </c>
      <c r="B28" s="201"/>
      <c r="C28" s="201"/>
      <c r="D28" s="201"/>
      <c r="E28" s="204"/>
      <c r="F28" s="201"/>
      <c r="G28" s="207"/>
      <c r="H28" s="192" t="str">
        <f>IF(G28&lt;=0,"",IF(G28&lt;=2,"Muy Baja",IF(G28&lt;=24,"Baja",IF(G28&lt;=500,"Media",IF(G28&lt;=5000,"Alta","Muy Alta")))))</f>
        <v/>
      </c>
      <c r="I28" s="186" t="str">
        <f>IF(H28="","",IF(H28="Muy Baja",0.2,IF(H28="Baja",0.4,IF(H28="Media",0.6,IF(H28="Alta",0.8,IF(H28="Muy Alta",1,))))))</f>
        <v/>
      </c>
      <c r="J28" s="189"/>
      <c r="K28" s="186">
        <f ca="1">IF(NOT(ISERROR(MATCH(J28,'Tabla Impacto'!$B$221:$B$223,0))),'Tabla Impacto'!$F$223&amp;"Por favor no seleccionar los criterios de impacto(Afectación Económica o presupuestal y Pérdida Reputacional)",J28)</f>
        <v>0</v>
      </c>
      <c r="L28" s="192" t="str">
        <f ca="1">IF(OR(K28='Tabla Impacto'!$C$11,K28='Tabla Impacto'!$D$11),"Leve",IF(OR(K28='Tabla Impacto'!$C$12,K28='Tabla Impacto'!$D$12),"Menor",IF(OR(K28='Tabla Impacto'!$C$13,K28='Tabla Impacto'!$D$13),"Moderado",IF(OR(K28='Tabla Impacto'!$C$14,K28='Tabla Impacto'!$D$14),"Mayor",IF(OR(K28='Tabla Impacto'!$C$15,K28='Tabla Impacto'!$D$15),"Catastrófico","")))))</f>
        <v/>
      </c>
      <c r="M28" s="186" t="str">
        <f ca="1">IF(L28="","",IF(L28="Leve",0.2,IF(L28="Menor",0.4,IF(L28="Moderado",0.6,IF(L28="Mayor",0.8,IF(L28="Catastrófico",1,))))))</f>
        <v/>
      </c>
      <c r="N28" s="195" t="str">
        <f ca="1">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
      </c>
      <c r="O28" s="125">
        <v>1</v>
      </c>
      <c r="P28" s="126"/>
      <c r="Q28" s="127" t="str">
        <f>IF(OR(R28="Preventivo",R28="Detectivo"),"Probabilidad",IF(R28="Correctivo","Impacto",""))</f>
        <v/>
      </c>
      <c r="R28" s="128"/>
      <c r="S28" s="128"/>
      <c r="T28" s="129" t="str">
        <f>IF(AND(R28="Preventivo",S28="Automático"),"50%",IF(AND(R28="Preventivo",S28="Manual"),"40%",IF(AND(R28="Detectivo",S28="Automático"),"40%",IF(AND(R28="Detectivo",S28="Manual"),"30%",IF(AND(R28="Correctivo",S28="Automático"),"35%",IF(AND(R28="Correctivo",S28="Manual"),"25%",""))))))</f>
        <v/>
      </c>
      <c r="U28" s="128"/>
      <c r="V28" s="128"/>
      <c r="W28" s="128"/>
      <c r="X28" s="130" t="str">
        <f>IFERROR(IF(Q28="Probabilidad",(I28-(+I28*T28)),IF(Q28="Impacto",I28,"")),"")</f>
        <v/>
      </c>
      <c r="Y28" s="131" t="str">
        <f>IFERROR(IF(X28="","",IF(X28&lt;=0.2,"Muy Baja",IF(X28&lt;=0.4,"Baja",IF(X28&lt;=0.6,"Media",IF(X28&lt;=0.8,"Alta","Muy Alta"))))),"")</f>
        <v/>
      </c>
      <c r="Z28" s="132" t="str">
        <f>+X28</f>
        <v/>
      </c>
      <c r="AA28" s="131" t="str">
        <f>IFERROR(IF(AB28="","",IF(AB28&lt;=0.2,"Leve",IF(AB28&lt;=0.4,"Menor",IF(AB28&lt;=0.6,"Moderado",IF(AB28&lt;=0.8,"Mayor","Catastrófico"))))),"")</f>
        <v/>
      </c>
      <c r="AB28" s="132" t="str">
        <f>IFERROR(IF(Q28="Impacto",(M28-(+M28*T28)),IF(Q28="Probabilidad",M28,"")),"")</f>
        <v/>
      </c>
      <c r="AC28" s="133"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
      </c>
      <c r="AD28" s="134"/>
      <c r="AE28" s="126"/>
      <c r="AF28" s="135"/>
      <c r="AG28" s="137"/>
      <c r="AH28" s="137"/>
      <c r="AI28" s="126"/>
      <c r="AJ28" s="136"/>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ht="151.5" customHeight="1" x14ac:dyDescent="0.3">
      <c r="A29" s="199"/>
      <c r="B29" s="202"/>
      <c r="C29" s="202"/>
      <c r="D29" s="202"/>
      <c r="E29" s="205"/>
      <c r="F29" s="202"/>
      <c r="G29" s="208"/>
      <c r="H29" s="193"/>
      <c r="I29" s="187"/>
      <c r="J29" s="190"/>
      <c r="K29" s="187">
        <f t="shared" ref="K29:K33" ca="1" si="23">IF(NOT(ISERROR(MATCH(J29,_xlfn.ANCHORARRAY(E40),0))),I42&amp;"Por favor no seleccionar los criterios de impacto",J29)</f>
        <v>0</v>
      </c>
      <c r="L29" s="193"/>
      <c r="M29" s="187"/>
      <c r="N29" s="196"/>
      <c r="O29" s="125">
        <v>2</v>
      </c>
      <c r="P29" s="126"/>
      <c r="Q29" s="127" t="str">
        <f>IF(OR(R29="Preventivo",R29="Detectivo"),"Probabilidad",IF(R29="Correctivo","Impacto",""))</f>
        <v/>
      </c>
      <c r="R29" s="128"/>
      <c r="S29" s="128"/>
      <c r="T29" s="129" t="str">
        <f t="shared" ref="T29:T33" si="24">IF(AND(R29="Preventivo",S29="Automático"),"50%",IF(AND(R29="Preventivo",S29="Manual"),"40%",IF(AND(R29="Detectivo",S29="Automático"),"40%",IF(AND(R29="Detectivo",S29="Manual"),"30%",IF(AND(R29="Correctivo",S29="Automático"),"35%",IF(AND(R29="Correctivo",S29="Manual"),"25%",""))))))</f>
        <v/>
      </c>
      <c r="U29" s="128"/>
      <c r="V29" s="128"/>
      <c r="W29" s="128"/>
      <c r="X29" s="130" t="str">
        <f>IFERROR(IF(AND(Q28="Probabilidad",Q29="Probabilidad"),(Z28-(+Z28*T29)),IF(Q29="Probabilidad",(I28-(+I28*T29)),IF(Q29="Impacto",Z28,""))),"")</f>
        <v/>
      </c>
      <c r="Y29" s="131" t="str">
        <f t="shared" si="1"/>
        <v/>
      </c>
      <c r="Z29" s="132" t="str">
        <f t="shared" ref="Z29:Z33" si="25">+X29</f>
        <v/>
      </c>
      <c r="AA29" s="131" t="str">
        <f t="shared" si="3"/>
        <v/>
      </c>
      <c r="AB29" s="132" t="str">
        <f>IFERROR(IF(AND(Q28="Impacto",Q29="Impacto"),(AB22-(+AB22*T29)),IF(Q29="Impacto",($M$28-(+$M$28*T29)),IF(Q29="Probabilidad",AB22,""))),"")</f>
        <v/>
      </c>
      <c r="AC29" s="133" t="str">
        <f t="shared" ref="AC29:AC30" si="26">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34"/>
      <c r="AE29" s="135"/>
      <c r="AF29" s="136"/>
      <c r="AG29" s="137"/>
      <c r="AH29" s="137"/>
      <c r="AI29" s="135"/>
      <c r="AJ29" s="136"/>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ht="151.5" customHeight="1" x14ac:dyDescent="0.3">
      <c r="A30" s="199"/>
      <c r="B30" s="202"/>
      <c r="C30" s="202"/>
      <c r="D30" s="202"/>
      <c r="E30" s="205"/>
      <c r="F30" s="202"/>
      <c r="G30" s="208"/>
      <c r="H30" s="193"/>
      <c r="I30" s="187"/>
      <c r="J30" s="190"/>
      <c r="K30" s="187">
        <f t="shared" ca="1" si="23"/>
        <v>0</v>
      </c>
      <c r="L30" s="193"/>
      <c r="M30" s="187"/>
      <c r="N30" s="196"/>
      <c r="O30" s="125">
        <v>3</v>
      </c>
      <c r="P30" s="138"/>
      <c r="Q30" s="127" t="str">
        <f>IF(OR(R30="Preventivo",R30="Detectivo"),"Probabilidad",IF(R30="Correctivo","Impacto",""))</f>
        <v/>
      </c>
      <c r="R30" s="128"/>
      <c r="S30" s="128"/>
      <c r="T30" s="129" t="str">
        <f t="shared" si="24"/>
        <v/>
      </c>
      <c r="U30" s="128"/>
      <c r="V30" s="128"/>
      <c r="W30" s="128"/>
      <c r="X30" s="130" t="str">
        <f>IFERROR(IF(AND(Q29="Probabilidad",Q30="Probabilidad"),(Z29-(+Z29*T30)),IF(AND(Q29="Impacto",Q30="Probabilidad"),(Z28-(+Z28*T30)),IF(Q30="Impacto",Z29,""))),"")</f>
        <v/>
      </c>
      <c r="Y30" s="131" t="str">
        <f t="shared" si="1"/>
        <v/>
      </c>
      <c r="Z30" s="132" t="str">
        <f t="shared" si="25"/>
        <v/>
      </c>
      <c r="AA30" s="131" t="str">
        <f t="shared" si="3"/>
        <v/>
      </c>
      <c r="AB30" s="132" t="str">
        <f>IFERROR(IF(AND(Q29="Impacto",Q30="Impacto"),(AB29-(+AB29*T30)),IF(AND(Q29="Probabilidad",Q30="Impacto"),(AB28-(+AB28*T30)),IF(Q30="Probabilidad",AB29,""))),"")</f>
        <v/>
      </c>
      <c r="AC30" s="133" t="str">
        <f t="shared" si="26"/>
        <v/>
      </c>
      <c r="AD30" s="134"/>
      <c r="AE30" s="135"/>
      <c r="AF30" s="136"/>
      <c r="AG30" s="137"/>
      <c r="AH30" s="137"/>
      <c r="AI30" s="135"/>
      <c r="AJ30" s="136"/>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ht="151.5" customHeight="1" x14ac:dyDescent="0.3">
      <c r="A31" s="199"/>
      <c r="B31" s="202"/>
      <c r="C31" s="202"/>
      <c r="D31" s="202"/>
      <c r="E31" s="205"/>
      <c r="F31" s="202"/>
      <c r="G31" s="208"/>
      <c r="H31" s="193"/>
      <c r="I31" s="187"/>
      <c r="J31" s="190"/>
      <c r="K31" s="187">
        <f t="shared" ca="1" si="23"/>
        <v>0</v>
      </c>
      <c r="L31" s="193"/>
      <c r="M31" s="187"/>
      <c r="N31" s="196"/>
      <c r="O31" s="125">
        <v>4</v>
      </c>
      <c r="P31" s="126"/>
      <c r="Q31" s="127" t="str">
        <f t="shared" ref="Q31:Q33" si="27">IF(OR(R31="Preventivo",R31="Detectivo"),"Probabilidad",IF(R31="Correctivo","Impacto",""))</f>
        <v/>
      </c>
      <c r="R31" s="128"/>
      <c r="S31" s="128"/>
      <c r="T31" s="129" t="str">
        <f t="shared" si="24"/>
        <v/>
      </c>
      <c r="U31" s="128"/>
      <c r="V31" s="128"/>
      <c r="W31" s="128"/>
      <c r="X31" s="130" t="str">
        <f t="shared" ref="X31:X33" si="28">IFERROR(IF(AND(Q30="Probabilidad",Q31="Probabilidad"),(Z30-(+Z30*T31)),IF(AND(Q30="Impacto",Q31="Probabilidad"),(Z29-(+Z29*T31)),IF(Q31="Impacto",Z30,""))),"")</f>
        <v/>
      </c>
      <c r="Y31" s="131" t="str">
        <f t="shared" si="1"/>
        <v/>
      </c>
      <c r="Z31" s="132" t="str">
        <f t="shared" si="25"/>
        <v/>
      </c>
      <c r="AA31" s="131" t="str">
        <f t="shared" si="3"/>
        <v/>
      </c>
      <c r="AB31" s="132" t="str">
        <f t="shared" ref="AB31:AB33" si="29">IFERROR(IF(AND(Q30="Impacto",Q31="Impacto"),(AB30-(+AB30*T31)),IF(AND(Q30="Probabilidad",Q31="Impacto"),(AB29-(+AB29*T31)),IF(Q31="Probabilidad",AB30,""))),"")</f>
        <v/>
      </c>
      <c r="AC31" s="133"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4"/>
      <c r="AE31" s="135"/>
      <c r="AF31" s="136"/>
      <c r="AG31" s="137"/>
      <c r="AH31" s="137"/>
      <c r="AI31" s="135"/>
      <c r="AJ31" s="136"/>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ht="151.5" customHeight="1" x14ac:dyDescent="0.3">
      <c r="A32" s="199"/>
      <c r="B32" s="202"/>
      <c r="C32" s="202"/>
      <c r="D32" s="202"/>
      <c r="E32" s="205"/>
      <c r="F32" s="202"/>
      <c r="G32" s="208"/>
      <c r="H32" s="193"/>
      <c r="I32" s="187"/>
      <c r="J32" s="190"/>
      <c r="K32" s="187">
        <f t="shared" ca="1" si="23"/>
        <v>0</v>
      </c>
      <c r="L32" s="193"/>
      <c r="M32" s="187"/>
      <c r="N32" s="196"/>
      <c r="O32" s="125">
        <v>5</v>
      </c>
      <c r="P32" s="126"/>
      <c r="Q32" s="127" t="str">
        <f t="shared" si="27"/>
        <v/>
      </c>
      <c r="R32" s="128"/>
      <c r="S32" s="128"/>
      <c r="T32" s="129" t="str">
        <f t="shared" si="24"/>
        <v/>
      </c>
      <c r="U32" s="128"/>
      <c r="V32" s="128"/>
      <c r="W32" s="128"/>
      <c r="X32" s="139" t="str">
        <f t="shared" si="28"/>
        <v/>
      </c>
      <c r="Y32" s="131" t="str">
        <f>IFERROR(IF(X32="","",IF(X32&lt;=0.2,"Muy Baja",IF(X32&lt;=0.4,"Baja",IF(X32&lt;=0.6,"Media",IF(X32&lt;=0.8,"Alta","Muy Alta"))))),"")</f>
        <v/>
      </c>
      <c r="Z32" s="132" t="str">
        <f t="shared" si="25"/>
        <v/>
      </c>
      <c r="AA32" s="131" t="str">
        <f t="shared" si="3"/>
        <v/>
      </c>
      <c r="AB32" s="132" t="str">
        <f t="shared" si="29"/>
        <v/>
      </c>
      <c r="AC32" s="133"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4"/>
      <c r="AE32" s="135"/>
      <c r="AF32" s="136"/>
      <c r="AG32" s="137"/>
      <c r="AH32" s="137"/>
      <c r="AI32" s="135"/>
      <c r="AJ32" s="136"/>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ht="151.5" customHeight="1" x14ac:dyDescent="0.3">
      <c r="A33" s="200"/>
      <c r="B33" s="203"/>
      <c r="C33" s="203"/>
      <c r="D33" s="203"/>
      <c r="E33" s="206"/>
      <c r="F33" s="203"/>
      <c r="G33" s="209"/>
      <c r="H33" s="194"/>
      <c r="I33" s="188"/>
      <c r="J33" s="191"/>
      <c r="K33" s="188">
        <f t="shared" ca="1" si="23"/>
        <v>0</v>
      </c>
      <c r="L33" s="194"/>
      <c r="M33" s="188"/>
      <c r="N33" s="197"/>
      <c r="O33" s="125">
        <v>6</v>
      </c>
      <c r="P33" s="126"/>
      <c r="Q33" s="127" t="str">
        <f t="shared" si="27"/>
        <v/>
      </c>
      <c r="R33" s="128"/>
      <c r="S33" s="128"/>
      <c r="T33" s="129" t="str">
        <f t="shared" si="24"/>
        <v/>
      </c>
      <c r="U33" s="128"/>
      <c r="V33" s="128"/>
      <c r="W33" s="128"/>
      <c r="X33" s="130" t="str">
        <f t="shared" si="28"/>
        <v/>
      </c>
      <c r="Y33" s="131" t="str">
        <f t="shared" si="1"/>
        <v/>
      </c>
      <c r="Z33" s="132" t="str">
        <f t="shared" si="25"/>
        <v/>
      </c>
      <c r="AA33" s="131" t="str">
        <f t="shared" si="3"/>
        <v/>
      </c>
      <c r="AB33" s="132" t="str">
        <f t="shared" si="29"/>
        <v/>
      </c>
      <c r="AC33" s="133" t="str">
        <f t="shared" si="30"/>
        <v/>
      </c>
      <c r="AD33" s="134"/>
      <c r="AE33" s="135"/>
      <c r="AF33" s="136"/>
      <c r="AG33" s="137"/>
      <c r="AH33" s="137"/>
      <c r="AI33" s="135"/>
      <c r="AJ33" s="136"/>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ht="151.5" customHeight="1" x14ac:dyDescent="0.3">
      <c r="A34" s="198">
        <v>5</v>
      </c>
      <c r="B34" s="201"/>
      <c r="C34" s="201"/>
      <c r="D34" s="201"/>
      <c r="E34" s="204"/>
      <c r="F34" s="201"/>
      <c r="G34" s="207"/>
      <c r="H34" s="192" t="str">
        <f>IF(G34&lt;=0,"",IF(G34&lt;=2,"Muy Baja",IF(G34&lt;=24,"Baja",IF(G34&lt;=500,"Media",IF(G34&lt;=5000,"Alta","Muy Alta")))))</f>
        <v/>
      </c>
      <c r="I34" s="186" t="str">
        <f>IF(H34="","",IF(H34="Muy Baja",0.2,IF(H34="Baja",0.4,IF(H34="Media",0.6,IF(H34="Alta",0.8,IF(H34="Muy Alta",1,))))))</f>
        <v/>
      </c>
      <c r="J34" s="189"/>
      <c r="K34" s="186">
        <f ca="1">IF(NOT(ISERROR(MATCH(J34,'Tabla Impacto'!$B$221:$B$223,0))),'Tabla Impacto'!$F$223&amp;"Por favor no seleccionar los criterios de impacto(Afectación Económica o presupuestal y Pérdida Reputacional)",J34)</f>
        <v>0</v>
      </c>
      <c r="L34" s="192" t="str">
        <f ca="1">IF(OR(K34='Tabla Impacto'!$C$11,K34='Tabla Impacto'!$D$11),"Leve",IF(OR(K34='Tabla Impacto'!$C$12,K34='Tabla Impacto'!$D$12),"Menor",IF(OR(K34='Tabla Impacto'!$C$13,K34='Tabla Impacto'!$D$13),"Moderado",IF(OR(K34='Tabla Impacto'!$C$14,K34='Tabla Impacto'!$D$14),"Mayor",IF(OR(K34='Tabla Impacto'!$C$15,K34='Tabla Impacto'!$D$15),"Catastrófico","")))))</f>
        <v/>
      </c>
      <c r="M34" s="186" t="str">
        <f ca="1">IF(L34="","",IF(L34="Leve",0.2,IF(L34="Menor",0.4,IF(L34="Moderado",0.6,IF(L34="Mayor",0.8,IF(L34="Catastrófico",1,))))))</f>
        <v/>
      </c>
      <c r="N34" s="195" t="str">
        <f ca="1">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
      </c>
      <c r="O34" s="125">
        <v>1</v>
      </c>
      <c r="P34" s="126"/>
      <c r="Q34" s="127" t="str">
        <f>IF(OR(R34="Preventivo",R34="Detectivo"),"Probabilidad",IF(R34="Correctivo","Impacto",""))</f>
        <v/>
      </c>
      <c r="R34" s="128"/>
      <c r="S34" s="128"/>
      <c r="T34" s="129" t="str">
        <f>IF(AND(R34="Preventivo",S34="Automático"),"50%",IF(AND(R34="Preventivo",S34="Manual"),"40%",IF(AND(R34="Detectivo",S34="Automático"),"40%",IF(AND(R34="Detectivo",S34="Manual"),"30%",IF(AND(R34="Correctivo",S34="Automático"),"35%",IF(AND(R34="Correctivo",S34="Manual"),"25%",""))))))</f>
        <v/>
      </c>
      <c r="U34" s="128"/>
      <c r="V34" s="128"/>
      <c r="W34" s="128"/>
      <c r="X34" s="130" t="str">
        <f>IFERROR(IF(Q34="Probabilidad",(I34-(+I34*T34)),IF(Q34="Impacto",I34,"")),"")</f>
        <v/>
      </c>
      <c r="Y34" s="131" t="str">
        <f>IFERROR(IF(X34="","",IF(X34&lt;=0.2,"Muy Baja",IF(X34&lt;=0.4,"Baja",IF(X34&lt;=0.6,"Media",IF(X34&lt;=0.8,"Alta","Muy Alta"))))),"")</f>
        <v/>
      </c>
      <c r="Z34" s="132" t="str">
        <f>+X34</f>
        <v/>
      </c>
      <c r="AA34" s="131" t="str">
        <f>IFERROR(IF(AB34="","",IF(AB34&lt;=0.2,"Leve",IF(AB34&lt;=0.4,"Menor",IF(AB34&lt;=0.6,"Moderado",IF(AB34&lt;=0.8,"Mayor","Catastrófico"))))),"")</f>
        <v/>
      </c>
      <c r="AB34" s="132" t="str">
        <f>IFERROR(IF(Q34="Impacto",(M34-(+M34*T34)),IF(Q34="Probabilidad",M34,"")),"")</f>
        <v/>
      </c>
      <c r="AC34" s="133"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
      </c>
      <c r="AD34" s="134"/>
      <c r="AE34" s="135"/>
      <c r="AF34" s="136"/>
      <c r="AG34" s="137"/>
      <c r="AH34" s="137"/>
      <c r="AI34" s="135"/>
      <c r="AJ34" s="136"/>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ht="151.5" customHeight="1" x14ac:dyDescent="0.3">
      <c r="A35" s="199"/>
      <c r="B35" s="202"/>
      <c r="C35" s="202"/>
      <c r="D35" s="202"/>
      <c r="E35" s="205"/>
      <c r="F35" s="202"/>
      <c r="G35" s="208"/>
      <c r="H35" s="193"/>
      <c r="I35" s="187"/>
      <c r="J35" s="190"/>
      <c r="K35" s="187">
        <f t="shared" ref="K35:K39" ca="1" si="31">IF(NOT(ISERROR(MATCH(J35,_xlfn.ANCHORARRAY(E46),0))),I48&amp;"Por favor no seleccionar los criterios de impacto",J35)</f>
        <v>0</v>
      </c>
      <c r="L35" s="193"/>
      <c r="M35" s="187"/>
      <c r="N35" s="196"/>
      <c r="O35" s="125">
        <v>2</v>
      </c>
      <c r="P35" s="126"/>
      <c r="Q35" s="127" t="str">
        <f>IF(OR(R35="Preventivo",R35="Detectivo"),"Probabilidad",IF(R35="Correctivo","Impacto",""))</f>
        <v/>
      </c>
      <c r="R35" s="128"/>
      <c r="S35" s="128"/>
      <c r="T35" s="129" t="str">
        <f t="shared" ref="T35:T39" si="32">IF(AND(R35="Preventivo",S35="Automático"),"50%",IF(AND(R35="Preventivo",S35="Manual"),"40%",IF(AND(R35="Detectivo",S35="Automático"),"40%",IF(AND(R35="Detectivo",S35="Manual"),"30%",IF(AND(R35="Correctivo",S35="Automático"),"35%",IF(AND(R35="Correctivo",S35="Manual"),"25%",""))))))</f>
        <v/>
      </c>
      <c r="U35" s="128"/>
      <c r="V35" s="128"/>
      <c r="W35" s="128"/>
      <c r="X35" s="130" t="str">
        <f>IFERROR(IF(AND(Q34="Probabilidad",Q35="Probabilidad"),(Z34-(+Z34*T35)),IF(Q35="Probabilidad",(I34-(+I34*T35)),IF(Q35="Impacto",Z34,""))),"")</f>
        <v/>
      </c>
      <c r="Y35" s="131" t="str">
        <f t="shared" si="1"/>
        <v/>
      </c>
      <c r="Z35" s="132" t="str">
        <f t="shared" ref="Z35:Z39" si="33">+X35</f>
        <v/>
      </c>
      <c r="AA35" s="131" t="str">
        <f t="shared" si="3"/>
        <v/>
      </c>
      <c r="AB35" s="132" t="str">
        <f>IFERROR(IF(AND(Q34="Impacto",Q35="Impacto"),(AB28-(+AB28*T35)),IF(Q35="Impacto",($M$34-(+$M$34*T35)),IF(Q35="Probabilidad",AB28,""))),"")</f>
        <v/>
      </c>
      <c r="AC35" s="133"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34"/>
      <c r="AE35" s="135"/>
      <c r="AF35" s="136"/>
      <c r="AG35" s="137"/>
      <c r="AH35" s="137"/>
      <c r="AI35" s="135"/>
      <c r="AJ35" s="136"/>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ht="151.5" customHeight="1" x14ac:dyDescent="0.3">
      <c r="A36" s="199"/>
      <c r="B36" s="202"/>
      <c r="C36" s="202"/>
      <c r="D36" s="202"/>
      <c r="E36" s="205"/>
      <c r="F36" s="202"/>
      <c r="G36" s="208"/>
      <c r="H36" s="193"/>
      <c r="I36" s="187"/>
      <c r="J36" s="190"/>
      <c r="K36" s="187">
        <f t="shared" ca="1" si="31"/>
        <v>0</v>
      </c>
      <c r="L36" s="193"/>
      <c r="M36" s="187"/>
      <c r="N36" s="196"/>
      <c r="O36" s="125">
        <v>3</v>
      </c>
      <c r="P36" s="138"/>
      <c r="Q36" s="127" t="str">
        <f>IF(OR(R36="Preventivo",R36="Detectivo"),"Probabilidad",IF(R36="Correctivo","Impacto",""))</f>
        <v/>
      </c>
      <c r="R36" s="128"/>
      <c r="S36" s="128"/>
      <c r="T36" s="129" t="str">
        <f t="shared" si="32"/>
        <v/>
      </c>
      <c r="U36" s="128"/>
      <c r="V36" s="128"/>
      <c r="W36" s="128"/>
      <c r="X36" s="130" t="str">
        <f>IFERROR(IF(AND(Q35="Probabilidad",Q36="Probabilidad"),(Z35-(+Z35*T36)),IF(AND(Q35="Impacto",Q36="Probabilidad"),(Z34-(+Z34*T36)),IF(Q36="Impacto",Z35,""))),"")</f>
        <v/>
      </c>
      <c r="Y36" s="131" t="str">
        <f t="shared" si="1"/>
        <v/>
      </c>
      <c r="Z36" s="132" t="str">
        <f t="shared" si="33"/>
        <v/>
      </c>
      <c r="AA36" s="131" t="str">
        <f t="shared" si="3"/>
        <v/>
      </c>
      <c r="AB36" s="132" t="str">
        <f>IFERROR(IF(AND(Q35="Impacto",Q36="Impacto"),(AB35-(+AB35*T36)),IF(AND(Q35="Probabilidad",Q36="Impacto"),(AB34-(+AB34*T36)),IF(Q36="Probabilidad",AB35,""))),"")</f>
        <v/>
      </c>
      <c r="AC36" s="133" t="str">
        <f t="shared" si="34"/>
        <v/>
      </c>
      <c r="AD36" s="134"/>
      <c r="AE36" s="135"/>
      <c r="AF36" s="136"/>
      <c r="AG36" s="137"/>
      <c r="AH36" s="137"/>
      <c r="AI36" s="135"/>
      <c r="AJ36" s="136"/>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ht="151.5" customHeight="1" x14ac:dyDescent="0.3">
      <c r="A37" s="199"/>
      <c r="B37" s="202"/>
      <c r="C37" s="202"/>
      <c r="D37" s="202"/>
      <c r="E37" s="205"/>
      <c r="F37" s="202"/>
      <c r="G37" s="208"/>
      <c r="H37" s="193"/>
      <c r="I37" s="187"/>
      <c r="J37" s="190"/>
      <c r="K37" s="187">
        <f t="shared" ca="1" si="31"/>
        <v>0</v>
      </c>
      <c r="L37" s="193"/>
      <c r="M37" s="187"/>
      <c r="N37" s="196"/>
      <c r="O37" s="125">
        <v>4</v>
      </c>
      <c r="P37" s="126"/>
      <c r="Q37" s="127" t="str">
        <f t="shared" ref="Q37:Q39" si="35">IF(OR(R37="Preventivo",R37="Detectivo"),"Probabilidad",IF(R37="Correctivo","Impacto",""))</f>
        <v/>
      </c>
      <c r="R37" s="128"/>
      <c r="S37" s="128"/>
      <c r="T37" s="129" t="str">
        <f t="shared" si="32"/>
        <v/>
      </c>
      <c r="U37" s="128"/>
      <c r="V37" s="128"/>
      <c r="W37" s="128"/>
      <c r="X37" s="130" t="str">
        <f t="shared" ref="X37:X39" si="36">IFERROR(IF(AND(Q36="Probabilidad",Q37="Probabilidad"),(Z36-(+Z36*T37)),IF(AND(Q36="Impacto",Q37="Probabilidad"),(Z35-(+Z35*T37)),IF(Q37="Impacto",Z36,""))),"")</f>
        <v/>
      </c>
      <c r="Y37" s="131" t="str">
        <f t="shared" si="1"/>
        <v/>
      </c>
      <c r="Z37" s="132" t="str">
        <f t="shared" si="33"/>
        <v/>
      </c>
      <c r="AA37" s="131" t="str">
        <f t="shared" si="3"/>
        <v/>
      </c>
      <c r="AB37" s="132" t="str">
        <f t="shared" ref="AB37:AB39" si="37">IFERROR(IF(AND(Q36="Impacto",Q37="Impacto"),(AB36-(+AB36*T37)),IF(AND(Q36="Probabilidad",Q37="Impacto"),(AB35-(+AB35*T37)),IF(Q37="Probabilidad",AB36,""))),"")</f>
        <v/>
      </c>
      <c r="AC37" s="133"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4"/>
      <c r="AE37" s="135"/>
      <c r="AF37" s="136"/>
      <c r="AG37" s="137"/>
      <c r="AH37" s="137"/>
      <c r="AI37" s="135"/>
      <c r="AJ37" s="136"/>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ht="151.5" customHeight="1" x14ac:dyDescent="0.3">
      <c r="A38" s="199"/>
      <c r="B38" s="202"/>
      <c r="C38" s="202"/>
      <c r="D38" s="202"/>
      <c r="E38" s="205"/>
      <c r="F38" s="202"/>
      <c r="G38" s="208"/>
      <c r="H38" s="193"/>
      <c r="I38" s="187"/>
      <c r="J38" s="190"/>
      <c r="K38" s="187">
        <f t="shared" ca="1" si="31"/>
        <v>0</v>
      </c>
      <c r="L38" s="193"/>
      <c r="M38" s="187"/>
      <c r="N38" s="196"/>
      <c r="O38" s="125">
        <v>5</v>
      </c>
      <c r="P38" s="126"/>
      <c r="Q38" s="127" t="str">
        <f t="shared" si="35"/>
        <v/>
      </c>
      <c r="R38" s="128"/>
      <c r="S38" s="128"/>
      <c r="T38" s="129" t="str">
        <f t="shared" si="32"/>
        <v/>
      </c>
      <c r="U38" s="128"/>
      <c r="V38" s="128"/>
      <c r="W38" s="128"/>
      <c r="X38" s="130" t="str">
        <f t="shared" si="36"/>
        <v/>
      </c>
      <c r="Y38" s="131" t="str">
        <f t="shared" si="1"/>
        <v/>
      </c>
      <c r="Z38" s="132" t="str">
        <f t="shared" si="33"/>
        <v/>
      </c>
      <c r="AA38" s="131" t="str">
        <f t="shared" si="3"/>
        <v/>
      </c>
      <c r="AB38" s="132" t="str">
        <f t="shared" si="37"/>
        <v/>
      </c>
      <c r="AC38" s="133"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4"/>
      <c r="AE38" s="135"/>
      <c r="AF38" s="136"/>
      <c r="AG38" s="137"/>
      <c r="AH38" s="137"/>
      <c r="AI38" s="135"/>
      <c r="AJ38" s="136"/>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ht="151.5" customHeight="1" x14ac:dyDescent="0.3">
      <c r="A39" s="200"/>
      <c r="B39" s="203"/>
      <c r="C39" s="203"/>
      <c r="D39" s="203"/>
      <c r="E39" s="206"/>
      <c r="F39" s="203"/>
      <c r="G39" s="209"/>
      <c r="H39" s="194"/>
      <c r="I39" s="188"/>
      <c r="J39" s="191"/>
      <c r="K39" s="188">
        <f t="shared" ca="1" si="31"/>
        <v>0</v>
      </c>
      <c r="L39" s="194"/>
      <c r="M39" s="188"/>
      <c r="N39" s="197"/>
      <c r="O39" s="125">
        <v>6</v>
      </c>
      <c r="P39" s="126"/>
      <c r="Q39" s="127" t="str">
        <f t="shared" si="35"/>
        <v/>
      </c>
      <c r="R39" s="128"/>
      <c r="S39" s="128"/>
      <c r="T39" s="129" t="str">
        <f t="shared" si="32"/>
        <v/>
      </c>
      <c r="U39" s="128"/>
      <c r="V39" s="128"/>
      <c r="W39" s="128"/>
      <c r="X39" s="130" t="str">
        <f t="shared" si="36"/>
        <v/>
      </c>
      <c r="Y39" s="131" t="str">
        <f t="shared" si="1"/>
        <v/>
      </c>
      <c r="Z39" s="132" t="str">
        <f t="shared" si="33"/>
        <v/>
      </c>
      <c r="AA39" s="131" t="str">
        <f t="shared" si="3"/>
        <v/>
      </c>
      <c r="AB39" s="132" t="str">
        <f t="shared" si="37"/>
        <v/>
      </c>
      <c r="AC39" s="133" t="str">
        <f t="shared" si="38"/>
        <v/>
      </c>
      <c r="AD39" s="134"/>
      <c r="AE39" s="135"/>
      <c r="AF39" s="136"/>
      <c r="AG39" s="137"/>
      <c r="AH39" s="137"/>
      <c r="AI39" s="135"/>
      <c r="AJ39" s="136"/>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ht="151.5" customHeight="1" x14ac:dyDescent="0.3">
      <c r="A40" s="198">
        <v>6</v>
      </c>
      <c r="B40" s="201"/>
      <c r="C40" s="201"/>
      <c r="D40" s="201"/>
      <c r="E40" s="204"/>
      <c r="F40" s="201"/>
      <c r="G40" s="207"/>
      <c r="H40" s="192" t="str">
        <f>IF(G40&lt;=0,"",IF(G40&lt;=2,"Muy Baja",IF(G40&lt;=24,"Baja",IF(G40&lt;=500,"Media",IF(G40&lt;=5000,"Alta","Muy Alta")))))</f>
        <v/>
      </c>
      <c r="I40" s="186" t="str">
        <f>IF(H40="","",IF(H40="Muy Baja",0.2,IF(H40="Baja",0.4,IF(H40="Media",0.6,IF(H40="Alta",0.8,IF(H40="Muy Alta",1,))))))</f>
        <v/>
      </c>
      <c r="J40" s="189"/>
      <c r="K40" s="186">
        <f ca="1">IF(NOT(ISERROR(MATCH(J40,'Tabla Impacto'!$B$221:$B$223,0))),'Tabla Impacto'!$F$223&amp;"Por favor no seleccionar los criterios de impacto(Afectación Económica o presupuestal y Pérdida Reputacional)",J40)</f>
        <v>0</v>
      </c>
      <c r="L40" s="192" t="str">
        <f ca="1">IF(OR(K40='Tabla Impacto'!$C$11,K40='Tabla Impacto'!$D$11),"Leve",IF(OR(K40='Tabla Impacto'!$C$12,K40='Tabla Impacto'!$D$12),"Menor",IF(OR(K40='Tabla Impacto'!$C$13,K40='Tabla Impacto'!$D$13),"Moderado",IF(OR(K40='Tabla Impacto'!$C$14,K40='Tabla Impacto'!$D$14),"Mayor",IF(OR(K40='Tabla Impacto'!$C$15,K40='Tabla Impacto'!$D$15),"Catastrófico","")))))</f>
        <v/>
      </c>
      <c r="M40" s="186" t="str">
        <f ca="1">IF(L40="","",IF(L40="Leve",0.2,IF(L40="Menor",0.4,IF(L40="Moderado",0.6,IF(L40="Mayor",0.8,IF(L40="Catastrófico",1,))))))</f>
        <v/>
      </c>
      <c r="N40" s="195" t="str">
        <f ca="1">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
      </c>
      <c r="O40" s="125">
        <v>1</v>
      </c>
      <c r="P40" s="126"/>
      <c r="Q40" s="127" t="str">
        <f>IF(OR(R40="Preventivo",R40="Detectivo"),"Probabilidad",IF(R40="Correctivo","Impacto",""))</f>
        <v/>
      </c>
      <c r="R40" s="128"/>
      <c r="S40" s="128"/>
      <c r="T40" s="129" t="str">
        <f>IF(AND(R40="Preventivo",S40="Automático"),"50%",IF(AND(R40="Preventivo",S40="Manual"),"40%",IF(AND(R40="Detectivo",S40="Automático"),"40%",IF(AND(R40="Detectivo",S40="Manual"),"30%",IF(AND(R40="Correctivo",S40="Automático"),"35%",IF(AND(R40="Correctivo",S40="Manual"),"25%",""))))))</f>
        <v/>
      </c>
      <c r="U40" s="128"/>
      <c r="V40" s="128"/>
      <c r="W40" s="128"/>
      <c r="X40" s="130" t="str">
        <f>IFERROR(IF(Q40="Probabilidad",(I40-(+I40*T40)),IF(Q40="Impacto",I40,"")),"")</f>
        <v/>
      </c>
      <c r="Y40" s="131" t="str">
        <f>IFERROR(IF(X40="","",IF(X40&lt;=0.2,"Muy Baja",IF(X40&lt;=0.4,"Baja",IF(X40&lt;=0.6,"Media",IF(X40&lt;=0.8,"Alta","Muy Alta"))))),"")</f>
        <v/>
      </c>
      <c r="Z40" s="132" t="str">
        <f>+X40</f>
        <v/>
      </c>
      <c r="AA40" s="131" t="str">
        <f>IFERROR(IF(AB40="","",IF(AB40&lt;=0.2,"Leve",IF(AB40&lt;=0.4,"Menor",IF(AB40&lt;=0.6,"Moderado",IF(AB40&lt;=0.8,"Mayor","Catastrófico"))))),"")</f>
        <v/>
      </c>
      <c r="AB40" s="132" t="str">
        <f>IFERROR(IF(Q40="Impacto",(M40-(+M40*T40)),IF(Q40="Probabilidad",M40,"")),"")</f>
        <v/>
      </c>
      <c r="AC40" s="133"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
      </c>
      <c r="AD40" s="134"/>
      <c r="AE40" s="135"/>
      <c r="AF40" s="136"/>
      <c r="AG40" s="137"/>
      <c r="AH40" s="137"/>
      <c r="AI40" s="135"/>
      <c r="AJ40" s="136"/>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ht="151.5" customHeight="1" x14ac:dyDescent="0.3">
      <c r="A41" s="199"/>
      <c r="B41" s="202"/>
      <c r="C41" s="202"/>
      <c r="D41" s="202"/>
      <c r="E41" s="205"/>
      <c r="F41" s="202"/>
      <c r="G41" s="208"/>
      <c r="H41" s="193"/>
      <c r="I41" s="187"/>
      <c r="J41" s="190"/>
      <c r="K41" s="187">
        <f t="shared" ref="K41:K45" ca="1" si="39">IF(NOT(ISERROR(MATCH(J41,_xlfn.ANCHORARRAY(E52),0))),I54&amp;"Por favor no seleccionar los criterios de impacto",J41)</f>
        <v>0</v>
      </c>
      <c r="L41" s="193"/>
      <c r="M41" s="187"/>
      <c r="N41" s="196"/>
      <c r="O41" s="125">
        <v>2</v>
      </c>
      <c r="P41" s="126"/>
      <c r="Q41" s="127" t="str">
        <f>IF(OR(R41="Preventivo",R41="Detectivo"),"Probabilidad",IF(R41="Correctivo","Impacto",""))</f>
        <v/>
      </c>
      <c r="R41" s="128"/>
      <c r="S41" s="128"/>
      <c r="T41" s="129" t="str">
        <f t="shared" ref="T41:T45" si="40">IF(AND(R41="Preventivo",S41="Automático"),"50%",IF(AND(R41="Preventivo",S41="Manual"),"40%",IF(AND(R41="Detectivo",S41="Automático"),"40%",IF(AND(R41="Detectivo",S41="Manual"),"30%",IF(AND(R41="Correctivo",S41="Automático"),"35%",IF(AND(R41="Correctivo",S41="Manual"),"25%",""))))))</f>
        <v/>
      </c>
      <c r="U41" s="128"/>
      <c r="V41" s="128"/>
      <c r="W41" s="128"/>
      <c r="X41" s="130" t="str">
        <f>IFERROR(IF(AND(Q40="Probabilidad",Q41="Probabilidad"),(Z40-(+Z40*T41)),IF(Q41="Probabilidad",(I40-(+I40*T41)),IF(Q41="Impacto",Z40,""))),"")</f>
        <v/>
      </c>
      <c r="Y41" s="131" t="str">
        <f t="shared" si="1"/>
        <v/>
      </c>
      <c r="Z41" s="132" t="str">
        <f t="shared" ref="Z41:Z45" si="41">+X41</f>
        <v/>
      </c>
      <c r="AA41" s="131" t="str">
        <f t="shared" si="3"/>
        <v/>
      </c>
      <c r="AB41" s="132" t="str">
        <f>IFERROR(IF(AND(Q40="Impacto",Q41="Impacto"),(AB34-(+AB34*T41)),IF(Q41="Impacto",($M$40-(+$M$40*T41)),IF(Q41="Probabilidad",AB34,""))),"")</f>
        <v/>
      </c>
      <c r="AC41" s="133"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34"/>
      <c r="AE41" s="135"/>
      <c r="AF41" s="136"/>
      <c r="AG41" s="137"/>
      <c r="AH41" s="137"/>
      <c r="AI41" s="135"/>
      <c r="AJ41" s="136"/>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ht="151.5" customHeight="1" x14ac:dyDescent="0.3">
      <c r="A42" s="199"/>
      <c r="B42" s="202"/>
      <c r="C42" s="202"/>
      <c r="D42" s="202"/>
      <c r="E42" s="205"/>
      <c r="F42" s="202"/>
      <c r="G42" s="208"/>
      <c r="H42" s="193"/>
      <c r="I42" s="187"/>
      <c r="J42" s="190"/>
      <c r="K42" s="187">
        <f t="shared" ca="1" si="39"/>
        <v>0</v>
      </c>
      <c r="L42" s="193"/>
      <c r="M42" s="187"/>
      <c r="N42" s="196"/>
      <c r="O42" s="125">
        <v>3</v>
      </c>
      <c r="P42" s="138"/>
      <c r="Q42" s="127" t="str">
        <f>IF(OR(R42="Preventivo",R42="Detectivo"),"Probabilidad",IF(R42="Correctivo","Impacto",""))</f>
        <v/>
      </c>
      <c r="R42" s="128"/>
      <c r="S42" s="128"/>
      <c r="T42" s="129" t="str">
        <f t="shared" si="40"/>
        <v/>
      </c>
      <c r="U42" s="128"/>
      <c r="V42" s="128"/>
      <c r="W42" s="128"/>
      <c r="X42" s="130" t="str">
        <f>IFERROR(IF(AND(Q41="Probabilidad",Q42="Probabilidad"),(Z41-(+Z41*T42)),IF(AND(Q41="Impacto",Q42="Probabilidad"),(Z40-(+Z40*T42)),IF(Q42="Impacto",Z41,""))),"")</f>
        <v/>
      </c>
      <c r="Y42" s="131" t="str">
        <f t="shared" si="1"/>
        <v/>
      </c>
      <c r="Z42" s="132" t="str">
        <f t="shared" si="41"/>
        <v/>
      </c>
      <c r="AA42" s="131" t="str">
        <f t="shared" si="3"/>
        <v/>
      </c>
      <c r="AB42" s="132" t="str">
        <f>IFERROR(IF(AND(Q41="Impacto",Q42="Impacto"),(AB41-(+AB41*T42)),IF(AND(Q41="Probabilidad",Q42="Impacto"),(AB40-(+AB40*T42)),IF(Q42="Probabilidad",AB41,""))),"")</f>
        <v/>
      </c>
      <c r="AC42" s="133" t="str">
        <f t="shared" si="42"/>
        <v/>
      </c>
      <c r="AD42" s="134"/>
      <c r="AE42" s="135"/>
      <c r="AF42" s="136"/>
      <c r="AG42" s="137"/>
      <c r="AH42" s="137"/>
      <c r="AI42" s="135"/>
      <c r="AJ42" s="136"/>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ht="151.5" customHeight="1" x14ac:dyDescent="0.3">
      <c r="A43" s="199"/>
      <c r="B43" s="202"/>
      <c r="C43" s="202"/>
      <c r="D43" s="202"/>
      <c r="E43" s="205"/>
      <c r="F43" s="202"/>
      <c r="G43" s="208"/>
      <c r="H43" s="193"/>
      <c r="I43" s="187"/>
      <c r="J43" s="190"/>
      <c r="K43" s="187">
        <f t="shared" ca="1" si="39"/>
        <v>0</v>
      </c>
      <c r="L43" s="193"/>
      <c r="M43" s="187"/>
      <c r="N43" s="196"/>
      <c r="O43" s="125">
        <v>4</v>
      </c>
      <c r="P43" s="126"/>
      <c r="Q43" s="127" t="str">
        <f t="shared" ref="Q43:Q45" si="43">IF(OR(R43="Preventivo",R43="Detectivo"),"Probabilidad",IF(R43="Correctivo","Impacto",""))</f>
        <v/>
      </c>
      <c r="R43" s="128"/>
      <c r="S43" s="128"/>
      <c r="T43" s="129" t="str">
        <f t="shared" si="40"/>
        <v/>
      </c>
      <c r="U43" s="128"/>
      <c r="V43" s="128"/>
      <c r="W43" s="128"/>
      <c r="X43" s="130" t="str">
        <f t="shared" ref="X43:X45" si="44">IFERROR(IF(AND(Q42="Probabilidad",Q43="Probabilidad"),(Z42-(+Z42*T43)),IF(AND(Q42="Impacto",Q43="Probabilidad"),(Z41-(+Z41*T43)),IF(Q43="Impacto",Z42,""))),"")</f>
        <v/>
      </c>
      <c r="Y43" s="131" t="str">
        <f t="shared" si="1"/>
        <v/>
      </c>
      <c r="Z43" s="132" t="str">
        <f t="shared" si="41"/>
        <v/>
      </c>
      <c r="AA43" s="131" t="str">
        <f t="shared" si="3"/>
        <v/>
      </c>
      <c r="AB43" s="132" t="str">
        <f t="shared" ref="AB43:AB45" si="45">IFERROR(IF(AND(Q42="Impacto",Q43="Impacto"),(AB42-(+AB42*T43)),IF(AND(Q42="Probabilidad",Q43="Impacto"),(AB41-(+AB41*T43)),IF(Q43="Probabilidad",AB42,""))),"")</f>
        <v/>
      </c>
      <c r="AC43" s="133"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4"/>
      <c r="AE43" s="135"/>
      <c r="AF43" s="136"/>
      <c r="AG43" s="137"/>
      <c r="AH43" s="137"/>
      <c r="AI43" s="135"/>
      <c r="AJ43" s="136"/>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ht="151.5" customHeight="1" x14ac:dyDescent="0.3">
      <c r="A44" s="199"/>
      <c r="B44" s="202"/>
      <c r="C44" s="202"/>
      <c r="D44" s="202"/>
      <c r="E44" s="205"/>
      <c r="F44" s="202"/>
      <c r="G44" s="208"/>
      <c r="H44" s="193"/>
      <c r="I44" s="187"/>
      <c r="J44" s="190"/>
      <c r="K44" s="187">
        <f t="shared" ca="1" si="39"/>
        <v>0</v>
      </c>
      <c r="L44" s="193"/>
      <c r="M44" s="187"/>
      <c r="N44" s="196"/>
      <c r="O44" s="125">
        <v>5</v>
      </c>
      <c r="P44" s="126"/>
      <c r="Q44" s="127" t="str">
        <f t="shared" si="43"/>
        <v/>
      </c>
      <c r="R44" s="128"/>
      <c r="S44" s="128"/>
      <c r="T44" s="129" t="str">
        <f t="shared" si="40"/>
        <v/>
      </c>
      <c r="U44" s="128"/>
      <c r="V44" s="128"/>
      <c r="W44" s="128"/>
      <c r="X44" s="130" t="str">
        <f t="shared" si="44"/>
        <v/>
      </c>
      <c r="Y44" s="131" t="str">
        <f t="shared" si="1"/>
        <v/>
      </c>
      <c r="Z44" s="132" t="str">
        <f t="shared" si="41"/>
        <v/>
      </c>
      <c r="AA44" s="131" t="str">
        <f t="shared" si="3"/>
        <v/>
      </c>
      <c r="AB44" s="132" t="str">
        <f t="shared" si="45"/>
        <v/>
      </c>
      <c r="AC44" s="133"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4"/>
      <c r="AE44" s="135"/>
      <c r="AF44" s="136"/>
      <c r="AG44" s="137"/>
      <c r="AH44" s="137"/>
      <c r="AI44" s="135"/>
      <c r="AJ44" s="136"/>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ht="151.5" customHeight="1" x14ac:dyDescent="0.3">
      <c r="A45" s="200"/>
      <c r="B45" s="203"/>
      <c r="C45" s="203"/>
      <c r="D45" s="203"/>
      <c r="E45" s="206"/>
      <c r="F45" s="203"/>
      <c r="G45" s="209"/>
      <c r="H45" s="194"/>
      <c r="I45" s="188"/>
      <c r="J45" s="191"/>
      <c r="K45" s="188">
        <f t="shared" ca="1" si="39"/>
        <v>0</v>
      </c>
      <c r="L45" s="194"/>
      <c r="M45" s="188"/>
      <c r="N45" s="197"/>
      <c r="O45" s="125">
        <v>6</v>
      </c>
      <c r="P45" s="126"/>
      <c r="Q45" s="127" t="str">
        <f t="shared" si="43"/>
        <v/>
      </c>
      <c r="R45" s="128"/>
      <c r="S45" s="128"/>
      <c r="T45" s="129" t="str">
        <f t="shared" si="40"/>
        <v/>
      </c>
      <c r="U45" s="128"/>
      <c r="V45" s="128"/>
      <c r="W45" s="128"/>
      <c r="X45" s="130" t="str">
        <f t="shared" si="44"/>
        <v/>
      </c>
      <c r="Y45" s="131" t="str">
        <f t="shared" si="1"/>
        <v/>
      </c>
      <c r="Z45" s="132" t="str">
        <f t="shared" si="41"/>
        <v/>
      </c>
      <c r="AA45" s="131" t="str">
        <f>IFERROR(IF(AB45="","",IF(AB45&lt;=0.2,"Leve",IF(AB45&lt;=0.4,"Menor",IF(AB45&lt;=0.6,"Moderado",IF(AB45&lt;=0.8,"Mayor","Catastrófico"))))),"")</f>
        <v/>
      </c>
      <c r="AB45" s="132" t="str">
        <f t="shared" si="45"/>
        <v/>
      </c>
      <c r="AC45" s="133"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4"/>
      <c r="AE45" s="135"/>
      <c r="AF45" s="136"/>
      <c r="AG45" s="137"/>
      <c r="AH45" s="137"/>
      <c r="AI45" s="135"/>
      <c r="AJ45" s="136"/>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ht="151.5" customHeight="1" x14ac:dyDescent="0.3">
      <c r="A46" s="198">
        <v>7</v>
      </c>
      <c r="B46" s="201"/>
      <c r="C46" s="201"/>
      <c r="D46" s="201"/>
      <c r="E46" s="204"/>
      <c r="F46" s="201"/>
      <c r="G46" s="207"/>
      <c r="H46" s="192" t="str">
        <f>IF(G46&lt;=0,"",IF(G46&lt;=2,"Muy Baja",IF(G46&lt;=24,"Baja",IF(G46&lt;=500,"Media",IF(G46&lt;=5000,"Alta","Muy Alta")))))</f>
        <v/>
      </c>
      <c r="I46" s="186" t="str">
        <f>IF(H46="","",IF(H46="Muy Baja",0.2,IF(H46="Baja",0.4,IF(H46="Media",0.6,IF(H46="Alta",0.8,IF(H46="Muy Alta",1,))))))</f>
        <v/>
      </c>
      <c r="J46" s="189"/>
      <c r="K46" s="186">
        <f ca="1">IF(NOT(ISERROR(MATCH(J46,'Tabla Impacto'!$B$221:$B$223,0))),'Tabla Impacto'!$F$223&amp;"Por favor no seleccionar los criterios de impacto(Afectación Económica o presupuestal y Pérdida Reputacional)",J46)</f>
        <v>0</v>
      </c>
      <c r="L46" s="192" t="str">
        <f ca="1">IF(OR(K46='Tabla Impacto'!$C$11,K46='Tabla Impacto'!$D$11),"Leve",IF(OR(K46='Tabla Impacto'!$C$12,K46='Tabla Impacto'!$D$12),"Menor",IF(OR(K46='Tabla Impacto'!$C$13,K46='Tabla Impacto'!$D$13),"Moderado",IF(OR(K46='Tabla Impacto'!$C$14,K46='Tabla Impacto'!$D$14),"Mayor",IF(OR(K46='Tabla Impacto'!$C$15,K46='Tabla Impacto'!$D$15),"Catastrófico","")))))</f>
        <v/>
      </c>
      <c r="M46" s="186" t="str">
        <f ca="1">IF(L46="","",IF(L46="Leve",0.2,IF(L46="Menor",0.4,IF(L46="Moderado",0.6,IF(L46="Mayor",0.8,IF(L46="Catastrófico",1,))))))</f>
        <v/>
      </c>
      <c r="N46" s="195" t="str">
        <f ca="1">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25">
        <v>1</v>
      </c>
      <c r="P46" s="126"/>
      <c r="Q46" s="127" t="str">
        <f>IF(OR(R46="Preventivo",R46="Detectivo"),"Probabilidad",IF(R46="Correctivo","Impacto",""))</f>
        <v/>
      </c>
      <c r="R46" s="128"/>
      <c r="S46" s="128"/>
      <c r="T46" s="129" t="str">
        <f>IF(AND(R46="Preventivo",S46="Automático"),"50%",IF(AND(R46="Preventivo",S46="Manual"),"40%",IF(AND(R46="Detectivo",S46="Automático"),"40%",IF(AND(R46="Detectivo",S46="Manual"),"30%",IF(AND(R46="Correctivo",S46="Automático"),"35%",IF(AND(R46="Correctivo",S46="Manual"),"25%",""))))))</f>
        <v/>
      </c>
      <c r="U46" s="128"/>
      <c r="V46" s="128"/>
      <c r="W46" s="128"/>
      <c r="X46" s="130" t="str">
        <f>IFERROR(IF(Q46="Probabilidad",(I46-(+I46*T46)),IF(Q46="Impacto",I46,"")),"")</f>
        <v/>
      </c>
      <c r="Y46" s="131" t="str">
        <f>IFERROR(IF(X46="","",IF(X46&lt;=0.2,"Muy Baja",IF(X46&lt;=0.4,"Baja",IF(X46&lt;=0.6,"Media",IF(X46&lt;=0.8,"Alta","Muy Alta"))))),"")</f>
        <v/>
      </c>
      <c r="Z46" s="132" t="str">
        <f>+X46</f>
        <v/>
      </c>
      <c r="AA46" s="131" t="str">
        <f>IFERROR(IF(AB46="","",IF(AB46&lt;=0.2,"Leve",IF(AB46&lt;=0.4,"Menor",IF(AB46&lt;=0.6,"Moderado",IF(AB46&lt;=0.8,"Mayor","Catastrófico"))))),"")</f>
        <v/>
      </c>
      <c r="AB46" s="132" t="str">
        <f>IFERROR(IF(Q46="Impacto",(M46-(+M46*T46)),IF(Q46="Probabilidad",M46,"")),"")</f>
        <v/>
      </c>
      <c r="AC46" s="133"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34"/>
      <c r="AE46" s="135"/>
      <c r="AF46" s="136"/>
      <c r="AG46" s="137"/>
      <c r="AH46" s="137"/>
      <c r="AI46" s="135"/>
      <c r="AJ46" s="136"/>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ht="151.5" customHeight="1" x14ac:dyDescent="0.3">
      <c r="A47" s="199"/>
      <c r="B47" s="202"/>
      <c r="C47" s="202"/>
      <c r="D47" s="202"/>
      <c r="E47" s="205"/>
      <c r="F47" s="202"/>
      <c r="G47" s="208"/>
      <c r="H47" s="193"/>
      <c r="I47" s="187"/>
      <c r="J47" s="190"/>
      <c r="K47" s="187">
        <f t="shared" ref="K47:K51" ca="1" si="47">IF(NOT(ISERROR(MATCH(J47,_xlfn.ANCHORARRAY(E58),0))),I60&amp;"Por favor no seleccionar los criterios de impacto",J47)</f>
        <v>0</v>
      </c>
      <c r="L47" s="193"/>
      <c r="M47" s="187"/>
      <c r="N47" s="196"/>
      <c r="O47" s="125">
        <v>2</v>
      </c>
      <c r="P47" s="126"/>
      <c r="Q47" s="127" t="str">
        <f>IF(OR(R47="Preventivo",R47="Detectivo"),"Probabilidad",IF(R47="Correctivo","Impacto",""))</f>
        <v/>
      </c>
      <c r="R47" s="128"/>
      <c r="S47" s="128"/>
      <c r="T47" s="129" t="str">
        <f t="shared" ref="T47:T51" si="48">IF(AND(R47="Preventivo",S47="Automático"),"50%",IF(AND(R47="Preventivo",S47="Manual"),"40%",IF(AND(R47="Detectivo",S47="Automático"),"40%",IF(AND(R47="Detectivo",S47="Manual"),"30%",IF(AND(R47="Correctivo",S47="Automático"),"35%",IF(AND(R47="Correctivo",S47="Manual"),"25%",""))))))</f>
        <v/>
      </c>
      <c r="U47" s="128"/>
      <c r="V47" s="128"/>
      <c r="W47" s="128"/>
      <c r="X47" s="130" t="str">
        <f>IFERROR(IF(AND(Q46="Probabilidad",Q47="Probabilidad"),(Z46-(+Z46*T47)),IF(Q47="Probabilidad",(I46-(+I46*T47)),IF(Q47="Impacto",Z46,""))),"")</f>
        <v/>
      </c>
      <c r="Y47" s="131" t="str">
        <f t="shared" si="1"/>
        <v/>
      </c>
      <c r="Z47" s="132" t="str">
        <f t="shared" ref="Z47:Z51" si="49">+X47</f>
        <v/>
      </c>
      <c r="AA47" s="131" t="str">
        <f t="shared" si="3"/>
        <v/>
      </c>
      <c r="AB47" s="132" t="str">
        <f>IFERROR(IF(AND(Q46="Impacto",Q47="Impacto"),(AB40-(+AB40*T47)),IF(Q47="Impacto",($M$46-(+$M$46*T47)),IF(Q47="Probabilidad",AB40,""))),"")</f>
        <v/>
      </c>
      <c r="AC47" s="133"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34"/>
      <c r="AE47" s="135"/>
      <c r="AF47" s="136"/>
      <c r="AG47" s="137"/>
      <c r="AH47" s="137"/>
      <c r="AI47" s="135"/>
      <c r="AJ47" s="136"/>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ht="151.5" customHeight="1" x14ac:dyDescent="0.3">
      <c r="A48" s="199"/>
      <c r="B48" s="202"/>
      <c r="C48" s="202"/>
      <c r="D48" s="202"/>
      <c r="E48" s="205"/>
      <c r="F48" s="202"/>
      <c r="G48" s="208"/>
      <c r="H48" s="193"/>
      <c r="I48" s="187"/>
      <c r="J48" s="190"/>
      <c r="K48" s="187">
        <f t="shared" ca="1" si="47"/>
        <v>0</v>
      </c>
      <c r="L48" s="193"/>
      <c r="M48" s="187"/>
      <c r="N48" s="196"/>
      <c r="O48" s="125">
        <v>3</v>
      </c>
      <c r="P48" s="138"/>
      <c r="Q48" s="127" t="str">
        <f>IF(OR(R48="Preventivo",R48="Detectivo"),"Probabilidad",IF(R48="Correctivo","Impacto",""))</f>
        <v/>
      </c>
      <c r="R48" s="128"/>
      <c r="S48" s="128"/>
      <c r="T48" s="129" t="str">
        <f t="shared" si="48"/>
        <v/>
      </c>
      <c r="U48" s="128"/>
      <c r="V48" s="128"/>
      <c r="W48" s="128"/>
      <c r="X48" s="130" t="str">
        <f>IFERROR(IF(AND(Q47="Probabilidad",Q48="Probabilidad"),(Z47-(+Z47*T48)),IF(AND(Q47="Impacto",Q48="Probabilidad"),(Z46-(+Z46*T48)),IF(Q48="Impacto",Z47,""))),"")</f>
        <v/>
      </c>
      <c r="Y48" s="131" t="str">
        <f t="shared" si="1"/>
        <v/>
      </c>
      <c r="Z48" s="132" t="str">
        <f t="shared" si="49"/>
        <v/>
      </c>
      <c r="AA48" s="131" t="str">
        <f t="shared" si="3"/>
        <v/>
      </c>
      <c r="AB48" s="132" t="str">
        <f>IFERROR(IF(AND(Q47="Impacto",Q48="Impacto"),(AB47-(+AB47*T48)),IF(AND(Q47="Probabilidad",Q48="Impacto"),(AB46-(+AB46*T48)),IF(Q48="Probabilidad",AB47,""))),"")</f>
        <v/>
      </c>
      <c r="AC48" s="133" t="str">
        <f t="shared" si="50"/>
        <v/>
      </c>
      <c r="AD48" s="134"/>
      <c r="AE48" s="135"/>
      <c r="AF48" s="136"/>
      <c r="AG48" s="137"/>
      <c r="AH48" s="137"/>
      <c r="AI48" s="135"/>
      <c r="AJ48" s="136"/>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ht="151.5" customHeight="1" x14ac:dyDescent="0.3">
      <c r="A49" s="199"/>
      <c r="B49" s="202"/>
      <c r="C49" s="202"/>
      <c r="D49" s="202"/>
      <c r="E49" s="205"/>
      <c r="F49" s="202"/>
      <c r="G49" s="208"/>
      <c r="H49" s="193"/>
      <c r="I49" s="187"/>
      <c r="J49" s="190"/>
      <c r="K49" s="187">
        <f t="shared" ca="1" si="47"/>
        <v>0</v>
      </c>
      <c r="L49" s="193"/>
      <c r="M49" s="187"/>
      <c r="N49" s="196"/>
      <c r="O49" s="125">
        <v>4</v>
      </c>
      <c r="P49" s="126"/>
      <c r="Q49" s="127" t="str">
        <f t="shared" ref="Q49:Q51" si="51">IF(OR(R49="Preventivo",R49="Detectivo"),"Probabilidad",IF(R49="Correctivo","Impacto",""))</f>
        <v/>
      </c>
      <c r="R49" s="128"/>
      <c r="S49" s="128"/>
      <c r="T49" s="129" t="str">
        <f t="shared" si="48"/>
        <v/>
      </c>
      <c r="U49" s="128"/>
      <c r="V49" s="128"/>
      <c r="W49" s="128"/>
      <c r="X49" s="130" t="str">
        <f t="shared" ref="X49:X51" si="52">IFERROR(IF(AND(Q48="Probabilidad",Q49="Probabilidad"),(Z48-(+Z48*T49)),IF(AND(Q48="Impacto",Q49="Probabilidad"),(Z47-(+Z47*T49)),IF(Q49="Impacto",Z48,""))),"")</f>
        <v/>
      </c>
      <c r="Y49" s="131" t="str">
        <f t="shared" si="1"/>
        <v/>
      </c>
      <c r="Z49" s="132" t="str">
        <f t="shared" si="49"/>
        <v/>
      </c>
      <c r="AA49" s="131" t="str">
        <f t="shared" si="3"/>
        <v/>
      </c>
      <c r="AB49" s="132" t="str">
        <f t="shared" ref="AB49:AB51" si="53">IFERROR(IF(AND(Q48="Impacto",Q49="Impacto"),(AB48-(+AB48*T49)),IF(AND(Q48="Probabilidad",Q49="Impacto"),(AB47-(+AB47*T49)),IF(Q49="Probabilidad",AB48,""))),"")</f>
        <v/>
      </c>
      <c r="AC49" s="133"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34"/>
      <c r="AE49" s="135"/>
      <c r="AF49" s="136"/>
      <c r="AG49" s="137"/>
      <c r="AH49" s="137"/>
      <c r="AI49" s="135"/>
      <c r="AJ49" s="136"/>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ht="151.5" customHeight="1" x14ac:dyDescent="0.3">
      <c r="A50" s="199"/>
      <c r="B50" s="202"/>
      <c r="C50" s="202"/>
      <c r="D50" s="202"/>
      <c r="E50" s="205"/>
      <c r="F50" s="202"/>
      <c r="G50" s="208"/>
      <c r="H50" s="193"/>
      <c r="I50" s="187"/>
      <c r="J50" s="190"/>
      <c r="K50" s="187">
        <f t="shared" ca="1" si="47"/>
        <v>0</v>
      </c>
      <c r="L50" s="193"/>
      <c r="M50" s="187"/>
      <c r="N50" s="196"/>
      <c r="O50" s="125">
        <v>5</v>
      </c>
      <c r="P50" s="126"/>
      <c r="Q50" s="127" t="str">
        <f t="shared" si="51"/>
        <v/>
      </c>
      <c r="R50" s="128"/>
      <c r="S50" s="128"/>
      <c r="T50" s="129" t="str">
        <f t="shared" si="48"/>
        <v/>
      </c>
      <c r="U50" s="128"/>
      <c r="V50" s="128"/>
      <c r="W50" s="128"/>
      <c r="X50" s="130" t="str">
        <f t="shared" si="52"/>
        <v/>
      </c>
      <c r="Y50" s="131" t="str">
        <f t="shared" si="1"/>
        <v/>
      </c>
      <c r="Z50" s="132" t="str">
        <f t="shared" si="49"/>
        <v/>
      </c>
      <c r="AA50" s="131" t="str">
        <f t="shared" si="3"/>
        <v/>
      </c>
      <c r="AB50" s="132" t="str">
        <f t="shared" si="53"/>
        <v/>
      </c>
      <c r="AC50" s="133"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34"/>
      <c r="AE50" s="135"/>
      <c r="AF50" s="136"/>
      <c r="AG50" s="137"/>
      <c r="AH50" s="137"/>
      <c r="AI50" s="135"/>
      <c r="AJ50" s="136"/>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ht="151.5" customHeight="1" x14ac:dyDescent="0.3">
      <c r="A51" s="200"/>
      <c r="B51" s="203"/>
      <c r="C51" s="203"/>
      <c r="D51" s="203"/>
      <c r="E51" s="206"/>
      <c r="F51" s="203"/>
      <c r="G51" s="209"/>
      <c r="H51" s="194"/>
      <c r="I51" s="188"/>
      <c r="J51" s="191"/>
      <c r="K51" s="188">
        <f t="shared" ca="1" si="47"/>
        <v>0</v>
      </c>
      <c r="L51" s="194"/>
      <c r="M51" s="188"/>
      <c r="N51" s="197"/>
      <c r="O51" s="125">
        <v>6</v>
      </c>
      <c r="P51" s="126"/>
      <c r="Q51" s="127" t="str">
        <f t="shared" si="51"/>
        <v/>
      </c>
      <c r="R51" s="128"/>
      <c r="S51" s="128"/>
      <c r="T51" s="129" t="str">
        <f t="shared" si="48"/>
        <v/>
      </c>
      <c r="U51" s="128"/>
      <c r="V51" s="128"/>
      <c r="W51" s="128"/>
      <c r="X51" s="130" t="str">
        <f t="shared" si="52"/>
        <v/>
      </c>
      <c r="Y51" s="131" t="str">
        <f t="shared" si="1"/>
        <v/>
      </c>
      <c r="Z51" s="132" t="str">
        <f t="shared" si="49"/>
        <v/>
      </c>
      <c r="AA51" s="131" t="str">
        <f t="shared" si="3"/>
        <v/>
      </c>
      <c r="AB51" s="132" t="str">
        <f t="shared" si="53"/>
        <v/>
      </c>
      <c r="AC51" s="133" t="str">
        <f t="shared" si="54"/>
        <v/>
      </c>
      <c r="AD51" s="134"/>
      <c r="AE51" s="135"/>
      <c r="AF51" s="136"/>
      <c r="AG51" s="137"/>
      <c r="AH51" s="137"/>
      <c r="AI51" s="135"/>
      <c r="AJ51" s="136"/>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ht="151.5" customHeight="1" x14ac:dyDescent="0.3">
      <c r="A52" s="198">
        <v>8</v>
      </c>
      <c r="B52" s="201"/>
      <c r="C52" s="201"/>
      <c r="D52" s="201"/>
      <c r="E52" s="204"/>
      <c r="F52" s="201"/>
      <c r="G52" s="207"/>
      <c r="H52" s="192" t="str">
        <f>IF(G52&lt;=0,"",IF(G52&lt;=2,"Muy Baja",IF(G52&lt;=24,"Baja",IF(G52&lt;=500,"Media",IF(G52&lt;=5000,"Alta","Muy Alta")))))</f>
        <v/>
      </c>
      <c r="I52" s="186" t="str">
        <f>IF(H52="","",IF(H52="Muy Baja",0.2,IF(H52="Baja",0.4,IF(H52="Media",0.6,IF(H52="Alta",0.8,IF(H52="Muy Alta",1,))))))</f>
        <v/>
      </c>
      <c r="J52" s="189"/>
      <c r="K52" s="186">
        <f ca="1">IF(NOT(ISERROR(MATCH(J52,'Tabla Impacto'!$B$221:$B$223,0))),'Tabla Impacto'!$F$223&amp;"Por favor no seleccionar los criterios de impacto(Afectación Económica o presupuestal y Pérdida Reputacional)",J52)</f>
        <v>0</v>
      </c>
      <c r="L52" s="192" t="str">
        <f ca="1">IF(OR(K52='Tabla Impacto'!$C$11,K52='Tabla Impacto'!$D$11),"Leve",IF(OR(K52='Tabla Impacto'!$C$12,K52='Tabla Impacto'!$D$12),"Menor",IF(OR(K52='Tabla Impacto'!$C$13,K52='Tabla Impacto'!$D$13),"Moderado",IF(OR(K52='Tabla Impacto'!$C$14,K52='Tabla Impacto'!$D$14),"Mayor",IF(OR(K52='Tabla Impacto'!$C$15,K52='Tabla Impacto'!$D$15),"Catastrófico","")))))</f>
        <v/>
      </c>
      <c r="M52" s="186" t="str">
        <f ca="1">IF(L52="","",IF(L52="Leve",0.2,IF(L52="Menor",0.4,IF(L52="Moderado",0.6,IF(L52="Mayor",0.8,IF(L52="Catastrófico",1,))))))</f>
        <v/>
      </c>
      <c r="N52" s="195" t="str">
        <f ca="1">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25">
        <v>1</v>
      </c>
      <c r="P52" s="126"/>
      <c r="Q52" s="127" t="str">
        <f>IF(OR(R52="Preventivo",R52="Detectivo"),"Probabilidad",IF(R52="Correctivo","Impacto",""))</f>
        <v/>
      </c>
      <c r="R52" s="128"/>
      <c r="S52" s="128"/>
      <c r="T52" s="129" t="str">
        <f>IF(AND(R52="Preventivo",S52="Automático"),"50%",IF(AND(R52="Preventivo",S52="Manual"),"40%",IF(AND(R52="Detectivo",S52="Automático"),"40%",IF(AND(R52="Detectivo",S52="Manual"),"30%",IF(AND(R52="Correctivo",S52="Automático"),"35%",IF(AND(R52="Correctivo",S52="Manual"),"25%",""))))))</f>
        <v/>
      </c>
      <c r="U52" s="128"/>
      <c r="V52" s="128"/>
      <c r="W52" s="128"/>
      <c r="X52" s="130" t="str">
        <f>IFERROR(IF(Q52="Probabilidad",(I52-(+I52*T52)),IF(Q52="Impacto",I52,"")),"")</f>
        <v/>
      </c>
      <c r="Y52" s="131" t="str">
        <f>IFERROR(IF(X52="","",IF(X52&lt;=0.2,"Muy Baja",IF(X52&lt;=0.4,"Baja",IF(X52&lt;=0.6,"Media",IF(X52&lt;=0.8,"Alta","Muy Alta"))))),"")</f>
        <v/>
      </c>
      <c r="Z52" s="132" t="str">
        <f>+X52</f>
        <v/>
      </c>
      <c r="AA52" s="131" t="str">
        <f>IFERROR(IF(AB52="","",IF(AB52&lt;=0.2,"Leve",IF(AB52&lt;=0.4,"Menor",IF(AB52&lt;=0.6,"Moderado",IF(AB52&lt;=0.8,"Mayor","Catastrófico"))))),"")</f>
        <v/>
      </c>
      <c r="AB52" s="132" t="str">
        <f>IFERROR(IF(Q52="Impacto",(M52-(+M52*T52)),IF(Q52="Probabilidad",M52,"")),"")</f>
        <v/>
      </c>
      <c r="AC52" s="133"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34"/>
      <c r="AE52" s="135"/>
      <c r="AF52" s="136"/>
      <c r="AG52" s="137"/>
      <c r="AH52" s="137"/>
      <c r="AI52" s="135"/>
      <c r="AJ52" s="136"/>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ht="151.5" customHeight="1" x14ac:dyDescent="0.3">
      <c r="A53" s="199"/>
      <c r="B53" s="202"/>
      <c r="C53" s="202"/>
      <c r="D53" s="202"/>
      <c r="E53" s="205"/>
      <c r="F53" s="202"/>
      <c r="G53" s="208"/>
      <c r="H53" s="193"/>
      <c r="I53" s="187"/>
      <c r="J53" s="190"/>
      <c r="K53" s="187">
        <f ca="1">IF(NOT(ISERROR(MATCH(J53,_xlfn.ANCHORARRAY(E64),0))),I66&amp;"Por favor no seleccionar los criterios de impacto",J53)</f>
        <v>0</v>
      </c>
      <c r="L53" s="193"/>
      <c r="M53" s="187"/>
      <c r="N53" s="196"/>
      <c r="O53" s="125">
        <v>2</v>
      </c>
      <c r="P53" s="126"/>
      <c r="Q53" s="127" t="str">
        <f>IF(OR(R53="Preventivo",R53="Detectivo"),"Probabilidad",IF(R53="Correctivo","Impacto",""))</f>
        <v/>
      </c>
      <c r="R53" s="128"/>
      <c r="S53" s="128"/>
      <c r="T53" s="129" t="str">
        <f t="shared" ref="T53:T57" si="55">IF(AND(R53="Preventivo",S53="Automático"),"50%",IF(AND(R53="Preventivo",S53="Manual"),"40%",IF(AND(R53="Detectivo",S53="Automático"),"40%",IF(AND(R53="Detectivo",S53="Manual"),"30%",IF(AND(R53="Correctivo",S53="Automático"),"35%",IF(AND(R53="Correctivo",S53="Manual"),"25%",""))))))</f>
        <v/>
      </c>
      <c r="U53" s="128"/>
      <c r="V53" s="128"/>
      <c r="W53" s="128"/>
      <c r="X53" s="130" t="str">
        <f>IFERROR(IF(AND(Q52="Probabilidad",Q53="Probabilidad"),(Z52-(+Z52*T53)),IF(Q53="Probabilidad",(I52-(+I52*T53)),IF(Q53="Impacto",Z52,""))),"")</f>
        <v/>
      </c>
      <c r="Y53" s="131" t="str">
        <f t="shared" si="1"/>
        <v/>
      </c>
      <c r="Z53" s="132" t="str">
        <f t="shared" ref="Z53:Z57" si="56">+X53</f>
        <v/>
      </c>
      <c r="AA53" s="131" t="str">
        <f t="shared" si="3"/>
        <v/>
      </c>
      <c r="AB53" s="132" t="str">
        <f>IFERROR(IF(AND(Q52="Impacto",Q53="Impacto"),(AB46-(+AB46*T53)),IF(Q53="Impacto",($M$52-(+$M$52*T53)),IF(Q53="Probabilidad",AB46,""))),"")</f>
        <v/>
      </c>
      <c r="AC53" s="133"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34"/>
      <c r="AE53" s="135"/>
      <c r="AF53" s="136"/>
      <c r="AG53" s="137"/>
      <c r="AH53" s="137"/>
      <c r="AI53" s="135"/>
      <c r="AJ53" s="136"/>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ht="151.5" customHeight="1" x14ac:dyDescent="0.3">
      <c r="A54" s="199"/>
      <c r="B54" s="202"/>
      <c r="C54" s="202"/>
      <c r="D54" s="202"/>
      <c r="E54" s="205"/>
      <c r="F54" s="202"/>
      <c r="G54" s="208"/>
      <c r="H54" s="193"/>
      <c r="I54" s="187"/>
      <c r="J54" s="190"/>
      <c r="K54" s="187">
        <f ca="1">IF(NOT(ISERROR(MATCH(J54,_xlfn.ANCHORARRAY(E65),0))),I67&amp;"Por favor no seleccionar los criterios de impacto",J54)</f>
        <v>0</v>
      </c>
      <c r="L54" s="193"/>
      <c r="M54" s="187"/>
      <c r="N54" s="196"/>
      <c r="O54" s="125">
        <v>3</v>
      </c>
      <c r="P54" s="138"/>
      <c r="Q54" s="127" t="str">
        <f>IF(OR(R54="Preventivo",R54="Detectivo"),"Probabilidad",IF(R54="Correctivo","Impacto",""))</f>
        <v/>
      </c>
      <c r="R54" s="128"/>
      <c r="S54" s="128"/>
      <c r="T54" s="129" t="str">
        <f t="shared" si="55"/>
        <v/>
      </c>
      <c r="U54" s="128"/>
      <c r="V54" s="128"/>
      <c r="W54" s="128"/>
      <c r="X54" s="130" t="str">
        <f>IFERROR(IF(AND(Q53="Probabilidad",Q54="Probabilidad"),(Z53-(+Z53*T54)),IF(AND(Q53="Impacto",Q54="Probabilidad"),(Z52-(+Z52*T54)),IF(Q54="Impacto",Z53,""))),"")</f>
        <v/>
      </c>
      <c r="Y54" s="131" t="str">
        <f t="shared" si="1"/>
        <v/>
      </c>
      <c r="Z54" s="132" t="str">
        <f t="shared" si="56"/>
        <v/>
      </c>
      <c r="AA54" s="131" t="str">
        <f t="shared" si="3"/>
        <v/>
      </c>
      <c r="AB54" s="132" t="str">
        <f>IFERROR(IF(AND(Q53="Impacto",Q54="Impacto"),(AB53-(+AB53*T54)),IF(AND(Q53="Probabilidad",Q54="Impacto"),(AB52-(+AB52*T54)),IF(Q54="Probabilidad",AB53,""))),"")</f>
        <v/>
      </c>
      <c r="AC54" s="133" t="str">
        <f t="shared" si="57"/>
        <v/>
      </c>
      <c r="AD54" s="134"/>
      <c r="AE54" s="135"/>
      <c r="AF54" s="136"/>
      <c r="AG54" s="137"/>
      <c r="AH54" s="137"/>
      <c r="AI54" s="135"/>
      <c r="AJ54" s="136"/>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ht="151.5" customHeight="1" x14ac:dyDescent="0.3">
      <c r="A55" s="199"/>
      <c r="B55" s="202"/>
      <c r="C55" s="202"/>
      <c r="D55" s="202"/>
      <c r="E55" s="205"/>
      <c r="F55" s="202"/>
      <c r="G55" s="208"/>
      <c r="H55" s="193"/>
      <c r="I55" s="187"/>
      <c r="J55" s="190"/>
      <c r="K55" s="187">
        <f ca="1">IF(NOT(ISERROR(MATCH(J55,_xlfn.ANCHORARRAY(E66),0))),I68&amp;"Por favor no seleccionar los criterios de impacto",J55)</f>
        <v>0</v>
      </c>
      <c r="L55" s="193"/>
      <c r="M55" s="187"/>
      <c r="N55" s="196"/>
      <c r="O55" s="125">
        <v>4</v>
      </c>
      <c r="P55" s="126"/>
      <c r="Q55" s="127" t="str">
        <f t="shared" ref="Q55:Q57" si="58">IF(OR(R55="Preventivo",R55="Detectivo"),"Probabilidad",IF(R55="Correctivo","Impacto",""))</f>
        <v/>
      </c>
      <c r="R55" s="128"/>
      <c r="S55" s="128"/>
      <c r="T55" s="129" t="str">
        <f t="shared" si="55"/>
        <v/>
      </c>
      <c r="U55" s="128"/>
      <c r="V55" s="128"/>
      <c r="W55" s="128"/>
      <c r="X55" s="130" t="str">
        <f t="shared" ref="X55:X57" si="59">IFERROR(IF(AND(Q54="Probabilidad",Q55="Probabilidad"),(Z54-(+Z54*T55)),IF(AND(Q54="Impacto",Q55="Probabilidad"),(Z53-(+Z53*T55)),IF(Q55="Impacto",Z54,""))),"")</f>
        <v/>
      </c>
      <c r="Y55" s="131" t="str">
        <f t="shared" si="1"/>
        <v/>
      </c>
      <c r="Z55" s="132" t="str">
        <f t="shared" si="56"/>
        <v/>
      </c>
      <c r="AA55" s="131" t="str">
        <f t="shared" si="3"/>
        <v/>
      </c>
      <c r="AB55" s="132" t="str">
        <f t="shared" ref="AB55:AB57" si="60">IFERROR(IF(AND(Q54="Impacto",Q55="Impacto"),(AB54-(+AB54*T55)),IF(AND(Q54="Probabilidad",Q55="Impacto"),(AB53-(+AB53*T55)),IF(Q55="Probabilidad",AB54,""))),"")</f>
        <v/>
      </c>
      <c r="AC55" s="133"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4"/>
      <c r="AE55" s="135"/>
      <c r="AF55" s="136"/>
      <c r="AG55" s="137"/>
      <c r="AH55" s="137"/>
      <c r="AI55" s="135"/>
      <c r="AJ55" s="136"/>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ht="151.5" customHeight="1" x14ac:dyDescent="0.3">
      <c r="A56" s="199"/>
      <c r="B56" s="202"/>
      <c r="C56" s="202"/>
      <c r="D56" s="202"/>
      <c r="E56" s="205"/>
      <c r="F56" s="202"/>
      <c r="G56" s="208"/>
      <c r="H56" s="193"/>
      <c r="I56" s="187"/>
      <c r="J56" s="190"/>
      <c r="K56" s="187">
        <f ca="1">IF(NOT(ISERROR(MATCH(J56,_xlfn.ANCHORARRAY(E67),0))),I69&amp;"Por favor no seleccionar los criterios de impacto",J56)</f>
        <v>0</v>
      </c>
      <c r="L56" s="193"/>
      <c r="M56" s="187"/>
      <c r="N56" s="196"/>
      <c r="O56" s="125">
        <v>5</v>
      </c>
      <c r="P56" s="126"/>
      <c r="Q56" s="127" t="str">
        <f t="shared" si="58"/>
        <v/>
      </c>
      <c r="R56" s="128"/>
      <c r="S56" s="128"/>
      <c r="T56" s="129" t="str">
        <f t="shared" si="55"/>
        <v/>
      </c>
      <c r="U56" s="128"/>
      <c r="V56" s="128"/>
      <c r="W56" s="128"/>
      <c r="X56" s="130" t="str">
        <f t="shared" si="59"/>
        <v/>
      </c>
      <c r="Y56" s="131" t="str">
        <f t="shared" si="1"/>
        <v/>
      </c>
      <c r="Z56" s="132" t="str">
        <f t="shared" si="56"/>
        <v/>
      </c>
      <c r="AA56" s="131" t="str">
        <f t="shared" si="3"/>
        <v/>
      </c>
      <c r="AB56" s="132" t="str">
        <f t="shared" si="60"/>
        <v/>
      </c>
      <c r="AC56" s="133"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4"/>
      <c r="AE56" s="135"/>
      <c r="AF56" s="136"/>
      <c r="AG56" s="137"/>
      <c r="AH56" s="137"/>
      <c r="AI56" s="135"/>
      <c r="AJ56" s="136"/>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ht="151.5" customHeight="1" x14ac:dyDescent="0.3">
      <c r="A57" s="200"/>
      <c r="B57" s="203"/>
      <c r="C57" s="203"/>
      <c r="D57" s="203"/>
      <c r="E57" s="206"/>
      <c r="F57" s="203"/>
      <c r="G57" s="209"/>
      <c r="H57" s="194"/>
      <c r="I57" s="188"/>
      <c r="J57" s="191"/>
      <c r="K57" s="188">
        <f ca="1">IF(NOT(ISERROR(MATCH(J57,_xlfn.ANCHORARRAY(E68),0))),I70&amp;"Por favor no seleccionar los criterios de impacto",J57)</f>
        <v>0</v>
      </c>
      <c r="L57" s="194"/>
      <c r="M57" s="188"/>
      <c r="N57" s="197"/>
      <c r="O57" s="125">
        <v>6</v>
      </c>
      <c r="P57" s="126"/>
      <c r="Q57" s="127" t="str">
        <f t="shared" si="58"/>
        <v/>
      </c>
      <c r="R57" s="128"/>
      <c r="S57" s="128"/>
      <c r="T57" s="129" t="str">
        <f t="shared" si="55"/>
        <v/>
      </c>
      <c r="U57" s="128"/>
      <c r="V57" s="128"/>
      <c r="W57" s="128"/>
      <c r="X57" s="130" t="str">
        <f t="shared" si="59"/>
        <v/>
      </c>
      <c r="Y57" s="131" t="str">
        <f t="shared" si="1"/>
        <v/>
      </c>
      <c r="Z57" s="132" t="str">
        <f t="shared" si="56"/>
        <v/>
      </c>
      <c r="AA57" s="131" t="str">
        <f t="shared" si="3"/>
        <v/>
      </c>
      <c r="AB57" s="132" t="str">
        <f t="shared" si="60"/>
        <v/>
      </c>
      <c r="AC57" s="133" t="str">
        <f t="shared" si="61"/>
        <v/>
      </c>
      <c r="AD57" s="134"/>
      <c r="AE57" s="135"/>
      <c r="AF57" s="136"/>
      <c r="AG57" s="137"/>
      <c r="AH57" s="137"/>
      <c r="AI57" s="135"/>
      <c r="AJ57" s="136"/>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ht="151.5" customHeight="1" x14ac:dyDescent="0.3">
      <c r="A58" s="198">
        <v>9</v>
      </c>
      <c r="B58" s="201"/>
      <c r="C58" s="201"/>
      <c r="D58" s="201"/>
      <c r="E58" s="204"/>
      <c r="F58" s="201"/>
      <c r="G58" s="207"/>
      <c r="H58" s="192" t="str">
        <f>IF(G58&lt;=0,"",IF(G58&lt;=2,"Muy Baja",IF(G58&lt;=24,"Baja",IF(G58&lt;=500,"Media",IF(G58&lt;=5000,"Alta","Muy Alta")))))</f>
        <v/>
      </c>
      <c r="I58" s="186" t="str">
        <f>IF(H58="","",IF(H58="Muy Baja",0.2,IF(H58="Baja",0.4,IF(H58="Media",0.6,IF(H58="Alta",0.8,IF(H58="Muy Alta",1,))))))</f>
        <v/>
      </c>
      <c r="J58" s="189"/>
      <c r="K58" s="186">
        <f ca="1">IF(NOT(ISERROR(MATCH(J58,'Tabla Impacto'!$B$221:$B$223,0))),'Tabla Impacto'!$F$223&amp;"Por favor no seleccionar los criterios de impacto(Afectación Económica o presupuestal y Pérdida Reputacional)",J58)</f>
        <v>0</v>
      </c>
      <c r="L58" s="192" t="str">
        <f ca="1">IF(OR(K58='Tabla Impacto'!$C$11,K58='Tabla Impacto'!$D$11),"Leve",IF(OR(K58='Tabla Impacto'!$C$12,K58='Tabla Impacto'!$D$12),"Menor",IF(OR(K58='Tabla Impacto'!$C$13,K58='Tabla Impacto'!$D$13),"Moderado",IF(OR(K58='Tabla Impacto'!$C$14,K58='Tabla Impacto'!$D$14),"Mayor",IF(OR(K58='Tabla Impacto'!$C$15,K58='Tabla Impacto'!$D$15),"Catastrófico","")))))</f>
        <v/>
      </c>
      <c r="M58" s="186" t="str">
        <f ca="1">IF(L58="","",IF(L58="Leve",0.2,IF(L58="Menor",0.4,IF(L58="Moderado",0.6,IF(L58="Mayor",0.8,IF(L58="Catastrófico",1,))))))</f>
        <v/>
      </c>
      <c r="N58" s="195" t="str">
        <f ca="1">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5">
        <v>1</v>
      </c>
      <c r="P58" s="126"/>
      <c r="Q58" s="127" t="str">
        <f>IF(OR(R58="Preventivo",R58="Detectivo"),"Probabilidad",IF(R58="Correctivo","Impacto",""))</f>
        <v/>
      </c>
      <c r="R58" s="128"/>
      <c r="S58" s="128"/>
      <c r="T58" s="129" t="str">
        <f>IF(AND(R58="Preventivo",S58="Automático"),"50%",IF(AND(R58="Preventivo",S58="Manual"),"40%",IF(AND(R58="Detectivo",S58="Automático"),"40%",IF(AND(R58="Detectivo",S58="Manual"),"30%",IF(AND(R58="Correctivo",S58="Automático"),"35%",IF(AND(R58="Correctivo",S58="Manual"),"25%",""))))))</f>
        <v/>
      </c>
      <c r="U58" s="128"/>
      <c r="V58" s="128"/>
      <c r="W58" s="128"/>
      <c r="X58" s="130" t="str">
        <f>IFERROR(IF(Q58="Probabilidad",(I58-(+I58*T58)),IF(Q58="Impacto",I58,"")),"")</f>
        <v/>
      </c>
      <c r="Y58" s="131" t="str">
        <f>IFERROR(IF(X58="","",IF(X58&lt;=0.2,"Muy Baja",IF(X58&lt;=0.4,"Baja",IF(X58&lt;=0.6,"Media",IF(X58&lt;=0.8,"Alta","Muy Alta"))))),"")</f>
        <v/>
      </c>
      <c r="Z58" s="132" t="str">
        <f>+X58</f>
        <v/>
      </c>
      <c r="AA58" s="131" t="str">
        <f>IFERROR(IF(AB58="","",IF(AB58&lt;=0.2,"Leve",IF(AB58&lt;=0.4,"Menor",IF(AB58&lt;=0.6,"Moderado",IF(AB58&lt;=0.8,"Mayor","Catastrófico"))))),"")</f>
        <v/>
      </c>
      <c r="AB58" s="132" t="str">
        <f>IFERROR(IF(Q58="Impacto",(M58-(+M58*T58)),IF(Q58="Probabilidad",M58,"")),"")</f>
        <v/>
      </c>
      <c r="AC58" s="133"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4"/>
      <c r="AE58" s="135"/>
      <c r="AF58" s="136"/>
      <c r="AG58" s="137"/>
      <c r="AH58" s="137"/>
      <c r="AI58" s="135"/>
      <c r="AJ58" s="136"/>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ht="151.5" customHeight="1" x14ac:dyDescent="0.3">
      <c r="A59" s="199"/>
      <c r="B59" s="202"/>
      <c r="C59" s="202"/>
      <c r="D59" s="202"/>
      <c r="E59" s="205"/>
      <c r="F59" s="202"/>
      <c r="G59" s="208"/>
      <c r="H59" s="193"/>
      <c r="I59" s="187"/>
      <c r="J59" s="190"/>
      <c r="K59" s="187">
        <f ca="1">IF(NOT(ISERROR(MATCH(J59,_xlfn.ANCHORARRAY(E70),0))),I72&amp;"Por favor no seleccionar los criterios de impacto",J59)</f>
        <v>0</v>
      </c>
      <c r="L59" s="193"/>
      <c r="M59" s="187"/>
      <c r="N59" s="196"/>
      <c r="O59" s="125">
        <v>2</v>
      </c>
      <c r="P59" s="126"/>
      <c r="Q59" s="127" t="str">
        <f>IF(OR(R59="Preventivo",R59="Detectivo"),"Probabilidad",IF(R59="Correctivo","Impacto",""))</f>
        <v/>
      </c>
      <c r="R59" s="128"/>
      <c r="S59" s="128"/>
      <c r="T59" s="129" t="str">
        <f t="shared" ref="T59:T63" si="62">IF(AND(R59="Preventivo",S59="Automático"),"50%",IF(AND(R59="Preventivo",S59="Manual"),"40%",IF(AND(R59="Detectivo",S59="Automático"),"40%",IF(AND(R59="Detectivo",S59="Manual"),"30%",IF(AND(R59="Correctivo",S59="Automático"),"35%",IF(AND(R59="Correctivo",S59="Manual"),"25%",""))))))</f>
        <v/>
      </c>
      <c r="U59" s="128"/>
      <c r="V59" s="128"/>
      <c r="W59" s="128"/>
      <c r="X59" s="130" t="str">
        <f>IFERROR(IF(AND(Q58="Probabilidad",Q59="Probabilidad"),(Z58-(+Z58*T59)),IF(Q59="Probabilidad",(I58-(+I58*T59)),IF(Q59="Impacto",Z58,""))),"")</f>
        <v/>
      </c>
      <c r="Y59" s="131" t="str">
        <f t="shared" si="1"/>
        <v/>
      </c>
      <c r="Z59" s="132" t="str">
        <f t="shared" ref="Z59:Z63" si="63">+X59</f>
        <v/>
      </c>
      <c r="AA59" s="131" t="str">
        <f t="shared" si="3"/>
        <v/>
      </c>
      <c r="AB59" s="132" t="str">
        <f>IFERROR(IF(AND(Q58="Impacto",Q59="Impacto"),(AB52-(+AB52*T59)),IF(Q59="Impacto",($M$58-(+$M$58*T59)),IF(Q59="Probabilidad",AB52,""))),"")</f>
        <v/>
      </c>
      <c r="AC59" s="133"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4"/>
      <c r="AE59" s="135"/>
      <c r="AF59" s="136"/>
      <c r="AG59" s="137"/>
      <c r="AH59" s="137"/>
      <c r="AI59" s="135"/>
      <c r="AJ59" s="136"/>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ht="151.5" customHeight="1" x14ac:dyDescent="0.3">
      <c r="A60" s="199"/>
      <c r="B60" s="202"/>
      <c r="C60" s="202"/>
      <c r="D60" s="202"/>
      <c r="E60" s="205"/>
      <c r="F60" s="202"/>
      <c r="G60" s="208"/>
      <c r="H60" s="193"/>
      <c r="I60" s="187"/>
      <c r="J60" s="190"/>
      <c r="K60" s="187">
        <f ca="1">IF(NOT(ISERROR(MATCH(J60,_xlfn.ANCHORARRAY(E71),0))),I73&amp;"Por favor no seleccionar los criterios de impacto",J60)</f>
        <v>0</v>
      </c>
      <c r="L60" s="193"/>
      <c r="M60" s="187"/>
      <c r="N60" s="196"/>
      <c r="O60" s="125">
        <v>3</v>
      </c>
      <c r="P60" s="138"/>
      <c r="Q60" s="127" t="str">
        <f>IF(OR(R60="Preventivo",R60="Detectivo"),"Probabilidad",IF(R60="Correctivo","Impacto",""))</f>
        <v/>
      </c>
      <c r="R60" s="128"/>
      <c r="S60" s="128"/>
      <c r="T60" s="129" t="str">
        <f t="shared" si="62"/>
        <v/>
      </c>
      <c r="U60" s="128"/>
      <c r="V60" s="128"/>
      <c r="W60" s="128"/>
      <c r="X60" s="130" t="str">
        <f>IFERROR(IF(AND(Q59="Probabilidad",Q60="Probabilidad"),(Z59-(+Z59*T60)),IF(AND(Q59="Impacto",Q60="Probabilidad"),(Z58-(+Z58*T60)),IF(Q60="Impacto",Z59,""))),"")</f>
        <v/>
      </c>
      <c r="Y60" s="131" t="str">
        <f t="shared" si="1"/>
        <v/>
      </c>
      <c r="Z60" s="132" t="str">
        <f t="shared" si="63"/>
        <v/>
      </c>
      <c r="AA60" s="131" t="str">
        <f t="shared" si="3"/>
        <v/>
      </c>
      <c r="AB60" s="132" t="str">
        <f>IFERROR(IF(AND(Q59="Impacto",Q60="Impacto"),(AB59-(+AB59*T60)),IF(AND(Q59="Probabilidad",Q60="Impacto"),(AB58-(+AB58*T60)),IF(Q60="Probabilidad",AB59,""))),"")</f>
        <v/>
      </c>
      <c r="AC60" s="133" t="str">
        <f t="shared" si="64"/>
        <v/>
      </c>
      <c r="AD60" s="134"/>
      <c r="AE60" s="135"/>
      <c r="AF60" s="136"/>
      <c r="AG60" s="137"/>
      <c r="AH60" s="137"/>
      <c r="AI60" s="135"/>
      <c r="AJ60" s="136"/>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ht="151.5" customHeight="1" x14ac:dyDescent="0.3">
      <c r="A61" s="199"/>
      <c r="B61" s="202"/>
      <c r="C61" s="202"/>
      <c r="D61" s="202"/>
      <c r="E61" s="205"/>
      <c r="F61" s="202"/>
      <c r="G61" s="208"/>
      <c r="H61" s="193"/>
      <c r="I61" s="187"/>
      <c r="J61" s="190"/>
      <c r="K61" s="187">
        <f ca="1">IF(NOT(ISERROR(MATCH(J61,_xlfn.ANCHORARRAY(E72),0))),I74&amp;"Por favor no seleccionar los criterios de impacto",J61)</f>
        <v>0</v>
      </c>
      <c r="L61" s="193"/>
      <c r="M61" s="187"/>
      <c r="N61" s="196"/>
      <c r="O61" s="125">
        <v>4</v>
      </c>
      <c r="P61" s="126"/>
      <c r="Q61" s="127" t="str">
        <f t="shared" ref="Q61:Q63" si="65">IF(OR(R61="Preventivo",R61="Detectivo"),"Probabilidad",IF(R61="Correctivo","Impacto",""))</f>
        <v/>
      </c>
      <c r="R61" s="128"/>
      <c r="S61" s="128"/>
      <c r="T61" s="129" t="str">
        <f t="shared" si="62"/>
        <v/>
      </c>
      <c r="U61" s="128"/>
      <c r="V61" s="128"/>
      <c r="W61" s="128"/>
      <c r="X61" s="130" t="str">
        <f t="shared" ref="X61:X63" si="66">IFERROR(IF(AND(Q60="Probabilidad",Q61="Probabilidad"),(Z60-(+Z60*T61)),IF(AND(Q60="Impacto",Q61="Probabilidad"),(Z59-(+Z59*T61)),IF(Q61="Impacto",Z60,""))),"")</f>
        <v/>
      </c>
      <c r="Y61" s="131" t="str">
        <f t="shared" si="1"/>
        <v/>
      </c>
      <c r="Z61" s="132" t="str">
        <f t="shared" si="63"/>
        <v/>
      </c>
      <c r="AA61" s="131" t="str">
        <f t="shared" si="3"/>
        <v/>
      </c>
      <c r="AB61" s="132" t="str">
        <f t="shared" ref="AB61:AB63" si="67">IFERROR(IF(AND(Q60="Impacto",Q61="Impacto"),(AB60-(+AB60*T61)),IF(AND(Q60="Probabilidad",Q61="Impacto"),(AB59-(+AB59*T61)),IF(Q61="Probabilidad",AB60,""))),"")</f>
        <v/>
      </c>
      <c r="AC61" s="133"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4"/>
      <c r="AE61" s="135"/>
      <c r="AF61" s="136"/>
      <c r="AG61" s="137"/>
      <c r="AH61" s="137"/>
      <c r="AI61" s="135"/>
      <c r="AJ61" s="136"/>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ht="151.5" customHeight="1" x14ac:dyDescent="0.3">
      <c r="A62" s="199"/>
      <c r="B62" s="202"/>
      <c r="C62" s="202"/>
      <c r="D62" s="202"/>
      <c r="E62" s="205"/>
      <c r="F62" s="202"/>
      <c r="G62" s="208"/>
      <c r="H62" s="193"/>
      <c r="I62" s="187"/>
      <c r="J62" s="190"/>
      <c r="K62" s="187">
        <f ca="1">IF(NOT(ISERROR(MATCH(J62,_xlfn.ANCHORARRAY(E73),0))),I75&amp;"Por favor no seleccionar los criterios de impacto",J62)</f>
        <v>0</v>
      </c>
      <c r="L62" s="193"/>
      <c r="M62" s="187"/>
      <c r="N62" s="196"/>
      <c r="O62" s="125">
        <v>5</v>
      </c>
      <c r="P62" s="126"/>
      <c r="Q62" s="127" t="str">
        <f t="shared" si="65"/>
        <v/>
      </c>
      <c r="R62" s="128"/>
      <c r="S62" s="128"/>
      <c r="T62" s="129" t="str">
        <f t="shared" si="62"/>
        <v/>
      </c>
      <c r="U62" s="128"/>
      <c r="V62" s="128"/>
      <c r="W62" s="128"/>
      <c r="X62" s="130" t="str">
        <f t="shared" si="66"/>
        <v/>
      </c>
      <c r="Y62" s="131" t="str">
        <f t="shared" si="1"/>
        <v/>
      </c>
      <c r="Z62" s="132" t="str">
        <f t="shared" si="63"/>
        <v/>
      </c>
      <c r="AA62" s="131" t="str">
        <f t="shared" si="3"/>
        <v/>
      </c>
      <c r="AB62" s="132" t="str">
        <f t="shared" si="67"/>
        <v/>
      </c>
      <c r="AC62" s="133"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4"/>
      <c r="AE62" s="135"/>
      <c r="AF62" s="136"/>
      <c r="AG62" s="137"/>
      <c r="AH62" s="137"/>
      <c r="AI62" s="135"/>
      <c r="AJ62" s="136"/>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ht="151.5" customHeight="1" x14ac:dyDescent="0.3">
      <c r="A63" s="200"/>
      <c r="B63" s="203"/>
      <c r="C63" s="203"/>
      <c r="D63" s="203"/>
      <c r="E63" s="206"/>
      <c r="F63" s="203"/>
      <c r="G63" s="209"/>
      <c r="H63" s="194"/>
      <c r="I63" s="188"/>
      <c r="J63" s="191"/>
      <c r="K63" s="188">
        <f ca="1">IF(NOT(ISERROR(MATCH(J63,_xlfn.ANCHORARRAY(E74),0))),I76&amp;"Por favor no seleccionar los criterios de impacto",J63)</f>
        <v>0</v>
      </c>
      <c r="L63" s="194"/>
      <c r="M63" s="188"/>
      <c r="N63" s="197"/>
      <c r="O63" s="125">
        <v>6</v>
      </c>
      <c r="P63" s="126"/>
      <c r="Q63" s="127" t="str">
        <f t="shared" si="65"/>
        <v/>
      </c>
      <c r="R63" s="128"/>
      <c r="S63" s="128"/>
      <c r="T63" s="129" t="str">
        <f t="shared" si="62"/>
        <v/>
      </c>
      <c r="U63" s="128"/>
      <c r="V63" s="128"/>
      <c r="W63" s="128"/>
      <c r="X63" s="130" t="str">
        <f t="shared" si="66"/>
        <v/>
      </c>
      <c r="Y63" s="131" t="str">
        <f t="shared" si="1"/>
        <v/>
      </c>
      <c r="Z63" s="132" t="str">
        <f t="shared" si="63"/>
        <v/>
      </c>
      <c r="AA63" s="131" t="str">
        <f t="shared" si="3"/>
        <v/>
      </c>
      <c r="AB63" s="132" t="str">
        <f t="shared" si="67"/>
        <v/>
      </c>
      <c r="AC63" s="133" t="str">
        <f t="shared" si="68"/>
        <v/>
      </c>
      <c r="AD63" s="134"/>
      <c r="AE63" s="135"/>
      <c r="AF63" s="136"/>
      <c r="AG63" s="137"/>
      <c r="AH63" s="137"/>
      <c r="AI63" s="135"/>
      <c r="AJ63" s="136"/>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ht="151.5" customHeight="1" x14ac:dyDescent="0.3">
      <c r="A64" s="198">
        <v>10</v>
      </c>
      <c r="B64" s="201"/>
      <c r="C64" s="201"/>
      <c r="D64" s="201"/>
      <c r="E64" s="204"/>
      <c r="F64" s="201"/>
      <c r="G64" s="207"/>
      <c r="H64" s="192" t="str">
        <f>IF(G64&lt;=0,"",IF(G64&lt;=2,"Muy Baja",IF(G64&lt;=24,"Baja",IF(G64&lt;=500,"Media",IF(G64&lt;=5000,"Alta","Muy Alta")))))</f>
        <v/>
      </c>
      <c r="I64" s="186" t="str">
        <f>IF(H64="","",IF(H64="Muy Baja",0.2,IF(H64="Baja",0.4,IF(H64="Media",0.6,IF(H64="Alta",0.8,IF(H64="Muy Alta",1,))))))</f>
        <v/>
      </c>
      <c r="J64" s="189"/>
      <c r="K64" s="186">
        <f ca="1">IF(NOT(ISERROR(MATCH(J64,'Tabla Impacto'!$B$221:$B$223,0))),'Tabla Impacto'!$F$223&amp;"Por favor no seleccionar los criterios de impacto(Afectación Económica o presupuestal y Pérdida Reputacional)",J64)</f>
        <v>0</v>
      </c>
      <c r="L64" s="192" t="str">
        <f ca="1">IF(OR(K64='Tabla Impacto'!$C$11,K64='Tabla Impacto'!$D$11),"Leve",IF(OR(K64='Tabla Impacto'!$C$12,K64='Tabla Impacto'!$D$12),"Menor",IF(OR(K64='Tabla Impacto'!$C$13,K64='Tabla Impacto'!$D$13),"Moderado",IF(OR(K64='Tabla Impacto'!$C$14,K64='Tabla Impacto'!$D$14),"Mayor",IF(OR(K64='Tabla Impacto'!$C$15,K64='Tabla Impacto'!$D$15),"Catastrófico","")))))</f>
        <v/>
      </c>
      <c r="M64" s="186" t="str">
        <f ca="1">IF(L64="","",IF(L64="Leve",0.2,IF(L64="Menor",0.4,IF(L64="Moderado",0.6,IF(L64="Mayor",0.8,IF(L64="Catastrófico",1,))))))</f>
        <v/>
      </c>
      <c r="N64" s="195" t="str">
        <f ca="1">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5">
        <v>1</v>
      </c>
      <c r="P64" s="126"/>
      <c r="Q64" s="127" t="str">
        <f>IF(OR(R64="Preventivo",R64="Detectivo"),"Probabilidad",IF(R64="Correctivo","Impacto",""))</f>
        <v/>
      </c>
      <c r="R64" s="128"/>
      <c r="S64" s="128"/>
      <c r="T64" s="129" t="str">
        <f>IF(AND(R64="Preventivo",S64="Automático"),"50%",IF(AND(R64="Preventivo",S64="Manual"),"40%",IF(AND(R64="Detectivo",S64="Automático"),"40%",IF(AND(R64="Detectivo",S64="Manual"),"30%",IF(AND(R64="Correctivo",S64="Automático"),"35%",IF(AND(R64="Correctivo",S64="Manual"),"25%",""))))))</f>
        <v/>
      </c>
      <c r="U64" s="128"/>
      <c r="V64" s="128"/>
      <c r="W64" s="128"/>
      <c r="X64" s="130" t="str">
        <f>IFERROR(IF(Q64="Probabilidad",(I64-(+I64*T64)),IF(Q64="Impacto",I64,"")),"")</f>
        <v/>
      </c>
      <c r="Y64" s="131" t="str">
        <f>IFERROR(IF(X64="","",IF(X64&lt;=0.2,"Muy Baja",IF(X64&lt;=0.4,"Baja",IF(X64&lt;=0.6,"Media",IF(X64&lt;=0.8,"Alta","Muy Alta"))))),"")</f>
        <v/>
      </c>
      <c r="Z64" s="132" t="str">
        <f>+X64</f>
        <v/>
      </c>
      <c r="AA64" s="131" t="str">
        <f>IFERROR(IF(AB64="","",IF(AB64&lt;=0.2,"Leve",IF(AB64&lt;=0.4,"Menor",IF(AB64&lt;=0.6,"Moderado",IF(AB64&lt;=0.8,"Mayor","Catastrófico"))))),"")</f>
        <v/>
      </c>
      <c r="AB64" s="132" t="str">
        <f>IFERROR(IF(Q64="Impacto",(M64-(+M64*T64)),IF(Q64="Probabilidad",M64,"")),"")</f>
        <v/>
      </c>
      <c r="AC64" s="133"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4"/>
      <c r="AE64" s="135"/>
      <c r="AF64" s="136"/>
      <c r="AG64" s="137"/>
      <c r="AH64" s="137"/>
      <c r="AI64" s="135"/>
      <c r="AJ64" s="136"/>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36" ht="151.5" customHeight="1" x14ac:dyDescent="0.3">
      <c r="A65" s="199"/>
      <c r="B65" s="202"/>
      <c r="C65" s="202"/>
      <c r="D65" s="202"/>
      <c r="E65" s="205"/>
      <c r="F65" s="202"/>
      <c r="G65" s="208"/>
      <c r="H65" s="193"/>
      <c r="I65" s="187"/>
      <c r="J65" s="190"/>
      <c r="K65" s="187">
        <f ca="1">IF(NOT(ISERROR(MATCH(J65,_xlfn.ANCHORARRAY(E76),0))),I78&amp;"Por favor no seleccionar los criterios de impacto",J65)</f>
        <v>0</v>
      </c>
      <c r="L65" s="193"/>
      <c r="M65" s="187"/>
      <c r="N65" s="196"/>
      <c r="O65" s="125">
        <v>2</v>
      </c>
      <c r="P65" s="126"/>
      <c r="Q65" s="127" t="str">
        <f>IF(OR(R65="Preventivo",R65="Detectivo"),"Probabilidad",IF(R65="Correctivo","Impacto",""))</f>
        <v/>
      </c>
      <c r="R65" s="128"/>
      <c r="S65" s="128"/>
      <c r="T65" s="129" t="str">
        <f t="shared" ref="T65:T69" si="69">IF(AND(R65="Preventivo",S65="Automático"),"50%",IF(AND(R65="Preventivo",S65="Manual"),"40%",IF(AND(R65="Detectivo",S65="Automático"),"40%",IF(AND(R65="Detectivo",S65="Manual"),"30%",IF(AND(R65="Correctivo",S65="Automático"),"35%",IF(AND(R65="Correctivo",S65="Manual"),"25%",""))))))</f>
        <v/>
      </c>
      <c r="U65" s="128"/>
      <c r="V65" s="128"/>
      <c r="W65" s="128"/>
      <c r="X65" s="130" t="str">
        <f>IFERROR(IF(AND(Q64="Probabilidad",Q65="Probabilidad"),(Z64-(+Z64*T65)),IF(Q65="Probabilidad",(I64-(+I64*T65)),IF(Q65="Impacto",Z64,""))),"")</f>
        <v/>
      </c>
      <c r="Y65" s="131" t="str">
        <f t="shared" si="1"/>
        <v/>
      </c>
      <c r="Z65" s="132" t="str">
        <f t="shared" ref="Z65:Z69" si="70">+X65</f>
        <v/>
      </c>
      <c r="AA65" s="131" t="str">
        <f t="shared" si="3"/>
        <v/>
      </c>
      <c r="AB65" s="132" t="str">
        <f>IFERROR(IF(AND(Q64="Impacto",Q65="Impacto"),(AB58-(+AB58*T65)),IF(Q65="Impacto",($M$64-(+$M$64*T65)),IF(Q65="Probabilidad",AB58,""))),"")</f>
        <v/>
      </c>
      <c r="AC65" s="133"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4"/>
      <c r="AE65" s="135"/>
      <c r="AF65" s="136"/>
      <c r="AG65" s="137"/>
      <c r="AH65" s="137"/>
      <c r="AI65" s="135"/>
      <c r="AJ65" s="136"/>
    </row>
    <row r="66" spans="1:36" ht="151.5" customHeight="1" x14ac:dyDescent="0.3">
      <c r="A66" s="199"/>
      <c r="B66" s="202"/>
      <c r="C66" s="202"/>
      <c r="D66" s="202"/>
      <c r="E66" s="205"/>
      <c r="F66" s="202"/>
      <c r="G66" s="208"/>
      <c r="H66" s="193"/>
      <c r="I66" s="187"/>
      <c r="J66" s="190"/>
      <c r="K66" s="187">
        <f ca="1">IF(NOT(ISERROR(MATCH(J66,_xlfn.ANCHORARRAY(E77),0))),I79&amp;"Por favor no seleccionar los criterios de impacto",J66)</f>
        <v>0</v>
      </c>
      <c r="L66" s="193"/>
      <c r="M66" s="187"/>
      <c r="N66" s="196"/>
      <c r="O66" s="125">
        <v>3</v>
      </c>
      <c r="P66" s="138"/>
      <c r="Q66" s="127" t="str">
        <f>IF(OR(R66="Preventivo",R66="Detectivo"),"Probabilidad",IF(R66="Correctivo","Impacto",""))</f>
        <v/>
      </c>
      <c r="R66" s="128"/>
      <c r="S66" s="128"/>
      <c r="T66" s="129" t="str">
        <f t="shared" si="69"/>
        <v/>
      </c>
      <c r="U66" s="128"/>
      <c r="V66" s="128"/>
      <c r="W66" s="128"/>
      <c r="X66" s="130" t="str">
        <f>IFERROR(IF(AND(Q65="Probabilidad",Q66="Probabilidad"),(Z65-(+Z65*T66)),IF(AND(Q65="Impacto",Q66="Probabilidad"),(Z64-(+Z64*T66)),IF(Q66="Impacto",Z65,""))),"")</f>
        <v/>
      </c>
      <c r="Y66" s="131" t="str">
        <f t="shared" si="1"/>
        <v/>
      </c>
      <c r="Z66" s="132" t="str">
        <f t="shared" si="70"/>
        <v/>
      </c>
      <c r="AA66" s="131" t="str">
        <f t="shared" si="3"/>
        <v/>
      </c>
      <c r="AB66" s="132" t="str">
        <f>IFERROR(IF(AND(Q65="Impacto",Q66="Impacto"),(AB65-(+AB65*T66)),IF(AND(Q65="Probabilidad",Q66="Impacto"),(AB64-(+AB64*T66)),IF(Q66="Probabilidad",AB65,""))),"")</f>
        <v/>
      </c>
      <c r="AC66" s="133" t="str">
        <f t="shared" si="71"/>
        <v/>
      </c>
      <c r="AD66" s="134"/>
      <c r="AE66" s="135"/>
      <c r="AF66" s="136"/>
      <c r="AG66" s="137"/>
      <c r="AH66" s="137"/>
      <c r="AI66" s="135"/>
      <c r="AJ66" s="136"/>
    </row>
    <row r="67" spans="1:36" ht="151.5" customHeight="1" x14ac:dyDescent="0.3">
      <c r="A67" s="199"/>
      <c r="B67" s="202"/>
      <c r="C67" s="202"/>
      <c r="D67" s="202"/>
      <c r="E67" s="205"/>
      <c r="F67" s="202"/>
      <c r="G67" s="208"/>
      <c r="H67" s="193"/>
      <c r="I67" s="187"/>
      <c r="J67" s="190"/>
      <c r="K67" s="187">
        <f ca="1">IF(NOT(ISERROR(MATCH(J67,_xlfn.ANCHORARRAY(E78),0))),I80&amp;"Por favor no seleccionar los criterios de impacto",J67)</f>
        <v>0</v>
      </c>
      <c r="L67" s="193"/>
      <c r="M67" s="187"/>
      <c r="N67" s="196"/>
      <c r="O67" s="125">
        <v>4</v>
      </c>
      <c r="P67" s="126"/>
      <c r="Q67" s="127" t="str">
        <f t="shared" ref="Q67:Q69" si="72">IF(OR(R67="Preventivo",R67="Detectivo"),"Probabilidad",IF(R67="Correctivo","Impacto",""))</f>
        <v/>
      </c>
      <c r="R67" s="128"/>
      <c r="S67" s="128"/>
      <c r="T67" s="129" t="str">
        <f t="shared" si="69"/>
        <v/>
      </c>
      <c r="U67" s="128"/>
      <c r="V67" s="128"/>
      <c r="W67" s="128"/>
      <c r="X67" s="130" t="str">
        <f t="shared" ref="X67:X69" si="73">IFERROR(IF(AND(Q66="Probabilidad",Q67="Probabilidad"),(Z66-(+Z66*T67)),IF(AND(Q66="Impacto",Q67="Probabilidad"),(Z65-(+Z65*T67)),IF(Q67="Impacto",Z66,""))),"")</f>
        <v/>
      </c>
      <c r="Y67" s="131" t="str">
        <f t="shared" si="1"/>
        <v/>
      </c>
      <c r="Z67" s="132" t="str">
        <f t="shared" si="70"/>
        <v/>
      </c>
      <c r="AA67" s="131" t="str">
        <f t="shared" si="3"/>
        <v/>
      </c>
      <c r="AB67" s="132" t="str">
        <f t="shared" ref="AB67:AB69" si="74">IFERROR(IF(AND(Q66="Impacto",Q67="Impacto"),(AB66-(+AB66*T67)),IF(AND(Q66="Probabilidad",Q67="Impacto"),(AB65-(+AB65*T67)),IF(Q67="Probabilidad",AB66,""))),"")</f>
        <v/>
      </c>
      <c r="AC67" s="133"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4"/>
      <c r="AE67" s="135"/>
      <c r="AF67" s="136"/>
      <c r="AG67" s="137"/>
      <c r="AH67" s="137"/>
      <c r="AI67" s="135"/>
      <c r="AJ67" s="136"/>
    </row>
    <row r="68" spans="1:36" ht="151.5" customHeight="1" x14ac:dyDescent="0.3">
      <c r="A68" s="199"/>
      <c r="B68" s="202"/>
      <c r="C68" s="202"/>
      <c r="D68" s="202"/>
      <c r="E68" s="205"/>
      <c r="F68" s="202"/>
      <c r="G68" s="208"/>
      <c r="H68" s="193"/>
      <c r="I68" s="187"/>
      <c r="J68" s="190"/>
      <c r="K68" s="187">
        <f ca="1">IF(NOT(ISERROR(MATCH(J68,_xlfn.ANCHORARRAY(E79),0))),I81&amp;"Por favor no seleccionar los criterios de impacto",J68)</f>
        <v>0</v>
      </c>
      <c r="L68" s="193"/>
      <c r="M68" s="187"/>
      <c r="N68" s="196"/>
      <c r="O68" s="125">
        <v>5</v>
      </c>
      <c r="P68" s="126"/>
      <c r="Q68" s="127" t="str">
        <f t="shared" si="72"/>
        <v/>
      </c>
      <c r="R68" s="128"/>
      <c r="S68" s="128"/>
      <c r="T68" s="129" t="str">
        <f t="shared" si="69"/>
        <v/>
      </c>
      <c r="U68" s="128"/>
      <c r="V68" s="128"/>
      <c r="W68" s="128"/>
      <c r="X68" s="130" t="str">
        <f t="shared" si="73"/>
        <v/>
      </c>
      <c r="Y68" s="131" t="str">
        <f t="shared" si="1"/>
        <v/>
      </c>
      <c r="Z68" s="132" t="str">
        <f t="shared" si="70"/>
        <v/>
      </c>
      <c r="AA68" s="131" t="str">
        <f t="shared" si="3"/>
        <v/>
      </c>
      <c r="AB68" s="132" t="str">
        <f t="shared" si="74"/>
        <v/>
      </c>
      <c r="AC68" s="133"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4"/>
      <c r="AE68" s="135"/>
      <c r="AF68" s="136"/>
      <c r="AG68" s="137"/>
      <c r="AH68" s="137"/>
      <c r="AI68" s="135"/>
      <c r="AJ68" s="136"/>
    </row>
    <row r="69" spans="1:36" ht="151.5" customHeight="1" x14ac:dyDescent="0.3">
      <c r="A69" s="200"/>
      <c r="B69" s="203"/>
      <c r="C69" s="203"/>
      <c r="D69" s="203"/>
      <c r="E69" s="206"/>
      <c r="F69" s="203"/>
      <c r="G69" s="209"/>
      <c r="H69" s="194"/>
      <c r="I69" s="188"/>
      <c r="J69" s="191"/>
      <c r="K69" s="188">
        <f ca="1">IF(NOT(ISERROR(MATCH(J69,_xlfn.ANCHORARRAY(E80),0))),I82&amp;"Por favor no seleccionar los criterios de impacto",J69)</f>
        <v>0</v>
      </c>
      <c r="L69" s="194"/>
      <c r="M69" s="188"/>
      <c r="N69" s="197"/>
      <c r="O69" s="125">
        <v>6</v>
      </c>
      <c r="P69" s="126"/>
      <c r="Q69" s="127" t="str">
        <f t="shared" si="72"/>
        <v/>
      </c>
      <c r="R69" s="128"/>
      <c r="S69" s="128"/>
      <c r="T69" s="129" t="str">
        <f t="shared" si="69"/>
        <v/>
      </c>
      <c r="U69" s="128"/>
      <c r="V69" s="128"/>
      <c r="W69" s="128"/>
      <c r="X69" s="130" t="str">
        <f t="shared" si="73"/>
        <v/>
      </c>
      <c r="Y69" s="131" t="str">
        <f t="shared" si="1"/>
        <v/>
      </c>
      <c r="Z69" s="132" t="str">
        <f t="shared" si="70"/>
        <v/>
      </c>
      <c r="AA69" s="131" t="str">
        <f t="shared" si="3"/>
        <v/>
      </c>
      <c r="AB69" s="132" t="str">
        <f t="shared" si="74"/>
        <v/>
      </c>
      <c r="AC69" s="133" t="str">
        <f t="shared" si="75"/>
        <v/>
      </c>
      <c r="AD69" s="134"/>
      <c r="AE69" s="135"/>
      <c r="AF69" s="136"/>
      <c r="AG69" s="137"/>
      <c r="AH69" s="137"/>
      <c r="AI69" s="135"/>
      <c r="AJ69" s="136"/>
    </row>
    <row r="70" spans="1:36" ht="49.5" customHeight="1" x14ac:dyDescent="0.3">
      <c r="A70" s="6"/>
      <c r="B70" s="183" t="s">
        <v>131</v>
      </c>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c r="AA70" s="184"/>
      <c r="AB70" s="184"/>
      <c r="AC70" s="184"/>
      <c r="AD70" s="184"/>
      <c r="AE70" s="184"/>
      <c r="AF70" s="184"/>
      <c r="AG70" s="184"/>
      <c r="AH70" s="184"/>
      <c r="AI70" s="184"/>
      <c r="AJ70" s="185"/>
    </row>
    <row r="72" spans="1:36" x14ac:dyDescent="0.3">
      <c r="A72" s="1"/>
      <c r="B72" s="24" t="s">
        <v>143</v>
      </c>
      <c r="C72" s="1"/>
      <c r="D72" s="1"/>
      <c r="F72" s="1"/>
    </row>
  </sheetData>
  <sheetProtection algorithmName="SHA-512" hashValue="EvJ1+PiI29PplkW7FammMLnuc1LYWeFXJM7HpIdaRHlaYQf9cdUH3BF8ftff5fDT4dbbQ3OnIBT9eOomvzmtCw==" saltValue="pPzcpNDct/p6BSwOcYSWYQ==" spinCount="100000" sheet="1" objects="1" scenarios="1"/>
  <dataConsolidate/>
  <mergeCells count="185">
    <mergeCell ref="A6:B6"/>
    <mergeCell ref="C6:N6"/>
    <mergeCell ref="A7:G7"/>
    <mergeCell ref="H7:N7"/>
    <mergeCell ref="O7:W7"/>
    <mergeCell ref="X7:AD7"/>
    <mergeCell ref="A1:AJ2"/>
    <mergeCell ref="A4:B4"/>
    <mergeCell ref="C4:N4"/>
    <mergeCell ref="O4:Q4"/>
    <mergeCell ref="A5:B5"/>
    <mergeCell ref="C5:N5"/>
    <mergeCell ref="J8:J9"/>
    <mergeCell ref="K8:K9"/>
    <mergeCell ref="L8:L9"/>
    <mergeCell ref="M8:M9"/>
    <mergeCell ref="N8:N9"/>
    <mergeCell ref="O8:O9"/>
    <mergeCell ref="AE7:AJ7"/>
    <mergeCell ref="A8:A9"/>
    <mergeCell ref="B8:B9"/>
    <mergeCell ref="C8:C9"/>
    <mergeCell ref="D8:D9"/>
    <mergeCell ref="E8:E9"/>
    <mergeCell ref="F8:F9"/>
    <mergeCell ref="G8:G9"/>
    <mergeCell ref="H8:H9"/>
    <mergeCell ref="I8:I9"/>
    <mergeCell ref="AG8:AG9"/>
    <mergeCell ref="AH8:AH9"/>
    <mergeCell ref="AI8:AI9"/>
    <mergeCell ref="AJ8:AJ9"/>
    <mergeCell ref="AD8:AD9"/>
    <mergeCell ref="AE8:AE9"/>
    <mergeCell ref="AF8:AF9"/>
    <mergeCell ref="AA8:AA9"/>
    <mergeCell ref="AB8:AB9"/>
    <mergeCell ref="AC8:AC9"/>
    <mergeCell ref="P8:P9"/>
    <mergeCell ref="Q8:Q9"/>
    <mergeCell ref="R8:W8"/>
    <mergeCell ref="X8:X9"/>
    <mergeCell ref="Y8:Y9"/>
    <mergeCell ref="Z8:Z9"/>
    <mergeCell ref="N16:N21"/>
    <mergeCell ref="M10:M15"/>
    <mergeCell ref="N10:N15"/>
    <mergeCell ref="A16:A21"/>
    <mergeCell ref="B16:B21"/>
    <mergeCell ref="C16:C21"/>
    <mergeCell ref="D16:D21"/>
    <mergeCell ref="E16:E21"/>
    <mergeCell ref="F16:F21"/>
    <mergeCell ref="G16:G21"/>
    <mergeCell ref="H16:H21"/>
    <mergeCell ref="G10:G15"/>
    <mergeCell ref="H10:H15"/>
    <mergeCell ref="I10:I15"/>
    <mergeCell ref="J10:J15"/>
    <mergeCell ref="K10:K15"/>
    <mergeCell ref="L10:L15"/>
    <mergeCell ref="A10:A15"/>
    <mergeCell ref="B10:B15"/>
    <mergeCell ref="C10:C15"/>
    <mergeCell ref="D10:D15"/>
    <mergeCell ref="E10:E15"/>
    <mergeCell ref="F10:F15"/>
    <mergeCell ref="C22:C27"/>
    <mergeCell ref="D22:D27"/>
    <mergeCell ref="E22:E27"/>
    <mergeCell ref="F22:F27"/>
    <mergeCell ref="I16:I21"/>
    <mergeCell ref="J16:J21"/>
    <mergeCell ref="K16:K21"/>
    <mergeCell ref="L16:L21"/>
    <mergeCell ref="M16:M21"/>
    <mergeCell ref="I28:I33"/>
    <mergeCell ref="J28:J33"/>
    <mergeCell ref="K28:K33"/>
    <mergeCell ref="L28:L33"/>
    <mergeCell ref="M28:M33"/>
    <mergeCell ref="N28:N33"/>
    <mergeCell ref="M22:M27"/>
    <mergeCell ref="N22:N27"/>
    <mergeCell ref="A28:A33"/>
    <mergeCell ref="B28:B33"/>
    <mergeCell ref="C28:C33"/>
    <mergeCell ref="D28:D33"/>
    <mergeCell ref="E28:E33"/>
    <mergeCell ref="F28:F33"/>
    <mergeCell ref="G28:G33"/>
    <mergeCell ref="H28:H33"/>
    <mergeCell ref="G22:G27"/>
    <mergeCell ref="H22:H27"/>
    <mergeCell ref="I22:I27"/>
    <mergeCell ref="J22:J27"/>
    <mergeCell ref="K22:K27"/>
    <mergeCell ref="L22:L27"/>
    <mergeCell ref="A22:A27"/>
    <mergeCell ref="B22:B27"/>
    <mergeCell ref="N40:N45"/>
    <mergeCell ref="M34:M39"/>
    <mergeCell ref="N34:N39"/>
    <mergeCell ref="A40:A45"/>
    <mergeCell ref="B40:B45"/>
    <mergeCell ref="C40:C45"/>
    <mergeCell ref="D40:D45"/>
    <mergeCell ref="E40:E45"/>
    <mergeCell ref="F40:F45"/>
    <mergeCell ref="G40:G45"/>
    <mergeCell ref="H40:H45"/>
    <mergeCell ref="G34:G39"/>
    <mergeCell ref="H34:H39"/>
    <mergeCell ref="I34:I39"/>
    <mergeCell ref="J34:J39"/>
    <mergeCell ref="K34:K39"/>
    <mergeCell ref="L34:L39"/>
    <mergeCell ref="A34:A39"/>
    <mergeCell ref="B34:B39"/>
    <mergeCell ref="C34:C39"/>
    <mergeCell ref="D34:D39"/>
    <mergeCell ref="E34:E39"/>
    <mergeCell ref="F34:F39"/>
    <mergeCell ref="C46:C51"/>
    <mergeCell ref="D46:D51"/>
    <mergeCell ref="E46:E51"/>
    <mergeCell ref="F46:F51"/>
    <mergeCell ref="I40:I45"/>
    <mergeCell ref="J40:J45"/>
    <mergeCell ref="K40:K45"/>
    <mergeCell ref="L40:L45"/>
    <mergeCell ref="M40:M45"/>
    <mergeCell ref="I52:I57"/>
    <mergeCell ref="J52:J57"/>
    <mergeCell ref="K52:K57"/>
    <mergeCell ref="L52:L57"/>
    <mergeCell ref="M52:M57"/>
    <mergeCell ref="N52:N57"/>
    <mergeCell ref="M46:M51"/>
    <mergeCell ref="N46:N51"/>
    <mergeCell ref="A52:A57"/>
    <mergeCell ref="B52:B57"/>
    <mergeCell ref="C52:C57"/>
    <mergeCell ref="D52:D57"/>
    <mergeCell ref="E52:E57"/>
    <mergeCell ref="F52:F57"/>
    <mergeCell ref="G52:G57"/>
    <mergeCell ref="H52:H57"/>
    <mergeCell ref="G46:G51"/>
    <mergeCell ref="H46:H51"/>
    <mergeCell ref="I46:I51"/>
    <mergeCell ref="J46:J51"/>
    <mergeCell ref="K46:K51"/>
    <mergeCell ref="L46:L51"/>
    <mergeCell ref="A46:A51"/>
    <mergeCell ref="B46:B51"/>
    <mergeCell ref="A64:A69"/>
    <mergeCell ref="B64:B69"/>
    <mergeCell ref="C64:C69"/>
    <mergeCell ref="D64:D69"/>
    <mergeCell ref="E64:E69"/>
    <mergeCell ref="F64:F69"/>
    <mergeCell ref="G64:G69"/>
    <mergeCell ref="H64:H69"/>
    <mergeCell ref="G58:G63"/>
    <mergeCell ref="H58:H63"/>
    <mergeCell ref="A58:A63"/>
    <mergeCell ref="B58:B63"/>
    <mergeCell ref="C58:C63"/>
    <mergeCell ref="D58:D63"/>
    <mergeCell ref="E58:E63"/>
    <mergeCell ref="F58:F63"/>
    <mergeCell ref="B70:AJ70"/>
    <mergeCell ref="I64:I69"/>
    <mergeCell ref="J64:J69"/>
    <mergeCell ref="K64:K69"/>
    <mergeCell ref="L64:L69"/>
    <mergeCell ref="M64:M69"/>
    <mergeCell ref="N64:N69"/>
    <mergeCell ref="M58:M63"/>
    <mergeCell ref="N58:N63"/>
    <mergeCell ref="I58:I63"/>
    <mergeCell ref="J58:J63"/>
    <mergeCell ref="K58:K63"/>
    <mergeCell ref="L58:L63"/>
  </mergeCells>
  <conditionalFormatting sqref="H10 H16">
    <cfRule type="cellIs" dxfId="1851" priority="227" operator="equal">
      <formula>"Muy Alta"</formula>
    </cfRule>
    <cfRule type="cellIs" dxfId="1850" priority="228" operator="equal">
      <formula>"Alta"</formula>
    </cfRule>
    <cfRule type="cellIs" dxfId="1849" priority="229" operator="equal">
      <formula>"Media"</formula>
    </cfRule>
    <cfRule type="cellIs" dxfId="1848" priority="230" operator="equal">
      <formula>"Baja"</formula>
    </cfRule>
    <cfRule type="cellIs" dxfId="1847" priority="231" operator="equal">
      <formula>"Muy Baja"</formula>
    </cfRule>
  </conditionalFormatting>
  <conditionalFormatting sqref="L10 L16 L22 L28 L34 L40 L46 L52 L58 L64">
    <cfRule type="cellIs" dxfId="1846" priority="222" operator="equal">
      <formula>"Catastrófico"</formula>
    </cfRule>
    <cfRule type="cellIs" dxfId="1845" priority="223" operator="equal">
      <formula>"Mayor"</formula>
    </cfRule>
    <cfRule type="cellIs" dxfId="1844" priority="224" operator="equal">
      <formula>"Moderado"</formula>
    </cfRule>
    <cfRule type="cellIs" dxfId="1843" priority="225" operator="equal">
      <formula>"Menor"</formula>
    </cfRule>
    <cfRule type="cellIs" dxfId="1842" priority="226" operator="equal">
      <formula>"Leve"</formula>
    </cfRule>
  </conditionalFormatting>
  <conditionalFormatting sqref="N10">
    <cfRule type="cellIs" dxfId="1841" priority="218" operator="equal">
      <formula>"Extremo"</formula>
    </cfRule>
    <cfRule type="cellIs" dxfId="1840" priority="219" operator="equal">
      <formula>"Alto"</formula>
    </cfRule>
    <cfRule type="cellIs" dxfId="1839" priority="220" operator="equal">
      <formula>"Moderado"</formula>
    </cfRule>
    <cfRule type="cellIs" dxfId="1838" priority="221" operator="equal">
      <formula>"Bajo"</formula>
    </cfRule>
  </conditionalFormatting>
  <conditionalFormatting sqref="Y10:Y15">
    <cfRule type="cellIs" dxfId="1837" priority="213" operator="equal">
      <formula>"Muy Alta"</formula>
    </cfRule>
    <cfRule type="cellIs" dxfId="1836" priority="214" operator="equal">
      <formula>"Alta"</formula>
    </cfRule>
    <cfRule type="cellIs" dxfId="1835" priority="215" operator="equal">
      <formula>"Media"</formula>
    </cfRule>
    <cfRule type="cellIs" dxfId="1834" priority="216" operator="equal">
      <formula>"Baja"</formula>
    </cfRule>
    <cfRule type="cellIs" dxfId="1833" priority="217" operator="equal">
      <formula>"Muy Baja"</formula>
    </cfRule>
  </conditionalFormatting>
  <conditionalFormatting sqref="AA10:AA15">
    <cfRule type="cellIs" dxfId="1832" priority="208" operator="equal">
      <formula>"Catastrófico"</formula>
    </cfRule>
    <cfRule type="cellIs" dxfId="1831" priority="209" operator="equal">
      <formula>"Mayor"</formula>
    </cfRule>
    <cfRule type="cellIs" dxfId="1830" priority="210" operator="equal">
      <formula>"Moderado"</formula>
    </cfRule>
    <cfRule type="cellIs" dxfId="1829" priority="211" operator="equal">
      <formula>"Menor"</formula>
    </cfRule>
    <cfRule type="cellIs" dxfId="1828" priority="212" operator="equal">
      <formula>"Leve"</formula>
    </cfRule>
  </conditionalFormatting>
  <conditionalFormatting sqref="AC10:AC15">
    <cfRule type="cellIs" dxfId="1827" priority="204" operator="equal">
      <formula>"Extremo"</formula>
    </cfRule>
    <cfRule type="cellIs" dxfId="1826" priority="205" operator="equal">
      <formula>"Alto"</formula>
    </cfRule>
    <cfRule type="cellIs" dxfId="1825" priority="206" operator="equal">
      <formula>"Moderado"</formula>
    </cfRule>
    <cfRule type="cellIs" dxfId="1824" priority="207" operator="equal">
      <formula>"Bajo"</formula>
    </cfRule>
  </conditionalFormatting>
  <conditionalFormatting sqref="H58">
    <cfRule type="cellIs" dxfId="1823" priority="43" operator="equal">
      <formula>"Muy Alta"</formula>
    </cfRule>
    <cfRule type="cellIs" dxfId="1822" priority="44" operator="equal">
      <formula>"Alta"</formula>
    </cfRule>
    <cfRule type="cellIs" dxfId="1821" priority="45" operator="equal">
      <formula>"Media"</formula>
    </cfRule>
    <cfRule type="cellIs" dxfId="1820" priority="46" operator="equal">
      <formula>"Baja"</formula>
    </cfRule>
    <cfRule type="cellIs" dxfId="1819" priority="47" operator="equal">
      <formula>"Muy Baja"</formula>
    </cfRule>
  </conditionalFormatting>
  <conditionalFormatting sqref="N16">
    <cfRule type="cellIs" dxfId="1818" priority="200" operator="equal">
      <formula>"Extremo"</formula>
    </cfRule>
    <cfRule type="cellIs" dxfId="1817" priority="201" operator="equal">
      <formula>"Alto"</formula>
    </cfRule>
    <cfRule type="cellIs" dxfId="1816" priority="202" operator="equal">
      <formula>"Moderado"</formula>
    </cfRule>
    <cfRule type="cellIs" dxfId="1815" priority="203" operator="equal">
      <formula>"Bajo"</formula>
    </cfRule>
  </conditionalFormatting>
  <conditionalFormatting sqref="Y16:Y21">
    <cfRule type="cellIs" dxfId="1814" priority="195" operator="equal">
      <formula>"Muy Alta"</formula>
    </cfRule>
    <cfRule type="cellIs" dxfId="1813" priority="196" operator="equal">
      <formula>"Alta"</formula>
    </cfRule>
    <cfRule type="cellIs" dxfId="1812" priority="197" operator="equal">
      <formula>"Media"</formula>
    </cfRule>
    <cfRule type="cellIs" dxfId="1811" priority="198" operator="equal">
      <formula>"Baja"</formula>
    </cfRule>
    <cfRule type="cellIs" dxfId="1810" priority="199" operator="equal">
      <formula>"Muy Baja"</formula>
    </cfRule>
  </conditionalFormatting>
  <conditionalFormatting sqref="AA16:AA21">
    <cfRule type="cellIs" dxfId="1809" priority="190" operator="equal">
      <formula>"Catastrófico"</formula>
    </cfRule>
    <cfRule type="cellIs" dxfId="1808" priority="191" operator="equal">
      <formula>"Mayor"</formula>
    </cfRule>
    <cfRule type="cellIs" dxfId="1807" priority="192" operator="equal">
      <formula>"Moderado"</formula>
    </cfRule>
    <cfRule type="cellIs" dxfId="1806" priority="193" operator="equal">
      <formula>"Menor"</formula>
    </cfRule>
    <cfRule type="cellIs" dxfId="1805" priority="194" operator="equal">
      <formula>"Leve"</formula>
    </cfRule>
  </conditionalFormatting>
  <conditionalFormatting sqref="AC16:AC21">
    <cfRule type="cellIs" dxfId="1804" priority="186" operator="equal">
      <formula>"Extremo"</formula>
    </cfRule>
    <cfRule type="cellIs" dxfId="1803" priority="187" operator="equal">
      <formula>"Alto"</formula>
    </cfRule>
    <cfRule type="cellIs" dxfId="1802" priority="188" operator="equal">
      <formula>"Moderado"</formula>
    </cfRule>
    <cfRule type="cellIs" dxfId="1801" priority="189" operator="equal">
      <formula>"Bajo"</formula>
    </cfRule>
  </conditionalFormatting>
  <conditionalFormatting sqref="H22">
    <cfRule type="cellIs" dxfId="1800" priority="181" operator="equal">
      <formula>"Muy Alta"</formula>
    </cfRule>
    <cfRule type="cellIs" dxfId="1799" priority="182" operator="equal">
      <formula>"Alta"</formula>
    </cfRule>
    <cfRule type="cellIs" dxfId="1798" priority="183" operator="equal">
      <formula>"Media"</formula>
    </cfRule>
    <cfRule type="cellIs" dxfId="1797" priority="184" operator="equal">
      <formula>"Baja"</formula>
    </cfRule>
    <cfRule type="cellIs" dxfId="1796" priority="185" operator="equal">
      <formula>"Muy Baja"</formula>
    </cfRule>
  </conditionalFormatting>
  <conditionalFormatting sqref="N22">
    <cfRule type="cellIs" dxfId="1795" priority="177" operator="equal">
      <formula>"Extremo"</formula>
    </cfRule>
    <cfRule type="cellIs" dxfId="1794" priority="178" operator="equal">
      <formula>"Alto"</formula>
    </cfRule>
    <cfRule type="cellIs" dxfId="1793" priority="179" operator="equal">
      <formula>"Moderado"</formula>
    </cfRule>
    <cfRule type="cellIs" dxfId="1792" priority="180" operator="equal">
      <formula>"Bajo"</formula>
    </cfRule>
  </conditionalFormatting>
  <conditionalFormatting sqref="Y22:Y27">
    <cfRule type="cellIs" dxfId="1791" priority="172" operator="equal">
      <formula>"Muy Alta"</formula>
    </cfRule>
    <cfRule type="cellIs" dxfId="1790" priority="173" operator="equal">
      <formula>"Alta"</formula>
    </cfRule>
    <cfRule type="cellIs" dxfId="1789" priority="174" operator="equal">
      <formula>"Media"</formula>
    </cfRule>
    <cfRule type="cellIs" dxfId="1788" priority="175" operator="equal">
      <formula>"Baja"</formula>
    </cfRule>
    <cfRule type="cellIs" dxfId="1787" priority="176" operator="equal">
      <formula>"Muy Baja"</formula>
    </cfRule>
  </conditionalFormatting>
  <conditionalFormatting sqref="AA22:AA27">
    <cfRule type="cellIs" dxfId="1786" priority="167" operator="equal">
      <formula>"Catastrófico"</formula>
    </cfRule>
    <cfRule type="cellIs" dxfId="1785" priority="168" operator="equal">
      <formula>"Mayor"</formula>
    </cfRule>
    <cfRule type="cellIs" dxfId="1784" priority="169" operator="equal">
      <formula>"Moderado"</formula>
    </cfRule>
    <cfRule type="cellIs" dxfId="1783" priority="170" operator="equal">
      <formula>"Menor"</formula>
    </cfRule>
    <cfRule type="cellIs" dxfId="1782" priority="171" operator="equal">
      <formula>"Leve"</formula>
    </cfRule>
  </conditionalFormatting>
  <conditionalFormatting sqref="AC22:AC27">
    <cfRule type="cellIs" dxfId="1781" priority="163" operator="equal">
      <formula>"Extremo"</formula>
    </cfRule>
    <cfRule type="cellIs" dxfId="1780" priority="164" operator="equal">
      <formula>"Alto"</formula>
    </cfRule>
    <cfRule type="cellIs" dxfId="1779" priority="165" operator="equal">
      <formula>"Moderado"</formula>
    </cfRule>
    <cfRule type="cellIs" dxfId="1778" priority="166" operator="equal">
      <formula>"Bajo"</formula>
    </cfRule>
  </conditionalFormatting>
  <conditionalFormatting sqref="H28">
    <cfRule type="cellIs" dxfId="1777" priority="158" operator="equal">
      <formula>"Muy Alta"</formula>
    </cfRule>
    <cfRule type="cellIs" dxfId="1776" priority="159" operator="equal">
      <formula>"Alta"</formula>
    </cfRule>
    <cfRule type="cellIs" dxfId="1775" priority="160" operator="equal">
      <formula>"Media"</formula>
    </cfRule>
    <cfRule type="cellIs" dxfId="1774" priority="161" operator="equal">
      <formula>"Baja"</formula>
    </cfRule>
    <cfRule type="cellIs" dxfId="1773" priority="162" operator="equal">
      <formula>"Muy Baja"</formula>
    </cfRule>
  </conditionalFormatting>
  <conditionalFormatting sqref="N28">
    <cfRule type="cellIs" dxfId="1772" priority="154" operator="equal">
      <formula>"Extremo"</formula>
    </cfRule>
    <cfRule type="cellIs" dxfId="1771" priority="155" operator="equal">
      <formula>"Alto"</formula>
    </cfRule>
    <cfRule type="cellIs" dxfId="1770" priority="156" operator="equal">
      <formula>"Moderado"</formula>
    </cfRule>
    <cfRule type="cellIs" dxfId="1769" priority="157" operator="equal">
      <formula>"Bajo"</formula>
    </cfRule>
  </conditionalFormatting>
  <conditionalFormatting sqref="Y28:Y33">
    <cfRule type="cellIs" dxfId="1768" priority="149" operator="equal">
      <formula>"Muy Alta"</formula>
    </cfRule>
    <cfRule type="cellIs" dxfId="1767" priority="150" operator="equal">
      <formula>"Alta"</formula>
    </cfRule>
    <cfRule type="cellIs" dxfId="1766" priority="151" operator="equal">
      <formula>"Media"</formula>
    </cfRule>
    <cfRule type="cellIs" dxfId="1765" priority="152" operator="equal">
      <formula>"Baja"</formula>
    </cfRule>
    <cfRule type="cellIs" dxfId="1764" priority="153" operator="equal">
      <formula>"Muy Baja"</formula>
    </cfRule>
  </conditionalFormatting>
  <conditionalFormatting sqref="AA28:AA33">
    <cfRule type="cellIs" dxfId="1763" priority="144" operator="equal">
      <formula>"Catastrófico"</formula>
    </cfRule>
    <cfRule type="cellIs" dxfId="1762" priority="145" operator="equal">
      <formula>"Mayor"</formula>
    </cfRule>
    <cfRule type="cellIs" dxfId="1761" priority="146" operator="equal">
      <formula>"Moderado"</formula>
    </cfRule>
    <cfRule type="cellIs" dxfId="1760" priority="147" operator="equal">
      <formula>"Menor"</formula>
    </cfRule>
    <cfRule type="cellIs" dxfId="1759" priority="148" operator="equal">
      <formula>"Leve"</formula>
    </cfRule>
  </conditionalFormatting>
  <conditionalFormatting sqref="AC28:AC33">
    <cfRule type="cellIs" dxfId="1758" priority="140" operator="equal">
      <formula>"Extremo"</formula>
    </cfRule>
    <cfRule type="cellIs" dxfId="1757" priority="141" operator="equal">
      <formula>"Alto"</formula>
    </cfRule>
    <cfRule type="cellIs" dxfId="1756" priority="142" operator="equal">
      <formula>"Moderado"</formula>
    </cfRule>
    <cfRule type="cellIs" dxfId="1755" priority="143" operator="equal">
      <formula>"Bajo"</formula>
    </cfRule>
  </conditionalFormatting>
  <conditionalFormatting sqref="H34">
    <cfRule type="cellIs" dxfId="1754" priority="135" operator="equal">
      <formula>"Muy Alta"</formula>
    </cfRule>
    <cfRule type="cellIs" dxfId="1753" priority="136" operator="equal">
      <formula>"Alta"</formula>
    </cfRule>
    <cfRule type="cellIs" dxfId="1752" priority="137" operator="equal">
      <formula>"Media"</formula>
    </cfRule>
    <cfRule type="cellIs" dxfId="1751" priority="138" operator="equal">
      <formula>"Baja"</formula>
    </cfRule>
    <cfRule type="cellIs" dxfId="1750" priority="139" operator="equal">
      <formula>"Muy Baja"</formula>
    </cfRule>
  </conditionalFormatting>
  <conditionalFormatting sqref="N34">
    <cfRule type="cellIs" dxfId="1749" priority="131" operator="equal">
      <formula>"Extremo"</formula>
    </cfRule>
    <cfRule type="cellIs" dxfId="1748" priority="132" operator="equal">
      <formula>"Alto"</formula>
    </cfRule>
    <cfRule type="cellIs" dxfId="1747" priority="133" operator="equal">
      <formula>"Moderado"</formula>
    </cfRule>
    <cfRule type="cellIs" dxfId="1746" priority="134" operator="equal">
      <formula>"Bajo"</formula>
    </cfRule>
  </conditionalFormatting>
  <conditionalFormatting sqref="Y34:Y39">
    <cfRule type="cellIs" dxfId="1745" priority="126" operator="equal">
      <formula>"Muy Alta"</formula>
    </cfRule>
    <cfRule type="cellIs" dxfId="1744" priority="127" operator="equal">
      <formula>"Alta"</formula>
    </cfRule>
    <cfRule type="cellIs" dxfId="1743" priority="128" operator="equal">
      <formula>"Media"</formula>
    </cfRule>
    <cfRule type="cellIs" dxfId="1742" priority="129" operator="equal">
      <formula>"Baja"</formula>
    </cfRule>
    <cfRule type="cellIs" dxfId="1741" priority="130" operator="equal">
      <formula>"Muy Baja"</formula>
    </cfRule>
  </conditionalFormatting>
  <conditionalFormatting sqref="AA34:AA39">
    <cfRule type="cellIs" dxfId="1740" priority="121" operator="equal">
      <formula>"Catastrófico"</formula>
    </cfRule>
    <cfRule type="cellIs" dxfId="1739" priority="122" operator="equal">
      <formula>"Mayor"</formula>
    </cfRule>
    <cfRule type="cellIs" dxfId="1738" priority="123" operator="equal">
      <formula>"Moderado"</formula>
    </cfRule>
    <cfRule type="cellIs" dxfId="1737" priority="124" operator="equal">
      <formula>"Menor"</formula>
    </cfRule>
    <cfRule type="cellIs" dxfId="1736" priority="125" operator="equal">
      <formula>"Leve"</formula>
    </cfRule>
  </conditionalFormatting>
  <conditionalFormatting sqref="AC34:AC39">
    <cfRule type="cellIs" dxfId="1735" priority="117" operator="equal">
      <formula>"Extremo"</formula>
    </cfRule>
    <cfRule type="cellIs" dxfId="1734" priority="118" operator="equal">
      <formula>"Alto"</formula>
    </cfRule>
    <cfRule type="cellIs" dxfId="1733" priority="119" operator="equal">
      <formula>"Moderado"</formula>
    </cfRule>
    <cfRule type="cellIs" dxfId="1732" priority="120" operator="equal">
      <formula>"Bajo"</formula>
    </cfRule>
  </conditionalFormatting>
  <conditionalFormatting sqref="H40">
    <cfRule type="cellIs" dxfId="1731" priority="112" operator="equal">
      <formula>"Muy Alta"</formula>
    </cfRule>
    <cfRule type="cellIs" dxfId="1730" priority="113" operator="equal">
      <formula>"Alta"</formula>
    </cfRule>
    <cfRule type="cellIs" dxfId="1729" priority="114" operator="equal">
      <formula>"Media"</formula>
    </cfRule>
    <cfRule type="cellIs" dxfId="1728" priority="115" operator="equal">
      <formula>"Baja"</formula>
    </cfRule>
    <cfRule type="cellIs" dxfId="1727" priority="116" operator="equal">
      <formula>"Muy Baja"</formula>
    </cfRule>
  </conditionalFormatting>
  <conditionalFormatting sqref="N40">
    <cfRule type="cellIs" dxfId="1726" priority="108" operator="equal">
      <formula>"Extremo"</formula>
    </cfRule>
    <cfRule type="cellIs" dxfId="1725" priority="109" operator="equal">
      <formula>"Alto"</formula>
    </cfRule>
    <cfRule type="cellIs" dxfId="1724" priority="110" operator="equal">
      <formula>"Moderado"</formula>
    </cfRule>
    <cfRule type="cellIs" dxfId="1723" priority="111" operator="equal">
      <formula>"Bajo"</formula>
    </cfRule>
  </conditionalFormatting>
  <conditionalFormatting sqref="Y40:Y45">
    <cfRule type="cellIs" dxfId="1722" priority="103" operator="equal">
      <formula>"Muy Alta"</formula>
    </cfRule>
    <cfRule type="cellIs" dxfId="1721" priority="104" operator="equal">
      <formula>"Alta"</formula>
    </cfRule>
    <cfRule type="cellIs" dxfId="1720" priority="105" operator="equal">
      <formula>"Media"</formula>
    </cfRule>
    <cfRule type="cellIs" dxfId="1719" priority="106" operator="equal">
      <formula>"Baja"</formula>
    </cfRule>
    <cfRule type="cellIs" dxfId="1718" priority="107" operator="equal">
      <formula>"Muy Baja"</formula>
    </cfRule>
  </conditionalFormatting>
  <conditionalFormatting sqref="AA40:AA45">
    <cfRule type="cellIs" dxfId="1717" priority="98" operator="equal">
      <formula>"Catastrófico"</formula>
    </cfRule>
    <cfRule type="cellIs" dxfId="1716" priority="99" operator="equal">
      <formula>"Mayor"</formula>
    </cfRule>
    <cfRule type="cellIs" dxfId="1715" priority="100" operator="equal">
      <formula>"Moderado"</formula>
    </cfRule>
    <cfRule type="cellIs" dxfId="1714" priority="101" operator="equal">
      <formula>"Menor"</formula>
    </cfRule>
    <cfRule type="cellIs" dxfId="1713" priority="102" operator="equal">
      <formula>"Leve"</formula>
    </cfRule>
  </conditionalFormatting>
  <conditionalFormatting sqref="AC40:AC45">
    <cfRule type="cellIs" dxfId="1712" priority="94" operator="equal">
      <formula>"Extremo"</formula>
    </cfRule>
    <cfRule type="cellIs" dxfId="1711" priority="95" operator="equal">
      <formula>"Alto"</formula>
    </cfRule>
    <cfRule type="cellIs" dxfId="1710" priority="96" operator="equal">
      <formula>"Moderado"</formula>
    </cfRule>
    <cfRule type="cellIs" dxfId="1709" priority="97" operator="equal">
      <formula>"Bajo"</formula>
    </cfRule>
  </conditionalFormatting>
  <conditionalFormatting sqref="H46">
    <cfRule type="cellIs" dxfId="1708" priority="89" operator="equal">
      <formula>"Muy Alta"</formula>
    </cfRule>
    <cfRule type="cellIs" dxfId="1707" priority="90" operator="equal">
      <formula>"Alta"</formula>
    </cfRule>
    <cfRule type="cellIs" dxfId="1706" priority="91" operator="equal">
      <formula>"Media"</formula>
    </cfRule>
    <cfRule type="cellIs" dxfId="1705" priority="92" operator="equal">
      <formula>"Baja"</formula>
    </cfRule>
    <cfRule type="cellIs" dxfId="1704" priority="93" operator="equal">
      <formula>"Muy Baja"</formula>
    </cfRule>
  </conditionalFormatting>
  <conditionalFormatting sqref="N46">
    <cfRule type="cellIs" dxfId="1703" priority="85" operator="equal">
      <formula>"Extremo"</formula>
    </cfRule>
    <cfRule type="cellIs" dxfId="1702" priority="86" operator="equal">
      <formula>"Alto"</formula>
    </cfRule>
    <cfRule type="cellIs" dxfId="1701" priority="87" operator="equal">
      <formula>"Moderado"</formula>
    </cfRule>
    <cfRule type="cellIs" dxfId="1700" priority="88" operator="equal">
      <formula>"Bajo"</formula>
    </cfRule>
  </conditionalFormatting>
  <conditionalFormatting sqref="Y46:Y51">
    <cfRule type="cellIs" dxfId="1699" priority="80" operator="equal">
      <formula>"Muy Alta"</formula>
    </cfRule>
    <cfRule type="cellIs" dxfId="1698" priority="81" operator="equal">
      <formula>"Alta"</formula>
    </cfRule>
    <cfRule type="cellIs" dxfId="1697" priority="82" operator="equal">
      <formula>"Media"</formula>
    </cfRule>
    <cfRule type="cellIs" dxfId="1696" priority="83" operator="equal">
      <formula>"Baja"</formula>
    </cfRule>
    <cfRule type="cellIs" dxfId="1695" priority="84" operator="equal">
      <formula>"Muy Baja"</formula>
    </cfRule>
  </conditionalFormatting>
  <conditionalFormatting sqref="AA46:AA51">
    <cfRule type="cellIs" dxfId="1694" priority="75" operator="equal">
      <formula>"Catastrófico"</formula>
    </cfRule>
    <cfRule type="cellIs" dxfId="1693" priority="76" operator="equal">
      <formula>"Mayor"</formula>
    </cfRule>
    <cfRule type="cellIs" dxfId="1692" priority="77" operator="equal">
      <formula>"Moderado"</formula>
    </cfRule>
    <cfRule type="cellIs" dxfId="1691" priority="78" operator="equal">
      <formula>"Menor"</formula>
    </cfRule>
    <cfRule type="cellIs" dxfId="1690" priority="79" operator="equal">
      <formula>"Leve"</formula>
    </cfRule>
  </conditionalFormatting>
  <conditionalFormatting sqref="AC46:AC51">
    <cfRule type="cellIs" dxfId="1689" priority="71" operator="equal">
      <formula>"Extremo"</formula>
    </cfRule>
    <cfRule type="cellIs" dxfId="1688" priority="72" operator="equal">
      <formula>"Alto"</formula>
    </cfRule>
    <cfRule type="cellIs" dxfId="1687" priority="73" operator="equal">
      <formula>"Moderado"</formula>
    </cfRule>
    <cfRule type="cellIs" dxfId="1686" priority="74" operator="equal">
      <formula>"Bajo"</formula>
    </cfRule>
  </conditionalFormatting>
  <conditionalFormatting sqref="H52">
    <cfRule type="cellIs" dxfId="1685" priority="66" operator="equal">
      <formula>"Muy Alta"</formula>
    </cfRule>
    <cfRule type="cellIs" dxfId="1684" priority="67" operator="equal">
      <formula>"Alta"</formula>
    </cfRule>
    <cfRule type="cellIs" dxfId="1683" priority="68" operator="equal">
      <formula>"Media"</formula>
    </cfRule>
    <cfRule type="cellIs" dxfId="1682" priority="69" operator="equal">
      <formula>"Baja"</formula>
    </cfRule>
    <cfRule type="cellIs" dxfId="1681" priority="70" operator="equal">
      <formula>"Muy Baja"</formula>
    </cfRule>
  </conditionalFormatting>
  <conditionalFormatting sqref="N52">
    <cfRule type="cellIs" dxfId="1680" priority="62" operator="equal">
      <formula>"Extremo"</formula>
    </cfRule>
    <cfRule type="cellIs" dxfId="1679" priority="63" operator="equal">
      <formula>"Alto"</formula>
    </cfRule>
    <cfRule type="cellIs" dxfId="1678" priority="64" operator="equal">
      <formula>"Moderado"</formula>
    </cfRule>
    <cfRule type="cellIs" dxfId="1677" priority="65" operator="equal">
      <formula>"Bajo"</formula>
    </cfRule>
  </conditionalFormatting>
  <conditionalFormatting sqref="Y52:Y57">
    <cfRule type="cellIs" dxfId="1676" priority="57" operator="equal">
      <formula>"Muy Alta"</formula>
    </cfRule>
    <cfRule type="cellIs" dxfId="1675" priority="58" operator="equal">
      <formula>"Alta"</formula>
    </cfRule>
    <cfRule type="cellIs" dxfId="1674" priority="59" operator="equal">
      <formula>"Media"</formula>
    </cfRule>
    <cfRule type="cellIs" dxfId="1673" priority="60" operator="equal">
      <formula>"Baja"</formula>
    </cfRule>
    <cfRule type="cellIs" dxfId="1672" priority="61" operator="equal">
      <formula>"Muy Baja"</formula>
    </cfRule>
  </conditionalFormatting>
  <conditionalFormatting sqref="AA52:AA57">
    <cfRule type="cellIs" dxfId="1671" priority="52" operator="equal">
      <formula>"Catastrófico"</formula>
    </cfRule>
    <cfRule type="cellIs" dxfId="1670" priority="53" operator="equal">
      <formula>"Mayor"</formula>
    </cfRule>
    <cfRule type="cellIs" dxfId="1669" priority="54" operator="equal">
      <formula>"Moderado"</formula>
    </cfRule>
    <cfRule type="cellIs" dxfId="1668" priority="55" operator="equal">
      <formula>"Menor"</formula>
    </cfRule>
    <cfRule type="cellIs" dxfId="1667" priority="56" operator="equal">
      <formula>"Leve"</formula>
    </cfRule>
  </conditionalFormatting>
  <conditionalFormatting sqref="AC52:AC57">
    <cfRule type="cellIs" dxfId="1666" priority="48" operator="equal">
      <formula>"Extremo"</formula>
    </cfRule>
    <cfRule type="cellIs" dxfId="1665" priority="49" operator="equal">
      <formula>"Alto"</formula>
    </cfRule>
    <cfRule type="cellIs" dxfId="1664" priority="50" operator="equal">
      <formula>"Moderado"</formula>
    </cfRule>
    <cfRule type="cellIs" dxfId="1663" priority="51" operator="equal">
      <formula>"Bajo"</formula>
    </cfRule>
  </conditionalFormatting>
  <conditionalFormatting sqref="N58">
    <cfRule type="cellIs" dxfId="1662" priority="39" operator="equal">
      <formula>"Extremo"</formula>
    </cfRule>
    <cfRule type="cellIs" dxfId="1661" priority="40" operator="equal">
      <formula>"Alto"</formula>
    </cfRule>
    <cfRule type="cellIs" dxfId="1660" priority="41" operator="equal">
      <formula>"Moderado"</formula>
    </cfRule>
    <cfRule type="cellIs" dxfId="1659" priority="42" operator="equal">
      <formula>"Bajo"</formula>
    </cfRule>
  </conditionalFormatting>
  <conditionalFormatting sqref="Y58:Y63">
    <cfRule type="cellIs" dxfId="1658" priority="34" operator="equal">
      <formula>"Muy Alta"</formula>
    </cfRule>
    <cfRule type="cellIs" dxfId="1657" priority="35" operator="equal">
      <formula>"Alta"</formula>
    </cfRule>
    <cfRule type="cellIs" dxfId="1656" priority="36" operator="equal">
      <formula>"Media"</formula>
    </cfRule>
    <cfRule type="cellIs" dxfId="1655" priority="37" operator="equal">
      <formula>"Baja"</formula>
    </cfRule>
    <cfRule type="cellIs" dxfId="1654" priority="38" operator="equal">
      <formula>"Muy Baja"</formula>
    </cfRule>
  </conditionalFormatting>
  <conditionalFormatting sqref="AA58:AA63">
    <cfRule type="cellIs" dxfId="1653" priority="29" operator="equal">
      <formula>"Catastrófico"</formula>
    </cfRule>
    <cfRule type="cellIs" dxfId="1652" priority="30" operator="equal">
      <formula>"Mayor"</formula>
    </cfRule>
    <cfRule type="cellIs" dxfId="1651" priority="31" operator="equal">
      <formula>"Moderado"</formula>
    </cfRule>
    <cfRule type="cellIs" dxfId="1650" priority="32" operator="equal">
      <formula>"Menor"</formula>
    </cfRule>
    <cfRule type="cellIs" dxfId="1649" priority="33" operator="equal">
      <formula>"Leve"</formula>
    </cfRule>
  </conditionalFormatting>
  <conditionalFormatting sqref="AC58:AC63">
    <cfRule type="cellIs" dxfId="1648" priority="25" operator="equal">
      <formula>"Extremo"</formula>
    </cfRule>
    <cfRule type="cellIs" dxfId="1647" priority="26" operator="equal">
      <formula>"Alto"</formula>
    </cfRule>
    <cfRule type="cellIs" dxfId="1646" priority="27" operator="equal">
      <formula>"Moderado"</formula>
    </cfRule>
    <cfRule type="cellIs" dxfId="1645" priority="28" operator="equal">
      <formula>"Bajo"</formula>
    </cfRule>
  </conditionalFormatting>
  <conditionalFormatting sqref="H64">
    <cfRule type="cellIs" dxfId="1644" priority="20" operator="equal">
      <formula>"Muy Alta"</formula>
    </cfRule>
    <cfRule type="cellIs" dxfId="1643" priority="21" operator="equal">
      <formula>"Alta"</formula>
    </cfRule>
    <cfRule type="cellIs" dxfId="1642" priority="22" operator="equal">
      <formula>"Media"</formula>
    </cfRule>
    <cfRule type="cellIs" dxfId="1641" priority="23" operator="equal">
      <formula>"Baja"</formula>
    </cfRule>
    <cfRule type="cellIs" dxfId="1640" priority="24" operator="equal">
      <formula>"Muy Baja"</formula>
    </cfRule>
  </conditionalFormatting>
  <conditionalFormatting sqref="N64">
    <cfRule type="cellIs" dxfId="1639" priority="16" operator="equal">
      <formula>"Extremo"</formula>
    </cfRule>
    <cfRule type="cellIs" dxfId="1638" priority="17" operator="equal">
      <formula>"Alto"</formula>
    </cfRule>
    <cfRule type="cellIs" dxfId="1637" priority="18" operator="equal">
      <formula>"Moderado"</formula>
    </cfRule>
    <cfRule type="cellIs" dxfId="1636" priority="19" operator="equal">
      <formula>"Bajo"</formula>
    </cfRule>
  </conditionalFormatting>
  <conditionalFormatting sqref="Y64:Y69">
    <cfRule type="cellIs" dxfId="1635" priority="11" operator="equal">
      <formula>"Muy Alta"</formula>
    </cfRule>
    <cfRule type="cellIs" dxfId="1634" priority="12" operator="equal">
      <formula>"Alta"</formula>
    </cfRule>
    <cfRule type="cellIs" dxfId="1633" priority="13" operator="equal">
      <formula>"Media"</formula>
    </cfRule>
    <cfRule type="cellIs" dxfId="1632" priority="14" operator="equal">
      <formula>"Baja"</formula>
    </cfRule>
    <cfRule type="cellIs" dxfId="1631" priority="15" operator="equal">
      <formula>"Muy Baja"</formula>
    </cfRule>
  </conditionalFormatting>
  <conditionalFormatting sqref="AA64:AA69">
    <cfRule type="cellIs" dxfId="1630" priority="6" operator="equal">
      <formula>"Catastrófico"</formula>
    </cfRule>
    <cfRule type="cellIs" dxfId="1629" priority="7" operator="equal">
      <formula>"Mayor"</formula>
    </cfRule>
    <cfRule type="cellIs" dxfId="1628" priority="8" operator="equal">
      <formula>"Moderado"</formula>
    </cfRule>
    <cfRule type="cellIs" dxfId="1627" priority="9" operator="equal">
      <formula>"Menor"</formula>
    </cfRule>
    <cfRule type="cellIs" dxfId="1626" priority="10" operator="equal">
      <formula>"Leve"</formula>
    </cfRule>
  </conditionalFormatting>
  <conditionalFormatting sqref="AC64:AC69">
    <cfRule type="cellIs" dxfId="1625" priority="2" operator="equal">
      <formula>"Extremo"</formula>
    </cfRule>
    <cfRule type="cellIs" dxfId="1624" priority="3" operator="equal">
      <formula>"Alto"</formula>
    </cfRule>
    <cfRule type="cellIs" dxfId="1623" priority="4" operator="equal">
      <formula>"Moderado"</formula>
    </cfRule>
    <cfRule type="cellIs" dxfId="1622" priority="5" operator="equal">
      <formula>"Bajo"</formula>
    </cfRule>
  </conditionalFormatting>
  <conditionalFormatting sqref="K10:K69">
    <cfRule type="containsText" dxfId="1621" priority="1" operator="containsText" text="❌">
      <formula>NOT(ISERROR(SEARCH("❌",K10)))</formula>
    </cfRule>
  </conditionalFormatting>
  <pageMargins left="0.69" right="0.7" top="0.75" bottom="0.75" header="0.3" footer="0.3"/>
  <pageSetup orientation="portrait" r:id="rId1"/>
  <extLst>
    <ext xmlns:x14="http://schemas.microsoft.com/office/spreadsheetml/2009/9/main" uri="{CCE6A557-97BC-4b89-ADB6-D9C93CAAB3DF}">
      <x14:dataValidations xmlns:xm="http://schemas.microsoft.com/office/excel/2006/main" count="15">
        <x14:dataValidation type="list" allowBlank="1" showInputMessage="1" showErrorMessage="1">
          <x14:formula1>
            <xm:f>'Tabla Valoración controles'!$D$4:$D$6</xm:f>
          </x14:formula1>
          <xm:sqref>R10:R69</xm:sqref>
        </x14:dataValidation>
        <x14:dataValidation type="list" allowBlank="1" showInputMessage="1" showErrorMessage="1">
          <x14:formula1>
            <xm:f>'Tabla Valoración controles'!$D$7:$D$8</xm:f>
          </x14:formula1>
          <xm:sqref>S10:S69</xm:sqref>
        </x14:dataValidation>
        <x14:dataValidation type="list" allowBlank="1" showInputMessage="1" showErrorMessage="1">
          <x14:formula1>
            <xm:f>'Tabla Valoración controles'!$D$9:$D$10</xm:f>
          </x14:formula1>
          <xm:sqref>U10:U69</xm:sqref>
        </x14:dataValidation>
        <x14:dataValidation type="list" allowBlank="1" showInputMessage="1" showErrorMessage="1">
          <x14:formula1>
            <xm:f>'Tabla Valoración controles'!$D$11:$D$12</xm:f>
          </x14:formula1>
          <xm:sqref>V10:V69</xm:sqref>
        </x14:dataValidation>
        <x14:dataValidation type="list" allowBlank="1" showInputMessage="1" showErrorMessage="1">
          <x14:formula1>
            <xm:f>'Opciones Tratamiento'!$B$9:$B$10</xm:f>
          </x14:formula1>
          <xm:sqref>AJ10:AJ11 AJ13:AJ14 AJ16:AJ17 AJ19:AJ20 AJ22:AJ23 AJ25:AJ26 AJ28:AJ29 AJ31:AJ32 AJ34:AJ35 AJ37:AJ38 AJ40:AJ41 AJ43:AJ44 AJ46:AJ47 AJ49:AJ50 AJ52:AJ53 AJ55:AJ56 AJ58:AJ59 AJ61:AJ62 AJ64:AJ65 AJ67:AJ68</xm:sqref>
        </x14:dataValidation>
        <x14:dataValidation type="list" allowBlank="1" showInputMessage="1" showErrorMessage="1">
          <x14:formula1>
            <xm:f>'Tabla Valoración controles'!$D$13:$D$14</xm:f>
          </x14:formula1>
          <xm:sqref>W10:W69</xm:sqref>
        </x14:dataValidation>
        <x14:dataValidation type="list" allowBlank="1" showInputMessage="1" showErrorMessage="1">
          <x14:formula1>
            <xm:f>'Opciones Tratamiento'!$B$13:$B$19</xm:f>
          </x14:formula1>
          <xm:sqref>F10:F69</xm:sqref>
        </x14:dataValidation>
        <x14:dataValidation type="list" allowBlank="1" showInputMessage="1" showErrorMessage="1">
          <x14:formula1>
            <xm:f>'Opciones Tratamiento'!$E$2:$E$4</xm:f>
          </x14:formula1>
          <xm:sqref>B10:B69</xm:sqref>
        </x14:dataValidation>
        <x14:dataValidation type="list" allowBlank="1" showInputMessage="1" showErrorMessage="1">
          <x14:formula1>
            <xm:f>'Opciones Tratamiento'!$B$2:$B$5</xm:f>
          </x14:formula1>
          <xm:sqref>AD10:AD69</xm:sqref>
        </x14:dataValidation>
        <x14:dataValidation type="list" allowBlank="1" showInputMessage="1" showErrorMessage="1">
          <x14:formula1>
            <xm:f>'Tabla Impacto'!$F$210:$F$221</xm:f>
          </x14:formula1>
          <xm:sqref>J10:J69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AE10:AE69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AF10:AF69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AG10:AG69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AH10:AH69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AI10:AI69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P72"/>
  <sheetViews>
    <sheetView topLeftCell="A15" zoomScale="30" zoomScaleNormal="30" workbookViewId="0">
      <selection activeCell="A16" sqref="A16:A21"/>
    </sheetView>
  </sheetViews>
  <sheetFormatPr baseColWidth="10" defaultColWidth="11.42578125" defaultRowHeight="16.5" x14ac:dyDescent="0.3"/>
  <cols>
    <col min="1" max="1" width="4" style="2" bestFit="1" customWidth="1"/>
    <col min="2" max="2" width="14.140625" style="2" customWidth="1"/>
    <col min="3" max="3" width="13.140625" style="2" customWidth="1"/>
    <col min="4" max="4" width="16.1406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4.85546875" style="1" customWidth="1"/>
    <col min="35" max="35" width="18.5703125" style="1" customWidth="1"/>
    <col min="36" max="36" width="21" style="1" customWidth="1"/>
    <col min="37" max="16384" width="11.42578125" style="1"/>
  </cols>
  <sheetData>
    <row r="1" spans="1:68" ht="16.5" customHeight="1" x14ac:dyDescent="0.3">
      <c r="A1" s="232" t="s">
        <v>144</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4"/>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row>
    <row r="2" spans="1:68" ht="24" customHeight="1" x14ac:dyDescent="0.3">
      <c r="A2" s="235"/>
      <c r="B2" s="236"/>
      <c r="C2" s="236"/>
      <c r="D2" s="236"/>
      <c r="E2" s="236"/>
      <c r="F2" s="236"/>
      <c r="G2" s="236"/>
      <c r="H2" s="236"/>
      <c r="I2" s="236"/>
      <c r="J2" s="236"/>
      <c r="K2" s="236"/>
      <c r="L2" s="236"/>
      <c r="M2" s="236"/>
      <c r="N2" s="236"/>
      <c r="O2" s="236"/>
      <c r="P2" s="236"/>
      <c r="Q2" s="236"/>
      <c r="R2" s="236"/>
      <c r="S2" s="236"/>
      <c r="T2" s="236"/>
      <c r="U2" s="236"/>
      <c r="V2" s="236"/>
      <c r="W2" s="236"/>
      <c r="X2" s="236"/>
      <c r="Y2" s="236"/>
      <c r="Z2" s="236"/>
      <c r="AA2" s="236"/>
      <c r="AB2" s="236"/>
      <c r="AC2" s="236"/>
      <c r="AD2" s="236"/>
      <c r="AE2" s="236"/>
      <c r="AF2" s="236"/>
      <c r="AG2" s="236"/>
      <c r="AH2" s="236"/>
      <c r="AI2" s="236"/>
      <c r="AJ2" s="237"/>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1:68" x14ac:dyDescent="0.3">
      <c r="A3" s="28"/>
      <c r="B3" s="29"/>
      <c r="C3" s="28"/>
      <c r="D3" s="28"/>
      <c r="E3" s="8"/>
      <c r="F3" s="27"/>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1:68" ht="26.25" customHeight="1" x14ac:dyDescent="0.3">
      <c r="A4" s="227" t="s">
        <v>43</v>
      </c>
      <c r="B4" s="228"/>
      <c r="C4" s="238" t="s">
        <v>399</v>
      </c>
      <c r="D4" s="239"/>
      <c r="E4" s="239"/>
      <c r="F4" s="239"/>
      <c r="G4" s="239"/>
      <c r="H4" s="239"/>
      <c r="I4" s="239"/>
      <c r="J4" s="239"/>
      <c r="K4" s="239"/>
      <c r="L4" s="239"/>
      <c r="M4" s="239"/>
      <c r="N4" s="240"/>
      <c r="O4" s="241"/>
      <c r="P4" s="241"/>
      <c r="Q4" s="241"/>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1:68" ht="30" customHeight="1" x14ac:dyDescent="0.3">
      <c r="A5" s="227" t="s">
        <v>130</v>
      </c>
      <c r="B5" s="228"/>
      <c r="C5" s="238" t="s">
        <v>400</v>
      </c>
      <c r="D5" s="239"/>
      <c r="E5" s="239"/>
      <c r="F5" s="239"/>
      <c r="G5" s="239"/>
      <c r="H5" s="239"/>
      <c r="I5" s="239"/>
      <c r="J5" s="239"/>
      <c r="K5" s="239"/>
      <c r="L5" s="239"/>
      <c r="M5" s="239"/>
      <c r="N5" s="240"/>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1:68" ht="49.5" customHeight="1" x14ac:dyDescent="0.3">
      <c r="A6" s="227" t="s">
        <v>44</v>
      </c>
      <c r="B6" s="228"/>
      <c r="C6" s="229" t="s">
        <v>401</v>
      </c>
      <c r="D6" s="230"/>
      <c r="E6" s="230"/>
      <c r="F6" s="230"/>
      <c r="G6" s="230"/>
      <c r="H6" s="230"/>
      <c r="I6" s="230"/>
      <c r="J6" s="230"/>
      <c r="K6" s="230"/>
      <c r="L6" s="230"/>
      <c r="M6" s="230"/>
      <c r="N6" s="231"/>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row>
    <row r="7" spans="1:68" x14ac:dyDescent="0.3">
      <c r="A7" s="219" t="s">
        <v>139</v>
      </c>
      <c r="B7" s="220"/>
      <c r="C7" s="220"/>
      <c r="D7" s="220"/>
      <c r="E7" s="220"/>
      <c r="F7" s="220"/>
      <c r="G7" s="221"/>
      <c r="H7" s="219" t="s">
        <v>140</v>
      </c>
      <c r="I7" s="220"/>
      <c r="J7" s="220"/>
      <c r="K7" s="220"/>
      <c r="L7" s="220"/>
      <c r="M7" s="220"/>
      <c r="N7" s="221"/>
      <c r="O7" s="219" t="s">
        <v>141</v>
      </c>
      <c r="P7" s="220"/>
      <c r="Q7" s="220"/>
      <c r="R7" s="220"/>
      <c r="S7" s="220"/>
      <c r="T7" s="220"/>
      <c r="U7" s="220"/>
      <c r="V7" s="220"/>
      <c r="W7" s="221"/>
      <c r="X7" s="219" t="s">
        <v>142</v>
      </c>
      <c r="Y7" s="220"/>
      <c r="Z7" s="220"/>
      <c r="AA7" s="220"/>
      <c r="AB7" s="220"/>
      <c r="AC7" s="220"/>
      <c r="AD7" s="221"/>
      <c r="AE7" s="219" t="s">
        <v>34</v>
      </c>
      <c r="AF7" s="220"/>
      <c r="AG7" s="220"/>
      <c r="AH7" s="220"/>
      <c r="AI7" s="220"/>
      <c r="AJ7" s="221"/>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ht="16.5" customHeight="1" x14ac:dyDescent="0.3">
      <c r="A8" s="222" t="s">
        <v>0</v>
      </c>
      <c r="B8" s="224" t="s">
        <v>2</v>
      </c>
      <c r="C8" s="213" t="s">
        <v>3</v>
      </c>
      <c r="D8" s="213" t="s">
        <v>42</v>
      </c>
      <c r="E8" s="225" t="s">
        <v>1</v>
      </c>
      <c r="F8" s="212" t="s">
        <v>50</v>
      </c>
      <c r="G8" s="213" t="s">
        <v>135</v>
      </c>
      <c r="H8" s="226" t="s">
        <v>33</v>
      </c>
      <c r="I8" s="216" t="s">
        <v>5</v>
      </c>
      <c r="J8" s="212" t="s">
        <v>87</v>
      </c>
      <c r="K8" s="212" t="s">
        <v>92</v>
      </c>
      <c r="L8" s="214" t="s">
        <v>45</v>
      </c>
      <c r="M8" s="216" t="s">
        <v>5</v>
      </c>
      <c r="N8" s="213" t="s">
        <v>48</v>
      </c>
      <c r="O8" s="217" t="s">
        <v>11</v>
      </c>
      <c r="P8" s="211" t="s">
        <v>163</v>
      </c>
      <c r="Q8" s="212" t="s">
        <v>12</v>
      </c>
      <c r="R8" s="211" t="s">
        <v>8</v>
      </c>
      <c r="S8" s="211"/>
      <c r="T8" s="211"/>
      <c r="U8" s="211"/>
      <c r="V8" s="211"/>
      <c r="W8" s="211"/>
      <c r="X8" s="210" t="s">
        <v>138</v>
      </c>
      <c r="Y8" s="210" t="s">
        <v>46</v>
      </c>
      <c r="Z8" s="210" t="s">
        <v>5</v>
      </c>
      <c r="AA8" s="210" t="s">
        <v>47</v>
      </c>
      <c r="AB8" s="210" t="s">
        <v>5</v>
      </c>
      <c r="AC8" s="210" t="s">
        <v>49</v>
      </c>
      <c r="AD8" s="217" t="s">
        <v>29</v>
      </c>
      <c r="AE8" s="211" t="s">
        <v>34</v>
      </c>
      <c r="AF8" s="211" t="s">
        <v>35</v>
      </c>
      <c r="AG8" s="211" t="s">
        <v>36</v>
      </c>
      <c r="AH8" s="211" t="s">
        <v>38</v>
      </c>
      <c r="AI8" s="211" t="s">
        <v>37</v>
      </c>
      <c r="AJ8" s="211" t="s">
        <v>39</v>
      </c>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s="4" customFormat="1" ht="94.5" customHeight="1" x14ac:dyDescent="0.25">
      <c r="A9" s="223"/>
      <c r="B9" s="224"/>
      <c r="C9" s="211"/>
      <c r="D9" s="211"/>
      <c r="E9" s="224"/>
      <c r="F9" s="213"/>
      <c r="G9" s="211"/>
      <c r="H9" s="213"/>
      <c r="I9" s="215"/>
      <c r="J9" s="213"/>
      <c r="K9" s="213"/>
      <c r="L9" s="215"/>
      <c r="M9" s="215"/>
      <c r="N9" s="211"/>
      <c r="O9" s="218"/>
      <c r="P9" s="211"/>
      <c r="Q9" s="213"/>
      <c r="R9" s="7" t="s">
        <v>13</v>
      </c>
      <c r="S9" s="7" t="s">
        <v>17</v>
      </c>
      <c r="T9" s="7" t="s">
        <v>28</v>
      </c>
      <c r="U9" s="7" t="s">
        <v>18</v>
      </c>
      <c r="V9" s="7" t="s">
        <v>21</v>
      </c>
      <c r="W9" s="7" t="s">
        <v>24</v>
      </c>
      <c r="X9" s="210"/>
      <c r="Y9" s="210"/>
      <c r="Z9" s="210"/>
      <c r="AA9" s="210"/>
      <c r="AB9" s="210"/>
      <c r="AC9" s="210"/>
      <c r="AD9" s="218"/>
      <c r="AE9" s="211"/>
      <c r="AF9" s="211"/>
      <c r="AG9" s="211"/>
      <c r="AH9" s="211"/>
      <c r="AI9" s="211"/>
      <c r="AJ9" s="211"/>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row>
    <row r="10" spans="1:68" s="3" customFormat="1" ht="167.25" customHeight="1" x14ac:dyDescent="0.25">
      <c r="A10" s="198">
        <v>1</v>
      </c>
      <c r="B10" s="201" t="s">
        <v>134</v>
      </c>
      <c r="C10" s="201"/>
      <c r="D10" s="201" t="s">
        <v>329</v>
      </c>
      <c r="E10" s="204" t="s">
        <v>328</v>
      </c>
      <c r="F10" s="201" t="s">
        <v>123</v>
      </c>
      <c r="G10" s="207">
        <v>360</v>
      </c>
      <c r="H10" s="192" t="str">
        <f>IF(G10&lt;=0,"",IF(G10&lt;=2,"Muy Baja",IF(G10&lt;=24,"Baja",IF(G10&lt;=500,"Media",IF(G10&lt;=5000,"Alta","Muy Alta")))))</f>
        <v>Media</v>
      </c>
      <c r="I10" s="186">
        <f>IF(H10="","",IF(H10="Muy Baja",0.2,IF(H10="Baja",0.4,IF(H10="Media",0.6,IF(H10="Alta",0.8,IF(H10="Muy Alta",1,))))))</f>
        <v>0.6</v>
      </c>
      <c r="J10" s="189" t="s">
        <v>156</v>
      </c>
      <c r="K10" s="186" t="str">
        <f ca="1">IF(NOT(ISERROR(MATCH(J10,'Tabla Impacto'!$B$221:$B$223,0))),'Tabla Impacto'!$F$223&amp;"Por favor no seleccionar los criterios de impacto(Afectación Económica o presupuestal y Pérdida Reputacional)",J10)</f>
        <v xml:space="preserve">     El riesgo afecta la imagen de de la entidad con efecto publicitario sostenido a nivel de sector administrativo, nivel departamental o municipal</v>
      </c>
      <c r="L10" s="192" t="str">
        <f ca="1">IF(OR(K10='Tabla Impacto'!$C$11,K10='Tabla Impacto'!$D$11),"Leve",IF(OR(K10='Tabla Impacto'!$C$12,K10='Tabla Impacto'!$D$12),"Menor",IF(OR(K10='Tabla Impacto'!$C$13,K10='Tabla Impacto'!$D$13),"Moderado",IF(OR(K10='Tabla Impacto'!$C$14,K10='Tabla Impacto'!$D$14),"Mayor",IF(OR(K10='Tabla Impacto'!$C$15,K10='Tabla Impacto'!$D$15),"Catastrófico","")))))</f>
        <v>Mayor</v>
      </c>
      <c r="M10" s="186">
        <f ca="1">IF(L10="","",IF(L10="Leve",0.2,IF(L10="Menor",0.4,IF(L10="Moderado",0.6,IF(L10="Mayor",0.8,IF(L10="Catastrófico",1,))))))</f>
        <v>0.8</v>
      </c>
      <c r="N10" s="195" t="str">
        <f ca="1">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Alto</v>
      </c>
      <c r="O10" s="125">
        <v>1</v>
      </c>
      <c r="P10" s="126" t="s">
        <v>330</v>
      </c>
      <c r="Q10" s="127" t="str">
        <f>IF(OR(R10="Preventivo",R10="Detectivo"),"Probabilidad",IF(R10="Correctivo","Impacto",""))</f>
        <v>Probabilidad</v>
      </c>
      <c r="R10" s="128" t="s">
        <v>14</v>
      </c>
      <c r="S10" s="128" t="s">
        <v>9</v>
      </c>
      <c r="T10" s="129" t="str">
        <f>IF(AND(R10="Preventivo",S10="Automático"),"50%",IF(AND(R10="Preventivo",S10="Manual"),"40%",IF(AND(R10="Detectivo",S10="Automático"),"40%",IF(AND(R10="Detectivo",S10="Manual"),"30%",IF(AND(R10="Correctivo",S10="Automático"),"35%",IF(AND(R10="Correctivo",S10="Manual"),"25%",""))))))</f>
        <v>40%</v>
      </c>
      <c r="U10" s="128" t="s">
        <v>19</v>
      </c>
      <c r="V10" s="128" t="s">
        <v>22</v>
      </c>
      <c r="W10" s="128" t="s">
        <v>119</v>
      </c>
      <c r="X10" s="130">
        <f>IFERROR(IF(Q10="Probabilidad",(I10-(+I10*T10)),IF(Q10="Impacto",I10,"")),"")</f>
        <v>0.36</v>
      </c>
      <c r="Y10" s="131" t="str">
        <f>IFERROR(IF(X10="","",IF(X10&lt;=0.2,"Muy Baja",IF(X10&lt;=0.4,"Baja",IF(X10&lt;=0.6,"Media",IF(X10&lt;=0.8,"Alta","Muy Alta"))))),"")</f>
        <v>Baja</v>
      </c>
      <c r="Z10" s="132">
        <f>+X10</f>
        <v>0.36</v>
      </c>
      <c r="AA10" s="131" t="str">
        <f ca="1">IFERROR(IF(AB10="","",IF(AB10&lt;=0.2,"Leve",IF(AB10&lt;=0.4,"Menor",IF(AB10&lt;=0.6,"Moderado",IF(AB10&lt;=0.8,"Mayor","Catastrófico"))))),"")</f>
        <v>Mayor</v>
      </c>
      <c r="AB10" s="132">
        <f ca="1">IFERROR(IF(Q10="Impacto",(M10-(+M10*T10)),IF(Q10="Probabilidad",M10,"")),"")</f>
        <v>0.8</v>
      </c>
      <c r="AC10" s="133" t="str">
        <f ca="1">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Alto</v>
      </c>
      <c r="AD10" s="134" t="s">
        <v>136</v>
      </c>
      <c r="AE10" s="135" t="s">
        <v>424</v>
      </c>
      <c r="AF10" s="135" t="s">
        <v>331</v>
      </c>
      <c r="AG10" s="140" t="s">
        <v>336</v>
      </c>
      <c r="AH10" s="140" t="s">
        <v>270</v>
      </c>
      <c r="AI10" s="135" t="s">
        <v>332</v>
      </c>
      <c r="AJ10" s="136" t="s">
        <v>40</v>
      </c>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row>
    <row r="11" spans="1:68" ht="151.5" customHeight="1" x14ac:dyDescent="0.3">
      <c r="A11" s="199"/>
      <c r="B11" s="202"/>
      <c r="C11" s="202"/>
      <c r="D11" s="202"/>
      <c r="E11" s="205"/>
      <c r="F11" s="202"/>
      <c r="G11" s="208"/>
      <c r="H11" s="193"/>
      <c r="I11" s="187"/>
      <c r="J11" s="190"/>
      <c r="K11" s="187">
        <f ca="1">IF(NOT(ISERROR(MATCH(J11,_xlfn.ANCHORARRAY(E22),0))),I24&amp;"Por favor no seleccionar los criterios de impacto",J11)</f>
        <v>0</v>
      </c>
      <c r="L11" s="193"/>
      <c r="M11" s="187"/>
      <c r="N11" s="196"/>
      <c r="O11" s="125">
        <v>2</v>
      </c>
      <c r="P11" s="126"/>
      <c r="Q11" s="127" t="str">
        <f>IF(OR(R11="Preventivo",R11="Detectivo"),"Probabilidad",IF(R11="Correctivo","Impacto",""))</f>
        <v/>
      </c>
      <c r="R11" s="128"/>
      <c r="S11" s="128"/>
      <c r="T11" s="129" t="str">
        <f t="shared" ref="T11:T15" si="0">IF(AND(R11="Preventivo",S11="Automático"),"50%",IF(AND(R11="Preventivo",S11="Manual"),"40%",IF(AND(R11="Detectivo",S11="Automático"),"40%",IF(AND(R11="Detectivo",S11="Manual"),"30%",IF(AND(R11="Correctivo",S11="Automático"),"35%",IF(AND(R11="Correctivo",S11="Manual"),"25%",""))))))</f>
        <v/>
      </c>
      <c r="U11" s="128"/>
      <c r="V11" s="128"/>
      <c r="W11" s="128"/>
      <c r="X11" s="130" t="str">
        <f>IFERROR(IF(AND(Q10="Probabilidad",Q11="Probabilidad"),(Z10-(+Z10*T11)),IF(Q11="Probabilidad",(I10-(+I10*T11)),IF(Q11="Impacto",Z10,""))),"")</f>
        <v/>
      </c>
      <c r="Y11" s="131" t="str">
        <f t="shared" ref="Y11:Y69" si="1">IFERROR(IF(X11="","",IF(X11&lt;=0.2,"Muy Baja",IF(X11&lt;=0.4,"Baja",IF(X11&lt;=0.6,"Media",IF(X11&lt;=0.8,"Alta","Muy Alta"))))),"")</f>
        <v/>
      </c>
      <c r="Z11" s="132" t="str">
        <f t="shared" ref="Z11:Z15" si="2">+X11</f>
        <v/>
      </c>
      <c r="AA11" s="131" t="str">
        <f t="shared" ref="AA11:AA69" si="3">IFERROR(IF(AB11="","",IF(AB11&lt;=0.2,"Leve",IF(AB11&lt;=0.4,"Menor",IF(AB11&lt;=0.6,"Moderado",IF(AB11&lt;=0.8,"Mayor","Catastrófico"))))),"")</f>
        <v/>
      </c>
      <c r="AB11" s="132" t="str">
        <f>IFERROR(IF(AND(Q10="Impacto",Q11="Impacto"),(AB10-(+AB10*T11)),IF(Q11="Impacto",($M$10-(+$M$10*T11)),IF(Q11="Probabilidad",AB10,""))),"")</f>
        <v/>
      </c>
      <c r="AC11" s="133" t="str">
        <f t="shared" ref="AC11:AC15"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
      </c>
      <c r="AD11" s="134"/>
      <c r="AE11" s="135"/>
      <c r="AF11" s="135"/>
      <c r="AG11" s="137"/>
      <c r="AH11" s="140"/>
      <c r="AI11" s="135"/>
      <c r="AJ11" s="136"/>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ht="151.5" customHeight="1" x14ac:dyDescent="0.3">
      <c r="A12" s="199"/>
      <c r="B12" s="202"/>
      <c r="C12" s="202"/>
      <c r="D12" s="202"/>
      <c r="E12" s="205"/>
      <c r="F12" s="202"/>
      <c r="G12" s="208"/>
      <c r="H12" s="193"/>
      <c r="I12" s="187"/>
      <c r="J12" s="190"/>
      <c r="K12" s="187">
        <f ca="1">IF(NOT(ISERROR(MATCH(J12,_xlfn.ANCHORARRAY(E23),0))),I25&amp;"Por favor no seleccionar los criterios de impacto",J12)</f>
        <v>0</v>
      </c>
      <c r="L12" s="193"/>
      <c r="M12" s="187"/>
      <c r="N12" s="196"/>
      <c r="O12" s="125">
        <v>3</v>
      </c>
      <c r="P12" s="138"/>
      <c r="Q12" s="127" t="str">
        <f>IF(OR(R12="Preventivo",R12="Detectivo"),"Probabilidad",IF(R12="Correctivo","Impacto",""))</f>
        <v/>
      </c>
      <c r="R12" s="128"/>
      <c r="S12" s="128"/>
      <c r="T12" s="129" t="str">
        <f t="shared" si="0"/>
        <v/>
      </c>
      <c r="U12" s="128"/>
      <c r="V12" s="128"/>
      <c r="W12" s="128"/>
      <c r="X12" s="130" t="str">
        <f>IFERROR(IF(AND(Q11="Probabilidad",Q12="Probabilidad"),(Z11-(+Z11*T12)),IF(AND(Q11="Impacto",Q12="Probabilidad"),(Z10-(+Z10*T12)),IF(Q12="Impacto",Z11,""))),"")</f>
        <v/>
      </c>
      <c r="Y12" s="131" t="str">
        <f t="shared" si="1"/>
        <v/>
      </c>
      <c r="Z12" s="132" t="str">
        <f t="shared" si="2"/>
        <v/>
      </c>
      <c r="AA12" s="131" t="str">
        <f t="shared" si="3"/>
        <v/>
      </c>
      <c r="AB12" s="132" t="str">
        <f>IFERROR(IF(AND(Q11="Impacto",Q12="Impacto"),(AB11-(+AB11*T12)),IF(AND(Q11="Probabilidad",Q12="Impacto"),(AB10-(+AB10*T12)),IF(Q12="Probabilidad",AB11,""))),"")</f>
        <v/>
      </c>
      <c r="AC12" s="133" t="str">
        <f t="shared" si="4"/>
        <v/>
      </c>
      <c r="AD12" s="134"/>
      <c r="AE12" s="135"/>
      <c r="AF12" s="136"/>
      <c r="AG12" s="137"/>
      <c r="AH12" s="137"/>
      <c r="AI12" s="135"/>
      <c r="AJ12" s="136"/>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ht="151.5" customHeight="1" x14ac:dyDescent="0.3">
      <c r="A13" s="199"/>
      <c r="B13" s="202"/>
      <c r="C13" s="202"/>
      <c r="D13" s="202"/>
      <c r="E13" s="205"/>
      <c r="F13" s="202"/>
      <c r="G13" s="208"/>
      <c r="H13" s="193"/>
      <c r="I13" s="187"/>
      <c r="J13" s="190"/>
      <c r="K13" s="187">
        <f ca="1">IF(NOT(ISERROR(MATCH(J13,_xlfn.ANCHORARRAY(E24),0))),I26&amp;"Por favor no seleccionar los criterios de impacto",J13)</f>
        <v>0</v>
      </c>
      <c r="L13" s="193"/>
      <c r="M13" s="187"/>
      <c r="N13" s="196"/>
      <c r="O13" s="125">
        <v>4</v>
      </c>
      <c r="P13" s="126"/>
      <c r="Q13" s="127" t="str">
        <f t="shared" ref="Q13:Q15" si="5">IF(OR(R13="Preventivo",R13="Detectivo"),"Probabilidad",IF(R13="Correctivo","Impacto",""))</f>
        <v/>
      </c>
      <c r="R13" s="128"/>
      <c r="S13" s="128"/>
      <c r="T13" s="129" t="str">
        <f t="shared" si="0"/>
        <v/>
      </c>
      <c r="U13" s="128"/>
      <c r="V13" s="128"/>
      <c r="W13" s="128"/>
      <c r="X13" s="130" t="str">
        <f t="shared" ref="X13:X15" si="6">IFERROR(IF(AND(Q12="Probabilidad",Q13="Probabilidad"),(Z12-(+Z12*T13)),IF(AND(Q12="Impacto",Q13="Probabilidad"),(Z11-(+Z11*T13)),IF(Q13="Impacto",Z12,""))),"")</f>
        <v/>
      </c>
      <c r="Y13" s="131" t="str">
        <f t="shared" si="1"/>
        <v/>
      </c>
      <c r="Z13" s="132" t="str">
        <f t="shared" si="2"/>
        <v/>
      </c>
      <c r="AA13" s="131" t="str">
        <f t="shared" si="3"/>
        <v/>
      </c>
      <c r="AB13" s="132" t="str">
        <f t="shared" ref="AB13:AB15" si="7">IFERROR(IF(AND(Q12="Impacto",Q13="Impacto"),(AB12-(+AB12*T13)),IF(AND(Q12="Probabilidad",Q13="Impacto"),(AB11-(+AB11*T13)),IF(Q13="Probabilidad",AB12,""))),"")</f>
        <v/>
      </c>
      <c r="AC13" s="133"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4"/>
      <c r="AE13" s="135"/>
      <c r="AF13" s="136"/>
      <c r="AG13" s="137"/>
      <c r="AH13" s="137"/>
      <c r="AI13" s="135"/>
      <c r="AJ13" s="136"/>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ht="151.5" customHeight="1" x14ac:dyDescent="0.3">
      <c r="A14" s="199"/>
      <c r="B14" s="202"/>
      <c r="C14" s="202"/>
      <c r="D14" s="202"/>
      <c r="E14" s="205"/>
      <c r="F14" s="202"/>
      <c r="G14" s="208"/>
      <c r="H14" s="193"/>
      <c r="I14" s="187"/>
      <c r="J14" s="190"/>
      <c r="K14" s="187">
        <f ca="1">IF(NOT(ISERROR(MATCH(J14,_xlfn.ANCHORARRAY(E25),0))),I27&amp;"Por favor no seleccionar los criterios de impacto",J14)</f>
        <v>0</v>
      </c>
      <c r="L14" s="193"/>
      <c r="M14" s="187"/>
      <c r="N14" s="196"/>
      <c r="O14" s="125">
        <v>5</v>
      </c>
      <c r="P14" s="126"/>
      <c r="Q14" s="127" t="str">
        <f t="shared" si="5"/>
        <v/>
      </c>
      <c r="R14" s="128"/>
      <c r="S14" s="128"/>
      <c r="T14" s="129" t="str">
        <f t="shared" si="0"/>
        <v/>
      </c>
      <c r="U14" s="128"/>
      <c r="V14" s="128"/>
      <c r="W14" s="128"/>
      <c r="X14" s="130" t="str">
        <f t="shared" si="6"/>
        <v/>
      </c>
      <c r="Y14" s="131" t="str">
        <f t="shared" si="1"/>
        <v/>
      </c>
      <c r="Z14" s="132" t="str">
        <f t="shared" si="2"/>
        <v/>
      </c>
      <c r="AA14" s="131" t="str">
        <f t="shared" si="3"/>
        <v/>
      </c>
      <c r="AB14" s="132" t="str">
        <f t="shared" si="7"/>
        <v/>
      </c>
      <c r="AC14" s="133" t="str">
        <f t="shared" si="4"/>
        <v/>
      </c>
      <c r="AD14" s="134"/>
      <c r="AE14" s="135"/>
      <c r="AF14" s="136"/>
      <c r="AG14" s="137"/>
      <c r="AH14" s="137"/>
      <c r="AI14" s="135"/>
      <c r="AJ14" s="136"/>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ht="151.5" customHeight="1" x14ac:dyDescent="0.3">
      <c r="A15" s="200"/>
      <c r="B15" s="203"/>
      <c r="C15" s="203"/>
      <c r="D15" s="203"/>
      <c r="E15" s="206"/>
      <c r="F15" s="203"/>
      <c r="G15" s="209"/>
      <c r="H15" s="194"/>
      <c r="I15" s="188"/>
      <c r="J15" s="191"/>
      <c r="K15" s="188">
        <f ca="1">IF(NOT(ISERROR(MATCH(J15,_xlfn.ANCHORARRAY(E26),0))),I28&amp;"Por favor no seleccionar los criterios de impacto",J15)</f>
        <v>0</v>
      </c>
      <c r="L15" s="194"/>
      <c r="M15" s="188"/>
      <c r="N15" s="197"/>
      <c r="O15" s="125">
        <v>6</v>
      </c>
      <c r="P15" s="126"/>
      <c r="Q15" s="127" t="str">
        <f t="shared" si="5"/>
        <v/>
      </c>
      <c r="R15" s="128"/>
      <c r="S15" s="128"/>
      <c r="T15" s="129" t="str">
        <f t="shared" si="0"/>
        <v/>
      </c>
      <c r="U15" s="128"/>
      <c r="V15" s="128"/>
      <c r="W15" s="128"/>
      <c r="X15" s="130" t="str">
        <f t="shared" si="6"/>
        <v/>
      </c>
      <c r="Y15" s="131" t="str">
        <f t="shared" si="1"/>
        <v/>
      </c>
      <c r="Z15" s="132" t="str">
        <f t="shared" si="2"/>
        <v/>
      </c>
      <c r="AA15" s="131" t="str">
        <f t="shared" si="3"/>
        <v/>
      </c>
      <c r="AB15" s="132" t="str">
        <f t="shared" si="7"/>
        <v/>
      </c>
      <c r="AC15" s="133" t="str">
        <f t="shared" si="4"/>
        <v/>
      </c>
      <c r="AD15" s="134"/>
      <c r="AE15" s="135"/>
      <c r="AF15" s="136"/>
      <c r="AG15" s="137"/>
      <c r="AH15" s="137"/>
      <c r="AI15" s="135"/>
      <c r="AJ15" s="136"/>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ht="151.5" customHeight="1" x14ac:dyDescent="0.3">
      <c r="A16" s="198">
        <v>2</v>
      </c>
      <c r="B16" s="201" t="s">
        <v>134</v>
      </c>
      <c r="C16" s="201" t="s">
        <v>340</v>
      </c>
      <c r="D16" s="201" t="s">
        <v>334</v>
      </c>
      <c r="E16" s="204" t="s">
        <v>333</v>
      </c>
      <c r="F16" s="201" t="s">
        <v>123</v>
      </c>
      <c r="G16" s="207">
        <v>360</v>
      </c>
      <c r="H16" s="192" t="str">
        <f>IF(G16&lt;=0,"",IF(G16&lt;=2,"Muy Baja",IF(G16&lt;=24,"Baja",IF(G16&lt;=500,"Media",IF(G16&lt;=5000,"Alta","Muy Alta")))))</f>
        <v>Media</v>
      </c>
      <c r="I16" s="186">
        <f>IF(H16="","",IF(H16="Muy Baja",0.2,IF(H16="Baja",0.4,IF(H16="Media",0.6,IF(H16="Alta",0.8,IF(H16="Muy Alta",1,))))))</f>
        <v>0.6</v>
      </c>
      <c r="J16" s="189" t="s">
        <v>156</v>
      </c>
      <c r="K16" s="186" t="str">
        <f ca="1">IF(NOT(ISERROR(MATCH(J16,'Tabla Impacto'!$B$221:$B$223,0))),'Tabla Impacto'!$F$223&amp;"Por favor no seleccionar los criterios de impacto(Afectación Económica o presupuestal y Pérdida Reputacional)",J16)</f>
        <v xml:space="preserve">     El riesgo afecta la imagen de de la entidad con efecto publicitario sostenido a nivel de sector administrativo, nivel departamental o municipal</v>
      </c>
      <c r="L16" s="192" t="str">
        <f ca="1">IF(OR(K16='Tabla Impacto'!$C$11,K16='Tabla Impacto'!$D$11),"Leve",IF(OR(K16='Tabla Impacto'!$C$12,K16='Tabla Impacto'!$D$12),"Menor",IF(OR(K16='Tabla Impacto'!$C$13,K16='Tabla Impacto'!$D$13),"Moderado",IF(OR(K16='Tabla Impacto'!$C$14,K16='Tabla Impacto'!$D$14),"Mayor",IF(OR(K16='Tabla Impacto'!$C$15,K16='Tabla Impacto'!$D$15),"Catastrófico","")))))</f>
        <v>Mayor</v>
      </c>
      <c r="M16" s="186">
        <f ca="1">IF(L16="","",IF(L16="Leve",0.2,IF(L16="Menor",0.4,IF(L16="Moderado",0.6,IF(L16="Mayor",0.8,IF(L16="Catastrófico",1,))))))</f>
        <v>0.8</v>
      </c>
      <c r="N16" s="195" t="str">
        <f ca="1">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Alto</v>
      </c>
      <c r="O16" s="125">
        <v>1</v>
      </c>
      <c r="P16" s="126" t="s">
        <v>335</v>
      </c>
      <c r="Q16" s="127" t="str">
        <f>IF(OR(R16="Preventivo",R16="Detectivo"),"Probabilidad",IF(R16="Correctivo","Impacto",""))</f>
        <v>Probabilidad</v>
      </c>
      <c r="R16" s="128" t="s">
        <v>14</v>
      </c>
      <c r="S16" s="128" t="s">
        <v>10</v>
      </c>
      <c r="T16" s="129" t="str">
        <f>IF(AND(R16="Preventivo",S16="Automático"),"50%",IF(AND(R16="Preventivo",S16="Manual"),"40%",IF(AND(R16="Detectivo",S16="Automático"),"40%",IF(AND(R16="Detectivo",S16="Manual"),"30%",IF(AND(R16="Correctivo",S16="Automático"),"35%",IF(AND(R16="Correctivo",S16="Manual"),"25%",""))))))</f>
        <v>50%</v>
      </c>
      <c r="U16" s="128" t="s">
        <v>19</v>
      </c>
      <c r="V16" s="128" t="s">
        <v>22</v>
      </c>
      <c r="W16" s="128" t="s">
        <v>119</v>
      </c>
      <c r="X16" s="130">
        <f>IFERROR(IF(Q16="Probabilidad",(I16-(+I16*T16)),IF(Q16="Impacto",I16,"")),"")</f>
        <v>0.3</v>
      </c>
      <c r="Y16" s="131" t="str">
        <f>IFERROR(IF(X16="","",IF(X16&lt;=0.2,"Muy Baja",IF(X16&lt;=0.4,"Baja",IF(X16&lt;=0.6,"Media",IF(X16&lt;=0.8,"Alta","Muy Alta"))))),"")</f>
        <v>Baja</v>
      </c>
      <c r="Z16" s="132">
        <f>+X16</f>
        <v>0.3</v>
      </c>
      <c r="AA16" s="131" t="str">
        <f ca="1">IFERROR(IF(AB16="","",IF(AB16&lt;=0.2,"Leve",IF(AB16&lt;=0.4,"Menor",IF(AB16&lt;=0.6,"Moderado",IF(AB16&lt;=0.8,"Mayor","Catastrófico"))))),"")</f>
        <v>Mayor</v>
      </c>
      <c r="AB16" s="132">
        <f ca="1">IFERROR(IF(Q16="Impacto",(M16-(+M16*T16)),IF(Q16="Probabilidad",M16,"")),"")</f>
        <v>0.8</v>
      </c>
      <c r="AC16" s="133" t="str">
        <f ca="1">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Alto</v>
      </c>
      <c r="AD16" s="134"/>
      <c r="AE16" s="135" t="s">
        <v>338</v>
      </c>
      <c r="AF16" s="135" t="s">
        <v>337</v>
      </c>
      <c r="AG16" s="140" t="s">
        <v>336</v>
      </c>
      <c r="AH16" s="140" t="s">
        <v>270</v>
      </c>
      <c r="AI16" s="135" t="s">
        <v>339</v>
      </c>
      <c r="AJ16" s="136" t="s">
        <v>40</v>
      </c>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ht="151.5" customHeight="1" x14ac:dyDescent="0.3">
      <c r="A17" s="199"/>
      <c r="B17" s="202"/>
      <c r="C17" s="202"/>
      <c r="D17" s="202"/>
      <c r="E17" s="205"/>
      <c r="F17" s="202"/>
      <c r="G17" s="208"/>
      <c r="H17" s="193"/>
      <c r="I17" s="187"/>
      <c r="J17" s="190"/>
      <c r="K17" s="187">
        <f ca="1">IF(NOT(ISERROR(MATCH(J17,_xlfn.ANCHORARRAY(E28),0))),I30&amp;"Por favor no seleccionar los criterios de impacto",J17)</f>
        <v>0</v>
      </c>
      <c r="L17" s="193"/>
      <c r="M17" s="187"/>
      <c r="N17" s="196"/>
      <c r="O17" s="125">
        <v>2</v>
      </c>
      <c r="P17" s="126"/>
      <c r="Q17" s="127" t="str">
        <f>IF(OR(R17="Preventivo",R17="Detectivo"),"Probabilidad",IF(R17="Correctivo","Impacto",""))</f>
        <v/>
      </c>
      <c r="R17" s="128"/>
      <c r="S17" s="128"/>
      <c r="T17" s="129" t="str">
        <f t="shared" ref="T17:T21" si="8">IF(AND(R17="Preventivo",S17="Automático"),"50%",IF(AND(R17="Preventivo",S17="Manual"),"40%",IF(AND(R17="Detectivo",S17="Automático"),"40%",IF(AND(R17="Detectivo",S17="Manual"),"30%",IF(AND(R17="Correctivo",S17="Automático"),"35%",IF(AND(R17="Correctivo",S17="Manual"),"25%",""))))))</f>
        <v/>
      </c>
      <c r="U17" s="128"/>
      <c r="V17" s="128"/>
      <c r="W17" s="128"/>
      <c r="X17" s="130" t="str">
        <f>IFERROR(IF(AND(Q16="Probabilidad",Q17="Probabilidad"),(Z16-(+Z16*T17)),IF(Q17="Probabilidad",(I16-(+I16*T17)),IF(Q17="Impacto",Z16,""))),"")</f>
        <v/>
      </c>
      <c r="Y17" s="131" t="str">
        <f t="shared" si="1"/>
        <v/>
      </c>
      <c r="Z17" s="132" t="str">
        <f t="shared" ref="Z17:Z21" si="9">+X17</f>
        <v/>
      </c>
      <c r="AA17" s="131" t="str">
        <f t="shared" si="3"/>
        <v/>
      </c>
      <c r="AB17" s="132" t="str">
        <f>IFERROR(IF(AND(Q16="Impacto",Q17="Impacto"),(AB10-(+AB10*T17)),IF(Q17="Impacto",($M$16-(+$M$16*T17)),IF(Q17="Probabilidad",AB10,""))),"")</f>
        <v/>
      </c>
      <c r="AC17" s="133" t="str">
        <f t="shared" ref="AC17:AC18" si="10">IFERROR(IF(OR(AND(Y17="Muy Baja",AA17="Leve"),AND(Y17="Muy Baja",AA17="Menor"),AND(Y17="Baja",AA17="Leve")),"Bajo",IF(OR(AND(Y17="Muy baja",AA17="Moderado"),AND(Y17="Baja",AA17="Menor"),AND(Y17="Baja",AA17="Moderado"),AND(Y17="Media",AA17="Leve"),AND(Y17="Media",AA17="Menor"),AND(Y17="Media",AA17="Moderado"),AND(Y17="Alta",AA17="Leve"),AND(Y17="Alta",AA17="Menor")),"Moderado",IF(OR(AND(Y17="Muy Baja",AA17="Mayor"),AND(Y17="Baja",AA17="Mayor"),AND(Y17="Media",AA17="Mayor"),AND(Y17="Alta",AA17="Moderado"),AND(Y17="Alta",AA17="Mayor"),AND(Y17="Muy Alta",AA17="Leve"),AND(Y17="Muy Alta",AA17="Menor"),AND(Y17="Muy Alta",AA17="Moderado"),AND(Y17="Muy Alta",AA17="Mayor")),"Alto",IF(OR(AND(Y17="Muy Baja",AA17="Catastrófico"),AND(Y17="Baja",AA17="Catastrófico"),AND(Y17="Media",AA17="Catastrófico"),AND(Y17="Alta",AA17="Catastrófico"),AND(Y17="Muy Alta",AA17="Catastrófico")),"Extremo","")))),"")</f>
        <v/>
      </c>
      <c r="AD17" s="134"/>
      <c r="AE17" s="135"/>
      <c r="AF17" s="136"/>
      <c r="AG17" s="137"/>
      <c r="AH17" s="137"/>
      <c r="AI17" s="135"/>
      <c r="AJ17" s="136"/>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ht="151.5" customHeight="1" x14ac:dyDescent="0.3">
      <c r="A18" s="199"/>
      <c r="B18" s="202"/>
      <c r="C18" s="202"/>
      <c r="D18" s="202"/>
      <c r="E18" s="205"/>
      <c r="F18" s="202"/>
      <c r="G18" s="208"/>
      <c r="H18" s="193"/>
      <c r="I18" s="187"/>
      <c r="J18" s="190"/>
      <c r="K18" s="187">
        <f ca="1">IF(NOT(ISERROR(MATCH(J18,_xlfn.ANCHORARRAY(E29),0))),I31&amp;"Por favor no seleccionar los criterios de impacto",J18)</f>
        <v>0</v>
      </c>
      <c r="L18" s="193"/>
      <c r="M18" s="187"/>
      <c r="N18" s="196"/>
      <c r="O18" s="125">
        <v>3</v>
      </c>
      <c r="P18" s="138"/>
      <c r="Q18" s="127" t="str">
        <f>IF(OR(R18="Preventivo",R18="Detectivo"),"Probabilidad",IF(R18="Correctivo","Impacto",""))</f>
        <v/>
      </c>
      <c r="R18" s="128"/>
      <c r="S18" s="128"/>
      <c r="T18" s="129" t="str">
        <f t="shared" si="8"/>
        <v/>
      </c>
      <c r="U18" s="128"/>
      <c r="V18" s="128"/>
      <c r="W18" s="128"/>
      <c r="X18" s="130" t="str">
        <f>IFERROR(IF(AND(Q17="Probabilidad",Q18="Probabilidad"),(Z17-(+Z17*T18)),IF(AND(Q17="Impacto",Q18="Probabilidad"),(Z16-(+Z16*T18)),IF(Q18="Impacto",Z17,""))),"")</f>
        <v/>
      </c>
      <c r="Y18" s="131" t="str">
        <f t="shared" si="1"/>
        <v/>
      </c>
      <c r="Z18" s="132" t="str">
        <f t="shared" si="9"/>
        <v/>
      </c>
      <c r="AA18" s="131" t="str">
        <f t="shared" si="3"/>
        <v/>
      </c>
      <c r="AB18" s="132" t="str">
        <f>IFERROR(IF(AND(Q17="Impacto",Q18="Impacto"),(AB17-(+AB17*T18)),IF(AND(Q17="Probabilidad",Q18="Impacto"),(AB16-(+AB16*T18)),IF(Q18="Probabilidad",AB17,""))),"")</f>
        <v/>
      </c>
      <c r="AC18" s="133" t="str">
        <f t="shared" si="10"/>
        <v/>
      </c>
      <c r="AD18" s="134"/>
      <c r="AE18" s="135"/>
      <c r="AF18" s="136"/>
      <c r="AG18" s="137"/>
      <c r="AH18" s="137"/>
      <c r="AI18" s="135"/>
      <c r="AJ18" s="136"/>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ht="151.5" customHeight="1" x14ac:dyDescent="0.3">
      <c r="A19" s="199"/>
      <c r="B19" s="202"/>
      <c r="C19" s="202"/>
      <c r="D19" s="202"/>
      <c r="E19" s="205"/>
      <c r="F19" s="202"/>
      <c r="G19" s="208"/>
      <c r="H19" s="193"/>
      <c r="I19" s="187"/>
      <c r="J19" s="190"/>
      <c r="K19" s="187">
        <f ca="1">IF(NOT(ISERROR(MATCH(J19,_xlfn.ANCHORARRAY(E30),0))),I32&amp;"Por favor no seleccionar los criterios de impacto",J19)</f>
        <v>0</v>
      </c>
      <c r="L19" s="193"/>
      <c r="M19" s="187"/>
      <c r="N19" s="196"/>
      <c r="O19" s="125">
        <v>4</v>
      </c>
      <c r="P19" s="126"/>
      <c r="Q19" s="127" t="str">
        <f t="shared" ref="Q19:Q21" si="11">IF(OR(R19="Preventivo",R19="Detectivo"),"Probabilidad",IF(R19="Correctivo","Impacto",""))</f>
        <v/>
      </c>
      <c r="R19" s="128"/>
      <c r="S19" s="128"/>
      <c r="T19" s="129" t="str">
        <f t="shared" si="8"/>
        <v/>
      </c>
      <c r="U19" s="128"/>
      <c r="V19" s="128"/>
      <c r="W19" s="128"/>
      <c r="X19" s="130" t="str">
        <f t="shared" ref="X19:X21" si="12">IFERROR(IF(AND(Q18="Probabilidad",Q19="Probabilidad"),(Z18-(+Z18*T19)),IF(AND(Q18="Impacto",Q19="Probabilidad"),(Z17-(+Z17*T19)),IF(Q19="Impacto",Z18,""))),"")</f>
        <v/>
      </c>
      <c r="Y19" s="131" t="str">
        <f t="shared" si="1"/>
        <v/>
      </c>
      <c r="Z19" s="132" t="str">
        <f t="shared" si="9"/>
        <v/>
      </c>
      <c r="AA19" s="131" t="str">
        <f t="shared" si="3"/>
        <v/>
      </c>
      <c r="AB19" s="132" t="str">
        <f t="shared" ref="AB19:AB21" si="13">IFERROR(IF(AND(Q18="Impacto",Q19="Impacto"),(AB18-(+AB18*T19)),IF(AND(Q18="Probabilidad",Q19="Impacto"),(AB17-(+AB17*T19)),IF(Q19="Probabilidad",AB18,""))),"")</f>
        <v/>
      </c>
      <c r="AC19" s="133"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4"/>
      <c r="AE19" s="135"/>
      <c r="AF19" s="136"/>
      <c r="AG19" s="137"/>
      <c r="AH19" s="137"/>
      <c r="AI19" s="135"/>
      <c r="AJ19" s="136"/>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ht="151.5" customHeight="1" x14ac:dyDescent="0.3">
      <c r="A20" s="199"/>
      <c r="B20" s="202"/>
      <c r="C20" s="202"/>
      <c r="D20" s="202"/>
      <c r="E20" s="205"/>
      <c r="F20" s="202"/>
      <c r="G20" s="208"/>
      <c r="H20" s="193"/>
      <c r="I20" s="187"/>
      <c r="J20" s="190"/>
      <c r="K20" s="187">
        <f ca="1">IF(NOT(ISERROR(MATCH(J20,_xlfn.ANCHORARRAY(E31),0))),I33&amp;"Por favor no seleccionar los criterios de impacto",J20)</f>
        <v>0</v>
      </c>
      <c r="L20" s="193"/>
      <c r="M20" s="187"/>
      <c r="N20" s="196"/>
      <c r="O20" s="125">
        <v>5</v>
      </c>
      <c r="P20" s="126"/>
      <c r="Q20" s="127" t="str">
        <f t="shared" si="11"/>
        <v/>
      </c>
      <c r="R20" s="128"/>
      <c r="S20" s="128"/>
      <c r="T20" s="129" t="str">
        <f t="shared" si="8"/>
        <v/>
      </c>
      <c r="U20" s="128"/>
      <c r="V20" s="128"/>
      <c r="W20" s="128"/>
      <c r="X20" s="130" t="str">
        <f t="shared" si="12"/>
        <v/>
      </c>
      <c r="Y20" s="131" t="str">
        <f t="shared" si="1"/>
        <v/>
      </c>
      <c r="Z20" s="132" t="str">
        <f t="shared" si="9"/>
        <v/>
      </c>
      <c r="AA20" s="131" t="str">
        <f t="shared" si="3"/>
        <v/>
      </c>
      <c r="AB20" s="132" t="str">
        <f t="shared" si="13"/>
        <v/>
      </c>
      <c r="AC20" s="133"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4"/>
      <c r="AE20" s="135"/>
      <c r="AF20" s="136"/>
      <c r="AG20" s="137"/>
      <c r="AH20" s="137"/>
      <c r="AI20" s="135"/>
      <c r="AJ20" s="136"/>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ht="151.5" customHeight="1" x14ac:dyDescent="0.3">
      <c r="A21" s="200"/>
      <c r="B21" s="203"/>
      <c r="C21" s="203"/>
      <c r="D21" s="203"/>
      <c r="E21" s="206"/>
      <c r="F21" s="203"/>
      <c r="G21" s="209"/>
      <c r="H21" s="194"/>
      <c r="I21" s="188"/>
      <c r="J21" s="191"/>
      <c r="K21" s="188">
        <f ca="1">IF(NOT(ISERROR(MATCH(J21,_xlfn.ANCHORARRAY(E32),0))),I34&amp;"Por favor no seleccionar los criterios de impacto",J21)</f>
        <v>0</v>
      </c>
      <c r="L21" s="194"/>
      <c r="M21" s="188"/>
      <c r="N21" s="197"/>
      <c r="O21" s="125">
        <v>6</v>
      </c>
      <c r="P21" s="126"/>
      <c r="Q21" s="127" t="str">
        <f t="shared" si="11"/>
        <v/>
      </c>
      <c r="R21" s="128"/>
      <c r="S21" s="128"/>
      <c r="T21" s="129" t="str">
        <f t="shared" si="8"/>
        <v/>
      </c>
      <c r="U21" s="128"/>
      <c r="V21" s="128"/>
      <c r="W21" s="128"/>
      <c r="X21" s="130" t="str">
        <f t="shared" si="12"/>
        <v/>
      </c>
      <c r="Y21" s="131" t="str">
        <f t="shared" si="1"/>
        <v/>
      </c>
      <c r="Z21" s="132" t="str">
        <f t="shared" si="9"/>
        <v/>
      </c>
      <c r="AA21" s="131" t="str">
        <f t="shared" si="3"/>
        <v/>
      </c>
      <c r="AB21" s="132" t="str">
        <f t="shared" si="13"/>
        <v/>
      </c>
      <c r="AC21" s="133" t="str">
        <f t="shared" si="14"/>
        <v/>
      </c>
      <c r="AD21" s="134"/>
      <c r="AE21" s="135"/>
      <c r="AF21" s="136"/>
      <c r="AG21" s="137"/>
      <c r="AH21" s="137"/>
      <c r="AI21" s="135"/>
      <c r="AJ21" s="136"/>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ht="151.5" customHeight="1" x14ac:dyDescent="0.3">
      <c r="A22" s="198">
        <v>3</v>
      </c>
      <c r="B22" s="201"/>
      <c r="C22" s="201"/>
      <c r="D22" s="201"/>
      <c r="E22" s="204"/>
      <c r="F22" s="201"/>
      <c r="G22" s="207"/>
      <c r="H22" s="192" t="str">
        <f>IF(G22&lt;=0,"",IF(G22&lt;=2,"Muy Baja",IF(G22&lt;=24,"Baja",IF(G22&lt;=500,"Media",IF(G22&lt;=5000,"Alta","Muy Alta")))))</f>
        <v/>
      </c>
      <c r="I22" s="186" t="str">
        <f>IF(H22="","",IF(H22="Muy Baja",0.2,IF(H22="Baja",0.4,IF(H22="Media",0.6,IF(H22="Alta",0.8,IF(H22="Muy Alta",1,))))))</f>
        <v/>
      </c>
      <c r="J22" s="189"/>
      <c r="K22" s="186">
        <f ca="1">IF(NOT(ISERROR(MATCH(J22,'Tabla Impacto'!$B$221:$B$223,0))),'Tabla Impacto'!$F$223&amp;"Por favor no seleccionar los criterios de impacto(Afectación Económica o presupuestal y Pérdida Reputacional)",J22)</f>
        <v>0</v>
      </c>
      <c r="L22" s="192" t="str">
        <f ca="1">IF(OR(K22='Tabla Impacto'!$C$11,K22='Tabla Impacto'!$D$11),"Leve",IF(OR(K22='Tabla Impacto'!$C$12,K22='Tabla Impacto'!$D$12),"Menor",IF(OR(K22='Tabla Impacto'!$C$13,K22='Tabla Impacto'!$D$13),"Moderado",IF(OR(K22='Tabla Impacto'!$C$14,K22='Tabla Impacto'!$D$14),"Mayor",IF(OR(K22='Tabla Impacto'!$C$15,K22='Tabla Impacto'!$D$15),"Catastrófico","")))))</f>
        <v/>
      </c>
      <c r="M22" s="186" t="str">
        <f ca="1">IF(L22="","",IF(L22="Leve",0.2,IF(L22="Menor",0.4,IF(L22="Moderado",0.6,IF(L22="Mayor",0.8,IF(L22="Catastrófico",1,))))))</f>
        <v/>
      </c>
      <c r="N22" s="195" t="str">
        <f ca="1">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
      </c>
      <c r="O22" s="125">
        <v>1</v>
      </c>
      <c r="P22" s="126"/>
      <c r="Q22" s="127" t="str">
        <f>IF(OR(R22="Preventivo",R22="Detectivo"),"Probabilidad",IF(R22="Correctivo","Impacto",""))</f>
        <v/>
      </c>
      <c r="R22" s="128"/>
      <c r="S22" s="128"/>
      <c r="T22" s="129" t="str">
        <f>IF(AND(R22="Preventivo",S22="Automático"),"50%",IF(AND(R22="Preventivo",S22="Manual"),"40%",IF(AND(R22="Detectivo",S22="Automático"),"40%",IF(AND(R22="Detectivo",S22="Manual"),"30%",IF(AND(R22="Correctivo",S22="Automático"),"35%",IF(AND(R22="Correctivo",S22="Manual"),"25%",""))))))</f>
        <v/>
      </c>
      <c r="U22" s="128"/>
      <c r="V22" s="128"/>
      <c r="W22" s="128"/>
      <c r="X22" s="130" t="str">
        <f>IFERROR(IF(Q22="Probabilidad",(I22-(+I22*T22)),IF(Q22="Impacto",I22,"")),"")</f>
        <v/>
      </c>
      <c r="Y22" s="131" t="str">
        <f>IFERROR(IF(X22="","",IF(X22&lt;=0.2,"Muy Baja",IF(X22&lt;=0.4,"Baja",IF(X22&lt;=0.6,"Media",IF(X22&lt;=0.8,"Alta","Muy Alta"))))),"")</f>
        <v/>
      </c>
      <c r="Z22" s="132" t="str">
        <f>+X22</f>
        <v/>
      </c>
      <c r="AA22" s="131" t="str">
        <f>IFERROR(IF(AB22="","",IF(AB22&lt;=0.2,"Leve",IF(AB22&lt;=0.4,"Menor",IF(AB22&lt;=0.6,"Moderado",IF(AB22&lt;=0.8,"Mayor","Catastrófico"))))),"")</f>
        <v/>
      </c>
      <c r="AB22" s="132" t="str">
        <f>IFERROR(IF(Q22="Impacto",(M22-(+M22*T22)),IF(Q22="Probabilidad",M22,"")),"")</f>
        <v/>
      </c>
      <c r="AC22" s="133"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
      </c>
      <c r="AD22" s="134"/>
      <c r="AE22" s="126"/>
      <c r="AF22" s="135"/>
      <c r="AG22" s="137"/>
      <c r="AH22" s="137"/>
      <c r="AI22" s="135"/>
      <c r="AJ22" s="136"/>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ht="151.5" customHeight="1" x14ac:dyDescent="0.3">
      <c r="A23" s="199"/>
      <c r="B23" s="202"/>
      <c r="C23" s="202"/>
      <c r="D23" s="202"/>
      <c r="E23" s="205"/>
      <c r="F23" s="202"/>
      <c r="G23" s="208"/>
      <c r="H23" s="193"/>
      <c r="I23" s="187"/>
      <c r="J23" s="190"/>
      <c r="K23" s="187">
        <f t="shared" ref="K23:K27" ca="1" si="15">IF(NOT(ISERROR(MATCH(J23,_xlfn.ANCHORARRAY(E34),0))),I36&amp;"Por favor no seleccionar los criterios de impacto",J23)</f>
        <v>0</v>
      </c>
      <c r="L23" s="193"/>
      <c r="M23" s="187"/>
      <c r="N23" s="196"/>
      <c r="O23" s="125">
        <v>2</v>
      </c>
      <c r="P23" s="126"/>
      <c r="Q23" s="127" t="str">
        <f>IF(OR(R23="Preventivo",R23="Detectivo"),"Probabilidad",IF(R23="Correctivo","Impacto",""))</f>
        <v/>
      </c>
      <c r="R23" s="128"/>
      <c r="S23" s="128"/>
      <c r="T23" s="129" t="str">
        <f t="shared" ref="T23:T27" si="16">IF(AND(R23="Preventivo",S23="Automático"),"50%",IF(AND(R23="Preventivo",S23="Manual"),"40%",IF(AND(R23="Detectivo",S23="Automático"),"40%",IF(AND(R23="Detectivo",S23="Manual"),"30%",IF(AND(R23="Correctivo",S23="Automático"),"35%",IF(AND(R23="Correctivo",S23="Manual"),"25%",""))))))</f>
        <v/>
      </c>
      <c r="U23" s="128"/>
      <c r="V23" s="128"/>
      <c r="W23" s="128"/>
      <c r="X23" s="139" t="str">
        <f>IFERROR(IF(AND(Q22="Probabilidad",Q23="Probabilidad"),(Z22-(+Z22*T23)),IF(Q23="Probabilidad",(I22-(+I22*T23)),IF(Q23="Impacto",Z22,""))),"")</f>
        <v/>
      </c>
      <c r="Y23" s="131" t="str">
        <f t="shared" si="1"/>
        <v/>
      </c>
      <c r="Z23" s="132" t="str">
        <f t="shared" ref="Z23:Z27" si="17">+X23</f>
        <v/>
      </c>
      <c r="AA23" s="131" t="str">
        <f t="shared" si="3"/>
        <v/>
      </c>
      <c r="AB23" s="132" t="str">
        <f>IFERROR(IF(AND(Q22="Impacto",Q23="Impacto"),(AB16-(+AB16*T23)),IF(Q23="Impacto",($M$22-(+$M$22*T23)),IF(Q23="Probabilidad",AB16,""))),"")</f>
        <v/>
      </c>
      <c r="AC23" s="133"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34"/>
      <c r="AE23" s="135"/>
      <c r="AF23" s="136"/>
      <c r="AG23" s="137"/>
      <c r="AH23" s="137"/>
      <c r="AI23" s="135"/>
      <c r="AJ23" s="136"/>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ht="151.5" customHeight="1" x14ac:dyDescent="0.3">
      <c r="A24" s="199"/>
      <c r="B24" s="202"/>
      <c r="C24" s="202"/>
      <c r="D24" s="202"/>
      <c r="E24" s="205"/>
      <c r="F24" s="202"/>
      <c r="G24" s="208"/>
      <c r="H24" s="193"/>
      <c r="I24" s="187"/>
      <c r="J24" s="190"/>
      <c r="K24" s="187">
        <f t="shared" ca="1" si="15"/>
        <v>0</v>
      </c>
      <c r="L24" s="193"/>
      <c r="M24" s="187"/>
      <c r="N24" s="196"/>
      <c r="O24" s="125">
        <v>3</v>
      </c>
      <c r="P24" s="138"/>
      <c r="Q24" s="127" t="str">
        <f>IF(OR(R24="Preventivo",R24="Detectivo"),"Probabilidad",IF(R24="Correctivo","Impacto",""))</f>
        <v/>
      </c>
      <c r="R24" s="128"/>
      <c r="S24" s="128"/>
      <c r="T24" s="129" t="str">
        <f t="shared" si="16"/>
        <v/>
      </c>
      <c r="U24" s="128"/>
      <c r="V24" s="128"/>
      <c r="W24" s="128"/>
      <c r="X24" s="130" t="str">
        <f>IFERROR(IF(AND(Q23="Probabilidad",Q24="Probabilidad"),(Z23-(+Z23*T24)),IF(AND(Q23="Impacto",Q24="Probabilidad"),(Z22-(+Z22*T24)),IF(Q24="Impacto",Z23,""))),"")</f>
        <v/>
      </c>
      <c r="Y24" s="131" t="str">
        <f t="shared" si="1"/>
        <v/>
      </c>
      <c r="Z24" s="132" t="str">
        <f t="shared" si="17"/>
        <v/>
      </c>
      <c r="AA24" s="131" t="str">
        <f t="shared" si="3"/>
        <v/>
      </c>
      <c r="AB24" s="132" t="str">
        <f>IFERROR(IF(AND(Q23="Impacto",Q24="Impacto"),(AB23-(+AB23*T24)),IF(AND(Q23="Probabilidad",Q24="Impacto"),(AB22-(+AB22*T24)),IF(Q24="Probabilidad",AB23,""))),"")</f>
        <v/>
      </c>
      <c r="AC24" s="133" t="str">
        <f t="shared" si="18"/>
        <v/>
      </c>
      <c r="AD24" s="134"/>
      <c r="AE24" s="135"/>
      <c r="AF24" s="136"/>
      <c r="AG24" s="137"/>
      <c r="AH24" s="137"/>
      <c r="AI24" s="135"/>
      <c r="AJ24" s="136"/>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ht="151.5" customHeight="1" x14ac:dyDescent="0.3">
      <c r="A25" s="199"/>
      <c r="B25" s="202"/>
      <c r="C25" s="202"/>
      <c r="D25" s="202"/>
      <c r="E25" s="205"/>
      <c r="F25" s="202"/>
      <c r="G25" s="208"/>
      <c r="H25" s="193"/>
      <c r="I25" s="187"/>
      <c r="J25" s="190"/>
      <c r="K25" s="187">
        <f t="shared" ca="1" si="15"/>
        <v>0</v>
      </c>
      <c r="L25" s="193"/>
      <c r="M25" s="187"/>
      <c r="N25" s="196"/>
      <c r="O25" s="125">
        <v>4</v>
      </c>
      <c r="P25" s="126"/>
      <c r="Q25" s="127" t="str">
        <f t="shared" ref="Q25:Q27" si="19">IF(OR(R25="Preventivo",R25="Detectivo"),"Probabilidad",IF(R25="Correctivo","Impacto",""))</f>
        <v/>
      </c>
      <c r="R25" s="128"/>
      <c r="S25" s="128"/>
      <c r="T25" s="129" t="str">
        <f t="shared" si="16"/>
        <v/>
      </c>
      <c r="U25" s="128"/>
      <c r="V25" s="128"/>
      <c r="W25" s="128"/>
      <c r="X25" s="130" t="str">
        <f t="shared" ref="X25:X27" si="20">IFERROR(IF(AND(Q24="Probabilidad",Q25="Probabilidad"),(Z24-(+Z24*T25)),IF(AND(Q24="Impacto",Q25="Probabilidad"),(Z23-(+Z23*T25)),IF(Q25="Impacto",Z24,""))),"")</f>
        <v/>
      </c>
      <c r="Y25" s="131" t="str">
        <f t="shared" si="1"/>
        <v/>
      </c>
      <c r="Z25" s="132" t="str">
        <f t="shared" si="17"/>
        <v/>
      </c>
      <c r="AA25" s="131" t="str">
        <f t="shared" si="3"/>
        <v/>
      </c>
      <c r="AB25" s="132" t="str">
        <f t="shared" ref="AB25:AB27" si="21">IFERROR(IF(AND(Q24="Impacto",Q25="Impacto"),(AB24-(+AB24*T25)),IF(AND(Q24="Probabilidad",Q25="Impacto"),(AB23-(+AB23*T25)),IF(Q25="Probabilidad",AB24,""))),"")</f>
        <v/>
      </c>
      <c r="AC25" s="133"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4"/>
      <c r="AE25" s="135"/>
      <c r="AF25" s="136"/>
      <c r="AG25" s="137"/>
      <c r="AH25" s="137"/>
      <c r="AI25" s="135"/>
      <c r="AJ25" s="136"/>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ht="151.5" customHeight="1" x14ac:dyDescent="0.3">
      <c r="A26" s="199"/>
      <c r="B26" s="202"/>
      <c r="C26" s="202"/>
      <c r="D26" s="202"/>
      <c r="E26" s="205"/>
      <c r="F26" s="202"/>
      <c r="G26" s="208"/>
      <c r="H26" s="193"/>
      <c r="I26" s="187"/>
      <c r="J26" s="190"/>
      <c r="K26" s="187">
        <f t="shared" ca="1" si="15"/>
        <v>0</v>
      </c>
      <c r="L26" s="193"/>
      <c r="M26" s="187"/>
      <c r="N26" s="196"/>
      <c r="O26" s="125">
        <v>5</v>
      </c>
      <c r="P26" s="126"/>
      <c r="Q26" s="127" t="str">
        <f t="shared" si="19"/>
        <v/>
      </c>
      <c r="R26" s="128"/>
      <c r="S26" s="128"/>
      <c r="T26" s="129" t="str">
        <f t="shared" si="16"/>
        <v/>
      </c>
      <c r="U26" s="128"/>
      <c r="V26" s="128"/>
      <c r="W26" s="128"/>
      <c r="X26" s="130" t="str">
        <f t="shared" si="20"/>
        <v/>
      </c>
      <c r="Y26" s="131" t="str">
        <f t="shared" si="1"/>
        <v/>
      </c>
      <c r="Z26" s="132" t="str">
        <f t="shared" si="17"/>
        <v/>
      </c>
      <c r="AA26" s="131" t="str">
        <f t="shared" si="3"/>
        <v/>
      </c>
      <c r="AB26" s="132" t="str">
        <f t="shared" si="21"/>
        <v/>
      </c>
      <c r="AC26" s="133"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4"/>
      <c r="AE26" s="135"/>
      <c r="AF26" s="136"/>
      <c r="AG26" s="137"/>
      <c r="AH26" s="137"/>
      <c r="AI26" s="135"/>
      <c r="AJ26" s="136"/>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ht="151.5" customHeight="1" x14ac:dyDescent="0.3">
      <c r="A27" s="200"/>
      <c r="B27" s="203"/>
      <c r="C27" s="203"/>
      <c r="D27" s="203"/>
      <c r="E27" s="206"/>
      <c r="F27" s="203"/>
      <c r="G27" s="209"/>
      <c r="H27" s="194"/>
      <c r="I27" s="188"/>
      <c r="J27" s="191"/>
      <c r="K27" s="188">
        <f t="shared" ca="1" si="15"/>
        <v>0</v>
      </c>
      <c r="L27" s="194"/>
      <c r="M27" s="188"/>
      <c r="N27" s="197"/>
      <c r="O27" s="125">
        <v>6</v>
      </c>
      <c r="P27" s="126"/>
      <c r="Q27" s="127" t="str">
        <f t="shared" si="19"/>
        <v/>
      </c>
      <c r="R27" s="128"/>
      <c r="S27" s="128"/>
      <c r="T27" s="129" t="str">
        <f t="shared" si="16"/>
        <v/>
      </c>
      <c r="U27" s="128"/>
      <c r="V27" s="128"/>
      <c r="W27" s="128"/>
      <c r="X27" s="130" t="str">
        <f t="shared" si="20"/>
        <v/>
      </c>
      <c r="Y27" s="131" t="str">
        <f t="shared" si="1"/>
        <v/>
      </c>
      <c r="Z27" s="132" t="str">
        <f t="shared" si="17"/>
        <v/>
      </c>
      <c r="AA27" s="131" t="str">
        <f t="shared" si="3"/>
        <v/>
      </c>
      <c r="AB27" s="132" t="str">
        <f t="shared" si="21"/>
        <v/>
      </c>
      <c r="AC27" s="133" t="str">
        <f t="shared" si="22"/>
        <v/>
      </c>
      <c r="AD27" s="134"/>
      <c r="AE27" s="135"/>
      <c r="AF27" s="136"/>
      <c r="AG27" s="137"/>
      <c r="AH27" s="137"/>
      <c r="AI27" s="135"/>
      <c r="AJ27" s="136"/>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ht="151.5" customHeight="1" x14ac:dyDescent="0.3">
      <c r="A28" s="198">
        <v>4</v>
      </c>
      <c r="B28" s="201"/>
      <c r="C28" s="201"/>
      <c r="D28" s="201"/>
      <c r="E28" s="204"/>
      <c r="F28" s="201"/>
      <c r="G28" s="207"/>
      <c r="H28" s="192" t="str">
        <f>IF(G28&lt;=0,"",IF(G28&lt;=2,"Muy Baja",IF(G28&lt;=24,"Baja",IF(G28&lt;=500,"Media",IF(G28&lt;=5000,"Alta","Muy Alta")))))</f>
        <v/>
      </c>
      <c r="I28" s="186" t="str">
        <f>IF(H28="","",IF(H28="Muy Baja",0.2,IF(H28="Baja",0.4,IF(H28="Media",0.6,IF(H28="Alta",0.8,IF(H28="Muy Alta",1,))))))</f>
        <v/>
      </c>
      <c r="J28" s="189"/>
      <c r="K28" s="186">
        <f ca="1">IF(NOT(ISERROR(MATCH(J28,'Tabla Impacto'!$B$221:$B$223,0))),'Tabla Impacto'!$F$223&amp;"Por favor no seleccionar los criterios de impacto(Afectación Económica o presupuestal y Pérdida Reputacional)",J28)</f>
        <v>0</v>
      </c>
      <c r="L28" s="192" t="str">
        <f ca="1">IF(OR(K28='Tabla Impacto'!$C$11,K28='Tabla Impacto'!$D$11),"Leve",IF(OR(K28='Tabla Impacto'!$C$12,K28='Tabla Impacto'!$D$12),"Menor",IF(OR(K28='Tabla Impacto'!$C$13,K28='Tabla Impacto'!$D$13),"Moderado",IF(OR(K28='Tabla Impacto'!$C$14,K28='Tabla Impacto'!$D$14),"Mayor",IF(OR(K28='Tabla Impacto'!$C$15,K28='Tabla Impacto'!$D$15),"Catastrófico","")))))</f>
        <v/>
      </c>
      <c r="M28" s="186" t="str">
        <f ca="1">IF(L28="","",IF(L28="Leve",0.2,IF(L28="Menor",0.4,IF(L28="Moderado",0.6,IF(L28="Mayor",0.8,IF(L28="Catastrófico",1,))))))</f>
        <v/>
      </c>
      <c r="N28" s="195" t="str">
        <f ca="1">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
      </c>
      <c r="O28" s="125">
        <v>1</v>
      </c>
      <c r="P28" s="126"/>
      <c r="Q28" s="127" t="str">
        <f>IF(OR(R28="Preventivo",R28="Detectivo"),"Probabilidad",IF(R28="Correctivo","Impacto",""))</f>
        <v/>
      </c>
      <c r="R28" s="128"/>
      <c r="S28" s="128"/>
      <c r="T28" s="129" t="str">
        <f>IF(AND(R28="Preventivo",S28="Automático"),"50%",IF(AND(R28="Preventivo",S28="Manual"),"40%",IF(AND(R28="Detectivo",S28="Automático"),"40%",IF(AND(R28="Detectivo",S28="Manual"),"30%",IF(AND(R28="Correctivo",S28="Automático"),"35%",IF(AND(R28="Correctivo",S28="Manual"),"25%",""))))))</f>
        <v/>
      </c>
      <c r="U28" s="128"/>
      <c r="V28" s="128"/>
      <c r="W28" s="128"/>
      <c r="X28" s="130" t="str">
        <f>IFERROR(IF(Q28="Probabilidad",(I28-(+I28*T28)),IF(Q28="Impacto",I28,"")),"")</f>
        <v/>
      </c>
      <c r="Y28" s="131" t="str">
        <f>IFERROR(IF(X28="","",IF(X28&lt;=0.2,"Muy Baja",IF(X28&lt;=0.4,"Baja",IF(X28&lt;=0.6,"Media",IF(X28&lt;=0.8,"Alta","Muy Alta"))))),"")</f>
        <v/>
      </c>
      <c r="Z28" s="132" t="str">
        <f>+X28</f>
        <v/>
      </c>
      <c r="AA28" s="131" t="str">
        <f>IFERROR(IF(AB28="","",IF(AB28&lt;=0.2,"Leve",IF(AB28&lt;=0.4,"Menor",IF(AB28&lt;=0.6,"Moderado",IF(AB28&lt;=0.8,"Mayor","Catastrófico"))))),"")</f>
        <v/>
      </c>
      <c r="AB28" s="132" t="str">
        <f>IFERROR(IF(Q28="Impacto",(M28-(+M28*T28)),IF(Q28="Probabilidad",M28,"")),"")</f>
        <v/>
      </c>
      <c r="AC28" s="133"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
      </c>
      <c r="AD28" s="134"/>
      <c r="AE28" s="126"/>
      <c r="AF28" s="135"/>
      <c r="AG28" s="137"/>
      <c r="AH28" s="137"/>
      <c r="AI28" s="135"/>
      <c r="AJ28" s="136"/>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ht="151.5" customHeight="1" x14ac:dyDescent="0.3">
      <c r="A29" s="199"/>
      <c r="B29" s="202"/>
      <c r="C29" s="202"/>
      <c r="D29" s="202"/>
      <c r="E29" s="205"/>
      <c r="F29" s="202"/>
      <c r="G29" s="208"/>
      <c r="H29" s="193"/>
      <c r="I29" s="187"/>
      <c r="J29" s="190"/>
      <c r="K29" s="187">
        <f t="shared" ref="K29:K33" ca="1" si="23">IF(NOT(ISERROR(MATCH(J29,_xlfn.ANCHORARRAY(E40),0))),I42&amp;"Por favor no seleccionar los criterios de impacto",J29)</f>
        <v>0</v>
      </c>
      <c r="L29" s="193"/>
      <c r="M29" s="187"/>
      <c r="N29" s="196"/>
      <c r="O29" s="125">
        <v>2</v>
      </c>
      <c r="P29" s="126"/>
      <c r="Q29" s="127" t="str">
        <f>IF(OR(R29="Preventivo",R29="Detectivo"),"Probabilidad",IF(R29="Correctivo","Impacto",""))</f>
        <v/>
      </c>
      <c r="R29" s="128"/>
      <c r="S29" s="128"/>
      <c r="T29" s="129" t="str">
        <f t="shared" ref="T29:T33" si="24">IF(AND(R29="Preventivo",S29="Automático"),"50%",IF(AND(R29="Preventivo",S29="Manual"),"40%",IF(AND(R29="Detectivo",S29="Automático"),"40%",IF(AND(R29="Detectivo",S29="Manual"),"30%",IF(AND(R29="Correctivo",S29="Automático"),"35%",IF(AND(R29="Correctivo",S29="Manual"),"25%",""))))))</f>
        <v/>
      </c>
      <c r="U29" s="128"/>
      <c r="V29" s="128"/>
      <c r="W29" s="128"/>
      <c r="X29" s="130" t="str">
        <f>IFERROR(IF(AND(Q28="Probabilidad",Q29="Probabilidad"),(Z28-(+Z28*T29)),IF(Q29="Probabilidad",(I28-(+I28*T29)),IF(Q29="Impacto",Z28,""))),"")</f>
        <v/>
      </c>
      <c r="Y29" s="131" t="str">
        <f t="shared" si="1"/>
        <v/>
      </c>
      <c r="Z29" s="132" t="str">
        <f t="shared" ref="Z29:Z33" si="25">+X29</f>
        <v/>
      </c>
      <c r="AA29" s="131" t="str">
        <f t="shared" si="3"/>
        <v/>
      </c>
      <c r="AB29" s="132" t="str">
        <f>IFERROR(IF(AND(Q28="Impacto",Q29="Impacto"),(AB22-(+AB22*T29)),IF(Q29="Impacto",($M$28-(+$M$28*T29)),IF(Q29="Probabilidad",AB22,""))),"")</f>
        <v/>
      </c>
      <c r="AC29" s="133" t="str">
        <f t="shared" ref="AC29:AC30" si="26">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34"/>
      <c r="AE29" s="135"/>
      <c r="AF29" s="136"/>
      <c r="AG29" s="137"/>
      <c r="AH29" s="137"/>
      <c r="AI29" s="135"/>
      <c r="AJ29" s="136"/>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ht="151.5" customHeight="1" x14ac:dyDescent="0.3">
      <c r="A30" s="199"/>
      <c r="B30" s="202"/>
      <c r="C30" s="202"/>
      <c r="D30" s="202"/>
      <c r="E30" s="205"/>
      <c r="F30" s="202"/>
      <c r="G30" s="208"/>
      <c r="H30" s="193"/>
      <c r="I30" s="187"/>
      <c r="J30" s="190"/>
      <c r="K30" s="187">
        <f t="shared" ca="1" si="23"/>
        <v>0</v>
      </c>
      <c r="L30" s="193"/>
      <c r="M30" s="187"/>
      <c r="N30" s="196"/>
      <c r="O30" s="125">
        <v>3</v>
      </c>
      <c r="P30" s="138"/>
      <c r="Q30" s="127" t="str">
        <f>IF(OR(R30="Preventivo",R30="Detectivo"),"Probabilidad",IF(R30="Correctivo","Impacto",""))</f>
        <v/>
      </c>
      <c r="R30" s="128"/>
      <c r="S30" s="128"/>
      <c r="T30" s="129" t="str">
        <f t="shared" si="24"/>
        <v/>
      </c>
      <c r="U30" s="128"/>
      <c r="V30" s="128"/>
      <c r="W30" s="128"/>
      <c r="X30" s="130" t="str">
        <f>IFERROR(IF(AND(Q29="Probabilidad",Q30="Probabilidad"),(Z29-(+Z29*T30)),IF(AND(Q29="Impacto",Q30="Probabilidad"),(Z28-(+Z28*T30)),IF(Q30="Impacto",Z29,""))),"")</f>
        <v/>
      </c>
      <c r="Y30" s="131" t="str">
        <f t="shared" si="1"/>
        <v/>
      </c>
      <c r="Z30" s="132" t="str">
        <f t="shared" si="25"/>
        <v/>
      </c>
      <c r="AA30" s="131" t="str">
        <f t="shared" si="3"/>
        <v/>
      </c>
      <c r="AB30" s="132" t="str">
        <f>IFERROR(IF(AND(Q29="Impacto",Q30="Impacto"),(AB29-(+AB29*T30)),IF(AND(Q29="Probabilidad",Q30="Impacto"),(AB28-(+AB28*T30)),IF(Q30="Probabilidad",AB29,""))),"")</f>
        <v/>
      </c>
      <c r="AC30" s="133" t="str">
        <f t="shared" si="26"/>
        <v/>
      </c>
      <c r="AD30" s="134"/>
      <c r="AE30" s="135"/>
      <c r="AF30" s="136"/>
      <c r="AG30" s="137"/>
      <c r="AH30" s="137"/>
      <c r="AI30" s="135"/>
      <c r="AJ30" s="136"/>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ht="151.5" customHeight="1" x14ac:dyDescent="0.3">
      <c r="A31" s="199"/>
      <c r="B31" s="202"/>
      <c r="C31" s="202"/>
      <c r="D31" s="202"/>
      <c r="E31" s="205"/>
      <c r="F31" s="202"/>
      <c r="G31" s="208"/>
      <c r="H31" s="193"/>
      <c r="I31" s="187"/>
      <c r="J31" s="190"/>
      <c r="K31" s="187">
        <f t="shared" ca="1" si="23"/>
        <v>0</v>
      </c>
      <c r="L31" s="193"/>
      <c r="M31" s="187"/>
      <c r="N31" s="196"/>
      <c r="O31" s="125">
        <v>4</v>
      </c>
      <c r="P31" s="126"/>
      <c r="Q31" s="127" t="str">
        <f t="shared" ref="Q31:Q33" si="27">IF(OR(R31="Preventivo",R31="Detectivo"),"Probabilidad",IF(R31="Correctivo","Impacto",""))</f>
        <v/>
      </c>
      <c r="R31" s="128"/>
      <c r="S31" s="128"/>
      <c r="T31" s="129" t="str">
        <f t="shared" si="24"/>
        <v/>
      </c>
      <c r="U31" s="128"/>
      <c r="V31" s="128"/>
      <c r="W31" s="128"/>
      <c r="X31" s="130" t="str">
        <f t="shared" ref="X31:X33" si="28">IFERROR(IF(AND(Q30="Probabilidad",Q31="Probabilidad"),(Z30-(+Z30*T31)),IF(AND(Q30="Impacto",Q31="Probabilidad"),(Z29-(+Z29*T31)),IF(Q31="Impacto",Z30,""))),"")</f>
        <v/>
      </c>
      <c r="Y31" s="131" t="str">
        <f t="shared" si="1"/>
        <v/>
      </c>
      <c r="Z31" s="132" t="str">
        <f t="shared" si="25"/>
        <v/>
      </c>
      <c r="AA31" s="131" t="str">
        <f t="shared" si="3"/>
        <v/>
      </c>
      <c r="AB31" s="132" t="str">
        <f t="shared" ref="AB31:AB33" si="29">IFERROR(IF(AND(Q30="Impacto",Q31="Impacto"),(AB30-(+AB30*T31)),IF(AND(Q30="Probabilidad",Q31="Impacto"),(AB29-(+AB29*T31)),IF(Q31="Probabilidad",AB30,""))),"")</f>
        <v/>
      </c>
      <c r="AC31" s="133"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4"/>
      <c r="AE31" s="135"/>
      <c r="AF31" s="136"/>
      <c r="AG31" s="137"/>
      <c r="AH31" s="137"/>
      <c r="AI31" s="135"/>
      <c r="AJ31" s="136"/>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ht="151.5" customHeight="1" x14ac:dyDescent="0.3">
      <c r="A32" s="199"/>
      <c r="B32" s="202"/>
      <c r="C32" s="202"/>
      <c r="D32" s="202"/>
      <c r="E32" s="205"/>
      <c r="F32" s="202"/>
      <c r="G32" s="208"/>
      <c r="H32" s="193"/>
      <c r="I32" s="187"/>
      <c r="J32" s="190"/>
      <c r="K32" s="187">
        <f t="shared" ca="1" si="23"/>
        <v>0</v>
      </c>
      <c r="L32" s="193"/>
      <c r="M32" s="187"/>
      <c r="N32" s="196"/>
      <c r="O32" s="125">
        <v>5</v>
      </c>
      <c r="P32" s="126"/>
      <c r="Q32" s="127" t="str">
        <f t="shared" si="27"/>
        <v/>
      </c>
      <c r="R32" s="128"/>
      <c r="S32" s="128"/>
      <c r="T32" s="129" t="str">
        <f t="shared" si="24"/>
        <v/>
      </c>
      <c r="U32" s="128"/>
      <c r="V32" s="128"/>
      <c r="W32" s="128"/>
      <c r="X32" s="139" t="str">
        <f t="shared" si="28"/>
        <v/>
      </c>
      <c r="Y32" s="131" t="str">
        <f>IFERROR(IF(X32="","",IF(X32&lt;=0.2,"Muy Baja",IF(X32&lt;=0.4,"Baja",IF(X32&lt;=0.6,"Media",IF(X32&lt;=0.8,"Alta","Muy Alta"))))),"")</f>
        <v/>
      </c>
      <c r="Z32" s="132" t="str">
        <f t="shared" si="25"/>
        <v/>
      </c>
      <c r="AA32" s="131" t="str">
        <f t="shared" si="3"/>
        <v/>
      </c>
      <c r="AB32" s="132" t="str">
        <f t="shared" si="29"/>
        <v/>
      </c>
      <c r="AC32" s="133"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4"/>
      <c r="AE32" s="135"/>
      <c r="AF32" s="136"/>
      <c r="AG32" s="137"/>
      <c r="AH32" s="137"/>
      <c r="AI32" s="135"/>
      <c r="AJ32" s="136"/>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ht="151.5" customHeight="1" x14ac:dyDescent="0.3">
      <c r="A33" s="200"/>
      <c r="B33" s="203"/>
      <c r="C33" s="203"/>
      <c r="D33" s="203"/>
      <c r="E33" s="206"/>
      <c r="F33" s="203"/>
      <c r="G33" s="209"/>
      <c r="H33" s="194"/>
      <c r="I33" s="188"/>
      <c r="J33" s="191"/>
      <c r="K33" s="188">
        <f t="shared" ca="1" si="23"/>
        <v>0</v>
      </c>
      <c r="L33" s="194"/>
      <c r="M33" s="188"/>
      <c r="N33" s="197"/>
      <c r="O33" s="125">
        <v>6</v>
      </c>
      <c r="P33" s="126"/>
      <c r="Q33" s="127" t="str">
        <f t="shared" si="27"/>
        <v/>
      </c>
      <c r="R33" s="128"/>
      <c r="S33" s="128"/>
      <c r="T33" s="129" t="str">
        <f t="shared" si="24"/>
        <v/>
      </c>
      <c r="U33" s="128"/>
      <c r="V33" s="128"/>
      <c r="W33" s="128"/>
      <c r="X33" s="130" t="str">
        <f t="shared" si="28"/>
        <v/>
      </c>
      <c r="Y33" s="131" t="str">
        <f t="shared" si="1"/>
        <v/>
      </c>
      <c r="Z33" s="132" t="str">
        <f t="shared" si="25"/>
        <v/>
      </c>
      <c r="AA33" s="131" t="str">
        <f t="shared" si="3"/>
        <v/>
      </c>
      <c r="AB33" s="132" t="str">
        <f t="shared" si="29"/>
        <v/>
      </c>
      <c r="AC33" s="133" t="str">
        <f t="shared" si="30"/>
        <v/>
      </c>
      <c r="AD33" s="134"/>
      <c r="AE33" s="135"/>
      <c r="AF33" s="136"/>
      <c r="AG33" s="137"/>
      <c r="AH33" s="137"/>
      <c r="AI33" s="135"/>
      <c r="AJ33" s="136"/>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ht="151.5" customHeight="1" x14ac:dyDescent="0.3">
      <c r="A34" s="198">
        <v>5</v>
      </c>
      <c r="B34" s="201"/>
      <c r="C34" s="201"/>
      <c r="D34" s="201"/>
      <c r="E34" s="204"/>
      <c r="F34" s="201"/>
      <c r="G34" s="207"/>
      <c r="H34" s="192" t="str">
        <f>IF(G34&lt;=0,"",IF(G34&lt;=2,"Muy Baja",IF(G34&lt;=24,"Baja",IF(G34&lt;=500,"Media",IF(G34&lt;=5000,"Alta","Muy Alta")))))</f>
        <v/>
      </c>
      <c r="I34" s="186" t="str">
        <f>IF(H34="","",IF(H34="Muy Baja",0.2,IF(H34="Baja",0.4,IF(H34="Media",0.6,IF(H34="Alta",0.8,IF(H34="Muy Alta",1,))))))</f>
        <v/>
      </c>
      <c r="J34" s="189"/>
      <c r="K34" s="186">
        <f ca="1">IF(NOT(ISERROR(MATCH(J34,'Tabla Impacto'!$B$221:$B$223,0))),'Tabla Impacto'!$F$223&amp;"Por favor no seleccionar los criterios de impacto(Afectación Económica o presupuestal y Pérdida Reputacional)",J34)</f>
        <v>0</v>
      </c>
      <c r="L34" s="192" t="str">
        <f ca="1">IF(OR(K34='Tabla Impacto'!$C$11,K34='Tabla Impacto'!$D$11),"Leve",IF(OR(K34='Tabla Impacto'!$C$12,K34='Tabla Impacto'!$D$12),"Menor",IF(OR(K34='Tabla Impacto'!$C$13,K34='Tabla Impacto'!$D$13),"Moderado",IF(OR(K34='Tabla Impacto'!$C$14,K34='Tabla Impacto'!$D$14),"Mayor",IF(OR(K34='Tabla Impacto'!$C$15,K34='Tabla Impacto'!$D$15),"Catastrófico","")))))</f>
        <v/>
      </c>
      <c r="M34" s="186" t="str">
        <f ca="1">IF(L34="","",IF(L34="Leve",0.2,IF(L34="Menor",0.4,IF(L34="Moderado",0.6,IF(L34="Mayor",0.8,IF(L34="Catastrófico",1,))))))</f>
        <v/>
      </c>
      <c r="N34" s="195" t="str">
        <f ca="1">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
      </c>
      <c r="O34" s="125">
        <v>1</v>
      </c>
      <c r="P34" s="126"/>
      <c r="Q34" s="127" t="str">
        <f>IF(OR(R34="Preventivo",R34="Detectivo"),"Probabilidad",IF(R34="Correctivo","Impacto",""))</f>
        <v/>
      </c>
      <c r="R34" s="128"/>
      <c r="S34" s="128"/>
      <c r="T34" s="129" t="str">
        <f>IF(AND(R34="Preventivo",S34="Automático"),"50%",IF(AND(R34="Preventivo",S34="Manual"),"40%",IF(AND(R34="Detectivo",S34="Automático"),"40%",IF(AND(R34="Detectivo",S34="Manual"),"30%",IF(AND(R34="Correctivo",S34="Automático"),"35%",IF(AND(R34="Correctivo",S34="Manual"),"25%",""))))))</f>
        <v/>
      </c>
      <c r="U34" s="128"/>
      <c r="V34" s="128"/>
      <c r="W34" s="128"/>
      <c r="X34" s="130" t="str">
        <f>IFERROR(IF(Q34="Probabilidad",(I34-(+I34*T34)),IF(Q34="Impacto",I34,"")),"")</f>
        <v/>
      </c>
      <c r="Y34" s="131" t="str">
        <f>IFERROR(IF(X34="","",IF(X34&lt;=0.2,"Muy Baja",IF(X34&lt;=0.4,"Baja",IF(X34&lt;=0.6,"Media",IF(X34&lt;=0.8,"Alta","Muy Alta"))))),"")</f>
        <v/>
      </c>
      <c r="Z34" s="132" t="str">
        <f>+X34</f>
        <v/>
      </c>
      <c r="AA34" s="131" t="str">
        <f>IFERROR(IF(AB34="","",IF(AB34&lt;=0.2,"Leve",IF(AB34&lt;=0.4,"Menor",IF(AB34&lt;=0.6,"Moderado",IF(AB34&lt;=0.8,"Mayor","Catastrófico"))))),"")</f>
        <v/>
      </c>
      <c r="AB34" s="132" t="str">
        <f>IFERROR(IF(Q34="Impacto",(M34-(+M34*T34)),IF(Q34="Probabilidad",M34,"")),"")</f>
        <v/>
      </c>
      <c r="AC34" s="133"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
      </c>
      <c r="AD34" s="134"/>
      <c r="AE34" s="135"/>
      <c r="AF34" s="136"/>
      <c r="AG34" s="137"/>
      <c r="AH34" s="137"/>
      <c r="AI34" s="135"/>
      <c r="AJ34" s="136"/>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ht="151.5" customHeight="1" x14ac:dyDescent="0.3">
      <c r="A35" s="199"/>
      <c r="B35" s="202"/>
      <c r="C35" s="202"/>
      <c r="D35" s="202"/>
      <c r="E35" s="205"/>
      <c r="F35" s="202"/>
      <c r="G35" s="208"/>
      <c r="H35" s="193"/>
      <c r="I35" s="187"/>
      <c r="J35" s="190"/>
      <c r="K35" s="187">
        <f t="shared" ref="K35:K39" ca="1" si="31">IF(NOT(ISERROR(MATCH(J35,_xlfn.ANCHORARRAY(E46),0))),I48&amp;"Por favor no seleccionar los criterios de impacto",J35)</f>
        <v>0</v>
      </c>
      <c r="L35" s="193"/>
      <c r="M35" s="187"/>
      <c r="N35" s="196"/>
      <c r="O35" s="125">
        <v>2</v>
      </c>
      <c r="P35" s="126"/>
      <c r="Q35" s="127" t="str">
        <f>IF(OR(R35="Preventivo",R35="Detectivo"),"Probabilidad",IF(R35="Correctivo","Impacto",""))</f>
        <v/>
      </c>
      <c r="R35" s="128"/>
      <c r="S35" s="128"/>
      <c r="T35" s="129" t="str">
        <f t="shared" ref="T35:T39" si="32">IF(AND(R35="Preventivo",S35="Automático"),"50%",IF(AND(R35="Preventivo",S35="Manual"),"40%",IF(AND(R35="Detectivo",S35="Automático"),"40%",IF(AND(R35="Detectivo",S35="Manual"),"30%",IF(AND(R35="Correctivo",S35="Automático"),"35%",IF(AND(R35="Correctivo",S35="Manual"),"25%",""))))))</f>
        <v/>
      </c>
      <c r="U35" s="128"/>
      <c r="V35" s="128"/>
      <c r="W35" s="128"/>
      <c r="X35" s="130" t="str">
        <f>IFERROR(IF(AND(Q34="Probabilidad",Q35="Probabilidad"),(Z34-(+Z34*T35)),IF(Q35="Probabilidad",(I34-(+I34*T35)),IF(Q35="Impacto",Z34,""))),"")</f>
        <v/>
      </c>
      <c r="Y35" s="131" t="str">
        <f t="shared" si="1"/>
        <v/>
      </c>
      <c r="Z35" s="132" t="str">
        <f t="shared" ref="Z35:Z39" si="33">+X35</f>
        <v/>
      </c>
      <c r="AA35" s="131" t="str">
        <f t="shared" si="3"/>
        <v/>
      </c>
      <c r="AB35" s="132" t="str">
        <f>IFERROR(IF(AND(Q34="Impacto",Q35="Impacto"),(AB28-(+AB28*T35)),IF(Q35="Impacto",($M$34-(+$M$34*T35)),IF(Q35="Probabilidad",AB28,""))),"")</f>
        <v/>
      </c>
      <c r="AC35" s="133"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34"/>
      <c r="AE35" s="135"/>
      <c r="AF35" s="136"/>
      <c r="AG35" s="137"/>
      <c r="AH35" s="137"/>
      <c r="AI35" s="135"/>
      <c r="AJ35" s="136"/>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ht="151.5" customHeight="1" x14ac:dyDescent="0.3">
      <c r="A36" s="199"/>
      <c r="B36" s="202"/>
      <c r="C36" s="202"/>
      <c r="D36" s="202"/>
      <c r="E36" s="205"/>
      <c r="F36" s="202"/>
      <c r="G36" s="208"/>
      <c r="H36" s="193"/>
      <c r="I36" s="187"/>
      <c r="J36" s="190"/>
      <c r="K36" s="187">
        <f t="shared" ca="1" si="31"/>
        <v>0</v>
      </c>
      <c r="L36" s="193"/>
      <c r="M36" s="187"/>
      <c r="N36" s="196"/>
      <c r="O36" s="125">
        <v>3</v>
      </c>
      <c r="P36" s="138"/>
      <c r="Q36" s="127" t="str">
        <f>IF(OR(R36="Preventivo",R36="Detectivo"),"Probabilidad",IF(R36="Correctivo","Impacto",""))</f>
        <v/>
      </c>
      <c r="R36" s="128"/>
      <c r="S36" s="128"/>
      <c r="T36" s="129" t="str">
        <f t="shared" si="32"/>
        <v/>
      </c>
      <c r="U36" s="128"/>
      <c r="V36" s="128"/>
      <c r="W36" s="128"/>
      <c r="X36" s="130" t="str">
        <f>IFERROR(IF(AND(Q35="Probabilidad",Q36="Probabilidad"),(Z35-(+Z35*T36)),IF(AND(Q35="Impacto",Q36="Probabilidad"),(Z34-(+Z34*T36)),IF(Q36="Impacto",Z35,""))),"")</f>
        <v/>
      </c>
      <c r="Y36" s="131" t="str">
        <f t="shared" si="1"/>
        <v/>
      </c>
      <c r="Z36" s="132" t="str">
        <f t="shared" si="33"/>
        <v/>
      </c>
      <c r="AA36" s="131" t="str">
        <f t="shared" si="3"/>
        <v/>
      </c>
      <c r="AB36" s="132" t="str">
        <f>IFERROR(IF(AND(Q35="Impacto",Q36="Impacto"),(AB35-(+AB35*T36)),IF(AND(Q35="Probabilidad",Q36="Impacto"),(AB34-(+AB34*T36)),IF(Q36="Probabilidad",AB35,""))),"")</f>
        <v/>
      </c>
      <c r="AC36" s="133" t="str">
        <f t="shared" si="34"/>
        <v/>
      </c>
      <c r="AD36" s="134"/>
      <c r="AE36" s="135"/>
      <c r="AF36" s="136"/>
      <c r="AG36" s="137"/>
      <c r="AH36" s="137"/>
      <c r="AI36" s="135"/>
      <c r="AJ36" s="136"/>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ht="151.5" customHeight="1" x14ac:dyDescent="0.3">
      <c r="A37" s="199"/>
      <c r="B37" s="202"/>
      <c r="C37" s="202"/>
      <c r="D37" s="202"/>
      <c r="E37" s="205"/>
      <c r="F37" s="202"/>
      <c r="G37" s="208"/>
      <c r="H37" s="193"/>
      <c r="I37" s="187"/>
      <c r="J37" s="190"/>
      <c r="K37" s="187">
        <f t="shared" ca="1" si="31"/>
        <v>0</v>
      </c>
      <c r="L37" s="193"/>
      <c r="M37" s="187"/>
      <c r="N37" s="196"/>
      <c r="O37" s="125">
        <v>4</v>
      </c>
      <c r="P37" s="126"/>
      <c r="Q37" s="127" t="str">
        <f t="shared" ref="Q37:Q39" si="35">IF(OR(R37="Preventivo",R37="Detectivo"),"Probabilidad",IF(R37="Correctivo","Impacto",""))</f>
        <v/>
      </c>
      <c r="R37" s="128"/>
      <c r="S37" s="128"/>
      <c r="T37" s="129" t="str">
        <f t="shared" si="32"/>
        <v/>
      </c>
      <c r="U37" s="128"/>
      <c r="V37" s="128"/>
      <c r="W37" s="128"/>
      <c r="X37" s="130" t="str">
        <f t="shared" ref="X37:X39" si="36">IFERROR(IF(AND(Q36="Probabilidad",Q37="Probabilidad"),(Z36-(+Z36*T37)),IF(AND(Q36="Impacto",Q37="Probabilidad"),(Z35-(+Z35*T37)),IF(Q37="Impacto",Z36,""))),"")</f>
        <v/>
      </c>
      <c r="Y37" s="131" t="str">
        <f t="shared" si="1"/>
        <v/>
      </c>
      <c r="Z37" s="132" t="str">
        <f t="shared" si="33"/>
        <v/>
      </c>
      <c r="AA37" s="131" t="str">
        <f t="shared" si="3"/>
        <v/>
      </c>
      <c r="AB37" s="132" t="str">
        <f t="shared" ref="AB37:AB39" si="37">IFERROR(IF(AND(Q36="Impacto",Q37="Impacto"),(AB36-(+AB36*T37)),IF(AND(Q36="Probabilidad",Q37="Impacto"),(AB35-(+AB35*T37)),IF(Q37="Probabilidad",AB36,""))),"")</f>
        <v/>
      </c>
      <c r="AC37" s="133"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4"/>
      <c r="AE37" s="135"/>
      <c r="AF37" s="136"/>
      <c r="AG37" s="137"/>
      <c r="AH37" s="137"/>
      <c r="AI37" s="135"/>
      <c r="AJ37" s="136"/>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ht="151.5" customHeight="1" x14ac:dyDescent="0.3">
      <c r="A38" s="199"/>
      <c r="B38" s="202"/>
      <c r="C38" s="202"/>
      <c r="D38" s="202"/>
      <c r="E38" s="205"/>
      <c r="F38" s="202"/>
      <c r="G38" s="208"/>
      <c r="H38" s="193"/>
      <c r="I38" s="187"/>
      <c r="J38" s="190"/>
      <c r="K38" s="187">
        <f t="shared" ca="1" si="31"/>
        <v>0</v>
      </c>
      <c r="L38" s="193"/>
      <c r="M38" s="187"/>
      <c r="N38" s="196"/>
      <c r="O38" s="125">
        <v>5</v>
      </c>
      <c r="P38" s="126"/>
      <c r="Q38" s="127" t="str">
        <f t="shared" si="35"/>
        <v/>
      </c>
      <c r="R38" s="128"/>
      <c r="S38" s="128"/>
      <c r="T38" s="129" t="str">
        <f t="shared" si="32"/>
        <v/>
      </c>
      <c r="U38" s="128"/>
      <c r="V38" s="128"/>
      <c r="W38" s="128"/>
      <c r="X38" s="130" t="str">
        <f t="shared" si="36"/>
        <v/>
      </c>
      <c r="Y38" s="131" t="str">
        <f t="shared" si="1"/>
        <v/>
      </c>
      <c r="Z38" s="132" t="str">
        <f t="shared" si="33"/>
        <v/>
      </c>
      <c r="AA38" s="131" t="str">
        <f t="shared" si="3"/>
        <v/>
      </c>
      <c r="AB38" s="132" t="str">
        <f t="shared" si="37"/>
        <v/>
      </c>
      <c r="AC38" s="133"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4"/>
      <c r="AE38" s="135"/>
      <c r="AF38" s="136"/>
      <c r="AG38" s="137"/>
      <c r="AH38" s="137"/>
      <c r="AI38" s="135"/>
      <c r="AJ38" s="136"/>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ht="151.5" customHeight="1" x14ac:dyDescent="0.3">
      <c r="A39" s="200"/>
      <c r="B39" s="203"/>
      <c r="C39" s="203"/>
      <c r="D39" s="203"/>
      <c r="E39" s="206"/>
      <c r="F39" s="203"/>
      <c r="G39" s="209"/>
      <c r="H39" s="194"/>
      <c r="I39" s="188"/>
      <c r="J39" s="191"/>
      <c r="K39" s="188">
        <f t="shared" ca="1" si="31"/>
        <v>0</v>
      </c>
      <c r="L39" s="194"/>
      <c r="M39" s="188"/>
      <c r="N39" s="197"/>
      <c r="O39" s="125">
        <v>6</v>
      </c>
      <c r="P39" s="126"/>
      <c r="Q39" s="127" t="str">
        <f t="shared" si="35"/>
        <v/>
      </c>
      <c r="R39" s="128"/>
      <c r="S39" s="128"/>
      <c r="T39" s="129" t="str">
        <f t="shared" si="32"/>
        <v/>
      </c>
      <c r="U39" s="128"/>
      <c r="V39" s="128"/>
      <c r="W39" s="128"/>
      <c r="X39" s="130" t="str">
        <f t="shared" si="36"/>
        <v/>
      </c>
      <c r="Y39" s="131" t="str">
        <f t="shared" si="1"/>
        <v/>
      </c>
      <c r="Z39" s="132" t="str">
        <f t="shared" si="33"/>
        <v/>
      </c>
      <c r="AA39" s="131" t="str">
        <f t="shared" si="3"/>
        <v/>
      </c>
      <c r="AB39" s="132" t="str">
        <f t="shared" si="37"/>
        <v/>
      </c>
      <c r="AC39" s="133" t="str">
        <f t="shared" si="38"/>
        <v/>
      </c>
      <c r="AD39" s="134"/>
      <c r="AE39" s="135"/>
      <c r="AF39" s="136"/>
      <c r="AG39" s="137"/>
      <c r="AH39" s="137"/>
      <c r="AI39" s="135"/>
      <c r="AJ39" s="136"/>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ht="151.5" customHeight="1" x14ac:dyDescent="0.3">
      <c r="A40" s="198">
        <v>6</v>
      </c>
      <c r="B40" s="201"/>
      <c r="C40" s="201"/>
      <c r="D40" s="201"/>
      <c r="E40" s="204"/>
      <c r="F40" s="201"/>
      <c r="G40" s="207"/>
      <c r="H40" s="192" t="str">
        <f>IF(G40&lt;=0,"",IF(G40&lt;=2,"Muy Baja",IF(G40&lt;=24,"Baja",IF(G40&lt;=500,"Media",IF(G40&lt;=5000,"Alta","Muy Alta")))))</f>
        <v/>
      </c>
      <c r="I40" s="186" t="str">
        <f>IF(H40="","",IF(H40="Muy Baja",0.2,IF(H40="Baja",0.4,IF(H40="Media",0.6,IF(H40="Alta",0.8,IF(H40="Muy Alta",1,))))))</f>
        <v/>
      </c>
      <c r="J40" s="189"/>
      <c r="K40" s="186">
        <f ca="1">IF(NOT(ISERROR(MATCH(J40,'Tabla Impacto'!$B$221:$B$223,0))),'Tabla Impacto'!$F$223&amp;"Por favor no seleccionar los criterios de impacto(Afectación Económica o presupuestal y Pérdida Reputacional)",J40)</f>
        <v>0</v>
      </c>
      <c r="L40" s="192" t="str">
        <f ca="1">IF(OR(K40='Tabla Impacto'!$C$11,K40='Tabla Impacto'!$D$11),"Leve",IF(OR(K40='Tabla Impacto'!$C$12,K40='Tabla Impacto'!$D$12),"Menor",IF(OR(K40='Tabla Impacto'!$C$13,K40='Tabla Impacto'!$D$13),"Moderado",IF(OR(K40='Tabla Impacto'!$C$14,K40='Tabla Impacto'!$D$14),"Mayor",IF(OR(K40='Tabla Impacto'!$C$15,K40='Tabla Impacto'!$D$15),"Catastrófico","")))))</f>
        <v/>
      </c>
      <c r="M40" s="186" t="str">
        <f ca="1">IF(L40="","",IF(L40="Leve",0.2,IF(L40="Menor",0.4,IF(L40="Moderado",0.6,IF(L40="Mayor",0.8,IF(L40="Catastrófico",1,))))))</f>
        <v/>
      </c>
      <c r="N40" s="195" t="str">
        <f ca="1">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
      </c>
      <c r="O40" s="125">
        <v>1</v>
      </c>
      <c r="P40" s="126"/>
      <c r="Q40" s="127" t="str">
        <f>IF(OR(R40="Preventivo",R40="Detectivo"),"Probabilidad",IF(R40="Correctivo","Impacto",""))</f>
        <v/>
      </c>
      <c r="R40" s="128"/>
      <c r="S40" s="128"/>
      <c r="T40" s="129" t="str">
        <f>IF(AND(R40="Preventivo",S40="Automático"),"50%",IF(AND(R40="Preventivo",S40="Manual"),"40%",IF(AND(R40="Detectivo",S40="Automático"),"40%",IF(AND(R40="Detectivo",S40="Manual"),"30%",IF(AND(R40="Correctivo",S40="Automático"),"35%",IF(AND(R40="Correctivo",S40="Manual"),"25%",""))))))</f>
        <v/>
      </c>
      <c r="U40" s="128"/>
      <c r="V40" s="128"/>
      <c r="W40" s="128"/>
      <c r="X40" s="130" t="str">
        <f>IFERROR(IF(Q40="Probabilidad",(I40-(+I40*T40)),IF(Q40="Impacto",I40,"")),"")</f>
        <v/>
      </c>
      <c r="Y40" s="131" t="str">
        <f>IFERROR(IF(X40="","",IF(X40&lt;=0.2,"Muy Baja",IF(X40&lt;=0.4,"Baja",IF(X40&lt;=0.6,"Media",IF(X40&lt;=0.8,"Alta","Muy Alta"))))),"")</f>
        <v/>
      </c>
      <c r="Z40" s="132" t="str">
        <f>+X40</f>
        <v/>
      </c>
      <c r="AA40" s="131" t="str">
        <f>IFERROR(IF(AB40="","",IF(AB40&lt;=0.2,"Leve",IF(AB40&lt;=0.4,"Menor",IF(AB40&lt;=0.6,"Moderado",IF(AB40&lt;=0.8,"Mayor","Catastrófico"))))),"")</f>
        <v/>
      </c>
      <c r="AB40" s="132" t="str">
        <f>IFERROR(IF(Q40="Impacto",(M40-(+M40*T40)),IF(Q40="Probabilidad",M40,"")),"")</f>
        <v/>
      </c>
      <c r="AC40" s="133"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
      </c>
      <c r="AD40" s="134"/>
      <c r="AE40" s="135"/>
      <c r="AF40" s="136"/>
      <c r="AG40" s="137"/>
      <c r="AH40" s="137"/>
      <c r="AI40" s="135"/>
      <c r="AJ40" s="136"/>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ht="151.5" customHeight="1" x14ac:dyDescent="0.3">
      <c r="A41" s="199"/>
      <c r="B41" s="202"/>
      <c r="C41" s="202"/>
      <c r="D41" s="202"/>
      <c r="E41" s="205"/>
      <c r="F41" s="202"/>
      <c r="G41" s="208"/>
      <c r="H41" s="193"/>
      <c r="I41" s="187"/>
      <c r="J41" s="190"/>
      <c r="K41" s="187">
        <f t="shared" ref="K41:K45" ca="1" si="39">IF(NOT(ISERROR(MATCH(J41,_xlfn.ANCHORARRAY(E52),0))),I54&amp;"Por favor no seleccionar los criterios de impacto",J41)</f>
        <v>0</v>
      </c>
      <c r="L41" s="193"/>
      <c r="M41" s="187"/>
      <c r="N41" s="196"/>
      <c r="O41" s="125">
        <v>2</v>
      </c>
      <c r="P41" s="126"/>
      <c r="Q41" s="127" t="str">
        <f>IF(OR(R41="Preventivo",R41="Detectivo"),"Probabilidad",IF(R41="Correctivo","Impacto",""))</f>
        <v/>
      </c>
      <c r="R41" s="128"/>
      <c r="S41" s="128"/>
      <c r="T41" s="129" t="str">
        <f t="shared" ref="T41:T45" si="40">IF(AND(R41="Preventivo",S41="Automático"),"50%",IF(AND(R41="Preventivo",S41="Manual"),"40%",IF(AND(R41="Detectivo",S41="Automático"),"40%",IF(AND(R41="Detectivo",S41="Manual"),"30%",IF(AND(R41="Correctivo",S41="Automático"),"35%",IF(AND(R41="Correctivo",S41="Manual"),"25%",""))))))</f>
        <v/>
      </c>
      <c r="U41" s="128"/>
      <c r="V41" s="128"/>
      <c r="W41" s="128"/>
      <c r="X41" s="130" t="str">
        <f>IFERROR(IF(AND(Q40="Probabilidad",Q41="Probabilidad"),(Z40-(+Z40*T41)),IF(Q41="Probabilidad",(I40-(+I40*T41)),IF(Q41="Impacto",Z40,""))),"")</f>
        <v/>
      </c>
      <c r="Y41" s="131" t="str">
        <f t="shared" si="1"/>
        <v/>
      </c>
      <c r="Z41" s="132" t="str">
        <f t="shared" ref="Z41:Z45" si="41">+X41</f>
        <v/>
      </c>
      <c r="AA41" s="131" t="str">
        <f t="shared" si="3"/>
        <v/>
      </c>
      <c r="AB41" s="132" t="str">
        <f>IFERROR(IF(AND(Q40="Impacto",Q41="Impacto"),(AB34-(+AB34*T41)),IF(Q41="Impacto",($M$40-(+$M$40*T41)),IF(Q41="Probabilidad",AB34,""))),"")</f>
        <v/>
      </c>
      <c r="AC41" s="133"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34"/>
      <c r="AE41" s="135"/>
      <c r="AF41" s="136"/>
      <c r="AG41" s="137"/>
      <c r="AH41" s="137"/>
      <c r="AI41" s="135"/>
      <c r="AJ41" s="136"/>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ht="151.5" customHeight="1" x14ac:dyDescent="0.3">
      <c r="A42" s="199"/>
      <c r="B42" s="202"/>
      <c r="C42" s="202"/>
      <c r="D42" s="202"/>
      <c r="E42" s="205"/>
      <c r="F42" s="202"/>
      <c r="G42" s="208"/>
      <c r="H42" s="193"/>
      <c r="I42" s="187"/>
      <c r="J42" s="190"/>
      <c r="K42" s="187">
        <f t="shared" ca="1" si="39"/>
        <v>0</v>
      </c>
      <c r="L42" s="193"/>
      <c r="M42" s="187"/>
      <c r="N42" s="196"/>
      <c r="O42" s="125">
        <v>3</v>
      </c>
      <c r="P42" s="138"/>
      <c r="Q42" s="127" t="str">
        <f>IF(OR(R42="Preventivo",R42="Detectivo"),"Probabilidad",IF(R42="Correctivo","Impacto",""))</f>
        <v/>
      </c>
      <c r="R42" s="128"/>
      <c r="S42" s="128"/>
      <c r="T42" s="129" t="str">
        <f t="shared" si="40"/>
        <v/>
      </c>
      <c r="U42" s="128"/>
      <c r="V42" s="128"/>
      <c r="W42" s="128"/>
      <c r="X42" s="130" t="str">
        <f>IFERROR(IF(AND(Q41="Probabilidad",Q42="Probabilidad"),(Z41-(+Z41*T42)),IF(AND(Q41="Impacto",Q42="Probabilidad"),(Z40-(+Z40*T42)),IF(Q42="Impacto",Z41,""))),"")</f>
        <v/>
      </c>
      <c r="Y42" s="131" t="str">
        <f t="shared" si="1"/>
        <v/>
      </c>
      <c r="Z42" s="132" t="str">
        <f t="shared" si="41"/>
        <v/>
      </c>
      <c r="AA42" s="131" t="str">
        <f t="shared" si="3"/>
        <v/>
      </c>
      <c r="AB42" s="132" t="str">
        <f>IFERROR(IF(AND(Q41="Impacto",Q42="Impacto"),(AB41-(+AB41*T42)),IF(AND(Q41="Probabilidad",Q42="Impacto"),(AB40-(+AB40*T42)),IF(Q42="Probabilidad",AB41,""))),"")</f>
        <v/>
      </c>
      <c r="AC42" s="133" t="str">
        <f t="shared" si="42"/>
        <v/>
      </c>
      <c r="AD42" s="134"/>
      <c r="AE42" s="135"/>
      <c r="AF42" s="136"/>
      <c r="AG42" s="137"/>
      <c r="AH42" s="137"/>
      <c r="AI42" s="135"/>
      <c r="AJ42" s="136"/>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ht="151.5" customHeight="1" x14ac:dyDescent="0.3">
      <c r="A43" s="199"/>
      <c r="B43" s="202"/>
      <c r="C43" s="202"/>
      <c r="D43" s="202"/>
      <c r="E43" s="205"/>
      <c r="F43" s="202"/>
      <c r="G43" s="208"/>
      <c r="H43" s="193"/>
      <c r="I43" s="187"/>
      <c r="J43" s="190"/>
      <c r="K43" s="187">
        <f t="shared" ca="1" si="39"/>
        <v>0</v>
      </c>
      <c r="L43" s="193"/>
      <c r="M43" s="187"/>
      <c r="N43" s="196"/>
      <c r="O43" s="125">
        <v>4</v>
      </c>
      <c r="P43" s="126"/>
      <c r="Q43" s="127" t="str">
        <f t="shared" ref="Q43:Q45" si="43">IF(OR(R43="Preventivo",R43="Detectivo"),"Probabilidad",IF(R43="Correctivo","Impacto",""))</f>
        <v/>
      </c>
      <c r="R43" s="128"/>
      <c r="S43" s="128"/>
      <c r="T43" s="129" t="str">
        <f t="shared" si="40"/>
        <v/>
      </c>
      <c r="U43" s="128"/>
      <c r="V43" s="128"/>
      <c r="W43" s="128"/>
      <c r="X43" s="130" t="str">
        <f t="shared" ref="X43:X45" si="44">IFERROR(IF(AND(Q42="Probabilidad",Q43="Probabilidad"),(Z42-(+Z42*T43)),IF(AND(Q42="Impacto",Q43="Probabilidad"),(Z41-(+Z41*T43)),IF(Q43="Impacto",Z42,""))),"")</f>
        <v/>
      </c>
      <c r="Y43" s="131" t="str">
        <f t="shared" si="1"/>
        <v/>
      </c>
      <c r="Z43" s="132" t="str">
        <f t="shared" si="41"/>
        <v/>
      </c>
      <c r="AA43" s="131" t="str">
        <f t="shared" si="3"/>
        <v/>
      </c>
      <c r="AB43" s="132" t="str">
        <f t="shared" ref="AB43:AB45" si="45">IFERROR(IF(AND(Q42="Impacto",Q43="Impacto"),(AB42-(+AB42*T43)),IF(AND(Q42="Probabilidad",Q43="Impacto"),(AB41-(+AB41*T43)),IF(Q43="Probabilidad",AB42,""))),"")</f>
        <v/>
      </c>
      <c r="AC43" s="133"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4"/>
      <c r="AE43" s="135"/>
      <c r="AF43" s="136"/>
      <c r="AG43" s="137"/>
      <c r="AH43" s="137"/>
      <c r="AI43" s="135"/>
      <c r="AJ43" s="136"/>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ht="151.5" customHeight="1" x14ac:dyDescent="0.3">
      <c r="A44" s="199"/>
      <c r="B44" s="202"/>
      <c r="C44" s="202"/>
      <c r="D44" s="202"/>
      <c r="E44" s="205"/>
      <c r="F44" s="202"/>
      <c r="G44" s="208"/>
      <c r="H44" s="193"/>
      <c r="I44" s="187"/>
      <c r="J44" s="190"/>
      <c r="K44" s="187">
        <f t="shared" ca="1" si="39"/>
        <v>0</v>
      </c>
      <c r="L44" s="193"/>
      <c r="M44" s="187"/>
      <c r="N44" s="196"/>
      <c r="O44" s="125">
        <v>5</v>
      </c>
      <c r="P44" s="126"/>
      <c r="Q44" s="127" t="str">
        <f t="shared" si="43"/>
        <v/>
      </c>
      <c r="R44" s="128"/>
      <c r="S44" s="128"/>
      <c r="T44" s="129" t="str">
        <f t="shared" si="40"/>
        <v/>
      </c>
      <c r="U44" s="128"/>
      <c r="V44" s="128"/>
      <c r="W44" s="128"/>
      <c r="X44" s="130" t="str">
        <f t="shared" si="44"/>
        <v/>
      </c>
      <c r="Y44" s="131" t="str">
        <f t="shared" si="1"/>
        <v/>
      </c>
      <c r="Z44" s="132" t="str">
        <f t="shared" si="41"/>
        <v/>
      </c>
      <c r="AA44" s="131" t="str">
        <f t="shared" si="3"/>
        <v/>
      </c>
      <c r="AB44" s="132" t="str">
        <f t="shared" si="45"/>
        <v/>
      </c>
      <c r="AC44" s="133"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4"/>
      <c r="AE44" s="135"/>
      <c r="AF44" s="136"/>
      <c r="AG44" s="137"/>
      <c r="AH44" s="137"/>
      <c r="AI44" s="135"/>
      <c r="AJ44" s="136"/>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ht="151.5" customHeight="1" x14ac:dyDescent="0.3">
      <c r="A45" s="200"/>
      <c r="B45" s="203"/>
      <c r="C45" s="203"/>
      <c r="D45" s="203"/>
      <c r="E45" s="206"/>
      <c r="F45" s="203"/>
      <c r="G45" s="209"/>
      <c r="H45" s="194"/>
      <c r="I45" s="188"/>
      <c r="J45" s="191"/>
      <c r="K45" s="188">
        <f t="shared" ca="1" si="39"/>
        <v>0</v>
      </c>
      <c r="L45" s="194"/>
      <c r="M45" s="188"/>
      <c r="N45" s="197"/>
      <c r="O45" s="125">
        <v>6</v>
      </c>
      <c r="P45" s="126"/>
      <c r="Q45" s="127" t="str">
        <f t="shared" si="43"/>
        <v/>
      </c>
      <c r="R45" s="128"/>
      <c r="S45" s="128"/>
      <c r="T45" s="129" t="str">
        <f t="shared" si="40"/>
        <v/>
      </c>
      <c r="U45" s="128"/>
      <c r="V45" s="128"/>
      <c r="W45" s="128"/>
      <c r="X45" s="130" t="str">
        <f t="shared" si="44"/>
        <v/>
      </c>
      <c r="Y45" s="131" t="str">
        <f t="shared" si="1"/>
        <v/>
      </c>
      <c r="Z45" s="132" t="str">
        <f t="shared" si="41"/>
        <v/>
      </c>
      <c r="AA45" s="131" t="str">
        <f>IFERROR(IF(AB45="","",IF(AB45&lt;=0.2,"Leve",IF(AB45&lt;=0.4,"Menor",IF(AB45&lt;=0.6,"Moderado",IF(AB45&lt;=0.8,"Mayor","Catastrófico"))))),"")</f>
        <v/>
      </c>
      <c r="AB45" s="132" t="str">
        <f t="shared" si="45"/>
        <v/>
      </c>
      <c r="AC45" s="133"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4"/>
      <c r="AE45" s="135"/>
      <c r="AF45" s="136"/>
      <c r="AG45" s="137"/>
      <c r="AH45" s="137"/>
      <c r="AI45" s="135"/>
      <c r="AJ45" s="136"/>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ht="151.5" customHeight="1" x14ac:dyDescent="0.3">
      <c r="A46" s="198">
        <v>7</v>
      </c>
      <c r="B46" s="201"/>
      <c r="C46" s="201"/>
      <c r="D46" s="201"/>
      <c r="E46" s="204"/>
      <c r="F46" s="201"/>
      <c r="G46" s="207"/>
      <c r="H46" s="192" t="str">
        <f>IF(G46&lt;=0,"",IF(G46&lt;=2,"Muy Baja",IF(G46&lt;=24,"Baja",IF(G46&lt;=500,"Media",IF(G46&lt;=5000,"Alta","Muy Alta")))))</f>
        <v/>
      </c>
      <c r="I46" s="186" t="str">
        <f>IF(H46="","",IF(H46="Muy Baja",0.2,IF(H46="Baja",0.4,IF(H46="Media",0.6,IF(H46="Alta",0.8,IF(H46="Muy Alta",1,))))))</f>
        <v/>
      </c>
      <c r="J46" s="189"/>
      <c r="K46" s="186">
        <f ca="1">IF(NOT(ISERROR(MATCH(J46,'Tabla Impacto'!$B$221:$B$223,0))),'Tabla Impacto'!$F$223&amp;"Por favor no seleccionar los criterios de impacto(Afectación Económica o presupuestal y Pérdida Reputacional)",J46)</f>
        <v>0</v>
      </c>
      <c r="L46" s="192" t="str">
        <f ca="1">IF(OR(K46='Tabla Impacto'!$C$11,K46='Tabla Impacto'!$D$11),"Leve",IF(OR(K46='Tabla Impacto'!$C$12,K46='Tabla Impacto'!$D$12),"Menor",IF(OR(K46='Tabla Impacto'!$C$13,K46='Tabla Impacto'!$D$13),"Moderado",IF(OR(K46='Tabla Impacto'!$C$14,K46='Tabla Impacto'!$D$14),"Mayor",IF(OR(K46='Tabla Impacto'!$C$15,K46='Tabla Impacto'!$D$15),"Catastrófico","")))))</f>
        <v/>
      </c>
      <c r="M46" s="186" t="str">
        <f ca="1">IF(L46="","",IF(L46="Leve",0.2,IF(L46="Menor",0.4,IF(L46="Moderado",0.6,IF(L46="Mayor",0.8,IF(L46="Catastrófico",1,))))))</f>
        <v/>
      </c>
      <c r="N46" s="195" t="str">
        <f ca="1">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25">
        <v>1</v>
      </c>
      <c r="P46" s="126"/>
      <c r="Q46" s="127" t="str">
        <f>IF(OR(R46="Preventivo",R46="Detectivo"),"Probabilidad",IF(R46="Correctivo","Impacto",""))</f>
        <v/>
      </c>
      <c r="R46" s="128"/>
      <c r="S46" s="128"/>
      <c r="T46" s="129" t="str">
        <f>IF(AND(R46="Preventivo",S46="Automático"),"50%",IF(AND(R46="Preventivo",S46="Manual"),"40%",IF(AND(R46="Detectivo",S46="Automático"),"40%",IF(AND(R46="Detectivo",S46="Manual"),"30%",IF(AND(R46="Correctivo",S46="Automático"),"35%",IF(AND(R46="Correctivo",S46="Manual"),"25%",""))))))</f>
        <v/>
      </c>
      <c r="U46" s="128"/>
      <c r="V46" s="128"/>
      <c r="W46" s="128"/>
      <c r="X46" s="130" t="str">
        <f>IFERROR(IF(Q46="Probabilidad",(I46-(+I46*T46)),IF(Q46="Impacto",I46,"")),"")</f>
        <v/>
      </c>
      <c r="Y46" s="131" t="str">
        <f>IFERROR(IF(X46="","",IF(X46&lt;=0.2,"Muy Baja",IF(X46&lt;=0.4,"Baja",IF(X46&lt;=0.6,"Media",IF(X46&lt;=0.8,"Alta","Muy Alta"))))),"")</f>
        <v/>
      </c>
      <c r="Z46" s="132" t="str">
        <f>+X46</f>
        <v/>
      </c>
      <c r="AA46" s="131" t="str">
        <f>IFERROR(IF(AB46="","",IF(AB46&lt;=0.2,"Leve",IF(AB46&lt;=0.4,"Menor",IF(AB46&lt;=0.6,"Moderado",IF(AB46&lt;=0.8,"Mayor","Catastrófico"))))),"")</f>
        <v/>
      </c>
      <c r="AB46" s="132" t="str">
        <f>IFERROR(IF(Q46="Impacto",(M46-(+M46*T46)),IF(Q46="Probabilidad",M46,"")),"")</f>
        <v/>
      </c>
      <c r="AC46" s="133"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34"/>
      <c r="AE46" s="135"/>
      <c r="AF46" s="136"/>
      <c r="AG46" s="137"/>
      <c r="AH46" s="137"/>
      <c r="AI46" s="135"/>
      <c r="AJ46" s="136"/>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ht="151.5" customHeight="1" x14ac:dyDescent="0.3">
      <c r="A47" s="199"/>
      <c r="B47" s="202"/>
      <c r="C47" s="202"/>
      <c r="D47" s="202"/>
      <c r="E47" s="205"/>
      <c r="F47" s="202"/>
      <c r="G47" s="208"/>
      <c r="H47" s="193"/>
      <c r="I47" s="187"/>
      <c r="J47" s="190"/>
      <c r="K47" s="187">
        <f t="shared" ref="K47:K51" ca="1" si="47">IF(NOT(ISERROR(MATCH(J47,_xlfn.ANCHORARRAY(E58),0))),I60&amp;"Por favor no seleccionar los criterios de impacto",J47)</f>
        <v>0</v>
      </c>
      <c r="L47" s="193"/>
      <c r="M47" s="187"/>
      <c r="N47" s="196"/>
      <c r="O47" s="125">
        <v>2</v>
      </c>
      <c r="P47" s="126"/>
      <c r="Q47" s="127" t="str">
        <f>IF(OR(R47="Preventivo",R47="Detectivo"),"Probabilidad",IF(R47="Correctivo","Impacto",""))</f>
        <v/>
      </c>
      <c r="R47" s="128"/>
      <c r="S47" s="128"/>
      <c r="T47" s="129" t="str">
        <f t="shared" ref="T47:T51" si="48">IF(AND(R47="Preventivo",S47="Automático"),"50%",IF(AND(R47="Preventivo",S47="Manual"),"40%",IF(AND(R47="Detectivo",S47="Automático"),"40%",IF(AND(R47="Detectivo",S47="Manual"),"30%",IF(AND(R47="Correctivo",S47="Automático"),"35%",IF(AND(R47="Correctivo",S47="Manual"),"25%",""))))))</f>
        <v/>
      </c>
      <c r="U47" s="128"/>
      <c r="V47" s="128"/>
      <c r="W47" s="128"/>
      <c r="X47" s="130" t="str">
        <f>IFERROR(IF(AND(Q46="Probabilidad",Q47="Probabilidad"),(Z46-(+Z46*T47)),IF(Q47="Probabilidad",(I46-(+I46*T47)),IF(Q47="Impacto",Z46,""))),"")</f>
        <v/>
      </c>
      <c r="Y47" s="131" t="str">
        <f t="shared" si="1"/>
        <v/>
      </c>
      <c r="Z47" s="132" t="str">
        <f t="shared" ref="Z47:Z51" si="49">+X47</f>
        <v/>
      </c>
      <c r="AA47" s="131" t="str">
        <f t="shared" si="3"/>
        <v/>
      </c>
      <c r="AB47" s="132" t="str">
        <f>IFERROR(IF(AND(Q46="Impacto",Q47="Impacto"),(AB40-(+AB40*T47)),IF(Q47="Impacto",($M$46-(+$M$46*T47)),IF(Q47="Probabilidad",AB40,""))),"")</f>
        <v/>
      </c>
      <c r="AC47" s="133"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34"/>
      <c r="AE47" s="135"/>
      <c r="AF47" s="136"/>
      <c r="AG47" s="137"/>
      <c r="AH47" s="137"/>
      <c r="AI47" s="135"/>
      <c r="AJ47" s="136"/>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ht="151.5" customHeight="1" x14ac:dyDescent="0.3">
      <c r="A48" s="199"/>
      <c r="B48" s="202"/>
      <c r="C48" s="202"/>
      <c r="D48" s="202"/>
      <c r="E48" s="205"/>
      <c r="F48" s="202"/>
      <c r="G48" s="208"/>
      <c r="H48" s="193"/>
      <c r="I48" s="187"/>
      <c r="J48" s="190"/>
      <c r="K48" s="187">
        <f t="shared" ca="1" si="47"/>
        <v>0</v>
      </c>
      <c r="L48" s="193"/>
      <c r="M48" s="187"/>
      <c r="N48" s="196"/>
      <c r="O48" s="125">
        <v>3</v>
      </c>
      <c r="P48" s="138"/>
      <c r="Q48" s="127" t="str">
        <f>IF(OR(R48="Preventivo",R48="Detectivo"),"Probabilidad",IF(R48="Correctivo","Impacto",""))</f>
        <v/>
      </c>
      <c r="R48" s="128"/>
      <c r="S48" s="128"/>
      <c r="T48" s="129" t="str">
        <f t="shared" si="48"/>
        <v/>
      </c>
      <c r="U48" s="128"/>
      <c r="V48" s="128"/>
      <c r="W48" s="128"/>
      <c r="X48" s="130" t="str">
        <f>IFERROR(IF(AND(Q47="Probabilidad",Q48="Probabilidad"),(Z47-(+Z47*T48)),IF(AND(Q47="Impacto",Q48="Probabilidad"),(Z46-(+Z46*T48)),IF(Q48="Impacto",Z47,""))),"")</f>
        <v/>
      </c>
      <c r="Y48" s="131" t="str">
        <f t="shared" si="1"/>
        <v/>
      </c>
      <c r="Z48" s="132" t="str">
        <f t="shared" si="49"/>
        <v/>
      </c>
      <c r="AA48" s="131" t="str">
        <f t="shared" si="3"/>
        <v/>
      </c>
      <c r="AB48" s="132" t="str">
        <f>IFERROR(IF(AND(Q47="Impacto",Q48="Impacto"),(AB47-(+AB47*T48)),IF(AND(Q47="Probabilidad",Q48="Impacto"),(AB46-(+AB46*T48)),IF(Q48="Probabilidad",AB47,""))),"")</f>
        <v/>
      </c>
      <c r="AC48" s="133" t="str">
        <f t="shared" si="50"/>
        <v/>
      </c>
      <c r="AD48" s="134"/>
      <c r="AE48" s="135"/>
      <c r="AF48" s="136"/>
      <c r="AG48" s="137"/>
      <c r="AH48" s="137"/>
      <c r="AI48" s="135"/>
      <c r="AJ48" s="136"/>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ht="151.5" customHeight="1" x14ac:dyDescent="0.3">
      <c r="A49" s="199"/>
      <c r="B49" s="202"/>
      <c r="C49" s="202"/>
      <c r="D49" s="202"/>
      <c r="E49" s="205"/>
      <c r="F49" s="202"/>
      <c r="G49" s="208"/>
      <c r="H49" s="193"/>
      <c r="I49" s="187"/>
      <c r="J49" s="190"/>
      <c r="K49" s="187">
        <f t="shared" ca="1" si="47"/>
        <v>0</v>
      </c>
      <c r="L49" s="193"/>
      <c r="M49" s="187"/>
      <c r="N49" s="196"/>
      <c r="O49" s="125">
        <v>4</v>
      </c>
      <c r="P49" s="126"/>
      <c r="Q49" s="127" t="str">
        <f t="shared" ref="Q49:Q51" si="51">IF(OR(R49="Preventivo",R49="Detectivo"),"Probabilidad",IF(R49="Correctivo","Impacto",""))</f>
        <v/>
      </c>
      <c r="R49" s="128"/>
      <c r="S49" s="128"/>
      <c r="T49" s="129" t="str">
        <f t="shared" si="48"/>
        <v/>
      </c>
      <c r="U49" s="128"/>
      <c r="V49" s="128"/>
      <c r="W49" s="128"/>
      <c r="X49" s="130" t="str">
        <f t="shared" ref="X49:X51" si="52">IFERROR(IF(AND(Q48="Probabilidad",Q49="Probabilidad"),(Z48-(+Z48*T49)),IF(AND(Q48="Impacto",Q49="Probabilidad"),(Z47-(+Z47*T49)),IF(Q49="Impacto",Z48,""))),"")</f>
        <v/>
      </c>
      <c r="Y49" s="131" t="str">
        <f t="shared" si="1"/>
        <v/>
      </c>
      <c r="Z49" s="132" t="str">
        <f t="shared" si="49"/>
        <v/>
      </c>
      <c r="AA49" s="131" t="str">
        <f t="shared" si="3"/>
        <v/>
      </c>
      <c r="AB49" s="132" t="str">
        <f t="shared" ref="AB49:AB51" si="53">IFERROR(IF(AND(Q48="Impacto",Q49="Impacto"),(AB48-(+AB48*T49)),IF(AND(Q48="Probabilidad",Q49="Impacto"),(AB47-(+AB47*T49)),IF(Q49="Probabilidad",AB48,""))),"")</f>
        <v/>
      </c>
      <c r="AC49" s="133"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34"/>
      <c r="AE49" s="135"/>
      <c r="AF49" s="136"/>
      <c r="AG49" s="137"/>
      <c r="AH49" s="137"/>
      <c r="AI49" s="135"/>
      <c r="AJ49" s="136"/>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ht="151.5" customHeight="1" x14ac:dyDescent="0.3">
      <c r="A50" s="199"/>
      <c r="B50" s="202"/>
      <c r="C50" s="202"/>
      <c r="D50" s="202"/>
      <c r="E50" s="205"/>
      <c r="F50" s="202"/>
      <c r="G50" s="208"/>
      <c r="H50" s="193"/>
      <c r="I50" s="187"/>
      <c r="J50" s="190"/>
      <c r="K50" s="187">
        <f t="shared" ca="1" si="47"/>
        <v>0</v>
      </c>
      <c r="L50" s="193"/>
      <c r="M50" s="187"/>
      <c r="N50" s="196"/>
      <c r="O50" s="125">
        <v>5</v>
      </c>
      <c r="P50" s="126"/>
      <c r="Q50" s="127" t="str">
        <f t="shared" si="51"/>
        <v/>
      </c>
      <c r="R50" s="128"/>
      <c r="S50" s="128"/>
      <c r="T50" s="129" t="str">
        <f t="shared" si="48"/>
        <v/>
      </c>
      <c r="U50" s="128"/>
      <c r="V50" s="128"/>
      <c r="W50" s="128"/>
      <c r="X50" s="130" t="str">
        <f t="shared" si="52"/>
        <v/>
      </c>
      <c r="Y50" s="131" t="str">
        <f t="shared" si="1"/>
        <v/>
      </c>
      <c r="Z50" s="132" t="str">
        <f t="shared" si="49"/>
        <v/>
      </c>
      <c r="AA50" s="131" t="str">
        <f t="shared" si="3"/>
        <v/>
      </c>
      <c r="AB50" s="132" t="str">
        <f t="shared" si="53"/>
        <v/>
      </c>
      <c r="AC50" s="133"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34"/>
      <c r="AE50" s="135"/>
      <c r="AF50" s="136"/>
      <c r="AG50" s="137"/>
      <c r="AH50" s="137"/>
      <c r="AI50" s="135"/>
      <c r="AJ50" s="136"/>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ht="151.5" customHeight="1" x14ac:dyDescent="0.3">
      <c r="A51" s="200"/>
      <c r="B51" s="203"/>
      <c r="C51" s="203"/>
      <c r="D51" s="203"/>
      <c r="E51" s="206"/>
      <c r="F51" s="203"/>
      <c r="G51" s="209"/>
      <c r="H51" s="194"/>
      <c r="I51" s="188"/>
      <c r="J51" s="191"/>
      <c r="K51" s="188">
        <f t="shared" ca="1" si="47"/>
        <v>0</v>
      </c>
      <c r="L51" s="194"/>
      <c r="M51" s="188"/>
      <c r="N51" s="197"/>
      <c r="O51" s="125">
        <v>6</v>
      </c>
      <c r="P51" s="126"/>
      <c r="Q51" s="127" t="str">
        <f t="shared" si="51"/>
        <v/>
      </c>
      <c r="R51" s="128"/>
      <c r="S51" s="128"/>
      <c r="T51" s="129" t="str">
        <f t="shared" si="48"/>
        <v/>
      </c>
      <c r="U51" s="128"/>
      <c r="V51" s="128"/>
      <c r="W51" s="128"/>
      <c r="X51" s="130" t="str">
        <f t="shared" si="52"/>
        <v/>
      </c>
      <c r="Y51" s="131" t="str">
        <f t="shared" si="1"/>
        <v/>
      </c>
      <c r="Z51" s="132" t="str">
        <f t="shared" si="49"/>
        <v/>
      </c>
      <c r="AA51" s="131" t="str">
        <f t="shared" si="3"/>
        <v/>
      </c>
      <c r="AB51" s="132" t="str">
        <f t="shared" si="53"/>
        <v/>
      </c>
      <c r="AC51" s="133" t="str">
        <f t="shared" si="54"/>
        <v/>
      </c>
      <c r="AD51" s="134"/>
      <c r="AE51" s="135"/>
      <c r="AF51" s="136"/>
      <c r="AG51" s="137"/>
      <c r="AH51" s="137"/>
      <c r="AI51" s="135"/>
      <c r="AJ51" s="136"/>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ht="151.5" customHeight="1" x14ac:dyDescent="0.3">
      <c r="A52" s="198">
        <v>8</v>
      </c>
      <c r="B52" s="201"/>
      <c r="C52" s="201"/>
      <c r="D52" s="201"/>
      <c r="E52" s="204"/>
      <c r="F52" s="201"/>
      <c r="G52" s="207"/>
      <c r="H52" s="192" t="str">
        <f>IF(G52&lt;=0,"",IF(G52&lt;=2,"Muy Baja",IF(G52&lt;=24,"Baja",IF(G52&lt;=500,"Media",IF(G52&lt;=5000,"Alta","Muy Alta")))))</f>
        <v/>
      </c>
      <c r="I52" s="186" t="str">
        <f>IF(H52="","",IF(H52="Muy Baja",0.2,IF(H52="Baja",0.4,IF(H52="Media",0.6,IF(H52="Alta",0.8,IF(H52="Muy Alta",1,))))))</f>
        <v/>
      </c>
      <c r="J52" s="189"/>
      <c r="K52" s="186">
        <f ca="1">IF(NOT(ISERROR(MATCH(J52,'Tabla Impacto'!$B$221:$B$223,0))),'Tabla Impacto'!$F$223&amp;"Por favor no seleccionar los criterios de impacto(Afectación Económica o presupuestal y Pérdida Reputacional)",J52)</f>
        <v>0</v>
      </c>
      <c r="L52" s="192" t="str">
        <f ca="1">IF(OR(K52='Tabla Impacto'!$C$11,K52='Tabla Impacto'!$D$11),"Leve",IF(OR(K52='Tabla Impacto'!$C$12,K52='Tabla Impacto'!$D$12),"Menor",IF(OR(K52='Tabla Impacto'!$C$13,K52='Tabla Impacto'!$D$13),"Moderado",IF(OR(K52='Tabla Impacto'!$C$14,K52='Tabla Impacto'!$D$14),"Mayor",IF(OR(K52='Tabla Impacto'!$C$15,K52='Tabla Impacto'!$D$15),"Catastrófico","")))))</f>
        <v/>
      </c>
      <c r="M52" s="186" t="str">
        <f ca="1">IF(L52="","",IF(L52="Leve",0.2,IF(L52="Menor",0.4,IF(L52="Moderado",0.6,IF(L52="Mayor",0.8,IF(L52="Catastrófico",1,))))))</f>
        <v/>
      </c>
      <c r="N52" s="195" t="str">
        <f ca="1">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25">
        <v>1</v>
      </c>
      <c r="P52" s="126"/>
      <c r="Q52" s="127" t="str">
        <f>IF(OR(R52="Preventivo",R52="Detectivo"),"Probabilidad",IF(R52="Correctivo","Impacto",""))</f>
        <v/>
      </c>
      <c r="R52" s="128"/>
      <c r="S52" s="128"/>
      <c r="T52" s="129" t="str">
        <f>IF(AND(R52="Preventivo",S52="Automático"),"50%",IF(AND(R52="Preventivo",S52="Manual"),"40%",IF(AND(R52="Detectivo",S52="Automático"),"40%",IF(AND(R52="Detectivo",S52="Manual"),"30%",IF(AND(R52="Correctivo",S52="Automático"),"35%",IF(AND(R52="Correctivo",S52="Manual"),"25%",""))))))</f>
        <v/>
      </c>
      <c r="U52" s="128"/>
      <c r="V52" s="128"/>
      <c r="W52" s="128"/>
      <c r="X52" s="130" t="str">
        <f>IFERROR(IF(Q52="Probabilidad",(I52-(+I52*T52)),IF(Q52="Impacto",I52,"")),"")</f>
        <v/>
      </c>
      <c r="Y52" s="131" t="str">
        <f>IFERROR(IF(X52="","",IF(X52&lt;=0.2,"Muy Baja",IF(X52&lt;=0.4,"Baja",IF(X52&lt;=0.6,"Media",IF(X52&lt;=0.8,"Alta","Muy Alta"))))),"")</f>
        <v/>
      </c>
      <c r="Z52" s="132" t="str">
        <f>+X52</f>
        <v/>
      </c>
      <c r="AA52" s="131" t="str">
        <f>IFERROR(IF(AB52="","",IF(AB52&lt;=0.2,"Leve",IF(AB52&lt;=0.4,"Menor",IF(AB52&lt;=0.6,"Moderado",IF(AB52&lt;=0.8,"Mayor","Catastrófico"))))),"")</f>
        <v/>
      </c>
      <c r="AB52" s="132" t="str">
        <f>IFERROR(IF(Q52="Impacto",(M52-(+M52*T52)),IF(Q52="Probabilidad",M52,"")),"")</f>
        <v/>
      </c>
      <c r="AC52" s="133"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34"/>
      <c r="AE52" s="135"/>
      <c r="AF52" s="136"/>
      <c r="AG52" s="137"/>
      <c r="AH52" s="137"/>
      <c r="AI52" s="135"/>
      <c r="AJ52" s="136"/>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ht="151.5" customHeight="1" x14ac:dyDescent="0.3">
      <c r="A53" s="199"/>
      <c r="B53" s="202"/>
      <c r="C53" s="202"/>
      <c r="D53" s="202"/>
      <c r="E53" s="205"/>
      <c r="F53" s="202"/>
      <c r="G53" s="208"/>
      <c r="H53" s="193"/>
      <c r="I53" s="187"/>
      <c r="J53" s="190"/>
      <c r="K53" s="187">
        <f ca="1">IF(NOT(ISERROR(MATCH(J53,_xlfn.ANCHORARRAY(E64),0))),I66&amp;"Por favor no seleccionar los criterios de impacto",J53)</f>
        <v>0</v>
      </c>
      <c r="L53" s="193"/>
      <c r="M53" s="187"/>
      <c r="N53" s="196"/>
      <c r="O53" s="125">
        <v>2</v>
      </c>
      <c r="P53" s="126"/>
      <c r="Q53" s="127" t="str">
        <f>IF(OR(R53="Preventivo",R53="Detectivo"),"Probabilidad",IF(R53="Correctivo","Impacto",""))</f>
        <v/>
      </c>
      <c r="R53" s="128"/>
      <c r="S53" s="128"/>
      <c r="T53" s="129" t="str">
        <f t="shared" ref="T53:T57" si="55">IF(AND(R53="Preventivo",S53="Automático"),"50%",IF(AND(R53="Preventivo",S53="Manual"),"40%",IF(AND(R53="Detectivo",S53="Automático"),"40%",IF(AND(R53="Detectivo",S53="Manual"),"30%",IF(AND(R53="Correctivo",S53="Automático"),"35%",IF(AND(R53="Correctivo",S53="Manual"),"25%",""))))))</f>
        <v/>
      </c>
      <c r="U53" s="128"/>
      <c r="V53" s="128"/>
      <c r="W53" s="128"/>
      <c r="X53" s="130" t="str">
        <f>IFERROR(IF(AND(Q52="Probabilidad",Q53="Probabilidad"),(Z52-(+Z52*T53)),IF(Q53="Probabilidad",(I52-(+I52*T53)),IF(Q53="Impacto",Z52,""))),"")</f>
        <v/>
      </c>
      <c r="Y53" s="131" t="str">
        <f t="shared" si="1"/>
        <v/>
      </c>
      <c r="Z53" s="132" t="str">
        <f t="shared" ref="Z53:Z57" si="56">+X53</f>
        <v/>
      </c>
      <c r="AA53" s="131" t="str">
        <f t="shared" si="3"/>
        <v/>
      </c>
      <c r="AB53" s="132" t="str">
        <f>IFERROR(IF(AND(Q52="Impacto",Q53="Impacto"),(AB46-(+AB46*T53)),IF(Q53="Impacto",($M$52-(+$M$52*T53)),IF(Q53="Probabilidad",AB46,""))),"")</f>
        <v/>
      </c>
      <c r="AC53" s="133"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34"/>
      <c r="AE53" s="135"/>
      <c r="AF53" s="136"/>
      <c r="AG53" s="137"/>
      <c r="AH53" s="137"/>
      <c r="AI53" s="135"/>
      <c r="AJ53" s="136"/>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ht="151.5" customHeight="1" x14ac:dyDescent="0.3">
      <c r="A54" s="199"/>
      <c r="B54" s="202"/>
      <c r="C54" s="202"/>
      <c r="D54" s="202"/>
      <c r="E54" s="205"/>
      <c r="F54" s="202"/>
      <c r="G54" s="208"/>
      <c r="H54" s="193"/>
      <c r="I54" s="187"/>
      <c r="J54" s="190"/>
      <c r="K54" s="187">
        <f ca="1">IF(NOT(ISERROR(MATCH(J54,_xlfn.ANCHORARRAY(E65),0))),I67&amp;"Por favor no seleccionar los criterios de impacto",J54)</f>
        <v>0</v>
      </c>
      <c r="L54" s="193"/>
      <c r="M54" s="187"/>
      <c r="N54" s="196"/>
      <c r="O54" s="125">
        <v>3</v>
      </c>
      <c r="P54" s="138"/>
      <c r="Q54" s="127" t="str">
        <f>IF(OR(R54="Preventivo",R54="Detectivo"),"Probabilidad",IF(R54="Correctivo","Impacto",""))</f>
        <v/>
      </c>
      <c r="R54" s="128"/>
      <c r="S54" s="128"/>
      <c r="T54" s="129" t="str">
        <f t="shared" si="55"/>
        <v/>
      </c>
      <c r="U54" s="128"/>
      <c r="V54" s="128"/>
      <c r="W54" s="128"/>
      <c r="X54" s="130" t="str">
        <f>IFERROR(IF(AND(Q53="Probabilidad",Q54="Probabilidad"),(Z53-(+Z53*T54)),IF(AND(Q53="Impacto",Q54="Probabilidad"),(Z52-(+Z52*T54)),IF(Q54="Impacto",Z53,""))),"")</f>
        <v/>
      </c>
      <c r="Y54" s="131" t="str">
        <f t="shared" si="1"/>
        <v/>
      </c>
      <c r="Z54" s="132" t="str">
        <f t="shared" si="56"/>
        <v/>
      </c>
      <c r="AA54" s="131" t="str">
        <f t="shared" si="3"/>
        <v/>
      </c>
      <c r="AB54" s="132" t="str">
        <f>IFERROR(IF(AND(Q53="Impacto",Q54="Impacto"),(AB53-(+AB53*T54)),IF(AND(Q53="Probabilidad",Q54="Impacto"),(AB52-(+AB52*T54)),IF(Q54="Probabilidad",AB53,""))),"")</f>
        <v/>
      </c>
      <c r="AC54" s="133" t="str">
        <f t="shared" si="57"/>
        <v/>
      </c>
      <c r="AD54" s="134"/>
      <c r="AE54" s="135"/>
      <c r="AF54" s="136"/>
      <c r="AG54" s="137"/>
      <c r="AH54" s="137"/>
      <c r="AI54" s="135"/>
      <c r="AJ54" s="136"/>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ht="151.5" customHeight="1" x14ac:dyDescent="0.3">
      <c r="A55" s="199"/>
      <c r="B55" s="202"/>
      <c r="C55" s="202"/>
      <c r="D55" s="202"/>
      <c r="E55" s="205"/>
      <c r="F55" s="202"/>
      <c r="G55" s="208"/>
      <c r="H55" s="193"/>
      <c r="I55" s="187"/>
      <c r="J55" s="190"/>
      <c r="K55" s="187">
        <f ca="1">IF(NOT(ISERROR(MATCH(J55,_xlfn.ANCHORARRAY(E66),0))),I68&amp;"Por favor no seleccionar los criterios de impacto",J55)</f>
        <v>0</v>
      </c>
      <c r="L55" s="193"/>
      <c r="M55" s="187"/>
      <c r="N55" s="196"/>
      <c r="O55" s="125">
        <v>4</v>
      </c>
      <c r="P55" s="126"/>
      <c r="Q55" s="127" t="str">
        <f t="shared" ref="Q55:Q57" si="58">IF(OR(R55="Preventivo",R55="Detectivo"),"Probabilidad",IF(R55="Correctivo","Impacto",""))</f>
        <v/>
      </c>
      <c r="R55" s="128"/>
      <c r="S55" s="128"/>
      <c r="T55" s="129" t="str">
        <f t="shared" si="55"/>
        <v/>
      </c>
      <c r="U55" s="128"/>
      <c r="V55" s="128"/>
      <c r="W55" s="128"/>
      <c r="X55" s="130" t="str">
        <f t="shared" ref="X55:X57" si="59">IFERROR(IF(AND(Q54="Probabilidad",Q55="Probabilidad"),(Z54-(+Z54*T55)),IF(AND(Q54="Impacto",Q55="Probabilidad"),(Z53-(+Z53*T55)),IF(Q55="Impacto",Z54,""))),"")</f>
        <v/>
      </c>
      <c r="Y55" s="131" t="str">
        <f t="shared" si="1"/>
        <v/>
      </c>
      <c r="Z55" s="132" t="str">
        <f t="shared" si="56"/>
        <v/>
      </c>
      <c r="AA55" s="131" t="str">
        <f t="shared" si="3"/>
        <v/>
      </c>
      <c r="AB55" s="132" t="str">
        <f t="shared" ref="AB55:AB57" si="60">IFERROR(IF(AND(Q54="Impacto",Q55="Impacto"),(AB54-(+AB54*T55)),IF(AND(Q54="Probabilidad",Q55="Impacto"),(AB53-(+AB53*T55)),IF(Q55="Probabilidad",AB54,""))),"")</f>
        <v/>
      </c>
      <c r="AC55" s="133"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4"/>
      <c r="AE55" s="135"/>
      <c r="AF55" s="136"/>
      <c r="AG55" s="137"/>
      <c r="AH55" s="137"/>
      <c r="AI55" s="135"/>
      <c r="AJ55" s="136"/>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ht="151.5" customHeight="1" x14ac:dyDescent="0.3">
      <c r="A56" s="199"/>
      <c r="B56" s="202"/>
      <c r="C56" s="202"/>
      <c r="D56" s="202"/>
      <c r="E56" s="205"/>
      <c r="F56" s="202"/>
      <c r="G56" s="208"/>
      <c r="H56" s="193"/>
      <c r="I56" s="187"/>
      <c r="J56" s="190"/>
      <c r="K56" s="187">
        <f ca="1">IF(NOT(ISERROR(MATCH(J56,_xlfn.ANCHORARRAY(E67),0))),I69&amp;"Por favor no seleccionar los criterios de impacto",J56)</f>
        <v>0</v>
      </c>
      <c r="L56" s="193"/>
      <c r="M56" s="187"/>
      <c r="N56" s="196"/>
      <c r="O56" s="125">
        <v>5</v>
      </c>
      <c r="P56" s="126"/>
      <c r="Q56" s="127" t="str">
        <f t="shared" si="58"/>
        <v/>
      </c>
      <c r="R56" s="128"/>
      <c r="S56" s="128"/>
      <c r="T56" s="129" t="str">
        <f t="shared" si="55"/>
        <v/>
      </c>
      <c r="U56" s="128"/>
      <c r="V56" s="128"/>
      <c r="W56" s="128"/>
      <c r="X56" s="130" t="str">
        <f t="shared" si="59"/>
        <v/>
      </c>
      <c r="Y56" s="131" t="str">
        <f t="shared" si="1"/>
        <v/>
      </c>
      <c r="Z56" s="132" t="str">
        <f t="shared" si="56"/>
        <v/>
      </c>
      <c r="AA56" s="131" t="str">
        <f t="shared" si="3"/>
        <v/>
      </c>
      <c r="AB56" s="132" t="str">
        <f t="shared" si="60"/>
        <v/>
      </c>
      <c r="AC56" s="133"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4"/>
      <c r="AE56" s="135"/>
      <c r="AF56" s="136"/>
      <c r="AG56" s="137"/>
      <c r="AH56" s="137"/>
      <c r="AI56" s="135"/>
      <c r="AJ56" s="136"/>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ht="151.5" customHeight="1" x14ac:dyDescent="0.3">
      <c r="A57" s="200"/>
      <c r="B57" s="203"/>
      <c r="C57" s="203"/>
      <c r="D57" s="203"/>
      <c r="E57" s="206"/>
      <c r="F57" s="203"/>
      <c r="G57" s="209"/>
      <c r="H57" s="194"/>
      <c r="I57" s="188"/>
      <c r="J57" s="191"/>
      <c r="K57" s="188">
        <f ca="1">IF(NOT(ISERROR(MATCH(J57,_xlfn.ANCHORARRAY(E68),0))),I70&amp;"Por favor no seleccionar los criterios de impacto",J57)</f>
        <v>0</v>
      </c>
      <c r="L57" s="194"/>
      <c r="M57" s="188"/>
      <c r="N57" s="197"/>
      <c r="O57" s="125">
        <v>6</v>
      </c>
      <c r="P57" s="126"/>
      <c r="Q57" s="127" t="str">
        <f t="shared" si="58"/>
        <v/>
      </c>
      <c r="R57" s="128"/>
      <c r="S57" s="128"/>
      <c r="T57" s="129" t="str">
        <f t="shared" si="55"/>
        <v/>
      </c>
      <c r="U57" s="128"/>
      <c r="V57" s="128"/>
      <c r="W57" s="128"/>
      <c r="X57" s="130" t="str">
        <f t="shared" si="59"/>
        <v/>
      </c>
      <c r="Y57" s="131" t="str">
        <f t="shared" si="1"/>
        <v/>
      </c>
      <c r="Z57" s="132" t="str">
        <f t="shared" si="56"/>
        <v/>
      </c>
      <c r="AA57" s="131" t="str">
        <f t="shared" si="3"/>
        <v/>
      </c>
      <c r="AB57" s="132" t="str">
        <f t="shared" si="60"/>
        <v/>
      </c>
      <c r="AC57" s="133" t="str">
        <f t="shared" si="61"/>
        <v/>
      </c>
      <c r="AD57" s="134"/>
      <c r="AE57" s="135"/>
      <c r="AF57" s="136"/>
      <c r="AG57" s="137"/>
      <c r="AH57" s="137"/>
      <c r="AI57" s="135"/>
      <c r="AJ57" s="136"/>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ht="151.5" customHeight="1" x14ac:dyDescent="0.3">
      <c r="A58" s="198">
        <v>9</v>
      </c>
      <c r="B58" s="201"/>
      <c r="C58" s="201"/>
      <c r="D58" s="201"/>
      <c r="E58" s="204"/>
      <c r="F58" s="201"/>
      <c r="G58" s="207"/>
      <c r="H58" s="192" t="str">
        <f>IF(G58&lt;=0,"",IF(G58&lt;=2,"Muy Baja",IF(G58&lt;=24,"Baja",IF(G58&lt;=500,"Media",IF(G58&lt;=5000,"Alta","Muy Alta")))))</f>
        <v/>
      </c>
      <c r="I58" s="186" t="str">
        <f>IF(H58="","",IF(H58="Muy Baja",0.2,IF(H58="Baja",0.4,IF(H58="Media",0.6,IF(H58="Alta",0.8,IF(H58="Muy Alta",1,))))))</f>
        <v/>
      </c>
      <c r="J58" s="189"/>
      <c r="K58" s="186">
        <f ca="1">IF(NOT(ISERROR(MATCH(J58,'Tabla Impacto'!$B$221:$B$223,0))),'Tabla Impacto'!$F$223&amp;"Por favor no seleccionar los criterios de impacto(Afectación Económica o presupuestal y Pérdida Reputacional)",J58)</f>
        <v>0</v>
      </c>
      <c r="L58" s="192" t="str">
        <f ca="1">IF(OR(K58='Tabla Impacto'!$C$11,K58='Tabla Impacto'!$D$11),"Leve",IF(OR(K58='Tabla Impacto'!$C$12,K58='Tabla Impacto'!$D$12),"Menor",IF(OR(K58='Tabla Impacto'!$C$13,K58='Tabla Impacto'!$D$13),"Moderado",IF(OR(K58='Tabla Impacto'!$C$14,K58='Tabla Impacto'!$D$14),"Mayor",IF(OR(K58='Tabla Impacto'!$C$15,K58='Tabla Impacto'!$D$15),"Catastrófico","")))))</f>
        <v/>
      </c>
      <c r="M58" s="186" t="str">
        <f ca="1">IF(L58="","",IF(L58="Leve",0.2,IF(L58="Menor",0.4,IF(L58="Moderado",0.6,IF(L58="Mayor",0.8,IF(L58="Catastrófico",1,))))))</f>
        <v/>
      </c>
      <c r="N58" s="195" t="str">
        <f ca="1">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5">
        <v>1</v>
      </c>
      <c r="P58" s="126"/>
      <c r="Q58" s="127" t="str">
        <f>IF(OR(R58="Preventivo",R58="Detectivo"),"Probabilidad",IF(R58="Correctivo","Impacto",""))</f>
        <v/>
      </c>
      <c r="R58" s="128"/>
      <c r="S58" s="128"/>
      <c r="T58" s="129" t="str">
        <f>IF(AND(R58="Preventivo",S58="Automático"),"50%",IF(AND(R58="Preventivo",S58="Manual"),"40%",IF(AND(R58="Detectivo",S58="Automático"),"40%",IF(AND(R58="Detectivo",S58="Manual"),"30%",IF(AND(R58="Correctivo",S58="Automático"),"35%",IF(AND(R58="Correctivo",S58="Manual"),"25%",""))))))</f>
        <v/>
      </c>
      <c r="U58" s="128"/>
      <c r="V58" s="128"/>
      <c r="W58" s="128"/>
      <c r="X58" s="130" t="str">
        <f>IFERROR(IF(Q58="Probabilidad",(I58-(+I58*T58)),IF(Q58="Impacto",I58,"")),"")</f>
        <v/>
      </c>
      <c r="Y58" s="131" t="str">
        <f>IFERROR(IF(X58="","",IF(X58&lt;=0.2,"Muy Baja",IF(X58&lt;=0.4,"Baja",IF(X58&lt;=0.6,"Media",IF(X58&lt;=0.8,"Alta","Muy Alta"))))),"")</f>
        <v/>
      </c>
      <c r="Z58" s="132" t="str">
        <f>+X58</f>
        <v/>
      </c>
      <c r="AA58" s="131" t="str">
        <f>IFERROR(IF(AB58="","",IF(AB58&lt;=0.2,"Leve",IF(AB58&lt;=0.4,"Menor",IF(AB58&lt;=0.6,"Moderado",IF(AB58&lt;=0.8,"Mayor","Catastrófico"))))),"")</f>
        <v/>
      </c>
      <c r="AB58" s="132" t="str">
        <f>IFERROR(IF(Q58="Impacto",(M58-(+M58*T58)),IF(Q58="Probabilidad",M58,"")),"")</f>
        <v/>
      </c>
      <c r="AC58" s="133"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4"/>
      <c r="AE58" s="135"/>
      <c r="AF58" s="136"/>
      <c r="AG58" s="137"/>
      <c r="AH58" s="137"/>
      <c r="AI58" s="135"/>
      <c r="AJ58" s="136"/>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ht="151.5" customHeight="1" x14ac:dyDescent="0.3">
      <c r="A59" s="199"/>
      <c r="B59" s="202"/>
      <c r="C59" s="202"/>
      <c r="D59" s="202"/>
      <c r="E59" s="205"/>
      <c r="F59" s="202"/>
      <c r="G59" s="208"/>
      <c r="H59" s="193"/>
      <c r="I59" s="187"/>
      <c r="J59" s="190"/>
      <c r="K59" s="187">
        <f ca="1">IF(NOT(ISERROR(MATCH(J59,_xlfn.ANCHORARRAY(E70),0))),I72&amp;"Por favor no seleccionar los criterios de impacto",J59)</f>
        <v>0</v>
      </c>
      <c r="L59" s="193"/>
      <c r="M59" s="187"/>
      <c r="N59" s="196"/>
      <c r="O59" s="125">
        <v>2</v>
      </c>
      <c r="P59" s="126"/>
      <c r="Q59" s="127" t="str">
        <f>IF(OR(R59="Preventivo",R59="Detectivo"),"Probabilidad",IF(R59="Correctivo","Impacto",""))</f>
        <v/>
      </c>
      <c r="R59" s="128"/>
      <c r="S59" s="128"/>
      <c r="T59" s="129" t="str">
        <f t="shared" ref="T59:T63" si="62">IF(AND(R59="Preventivo",S59="Automático"),"50%",IF(AND(R59="Preventivo",S59="Manual"),"40%",IF(AND(R59="Detectivo",S59="Automático"),"40%",IF(AND(R59="Detectivo",S59="Manual"),"30%",IF(AND(R59="Correctivo",S59="Automático"),"35%",IF(AND(R59="Correctivo",S59="Manual"),"25%",""))))))</f>
        <v/>
      </c>
      <c r="U59" s="128"/>
      <c r="V59" s="128"/>
      <c r="W59" s="128"/>
      <c r="X59" s="130" t="str">
        <f>IFERROR(IF(AND(Q58="Probabilidad",Q59="Probabilidad"),(Z58-(+Z58*T59)),IF(Q59="Probabilidad",(I58-(+I58*T59)),IF(Q59="Impacto",Z58,""))),"")</f>
        <v/>
      </c>
      <c r="Y59" s="131" t="str">
        <f t="shared" si="1"/>
        <v/>
      </c>
      <c r="Z59" s="132" t="str">
        <f t="shared" ref="Z59:Z63" si="63">+X59</f>
        <v/>
      </c>
      <c r="AA59" s="131" t="str">
        <f t="shared" si="3"/>
        <v/>
      </c>
      <c r="AB59" s="132" t="str">
        <f>IFERROR(IF(AND(Q58="Impacto",Q59="Impacto"),(AB52-(+AB52*T59)),IF(Q59="Impacto",($M$58-(+$M$58*T59)),IF(Q59="Probabilidad",AB52,""))),"")</f>
        <v/>
      </c>
      <c r="AC59" s="133"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4"/>
      <c r="AE59" s="135"/>
      <c r="AF59" s="136"/>
      <c r="AG59" s="137"/>
      <c r="AH59" s="137"/>
      <c r="AI59" s="135"/>
      <c r="AJ59" s="136"/>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ht="151.5" customHeight="1" x14ac:dyDescent="0.3">
      <c r="A60" s="199"/>
      <c r="B60" s="202"/>
      <c r="C60" s="202"/>
      <c r="D60" s="202"/>
      <c r="E60" s="205"/>
      <c r="F60" s="202"/>
      <c r="G60" s="208"/>
      <c r="H60" s="193"/>
      <c r="I60" s="187"/>
      <c r="J60" s="190"/>
      <c r="K60" s="187">
        <f ca="1">IF(NOT(ISERROR(MATCH(J60,_xlfn.ANCHORARRAY(E71),0))),I73&amp;"Por favor no seleccionar los criterios de impacto",J60)</f>
        <v>0</v>
      </c>
      <c r="L60" s="193"/>
      <c r="M60" s="187"/>
      <c r="N60" s="196"/>
      <c r="O60" s="125">
        <v>3</v>
      </c>
      <c r="P60" s="138"/>
      <c r="Q60" s="127" t="str">
        <f>IF(OR(R60="Preventivo",R60="Detectivo"),"Probabilidad",IF(R60="Correctivo","Impacto",""))</f>
        <v/>
      </c>
      <c r="R60" s="128"/>
      <c r="S60" s="128"/>
      <c r="T60" s="129" t="str">
        <f t="shared" si="62"/>
        <v/>
      </c>
      <c r="U60" s="128"/>
      <c r="V60" s="128"/>
      <c r="W60" s="128"/>
      <c r="X60" s="130" t="str">
        <f>IFERROR(IF(AND(Q59="Probabilidad",Q60="Probabilidad"),(Z59-(+Z59*T60)),IF(AND(Q59="Impacto",Q60="Probabilidad"),(Z58-(+Z58*T60)),IF(Q60="Impacto",Z59,""))),"")</f>
        <v/>
      </c>
      <c r="Y60" s="131" t="str">
        <f t="shared" si="1"/>
        <v/>
      </c>
      <c r="Z60" s="132" t="str">
        <f t="shared" si="63"/>
        <v/>
      </c>
      <c r="AA60" s="131" t="str">
        <f t="shared" si="3"/>
        <v/>
      </c>
      <c r="AB60" s="132" t="str">
        <f>IFERROR(IF(AND(Q59="Impacto",Q60="Impacto"),(AB59-(+AB59*T60)),IF(AND(Q59="Probabilidad",Q60="Impacto"),(AB58-(+AB58*T60)),IF(Q60="Probabilidad",AB59,""))),"")</f>
        <v/>
      </c>
      <c r="AC60" s="133" t="str">
        <f t="shared" si="64"/>
        <v/>
      </c>
      <c r="AD60" s="134"/>
      <c r="AE60" s="135"/>
      <c r="AF60" s="136"/>
      <c r="AG60" s="137"/>
      <c r="AH60" s="137"/>
      <c r="AI60" s="135"/>
      <c r="AJ60" s="136"/>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ht="151.5" customHeight="1" x14ac:dyDescent="0.3">
      <c r="A61" s="199"/>
      <c r="B61" s="202"/>
      <c r="C61" s="202"/>
      <c r="D61" s="202"/>
      <c r="E61" s="205"/>
      <c r="F61" s="202"/>
      <c r="G61" s="208"/>
      <c r="H61" s="193"/>
      <c r="I61" s="187"/>
      <c r="J61" s="190"/>
      <c r="K61" s="187">
        <f ca="1">IF(NOT(ISERROR(MATCH(J61,_xlfn.ANCHORARRAY(E72),0))),I74&amp;"Por favor no seleccionar los criterios de impacto",J61)</f>
        <v>0</v>
      </c>
      <c r="L61" s="193"/>
      <c r="M61" s="187"/>
      <c r="N61" s="196"/>
      <c r="O61" s="125">
        <v>4</v>
      </c>
      <c r="P61" s="126"/>
      <c r="Q61" s="127" t="str">
        <f t="shared" ref="Q61:Q63" si="65">IF(OR(R61="Preventivo",R61="Detectivo"),"Probabilidad",IF(R61="Correctivo","Impacto",""))</f>
        <v/>
      </c>
      <c r="R61" s="128"/>
      <c r="S61" s="128"/>
      <c r="T61" s="129" t="str">
        <f t="shared" si="62"/>
        <v/>
      </c>
      <c r="U61" s="128"/>
      <c r="V61" s="128"/>
      <c r="W61" s="128"/>
      <c r="X61" s="130" t="str">
        <f t="shared" ref="X61:X63" si="66">IFERROR(IF(AND(Q60="Probabilidad",Q61="Probabilidad"),(Z60-(+Z60*T61)),IF(AND(Q60="Impacto",Q61="Probabilidad"),(Z59-(+Z59*T61)),IF(Q61="Impacto",Z60,""))),"")</f>
        <v/>
      </c>
      <c r="Y61" s="131" t="str">
        <f t="shared" si="1"/>
        <v/>
      </c>
      <c r="Z61" s="132" t="str">
        <f t="shared" si="63"/>
        <v/>
      </c>
      <c r="AA61" s="131" t="str">
        <f t="shared" si="3"/>
        <v/>
      </c>
      <c r="AB61" s="132" t="str">
        <f t="shared" ref="AB61:AB63" si="67">IFERROR(IF(AND(Q60="Impacto",Q61="Impacto"),(AB60-(+AB60*T61)),IF(AND(Q60="Probabilidad",Q61="Impacto"),(AB59-(+AB59*T61)),IF(Q61="Probabilidad",AB60,""))),"")</f>
        <v/>
      </c>
      <c r="AC61" s="133"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4"/>
      <c r="AE61" s="135"/>
      <c r="AF61" s="136"/>
      <c r="AG61" s="137"/>
      <c r="AH61" s="137"/>
      <c r="AI61" s="135"/>
      <c r="AJ61" s="136"/>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ht="151.5" customHeight="1" x14ac:dyDescent="0.3">
      <c r="A62" s="199"/>
      <c r="B62" s="202"/>
      <c r="C62" s="202"/>
      <c r="D62" s="202"/>
      <c r="E62" s="205"/>
      <c r="F62" s="202"/>
      <c r="G62" s="208"/>
      <c r="H62" s="193"/>
      <c r="I62" s="187"/>
      <c r="J62" s="190"/>
      <c r="K62" s="187">
        <f ca="1">IF(NOT(ISERROR(MATCH(J62,_xlfn.ANCHORARRAY(E73),0))),I75&amp;"Por favor no seleccionar los criterios de impacto",J62)</f>
        <v>0</v>
      </c>
      <c r="L62" s="193"/>
      <c r="M62" s="187"/>
      <c r="N62" s="196"/>
      <c r="O62" s="125">
        <v>5</v>
      </c>
      <c r="P62" s="126"/>
      <c r="Q62" s="127" t="str">
        <f t="shared" si="65"/>
        <v/>
      </c>
      <c r="R62" s="128"/>
      <c r="S62" s="128"/>
      <c r="T62" s="129" t="str">
        <f t="shared" si="62"/>
        <v/>
      </c>
      <c r="U62" s="128"/>
      <c r="V62" s="128"/>
      <c r="W62" s="128"/>
      <c r="X62" s="130" t="str">
        <f t="shared" si="66"/>
        <v/>
      </c>
      <c r="Y62" s="131" t="str">
        <f t="shared" si="1"/>
        <v/>
      </c>
      <c r="Z62" s="132" t="str">
        <f t="shared" si="63"/>
        <v/>
      </c>
      <c r="AA62" s="131" t="str">
        <f t="shared" si="3"/>
        <v/>
      </c>
      <c r="AB62" s="132" t="str">
        <f t="shared" si="67"/>
        <v/>
      </c>
      <c r="AC62" s="133"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4"/>
      <c r="AE62" s="135"/>
      <c r="AF62" s="136"/>
      <c r="AG62" s="137"/>
      <c r="AH62" s="137"/>
      <c r="AI62" s="135"/>
      <c r="AJ62" s="136"/>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ht="151.5" customHeight="1" x14ac:dyDescent="0.3">
      <c r="A63" s="200"/>
      <c r="B63" s="203"/>
      <c r="C63" s="203"/>
      <c r="D63" s="203"/>
      <c r="E63" s="206"/>
      <c r="F63" s="203"/>
      <c r="G63" s="209"/>
      <c r="H63" s="194"/>
      <c r="I63" s="188"/>
      <c r="J63" s="191"/>
      <c r="K63" s="188">
        <f ca="1">IF(NOT(ISERROR(MATCH(J63,_xlfn.ANCHORARRAY(E74),0))),I76&amp;"Por favor no seleccionar los criterios de impacto",J63)</f>
        <v>0</v>
      </c>
      <c r="L63" s="194"/>
      <c r="M63" s="188"/>
      <c r="N63" s="197"/>
      <c r="O63" s="125">
        <v>6</v>
      </c>
      <c r="P63" s="126"/>
      <c r="Q63" s="127" t="str">
        <f t="shared" si="65"/>
        <v/>
      </c>
      <c r="R63" s="128"/>
      <c r="S63" s="128"/>
      <c r="T63" s="129" t="str">
        <f t="shared" si="62"/>
        <v/>
      </c>
      <c r="U63" s="128"/>
      <c r="V63" s="128"/>
      <c r="W63" s="128"/>
      <c r="X63" s="130" t="str">
        <f t="shared" si="66"/>
        <v/>
      </c>
      <c r="Y63" s="131" t="str">
        <f t="shared" si="1"/>
        <v/>
      </c>
      <c r="Z63" s="132" t="str">
        <f t="shared" si="63"/>
        <v/>
      </c>
      <c r="AA63" s="131" t="str">
        <f t="shared" si="3"/>
        <v/>
      </c>
      <c r="AB63" s="132" t="str">
        <f t="shared" si="67"/>
        <v/>
      </c>
      <c r="AC63" s="133" t="str">
        <f t="shared" si="68"/>
        <v/>
      </c>
      <c r="AD63" s="134"/>
      <c r="AE63" s="135"/>
      <c r="AF63" s="136"/>
      <c r="AG63" s="137"/>
      <c r="AH63" s="137"/>
      <c r="AI63" s="135"/>
      <c r="AJ63" s="136"/>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ht="151.5" customHeight="1" x14ac:dyDescent="0.3">
      <c r="A64" s="198">
        <v>10</v>
      </c>
      <c r="B64" s="201"/>
      <c r="C64" s="201"/>
      <c r="D64" s="201"/>
      <c r="E64" s="204"/>
      <c r="F64" s="201"/>
      <c r="G64" s="207"/>
      <c r="H64" s="192" t="str">
        <f>IF(G64&lt;=0,"",IF(G64&lt;=2,"Muy Baja",IF(G64&lt;=24,"Baja",IF(G64&lt;=500,"Media",IF(G64&lt;=5000,"Alta","Muy Alta")))))</f>
        <v/>
      </c>
      <c r="I64" s="186" t="str">
        <f>IF(H64="","",IF(H64="Muy Baja",0.2,IF(H64="Baja",0.4,IF(H64="Media",0.6,IF(H64="Alta",0.8,IF(H64="Muy Alta",1,))))))</f>
        <v/>
      </c>
      <c r="J64" s="189"/>
      <c r="K64" s="186">
        <f ca="1">IF(NOT(ISERROR(MATCH(J64,'Tabla Impacto'!$B$221:$B$223,0))),'Tabla Impacto'!$F$223&amp;"Por favor no seleccionar los criterios de impacto(Afectación Económica o presupuestal y Pérdida Reputacional)",J64)</f>
        <v>0</v>
      </c>
      <c r="L64" s="192" t="str">
        <f ca="1">IF(OR(K64='Tabla Impacto'!$C$11,K64='Tabla Impacto'!$D$11),"Leve",IF(OR(K64='Tabla Impacto'!$C$12,K64='Tabla Impacto'!$D$12),"Menor",IF(OR(K64='Tabla Impacto'!$C$13,K64='Tabla Impacto'!$D$13),"Moderado",IF(OR(K64='Tabla Impacto'!$C$14,K64='Tabla Impacto'!$D$14),"Mayor",IF(OR(K64='Tabla Impacto'!$C$15,K64='Tabla Impacto'!$D$15),"Catastrófico","")))))</f>
        <v/>
      </c>
      <c r="M64" s="186" t="str">
        <f ca="1">IF(L64="","",IF(L64="Leve",0.2,IF(L64="Menor",0.4,IF(L64="Moderado",0.6,IF(L64="Mayor",0.8,IF(L64="Catastrófico",1,))))))</f>
        <v/>
      </c>
      <c r="N64" s="195" t="str">
        <f ca="1">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5">
        <v>1</v>
      </c>
      <c r="P64" s="126"/>
      <c r="Q64" s="127" t="str">
        <f>IF(OR(R64="Preventivo",R64="Detectivo"),"Probabilidad",IF(R64="Correctivo","Impacto",""))</f>
        <v/>
      </c>
      <c r="R64" s="128"/>
      <c r="S64" s="128"/>
      <c r="T64" s="129" t="str">
        <f>IF(AND(R64="Preventivo",S64="Automático"),"50%",IF(AND(R64="Preventivo",S64="Manual"),"40%",IF(AND(R64="Detectivo",S64="Automático"),"40%",IF(AND(R64="Detectivo",S64="Manual"),"30%",IF(AND(R64="Correctivo",S64="Automático"),"35%",IF(AND(R64="Correctivo",S64="Manual"),"25%",""))))))</f>
        <v/>
      </c>
      <c r="U64" s="128"/>
      <c r="V64" s="128"/>
      <c r="W64" s="128"/>
      <c r="X64" s="130" t="str">
        <f>IFERROR(IF(Q64="Probabilidad",(I64-(+I64*T64)),IF(Q64="Impacto",I64,"")),"")</f>
        <v/>
      </c>
      <c r="Y64" s="131" t="str">
        <f>IFERROR(IF(X64="","",IF(X64&lt;=0.2,"Muy Baja",IF(X64&lt;=0.4,"Baja",IF(X64&lt;=0.6,"Media",IF(X64&lt;=0.8,"Alta","Muy Alta"))))),"")</f>
        <v/>
      </c>
      <c r="Z64" s="132" t="str">
        <f>+X64</f>
        <v/>
      </c>
      <c r="AA64" s="131" t="str">
        <f>IFERROR(IF(AB64="","",IF(AB64&lt;=0.2,"Leve",IF(AB64&lt;=0.4,"Menor",IF(AB64&lt;=0.6,"Moderado",IF(AB64&lt;=0.8,"Mayor","Catastrófico"))))),"")</f>
        <v/>
      </c>
      <c r="AB64" s="132" t="str">
        <f>IFERROR(IF(Q64="Impacto",(M64-(+M64*T64)),IF(Q64="Probabilidad",M64,"")),"")</f>
        <v/>
      </c>
      <c r="AC64" s="133"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4"/>
      <c r="AE64" s="135"/>
      <c r="AF64" s="136"/>
      <c r="AG64" s="137"/>
      <c r="AH64" s="137"/>
      <c r="AI64" s="135"/>
      <c r="AJ64" s="136"/>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36" ht="151.5" customHeight="1" x14ac:dyDescent="0.3">
      <c r="A65" s="199"/>
      <c r="B65" s="202"/>
      <c r="C65" s="202"/>
      <c r="D65" s="202"/>
      <c r="E65" s="205"/>
      <c r="F65" s="202"/>
      <c r="G65" s="208"/>
      <c r="H65" s="193"/>
      <c r="I65" s="187"/>
      <c r="J65" s="190"/>
      <c r="K65" s="187">
        <f ca="1">IF(NOT(ISERROR(MATCH(J65,_xlfn.ANCHORARRAY(E76),0))),I78&amp;"Por favor no seleccionar los criterios de impacto",J65)</f>
        <v>0</v>
      </c>
      <c r="L65" s="193"/>
      <c r="M65" s="187"/>
      <c r="N65" s="196"/>
      <c r="O65" s="125">
        <v>2</v>
      </c>
      <c r="P65" s="126"/>
      <c r="Q65" s="127" t="str">
        <f>IF(OR(R65="Preventivo",R65="Detectivo"),"Probabilidad",IF(R65="Correctivo","Impacto",""))</f>
        <v/>
      </c>
      <c r="R65" s="128"/>
      <c r="S65" s="128"/>
      <c r="T65" s="129" t="str">
        <f t="shared" ref="T65:T69" si="69">IF(AND(R65="Preventivo",S65="Automático"),"50%",IF(AND(R65="Preventivo",S65="Manual"),"40%",IF(AND(R65="Detectivo",S65="Automático"),"40%",IF(AND(R65="Detectivo",S65="Manual"),"30%",IF(AND(R65="Correctivo",S65="Automático"),"35%",IF(AND(R65="Correctivo",S65="Manual"),"25%",""))))))</f>
        <v/>
      </c>
      <c r="U65" s="128"/>
      <c r="V65" s="128"/>
      <c r="W65" s="128"/>
      <c r="X65" s="130" t="str">
        <f>IFERROR(IF(AND(Q64="Probabilidad",Q65="Probabilidad"),(Z64-(+Z64*T65)),IF(Q65="Probabilidad",(I64-(+I64*T65)),IF(Q65="Impacto",Z64,""))),"")</f>
        <v/>
      </c>
      <c r="Y65" s="131" t="str">
        <f t="shared" si="1"/>
        <v/>
      </c>
      <c r="Z65" s="132" t="str">
        <f t="shared" ref="Z65:Z69" si="70">+X65</f>
        <v/>
      </c>
      <c r="AA65" s="131" t="str">
        <f t="shared" si="3"/>
        <v/>
      </c>
      <c r="AB65" s="132" t="str">
        <f>IFERROR(IF(AND(Q64="Impacto",Q65="Impacto"),(AB58-(+AB58*T65)),IF(Q65="Impacto",($M$64-(+$M$64*T65)),IF(Q65="Probabilidad",AB58,""))),"")</f>
        <v/>
      </c>
      <c r="AC65" s="133"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4"/>
      <c r="AE65" s="135"/>
      <c r="AF65" s="136"/>
      <c r="AG65" s="137"/>
      <c r="AH65" s="137"/>
      <c r="AI65" s="135"/>
      <c r="AJ65" s="136"/>
    </row>
    <row r="66" spans="1:36" ht="151.5" customHeight="1" x14ac:dyDescent="0.3">
      <c r="A66" s="199"/>
      <c r="B66" s="202"/>
      <c r="C66" s="202"/>
      <c r="D66" s="202"/>
      <c r="E66" s="205"/>
      <c r="F66" s="202"/>
      <c r="G66" s="208"/>
      <c r="H66" s="193"/>
      <c r="I66" s="187"/>
      <c r="J66" s="190"/>
      <c r="K66" s="187">
        <f ca="1">IF(NOT(ISERROR(MATCH(J66,_xlfn.ANCHORARRAY(E77),0))),I79&amp;"Por favor no seleccionar los criterios de impacto",J66)</f>
        <v>0</v>
      </c>
      <c r="L66" s="193"/>
      <c r="M66" s="187"/>
      <c r="N66" s="196"/>
      <c r="O66" s="125">
        <v>3</v>
      </c>
      <c r="P66" s="138"/>
      <c r="Q66" s="127" t="str">
        <f>IF(OR(R66="Preventivo",R66="Detectivo"),"Probabilidad",IF(R66="Correctivo","Impacto",""))</f>
        <v/>
      </c>
      <c r="R66" s="128"/>
      <c r="S66" s="128"/>
      <c r="T66" s="129" t="str">
        <f t="shared" si="69"/>
        <v/>
      </c>
      <c r="U66" s="128"/>
      <c r="V66" s="128"/>
      <c r="W66" s="128"/>
      <c r="X66" s="130" t="str">
        <f>IFERROR(IF(AND(Q65="Probabilidad",Q66="Probabilidad"),(Z65-(+Z65*T66)),IF(AND(Q65="Impacto",Q66="Probabilidad"),(Z64-(+Z64*T66)),IF(Q66="Impacto",Z65,""))),"")</f>
        <v/>
      </c>
      <c r="Y66" s="131" t="str">
        <f t="shared" si="1"/>
        <v/>
      </c>
      <c r="Z66" s="132" t="str">
        <f t="shared" si="70"/>
        <v/>
      </c>
      <c r="AA66" s="131" t="str">
        <f t="shared" si="3"/>
        <v/>
      </c>
      <c r="AB66" s="132" t="str">
        <f>IFERROR(IF(AND(Q65="Impacto",Q66="Impacto"),(AB65-(+AB65*T66)),IF(AND(Q65="Probabilidad",Q66="Impacto"),(AB64-(+AB64*T66)),IF(Q66="Probabilidad",AB65,""))),"")</f>
        <v/>
      </c>
      <c r="AC66" s="133" t="str">
        <f t="shared" si="71"/>
        <v/>
      </c>
      <c r="AD66" s="134"/>
      <c r="AE66" s="135"/>
      <c r="AF66" s="136"/>
      <c r="AG66" s="137"/>
      <c r="AH66" s="137"/>
      <c r="AI66" s="135"/>
      <c r="AJ66" s="136"/>
    </row>
    <row r="67" spans="1:36" ht="151.5" customHeight="1" x14ac:dyDescent="0.3">
      <c r="A67" s="199"/>
      <c r="B67" s="202"/>
      <c r="C67" s="202"/>
      <c r="D67" s="202"/>
      <c r="E67" s="205"/>
      <c r="F67" s="202"/>
      <c r="G67" s="208"/>
      <c r="H67" s="193"/>
      <c r="I67" s="187"/>
      <c r="J67" s="190"/>
      <c r="K67" s="187">
        <f ca="1">IF(NOT(ISERROR(MATCH(J67,_xlfn.ANCHORARRAY(E78),0))),I80&amp;"Por favor no seleccionar los criterios de impacto",J67)</f>
        <v>0</v>
      </c>
      <c r="L67" s="193"/>
      <c r="M67" s="187"/>
      <c r="N67" s="196"/>
      <c r="O67" s="125">
        <v>4</v>
      </c>
      <c r="P67" s="126"/>
      <c r="Q67" s="127" t="str">
        <f t="shared" ref="Q67:Q69" si="72">IF(OR(R67="Preventivo",R67="Detectivo"),"Probabilidad",IF(R67="Correctivo","Impacto",""))</f>
        <v/>
      </c>
      <c r="R67" s="128"/>
      <c r="S67" s="128"/>
      <c r="T67" s="129" t="str">
        <f t="shared" si="69"/>
        <v/>
      </c>
      <c r="U67" s="128"/>
      <c r="V67" s="128"/>
      <c r="W67" s="128"/>
      <c r="X67" s="130" t="str">
        <f t="shared" ref="X67:X69" si="73">IFERROR(IF(AND(Q66="Probabilidad",Q67="Probabilidad"),(Z66-(+Z66*T67)),IF(AND(Q66="Impacto",Q67="Probabilidad"),(Z65-(+Z65*T67)),IF(Q67="Impacto",Z66,""))),"")</f>
        <v/>
      </c>
      <c r="Y67" s="131" t="str">
        <f t="shared" si="1"/>
        <v/>
      </c>
      <c r="Z67" s="132" t="str">
        <f t="shared" si="70"/>
        <v/>
      </c>
      <c r="AA67" s="131" t="str">
        <f t="shared" si="3"/>
        <v/>
      </c>
      <c r="AB67" s="132" t="str">
        <f t="shared" ref="AB67:AB69" si="74">IFERROR(IF(AND(Q66="Impacto",Q67="Impacto"),(AB66-(+AB66*T67)),IF(AND(Q66="Probabilidad",Q67="Impacto"),(AB65-(+AB65*T67)),IF(Q67="Probabilidad",AB66,""))),"")</f>
        <v/>
      </c>
      <c r="AC67" s="133"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4"/>
      <c r="AE67" s="135"/>
      <c r="AF67" s="136"/>
      <c r="AG67" s="137"/>
      <c r="AH67" s="137"/>
      <c r="AI67" s="135"/>
      <c r="AJ67" s="136"/>
    </row>
    <row r="68" spans="1:36" ht="151.5" customHeight="1" x14ac:dyDescent="0.3">
      <c r="A68" s="199"/>
      <c r="B68" s="202"/>
      <c r="C68" s="202"/>
      <c r="D68" s="202"/>
      <c r="E68" s="205"/>
      <c r="F68" s="202"/>
      <c r="G68" s="208"/>
      <c r="H68" s="193"/>
      <c r="I68" s="187"/>
      <c r="J68" s="190"/>
      <c r="K68" s="187">
        <f ca="1">IF(NOT(ISERROR(MATCH(J68,_xlfn.ANCHORARRAY(E79),0))),I81&amp;"Por favor no seleccionar los criterios de impacto",J68)</f>
        <v>0</v>
      </c>
      <c r="L68" s="193"/>
      <c r="M68" s="187"/>
      <c r="N68" s="196"/>
      <c r="O68" s="125">
        <v>5</v>
      </c>
      <c r="P68" s="126"/>
      <c r="Q68" s="127" t="str">
        <f t="shared" si="72"/>
        <v/>
      </c>
      <c r="R68" s="128"/>
      <c r="S68" s="128"/>
      <c r="T68" s="129" t="str">
        <f t="shared" si="69"/>
        <v/>
      </c>
      <c r="U68" s="128"/>
      <c r="V68" s="128"/>
      <c r="W68" s="128"/>
      <c r="X68" s="130" t="str">
        <f t="shared" si="73"/>
        <v/>
      </c>
      <c r="Y68" s="131" t="str">
        <f t="shared" si="1"/>
        <v/>
      </c>
      <c r="Z68" s="132" t="str">
        <f t="shared" si="70"/>
        <v/>
      </c>
      <c r="AA68" s="131" t="str">
        <f t="shared" si="3"/>
        <v/>
      </c>
      <c r="AB68" s="132" t="str">
        <f t="shared" si="74"/>
        <v/>
      </c>
      <c r="AC68" s="133"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4"/>
      <c r="AE68" s="135"/>
      <c r="AF68" s="136"/>
      <c r="AG68" s="137"/>
      <c r="AH68" s="137"/>
      <c r="AI68" s="135"/>
      <c r="AJ68" s="136"/>
    </row>
    <row r="69" spans="1:36" ht="151.5" customHeight="1" x14ac:dyDescent="0.3">
      <c r="A69" s="200"/>
      <c r="B69" s="203"/>
      <c r="C69" s="203"/>
      <c r="D69" s="203"/>
      <c r="E69" s="206"/>
      <c r="F69" s="203"/>
      <c r="G69" s="209"/>
      <c r="H69" s="194"/>
      <c r="I69" s="188"/>
      <c r="J69" s="191"/>
      <c r="K69" s="188">
        <f ca="1">IF(NOT(ISERROR(MATCH(J69,_xlfn.ANCHORARRAY(E80),0))),I82&amp;"Por favor no seleccionar los criterios de impacto",J69)</f>
        <v>0</v>
      </c>
      <c r="L69" s="194"/>
      <c r="M69" s="188"/>
      <c r="N69" s="197"/>
      <c r="O69" s="125">
        <v>6</v>
      </c>
      <c r="P69" s="126"/>
      <c r="Q69" s="127" t="str">
        <f t="shared" si="72"/>
        <v/>
      </c>
      <c r="R69" s="128"/>
      <c r="S69" s="128"/>
      <c r="T69" s="129" t="str">
        <f t="shared" si="69"/>
        <v/>
      </c>
      <c r="U69" s="128"/>
      <c r="V69" s="128"/>
      <c r="W69" s="128"/>
      <c r="X69" s="130" t="str">
        <f t="shared" si="73"/>
        <v/>
      </c>
      <c r="Y69" s="131" t="str">
        <f t="shared" si="1"/>
        <v/>
      </c>
      <c r="Z69" s="132" t="str">
        <f t="shared" si="70"/>
        <v/>
      </c>
      <c r="AA69" s="131" t="str">
        <f t="shared" si="3"/>
        <v/>
      </c>
      <c r="AB69" s="132" t="str">
        <f t="shared" si="74"/>
        <v/>
      </c>
      <c r="AC69" s="133" t="str">
        <f t="shared" si="75"/>
        <v/>
      </c>
      <c r="AD69" s="134"/>
      <c r="AE69" s="135"/>
      <c r="AF69" s="136"/>
      <c r="AG69" s="137"/>
      <c r="AH69" s="137"/>
      <c r="AI69" s="135"/>
      <c r="AJ69" s="136"/>
    </row>
    <row r="70" spans="1:36" ht="49.5" customHeight="1" x14ac:dyDescent="0.3">
      <c r="A70" s="6"/>
      <c r="B70" s="183" t="s">
        <v>131</v>
      </c>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c r="AA70" s="184"/>
      <c r="AB70" s="184"/>
      <c r="AC70" s="184"/>
      <c r="AD70" s="184"/>
      <c r="AE70" s="184"/>
      <c r="AF70" s="184"/>
      <c r="AG70" s="184"/>
      <c r="AH70" s="184"/>
      <c r="AI70" s="184"/>
      <c r="AJ70" s="185"/>
    </row>
    <row r="72" spans="1:36" x14ac:dyDescent="0.3">
      <c r="A72" s="1"/>
      <c r="B72" s="24" t="s">
        <v>143</v>
      </c>
      <c r="C72" s="1"/>
      <c r="D72" s="1"/>
      <c r="F72" s="1"/>
    </row>
  </sheetData>
  <sheetProtection algorithmName="SHA-512" hashValue="EvJ1+PiI29PplkW7FammMLnuc1LYWeFXJM7HpIdaRHlaYQf9cdUH3BF8ftff5fDT4dbbQ3OnIBT9eOomvzmtCw==" saltValue="pPzcpNDct/p6BSwOcYSWYQ==" spinCount="100000" sheet="1" objects="1" scenarios="1"/>
  <dataConsolidate/>
  <mergeCells count="185">
    <mergeCell ref="A6:B6"/>
    <mergeCell ref="C6:N6"/>
    <mergeCell ref="A7:G7"/>
    <mergeCell ref="H7:N7"/>
    <mergeCell ref="O7:W7"/>
    <mergeCell ref="X7:AD7"/>
    <mergeCell ref="A1:AJ2"/>
    <mergeCell ref="A4:B4"/>
    <mergeCell ref="C4:N4"/>
    <mergeCell ref="O4:Q4"/>
    <mergeCell ref="A5:B5"/>
    <mergeCell ref="C5:N5"/>
    <mergeCell ref="J8:J9"/>
    <mergeCell ref="K8:K9"/>
    <mergeCell ref="L8:L9"/>
    <mergeCell ref="M8:M9"/>
    <mergeCell ref="N8:N9"/>
    <mergeCell ref="O8:O9"/>
    <mergeCell ref="AE7:AJ7"/>
    <mergeCell ref="A8:A9"/>
    <mergeCell ref="B8:B9"/>
    <mergeCell ref="C8:C9"/>
    <mergeCell ref="D8:D9"/>
    <mergeCell ref="E8:E9"/>
    <mergeCell ref="F8:F9"/>
    <mergeCell ref="G8:G9"/>
    <mergeCell ref="H8:H9"/>
    <mergeCell ref="I8:I9"/>
    <mergeCell ref="AG8:AG9"/>
    <mergeCell ref="AH8:AH9"/>
    <mergeCell ref="AI8:AI9"/>
    <mergeCell ref="AJ8:AJ9"/>
    <mergeCell ref="AD8:AD9"/>
    <mergeCell ref="AE8:AE9"/>
    <mergeCell ref="AF8:AF9"/>
    <mergeCell ref="AA8:AA9"/>
    <mergeCell ref="AB8:AB9"/>
    <mergeCell ref="AC8:AC9"/>
    <mergeCell ref="P8:P9"/>
    <mergeCell ref="Q8:Q9"/>
    <mergeCell ref="R8:W8"/>
    <mergeCell ref="X8:X9"/>
    <mergeCell ref="Y8:Y9"/>
    <mergeCell ref="Z8:Z9"/>
    <mergeCell ref="N16:N21"/>
    <mergeCell ref="M10:M15"/>
    <mergeCell ref="N10:N15"/>
    <mergeCell ref="A16:A21"/>
    <mergeCell ref="B16:B21"/>
    <mergeCell ref="C16:C21"/>
    <mergeCell ref="D16:D21"/>
    <mergeCell ref="E16:E21"/>
    <mergeCell ref="F16:F21"/>
    <mergeCell ref="G16:G21"/>
    <mergeCell ref="H16:H21"/>
    <mergeCell ref="G10:G15"/>
    <mergeCell ref="H10:H15"/>
    <mergeCell ref="I10:I15"/>
    <mergeCell ref="J10:J15"/>
    <mergeCell ref="K10:K15"/>
    <mergeCell ref="L10:L15"/>
    <mergeCell ref="A10:A15"/>
    <mergeCell ref="B10:B15"/>
    <mergeCell ref="C10:C15"/>
    <mergeCell ref="D10:D15"/>
    <mergeCell ref="E10:E15"/>
    <mergeCell ref="F10:F15"/>
    <mergeCell ref="C22:C27"/>
    <mergeCell ref="D22:D27"/>
    <mergeCell ref="E22:E27"/>
    <mergeCell ref="F22:F27"/>
    <mergeCell ref="I16:I21"/>
    <mergeCell ref="J16:J21"/>
    <mergeCell ref="K16:K21"/>
    <mergeCell ref="L16:L21"/>
    <mergeCell ref="M16:M21"/>
    <mergeCell ref="I28:I33"/>
    <mergeCell ref="J28:J33"/>
    <mergeCell ref="K28:K33"/>
    <mergeCell ref="L28:L33"/>
    <mergeCell ref="M28:M33"/>
    <mergeCell ref="N28:N33"/>
    <mergeCell ref="M22:M27"/>
    <mergeCell ref="N22:N27"/>
    <mergeCell ref="A28:A33"/>
    <mergeCell ref="B28:B33"/>
    <mergeCell ref="C28:C33"/>
    <mergeCell ref="D28:D33"/>
    <mergeCell ref="E28:E33"/>
    <mergeCell ref="F28:F33"/>
    <mergeCell ref="G28:G33"/>
    <mergeCell ref="H28:H33"/>
    <mergeCell ref="G22:G27"/>
    <mergeCell ref="H22:H27"/>
    <mergeCell ref="I22:I27"/>
    <mergeCell ref="J22:J27"/>
    <mergeCell ref="K22:K27"/>
    <mergeCell ref="L22:L27"/>
    <mergeCell ref="A22:A27"/>
    <mergeCell ref="B22:B27"/>
    <mergeCell ref="N40:N45"/>
    <mergeCell ref="M34:M39"/>
    <mergeCell ref="N34:N39"/>
    <mergeCell ref="A40:A45"/>
    <mergeCell ref="B40:B45"/>
    <mergeCell ref="C40:C45"/>
    <mergeCell ref="D40:D45"/>
    <mergeCell ref="E40:E45"/>
    <mergeCell ref="F40:F45"/>
    <mergeCell ref="G40:G45"/>
    <mergeCell ref="H40:H45"/>
    <mergeCell ref="G34:G39"/>
    <mergeCell ref="H34:H39"/>
    <mergeCell ref="I34:I39"/>
    <mergeCell ref="J34:J39"/>
    <mergeCell ref="K34:K39"/>
    <mergeCell ref="L34:L39"/>
    <mergeCell ref="A34:A39"/>
    <mergeCell ref="B34:B39"/>
    <mergeCell ref="C34:C39"/>
    <mergeCell ref="D34:D39"/>
    <mergeCell ref="E34:E39"/>
    <mergeCell ref="F34:F39"/>
    <mergeCell ref="C46:C51"/>
    <mergeCell ref="D46:D51"/>
    <mergeCell ref="E46:E51"/>
    <mergeCell ref="F46:F51"/>
    <mergeCell ref="I40:I45"/>
    <mergeCell ref="J40:J45"/>
    <mergeCell ref="K40:K45"/>
    <mergeCell ref="L40:L45"/>
    <mergeCell ref="M40:M45"/>
    <mergeCell ref="I52:I57"/>
    <mergeCell ref="J52:J57"/>
    <mergeCell ref="K52:K57"/>
    <mergeCell ref="L52:L57"/>
    <mergeCell ref="M52:M57"/>
    <mergeCell ref="N52:N57"/>
    <mergeCell ref="M46:M51"/>
    <mergeCell ref="N46:N51"/>
    <mergeCell ref="A52:A57"/>
    <mergeCell ref="B52:B57"/>
    <mergeCell ref="C52:C57"/>
    <mergeCell ref="D52:D57"/>
    <mergeCell ref="E52:E57"/>
    <mergeCell ref="F52:F57"/>
    <mergeCell ref="G52:G57"/>
    <mergeCell ref="H52:H57"/>
    <mergeCell ref="G46:G51"/>
    <mergeCell ref="H46:H51"/>
    <mergeCell ref="I46:I51"/>
    <mergeCell ref="J46:J51"/>
    <mergeCell ref="K46:K51"/>
    <mergeCell ref="L46:L51"/>
    <mergeCell ref="A46:A51"/>
    <mergeCell ref="B46:B51"/>
    <mergeCell ref="A64:A69"/>
    <mergeCell ref="B64:B69"/>
    <mergeCell ref="C64:C69"/>
    <mergeCell ref="D64:D69"/>
    <mergeCell ref="E64:E69"/>
    <mergeCell ref="F64:F69"/>
    <mergeCell ref="G64:G69"/>
    <mergeCell ref="H64:H69"/>
    <mergeCell ref="G58:G63"/>
    <mergeCell ref="H58:H63"/>
    <mergeCell ref="A58:A63"/>
    <mergeCell ref="B58:B63"/>
    <mergeCell ref="C58:C63"/>
    <mergeCell ref="D58:D63"/>
    <mergeCell ref="E58:E63"/>
    <mergeCell ref="F58:F63"/>
    <mergeCell ref="B70:AJ70"/>
    <mergeCell ref="I64:I69"/>
    <mergeCell ref="J64:J69"/>
    <mergeCell ref="K64:K69"/>
    <mergeCell ref="L64:L69"/>
    <mergeCell ref="M64:M69"/>
    <mergeCell ref="N64:N69"/>
    <mergeCell ref="M58:M63"/>
    <mergeCell ref="N58:N63"/>
    <mergeCell ref="I58:I63"/>
    <mergeCell ref="J58:J63"/>
    <mergeCell ref="K58:K63"/>
    <mergeCell ref="L58:L63"/>
  </mergeCells>
  <conditionalFormatting sqref="H10 H16">
    <cfRule type="cellIs" dxfId="1620" priority="227" operator="equal">
      <formula>"Muy Alta"</formula>
    </cfRule>
    <cfRule type="cellIs" dxfId="1619" priority="228" operator="equal">
      <formula>"Alta"</formula>
    </cfRule>
    <cfRule type="cellIs" dxfId="1618" priority="229" operator="equal">
      <formula>"Media"</formula>
    </cfRule>
    <cfRule type="cellIs" dxfId="1617" priority="230" operator="equal">
      <formula>"Baja"</formula>
    </cfRule>
    <cfRule type="cellIs" dxfId="1616" priority="231" operator="equal">
      <formula>"Muy Baja"</formula>
    </cfRule>
  </conditionalFormatting>
  <conditionalFormatting sqref="L10 L16 L22 L28 L34 L40 L46 L52 L58 L64">
    <cfRule type="cellIs" dxfId="1615" priority="222" operator="equal">
      <formula>"Catastrófico"</formula>
    </cfRule>
    <cfRule type="cellIs" dxfId="1614" priority="223" operator="equal">
      <formula>"Mayor"</formula>
    </cfRule>
    <cfRule type="cellIs" dxfId="1613" priority="224" operator="equal">
      <formula>"Moderado"</formula>
    </cfRule>
    <cfRule type="cellIs" dxfId="1612" priority="225" operator="equal">
      <formula>"Menor"</formula>
    </cfRule>
    <cfRule type="cellIs" dxfId="1611" priority="226" operator="equal">
      <formula>"Leve"</formula>
    </cfRule>
  </conditionalFormatting>
  <conditionalFormatting sqref="N10">
    <cfRule type="cellIs" dxfId="1610" priority="218" operator="equal">
      <formula>"Extremo"</formula>
    </cfRule>
    <cfRule type="cellIs" dxfId="1609" priority="219" operator="equal">
      <formula>"Alto"</formula>
    </cfRule>
    <cfRule type="cellIs" dxfId="1608" priority="220" operator="equal">
      <formula>"Moderado"</formula>
    </cfRule>
    <cfRule type="cellIs" dxfId="1607" priority="221" operator="equal">
      <formula>"Bajo"</formula>
    </cfRule>
  </conditionalFormatting>
  <conditionalFormatting sqref="Y10:Y15">
    <cfRule type="cellIs" dxfId="1606" priority="213" operator="equal">
      <formula>"Muy Alta"</formula>
    </cfRule>
    <cfRule type="cellIs" dxfId="1605" priority="214" operator="equal">
      <formula>"Alta"</formula>
    </cfRule>
    <cfRule type="cellIs" dxfId="1604" priority="215" operator="equal">
      <formula>"Media"</formula>
    </cfRule>
    <cfRule type="cellIs" dxfId="1603" priority="216" operator="equal">
      <formula>"Baja"</formula>
    </cfRule>
    <cfRule type="cellIs" dxfId="1602" priority="217" operator="equal">
      <formula>"Muy Baja"</formula>
    </cfRule>
  </conditionalFormatting>
  <conditionalFormatting sqref="AA10:AA15">
    <cfRule type="cellIs" dxfId="1601" priority="208" operator="equal">
      <formula>"Catastrófico"</formula>
    </cfRule>
    <cfRule type="cellIs" dxfId="1600" priority="209" operator="equal">
      <formula>"Mayor"</formula>
    </cfRule>
    <cfRule type="cellIs" dxfId="1599" priority="210" operator="equal">
      <formula>"Moderado"</formula>
    </cfRule>
    <cfRule type="cellIs" dxfId="1598" priority="211" operator="equal">
      <formula>"Menor"</formula>
    </cfRule>
    <cfRule type="cellIs" dxfId="1597" priority="212" operator="equal">
      <formula>"Leve"</formula>
    </cfRule>
  </conditionalFormatting>
  <conditionalFormatting sqref="AC10:AC15">
    <cfRule type="cellIs" dxfId="1596" priority="204" operator="equal">
      <formula>"Extremo"</formula>
    </cfRule>
    <cfRule type="cellIs" dxfId="1595" priority="205" operator="equal">
      <formula>"Alto"</formula>
    </cfRule>
    <cfRule type="cellIs" dxfId="1594" priority="206" operator="equal">
      <formula>"Moderado"</formula>
    </cfRule>
    <cfRule type="cellIs" dxfId="1593" priority="207" operator="equal">
      <formula>"Bajo"</formula>
    </cfRule>
  </conditionalFormatting>
  <conditionalFormatting sqref="H58">
    <cfRule type="cellIs" dxfId="1592" priority="43" operator="equal">
      <formula>"Muy Alta"</formula>
    </cfRule>
    <cfRule type="cellIs" dxfId="1591" priority="44" operator="equal">
      <formula>"Alta"</formula>
    </cfRule>
    <cfRule type="cellIs" dxfId="1590" priority="45" operator="equal">
      <formula>"Media"</formula>
    </cfRule>
    <cfRule type="cellIs" dxfId="1589" priority="46" operator="equal">
      <formula>"Baja"</formula>
    </cfRule>
    <cfRule type="cellIs" dxfId="1588" priority="47" operator="equal">
      <formula>"Muy Baja"</formula>
    </cfRule>
  </conditionalFormatting>
  <conditionalFormatting sqref="N16">
    <cfRule type="cellIs" dxfId="1587" priority="200" operator="equal">
      <formula>"Extremo"</formula>
    </cfRule>
    <cfRule type="cellIs" dxfId="1586" priority="201" operator="equal">
      <formula>"Alto"</formula>
    </cfRule>
    <cfRule type="cellIs" dxfId="1585" priority="202" operator="equal">
      <formula>"Moderado"</formula>
    </cfRule>
    <cfRule type="cellIs" dxfId="1584" priority="203" operator="equal">
      <formula>"Bajo"</formula>
    </cfRule>
  </conditionalFormatting>
  <conditionalFormatting sqref="Y16:Y21">
    <cfRule type="cellIs" dxfId="1583" priority="195" operator="equal">
      <formula>"Muy Alta"</formula>
    </cfRule>
    <cfRule type="cellIs" dxfId="1582" priority="196" operator="equal">
      <formula>"Alta"</formula>
    </cfRule>
    <cfRule type="cellIs" dxfId="1581" priority="197" operator="equal">
      <formula>"Media"</formula>
    </cfRule>
    <cfRule type="cellIs" dxfId="1580" priority="198" operator="equal">
      <formula>"Baja"</formula>
    </cfRule>
    <cfRule type="cellIs" dxfId="1579" priority="199" operator="equal">
      <formula>"Muy Baja"</formula>
    </cfRule>
  </conditionalFormatting>
  <conditionalFormatting sqref="AA16:AA21">
    <cfRule type="cellIs" dxfId="1578" priority="190" operator="equal">
      <formula>"Catastrófico"</formula>
    </cfRule>
    <cfRule type="cellIs" dxfId="1577" priority="191" operator="equal">
      <formula>"Mayor"</formula>
    </cfRule>
    <cfRule type="cellIs" dxfId="1576" priority="192" operator="equal">
      <formula>"Moderado"</formula>
    </cfRule>
    <cfRule type="cellIs" dxfId="1575" priority="193" operator="equal">
      <formula>"Menor"</formula>
    </cfRule>
    <cfRule type="cellIs" dxfId="1574" priority="194" operator="equal">
      <formula>"Leve"</formula>
    </cfRule>
  </conditionalFormatting>
  <conditionalFormatting sqref="AC16:AC21">
    <cfRule type="cellIs" dxfId="1573" priority="186" operator="equal">
      <formula>"Extremo"</formula>
    </cfRule>
    <cfRule type="cellIs" dxfId="1572" priority="187" operator="equal">
      <formula>"Alto"</formula>
    </cfRule>
    <cfRule type="cellIs" dxfId="1571" priority="188" operator="equal">
      <formula>"Moderado"</formula>
    </cfRule>
    <cfRule type="cellIs" dxfId="1570" priority="189" operator="equal">
      <formula>"Bajo"</formula>
    </cfRule>
  </conditionalFormatting>
  <conditionalFormatting sqref="H22">
    <cfRule type="cellIs" dxfId="1569" priority="181" operator="equal">
      <formula>"Muy Alta"</formula>
    </cfRule>
    <cfRule type="cellIs" dxfId="1568" priority="182" operator="equal">
      <formula>"Alta"</formula>
    </cfRule>
    <cfRule type="cellIs" dxfId="1567" priority="183" operator="equal">
      <formula>"Media"</formula>
    </cfRule>
    <cfRule type="cellIs" dxfId="1566" priority="184" operator="equal">
      <formula>"Baja"</formula>
    </cfRule>
    <cfRule type="cellIs" dxfId="1565" priority="185" operator="equal">
      <formula>"Muy Baja"</formula>
    </cfRule>
  </conditionalFormatting>
  <conditionalFormatting sqref="N22">
    <cfRule type="cellIs" dxfId="1564" priority="177" operator="equal">
      <formula>"Extremo"</formula>
    </cfRule>
    <cfRule type="cellIs" dxfId="1563" priority="178" operator="equal">
      <formula>"Alto"</formula>
    </cfRule>
    <cfRule type="cellIs" dxfId="1562" priority="179" operator="equal">
      <formula>"Moderado"</formula>
    </cfRule>
    <cfRule type="cellIs" dxfId="1561" priority="180" operator="equal">
      <formula>"Bajo"</formula>
    </cfRule>
  </conditionalFormatting>
  <conditionalFormatting sqref="Y22:Y27">
    <cfRule type="cellIs" dxfId="1560" priority="172" operator="equal">
      <formula>"Muy Alta"</formula>
    </cfRule>
    <cfRule type="cellIs" dxfId="1559" priority="173" operator="equal">
      <formula>"Alta"</formula>
    </cfRule>
    <cfRule type="cellIs" dxfId="1558" priority="174" operator="equal">
      <formula>"Media"</formula>
    </cfRule>
    <cfRule type="cellIs" dxfId="1557" priority="175" operator="equal">
      <formula>"Baja"</formula>
    </cfRule>
    <cfRule type="cellIs" dxfId="1556" priority="176" operator="equal">
      <formula>"Muy Baja"</formula>
    </cfRule>
  </conditionalFormatting>
  <conditionalFormatting sqref="AA22:AA27">
    <cfRule type="cellIs" dxfId="1555" priority="167" operator="equal">
      <formula>"Catastrófico"</formula>
    </cfRule>
    <cfRule type="cellIs" dxfId="1554" priority="168" operator="equal">
      <formula>"Mayor"</formula>
    </cfRule>
    <cfRule type="cellIs" dxfId="1553" priority="169" operator="equal">
      <formula>"Moderado"</formula>
    </cfRule>
    <cfRule type="cellIs" dxfId="1552" priority="170" operator="equal">
      <formula>"Menor"</formula>
    </cfRule>
    <cfRule type="cellIs" dxfId="1551" priority="171" operator="equal">
      <formula>"Leve"</formula>
    </cfRule>
  </conditionalFormatting>
  <conditionalFormatting sqref="AC22:AC27">
    <cfRule type="cellIs" dxfId="1550" priority="163" operator="equal">
      <formula>"Extremo"</formula>
    </cfRule>
    <cfRule type="cellIs" dxfId="1549" priority="164" operator="equal">
      <formula>"Alto"</formula>
    </cfRule>
    <cfRule type="cellIs" dxfId="1548" priority="165" operator="equal">
      <formula>"Moderado"</formula>
    </cfRule>
    <cfRule type="cellIs" dxfId="1547" priority="166" operator="equal">
      <formula>"Bajo"</formula>
    </cfRule>
  </conditionalFormatting>
  <conditionalFormatting sqref="H28">
    <cfRule type="cellIs" dxfId="1546" priority="158" operator="equal">
      <formula>"Muy Alta"</formula>
    </cfRule>
    <cfRule type="cellIs" dxfId="1545" priority="159" operator="equal">
      <formula>"Alta"</formula>
    </cfRule>
    <cfRule type="cellIs" dxfId="1544" priority="160" operator="equal">
      <formula>"Media"</formula>
    </cfRule>
    <cfRule type="cellIs" dxfId="1543" priority="161" operator="equal">
      <formula>"Baja"</formula>
    </cfRule>
    <cfRule type="cellIs" dxfId="1542" priority="162" operator="equal">
      <formula>"Muy Baja"</formula>
    </cfRule>
  </conditionalFormatting>
  <conditionalFormatting sqref="N28">
    <cfRule type="cellIs" dxfId="1541" priority="154" operator="equal">
      <formula>"Extremo"</formula>
    </cfRule>
    <cfRule type="cellIs" dxfId="1540" priority="155" operator="equal">
      <formula>"Alto"</formula>
    </cfRule>
    <cfRule type="cellIs" dxfId="1539" priority="156" operator="equal">
      <formula>"Moderado"</formula>
    </cfRule>
    <cfRule type="cellIs" dxfId="1538" priority="157" operator="equal">
      <formula>"Bajo"</formula>
    </cfRule>
  </conditionalFormatting>
  <conditionalFormatting sqref="Y28:Y33">
    <cfRule type="cellIs" dxfId="1537" priority="149" operator="equal">
      <formula>"Muy Alta"</formula>
    </cfRule>
    <cfRule type="cellIs" dxfId="1536" priority="150" operator="equal">
      <formula>"Alta"</formula>
    </cfRule>
    <cfRule type="cellIs" dxfId="1535" priority="151" operator="equal">
      <formula>"Media"</formula>
    </cfRule>
    <cfRule type="cellIs" dxfId="1534" priority="152" operator="equal">
      <formula>"Baja"</formula>
    </cfRule>
    <cfRule type="cellIs" dxfId="1533" priority="153" operator="equal">
      <formula>"Muy Baja"</formula>
    </cfRule>
  </conditionalFormatting>
  <conditionalFormatting sqref="AA28:AA33">
    <cfRule type="cellIs" dxfId="1532" priority="144" operator="equal">
      <formula>"Catastrófico"</formula>
    </cfRule>
    <cfRule type="cellIs" dxfId="1531" priority="145" operator="equal">
      <formula>"Mayor"</formula>
    </cfRule>
    <cfRule type="cellIs" dxfId="1530" priority="146" operator="equal">
      <formula>"Moderado"</formula>
    </cfRule>
    <cfRule type="cellIs" dxfId="1529" priority="147" operator="equal">
      <formula>"Menor"</formula>
    </cfRule>
    <cfRule type="cellIs" dxfId="1528" priority="148" operator="equal">
      <formula>"Leve"</formula>
    </cfRule>
  </conditionalFormatting>
  <conditionalFormatting sqref="AC28:AC33">
    <cfRule type="cellIs" dxfId="1527" priority="140" operator="equal">
      <formula>"Extremo"</formula>
    </cfRule>
    <cfRule type="cellIs" dxfId="1526" priority="141" operator="equal">
      <formula>"Alto"</formula>
    </cfRule>
    <cfRule type="cellIs" dxfId="1525" priority="142" operator="equal">
      <formula>"Moderado"</formula>
    </cfRule>
    <cfRule type="cellIs" dxfId="1524" priority="143" operator="equal">
      <formula>"Bajo"</formula>
    </cfRule>
  </conditionalFormatting>
  <conditionalFormatting sqref="H34">
    <cfRule type="cellIs" dxfId="1523" priority="135" operator="equal">
      <formula>"Muy Alta"</formula>
    </cfRule>
    <cfRule type="cellIs" dxfId="1522" priority="136" operator="equal">
      <formula>"Alta"</formula>
    </cfRule>
    <cfRule type="cellIs" dxfId="1521" priority="137" operator="equal">
      <formula>"Media"</formula>
    </cfRule>
    <cfRule type="cellIs" dxfId="1520" priority="138" operator="equal">
      <formula>"Baja"</formula>
    </cfRule>
    <cfRule type="cellIs" dxfId="1519" priority="139" operator="equal">
      <formula>"Muy Baja"</formula>
    </cfRule>
  </conditionalFormatting>
  <conditionalFormatting sqref="N34">
    <cfRule type="cellIs" dxfId="1518" priority="131" operator="equal">
      <formula>"Extremo"</formula>
    </cfRule>
    <cfRule type="cellIs" dxfId="1517" priority="132" operator="equal">
      <formula>"Alto"</formula>
    </cfRule>
    <cfRule type="cellIs" dxfId="1516" priority="133" operator="equal">
      <formula>"Moderado"</formula>
    </cfRule>
    <cfRule type="cellIs" dxfId="1515" priority="134" operator="equal">
      <formula>"Bajo"</formula>
    </cfRule>
  </conditionalFormatting>
  <conditionalFormatting sqref="Y34:Y39">
    <cfRule type="cellIs" dxfId="1514" priority="126" operator="equal">
      <formula>"Muy Alta"</formula>
    </cfRule>
    <cfRule type="cellIs" dxfId="1513" priority="127" operator="equal">
      <formula>"Alta"</formula>
    </cfRule>
    <cfRule type="cellIs" dxfId="1512" priority="128" operator="equal">
      <formula>"Media"</formula>
    </cfRule>
    <cfRule type="cellIs" dxfId="1511" priority="129" operator="equal">
      <formula>"Baja"</formula>
    </cfRule>
    <cfRule type="cellIs" dxfId="1510" priority="130" operator="equal">
      <formula>"Muy Baja"</formula>
    </cfRule>
  </conditionalFormatting>
  <conditionalFormatting sqref="AA34:AA39">
    <cfRule type="cellIs" dxfId="1509" priority="121" operator="equal">
      <formula>"Catastrófico"</formula>
    </cfRule>
    <cfRule type="cellIs" dxfId="1508" priority="122" operator="equal">
      <formula>"Mayor"</formula>
    </cfRule>
    <cfRule type="cellIs" dxfId="1507" priority="123" operator="equal">
      <formula>"Moderado"</formula>
    </cfRule>
    <cfRule type="cellIs" dxfId="1506" priority="124" operator="equal">
      <formula>"Menor"</formula>
    </cfRule>
    <cfRule type="cellIs" dxfId="1505" priority="125" operator="equal">
      <formula>"Leve"</formula>
    </cfRule>
  </conditionalFormatting>
  <conditionalFormatting sqref="AC34:AC39">
    <cfRule type="cellIs" dxfId="1504" priority="117" operator="equal">
      <formula>"Extremo"</formula>
    </cfRule>
    <cfRule type="cellIs" dxfId="1503" priority="118" operator="equal">
      <formula>"Alto"</formula>
    </cfRule>
    <cfRule type="cellIs" dxfId="1502" priority="119" operator="equal">
      <formula>"Moderado"</formula>
    </cfRule>
    <cfRule type="cellIs" dxfId="1501" priority="120" operator="equal">
      <formula>"Bajo"</formula>
    </cfRule>
  </conditionalFormatting>
  <conditionalFormatting sqref="H40">
    <cfRule type="cellIs" dxfId="1500" priority="112" operator="equal">
      <formula>"Muy Alta"</formula>
    </cfRule>
    <cfRule type="cellIs" dxfId="1499" priority="113" operator="equal">
      <formula>"Alta"</formula>
    </cfRule>
    <cfRule type="cellIs" dxfId="1498" priority="114" operator="equal">
      <formula>"Media"</formula>
    </cfRule>
    <cfRule type="cellIs" dxfId="1497" priority="115" operator="equal">
      <formula>"Baja"</formula>
    </cfRule>
    <cfRule type="cellIs" dxfId="1496" priority="116" operator="equal">
      <formula>"Muy Baja"</formula>
    </cfRule>
  </conditionalFormatting>
  <conditionalFormatting sqref="N40">
    <cfRule type="cellIs" dxfId="1495" priority="108" operator="equal">
      <formula>"Extremo"</formula>
    </cfRule>
    <cfRule type="cellIs" dxfId="1494" priority="109" operator="equal">
      <formula>"Alto"</formula>
    </cfRule>
    <cfRule type="cellIs" dxfId="1493" priority="110" operator="equal">
      <formula>"Moderado"</formula>
    </cfRule>
    <cfRule type="cellIs" dxfId="1492" priority="111" operator="equal">
      <formula>"Bajo"</formula>
    </cfRule>
  </conditionalFormatting>
  <conditionalFormatting sqref="Y40:Y45">
    <cfRule type="cellIs" dxfId="1491" priority="103" operator="equal">
      <formula>"Muy Alta"</formula>
    </cfRule>
    <cfRule type="cellIs" dxfId="1490" priority="104" operator="equal">
      <formula>"Alta"</formula>
    </cfRule>
    <cfRule type="cellIs" dxfId="1489" priority="105" operator="equal">
      <formula>"Media"</formula>
    </cfRule>
    <cfRule type="cellIs" dxfId="1488" priority="106" operator="equal">
      <formula>"Baja"</formula>
    </cfRule>
    <cfRule type="cellIs" dxfId="1487" priority="107" operator="equal">
      <formula>"Muy Baja"</formula>
    </cfRule>
  </conditionalFormatting>
  <conditionalFormatting sqref="AA40:AA45">
    <cfRule type="cellIs" dxfId="1486" priority="98" operator="equal">
      <formula>"Catastrófico"</formula>
    </cfRule>
    <cfRule type="cellIs" dxfId="1485" priority="99" operator="equal">
      <formula>"Mayor"</formula>
    </cfRule>
    <cfRule type="cellIs" dxfId="1484" priority="100" operator="equal">
      <formula>"Moderado"</formula>
    </cfRule>
    <cfRule type="cellIs" dxfId="1483" priority="101" operator="equal">
      <formula>"Menor"</formula>
    </cfRule>
    <cfRule type="cellIs" dxfId="1482" priority="102" operator="equal">
      <formula>"Leve"</formula>
    </cfRule>
  </conditionalFormatting>
  <conditionalFormatting sqref="AC40:AC45">
    <cfRule type="cellIs" dxfId="1481" priority="94" operator="equal">
      <formula>"Extremo"</formula>
    </cfRule>
    <cfRule type="cellIs" dxfId="1480" priority="95" operator="equal">
      <formula>"Alto"</formula>
    </cfRule>
    <cfRule type="cellIs" dxfId="1479" priority="96" operator="equal">
      <formula>"Moderado"</formula>
    </cfRule>
    <cfRule type="cellIs" dxfId="1478" priority="97" operator="equal">
      <formula>"Bajo"</formula>
    </cfRule>
  </conditionalFormatting>
  <conditionalFormatting sqref="H46">
    <cfRule type="cellIs" dxfId="1477" priority="89" operator="equal">
      <formula>"Muy Alta"</formula>
    </cfRule>
    <cfRule type="cellIs" dxfId="1476" priority="90" operator="equal">
      <formula>"Alta"</formula>
    </cfRule>
    <cfRule type="cellIs" dxfId="1475" priority="91" operator="equal">
      <formula>"Media"</formula>
    </cfRule>
    <cfRule type="cellIs" dxfId="1474" priority="92" operator="equal">
      <formula>"Baja"</formula>
    </cfRule>
    <cfRule type="cellIs" dxfId="1473" priority="93" operator="equal">
      <formula>"Muy Baja"</formula>
    </cfRule>
  </conditionalFormatting>
  <conditionalFormatting sqref="N46">
    <cfRule type="cellIs" dxfId="1472" priority="85" operator="equal">
      <formula>"Extremo"</formula>
    </cfRule>
    <cfRule type="cellIs" dxfId="1471" priority="86" operator="equal">
      <formula>"Alto"</formula>
    </cfRule>
    <cfRule type="cellIs" dxfId="1470" priority="87" operator="equal">
      <formula>"Moderado"</formula>
    </cfRule>
    <cfRule type="cellIs" dxfId="1469" priority="88" operator="equal">
      <formula>"Bajo"</formula>
    </cfRule>
  </conditionalFormatting>
  <conditionalFormatting sqref="Y46:Y51">
    <cfRule type="cellIs" dxfId="1468" priority="80" operator="equal">
      <formula>"Muy Alta"</formula>
    </cfRule>
    <cfRule type="cellIs" dxfId="1467" priority="81" operator="equal">
      <formula>"Alta"</formula>
    </cfRule>
    <cfRule type="cellIs" dxfId="1466" priority="82" operator="equal">
      <formula>"Media"</formula>
    </cfRule>
    <cfRule type="cellIs" dxfId="1465" priority="83" operator="equal">
      <formula>"Baja"</formula>
    </cfRule>
    <cfRule type="cellIs" dxfId="1464" priority="84" operator="equal">
      <formula>"Muy Baja"</formula>
    </cfRule>
  </conditionalFormatting>
  <conditionalFormatting sqref="AA46:AA51">
    <cfRule type="cellIs" dxfId="1463" priority="75" operator="equal">
      <formula>"Catastrófico"</formula>
    </cfRule>
    <cfRule type="cellIs" dxfId="1462" priority="76" operator="equal">
      <formula>"Mayor"</formula>
    </cfRule>
    <cfRule type="cellIs" dxfId="1461" priority="77" operator="equal">
      <formula>"Moderado"</formula>
    </cfRule>
    <cfRule type="cellIs" dxfId="1460" priority="78" operator="equal">
      <formula>"Menor"</formula>
    </cfRule>
    <cfRule type="cellIs" dxfId="1459" priority="79" operator="equal">
      <formula>"Leve"</formula>
    </cfRule>
  </conditionalFormatting>
  <conditionalFormatting sqref="AC46:AC51">
    <cfRule type="cellIs" dxfId="1458" priority="71" operator="equal">
      <formula>"Extremo"</formula>
    </cfRule>
    <cfRule type="cellIs" dxfId="1457" priority="72" operator="equal">
      <formula>"Alto"</formula>
    </cfRule>
    <cfRule type="cellIs" dxfId="1456" priority="73" operator="equal">
      <formula>"Moderado"</formula>
    </cfRule>
    <cfRule type="cellIs" dxfId="1455" priority="74" operator="equal">
      <formula>"Bajo"</formula>
    </cfRule>
  </conditionalFormatting>
  <conditionalFormatting sqref="H52">
    <cfRule type="cellIs" dxfId="1454" priority="66" operator="equal">
      <formula>"Muy Alta"</formula>
    </cfRule>
    <cfRule type="cellIs" dxfId="1453" priority="67" operator="equal">
      <formula>"Alta"</formula>
    </cfRule>
    <cfRule type="cellIs" dxfId="1452" priority="68" operator="equal">
      <formula>"Media"</formula>
    </cfRule>
    <cfRule type="cellIs" dxfId="1451" priority="69" operator="equal">
      <formula>"Baja"</formula>
    </cfRule>
    <cfRule type="cellIs" dxfId="1450" priority="70" operator="equal">
      <formula>"Muy Baja"</formula>
    </cfRule>
  </conditionalFormatting>
  <conditionalFormatting sqref="N52">
    <cfRule type="cellIs" dxfId="1449" priority="62" operator="equal">
      <formula>"Extremo"</formula>
    </cfRule>
    <cfRule type="cellIs" dxfId="1448" priority="63" operator="equal">
      <formula>"Alto"</formula>
    </cfRule>
    <cfRule type="cellIs" dxfId="1447" priority="64" operator="equal">
      <formula>"Moderado"</formula>
    </cfRule>
    <cfRule type="cellIs" dxfId="1446" priority="65" operator="equal">
      <formula>"Bajo"</formula>
    </cfRule>
  </conditionalFormatting>
  <conditionalFormatting sqref="Y52:Y57">
    <cfRule type="cellIs" dxfId="1445" priority="57" operator="equal">
      <formula>"Muy Alta"</formula>
    </cfRule>
    <cfRule type="cellIs" dxfId="1444" priority="58" operator="equal">
      <formula>"Alta"</formula>
    </cfRule>
    <cfRule type="cellIs" dxfId="1443" priority="59" operator="equal">
      <formula>"Media"</formula>
    </cfRule>
    <cfRule type="cellIs" dxfId="1442" priority="60" operator="equal">
      <formula>"Baja"</formula>
    </cfRule>
    <cfRule type="cellIs" dxfId="1441" priority="61" operator="equal">
      <formula>"Muy Baja"</formula>
    </cfRule>
  </conditionalFormatting>
  <conditionalFormatting sqref="AA52:AA57">
    <cfRule type="cellIs" dxfId="1440" priority="52" operator="equal">
      <formula>"Catastrófico"</formula>
    </cfRule>
    <cfRule type="cellIs" dxfId="1439" priority="53" operator="equal">
      <formula>"Mayor"</formula>
    </cfRule>
    <cfRule type="cellIs" dxfId="1438" priority="54" operator="equal">
      <formula>"Moderado"</formula>
    </cfRule>
    <cfRule type="cellIs" dxfId="1437" priority="55" operator="equal">
      <formula>"Menor"</formula>
    </cfRule>
    <cfRule type="cellIs" dxfId="1436" priority="56" operator="equal">
      <formula>"Leve"</formula>
    </cfRule>
  </conditionalFormatting>
  <conditionalFormatting sqref="AC52:AC57">
    <cfRule type="cellIs" dxfId="1435" priority="48" operator="equal">
      <formula>"Extremo"</formula>
    </cfRule>
    <cfRule type="cellIs" dxfId="1434" priority="49" operator="equal">
      <formula>"Alto"</formula>
    </cfRule>
    <cfRule type="cellIs" dxfId="1433" priority="50" operator="equal">
      <formula>"Moderado"</formula>
    </cfRule>
    <cfRule type="cellIs" dxfId="1432" priority="51" operator="equal">
      <formula>"Bajo"</formula>
    </cfRule>
  </conditionalFormatting>
  <conditionalFormatting sqref="N58">
    <cfRule type="cellIs" dxfId="1431" priority="39" operator="equal">
      <formula>"Extremo"</formula>
    </cfRule>
    <cfRule type="cellIs" dxfId="1430" priority="40" operator="equal">
      <formula>"Alto"</formula>
    </cfRule>
    <cfRule type="cellIs" dxfId="1429" priority="41" operator="equal">
      <formula>"Moderado"</formula>
    </cfRule>
    <cfRule type="cellIs" dxfId="1428" priority="42" operator="equal">
      <formula>"Bajo"</formula>
    </cfRule>
  </conditionalFormatting>
  <conditionalFormatting sqref="Y58:Y63">
    <cfRule type="cellIs" dxfId="1427" priority="34" operator="equal">
      <formula>"Muy Alta"</formula>
    </cfRule>
    <cfRule type="cellIs" dxfId="1426" priority="35" operator="equal">
      <formula>"Alta"</formula>
    </cfRule>
    <cfRule type="cellIs" dxfId="1425" priority="36" operator="equal">
      <formula>"Media"</formula>
    </cfRule>
    <cfRule type="cellIs" dxfId="1424" priority="37" operator="equal">
      <formula>"Baja"</formula>
    </cfRule>
    <cfRule type="cellIs" dxfId="1423" priority="38" operator="equal">
      <formula>"Muy Baja"</formula>
    </cfRule>
  </conditionalFormatting>
  <conditionalFormatting sqref="AA58:AA63">
    <cfRule type="cellIs" dxfId="1422" priority="29" operator="equal">
      <formula>"Catastrófico"</formula>
    </cfRule>
    <cfRule type="cellIs" dxfId="1421" priority="30" operator="equal">
      <formula>"Mayor"</formula>
    </cfRule>
    <cfRule type="cellIs" dxfId="1420" priority="31" operator="equal">
      <formula>"Moderado"</formula>
    </cfRule>
    <cfRule type="cellIs" dxfId="1419" priority="32" operator="equal">
      <formula>"Menor"</formula>
    </cfRule>
    <cfRule type="cellIs" dxfId="1418" priority="33" operator="equal">
      <formula>"Leve"</formula>
    </cfRule>
  </conditionalFormatting>
  <conditionalFormatting sqref="AC58:AC63">
    <cfRule type="cellIs" dxfId="1417" priority="25" operator="equal">
      <formula>"Extremo"</formula>
    </cfRule>
    <cfRule type="cellIs" dxfId="1416" priority="26" operator="equal">
      <formula>"Alto"</formula>
    </cfRule>
    <cfRule type="cellIs" dxfId="1415" priority="27" operator="equal">
      <formula>"Moderado"</formula>
    </cfRule>
    <cfRule type="cellIs" dxfId="1414" priority="28" operator="equal">
      <formula>"Bajo"</formula>
    </cfRule>
  </conditionalFormatting>
  <conditionalFormatting sqref="H64">
    <cfRule type="cellIs" dxfId="1413" priority="20" operator="equal">
      <formula>"Muy Alta"</formula>
    </cfRule>
    <cfRule type="cellIs" dxfId="1412" priority="21" operator="equal">
      <formula>"Alta"</formula>
    </cfRule>
    <cfRule type="cellIs" dxfId="1411" priority="22" operator="equal">
      <formula>"Media"</formula>
    </cfRule>
    <cfRule type="cellIs" dxfId="1410" priority="23" operator="equal">
      <formula>"Baja"</formula>
    </cfRule>
    <cfRule type="cellIs" dxfId="1409" priority="24" operator="equal">
      <formula>"Muy Baja"</formula>
    </cfRule>
  </conditionalFormatting>
  <conditionalFormatting sqref="N64">
    <cfRule type="cellIs" dxfId="1408" priority="16" operator="equal">
      <formula>"Extremo"</formula>
    </cfRule>
    <cfRule type="cellIs" dxfId="1407" priority="17" operator="equal">
      <formula>"Alto"</formula>
    </cfRule>
    <cfRule type="cellIs" dxfId="1406" priority="18" operator="equal">
      <formula>"Moderado"</formula>
    </cfRule>
    <cfRule type="cellIs" dxfId="1405" priority="19" operator="equal">
      <formula>"Bajo"</formula>
    </cfRule>
  </conditionalFormatting>
  <conditionalFormatting sqref="Y64:Y69">
    <cfRule type="cellIs" dxfId="1404" priority="11" operator="equal">
      <formula>"Muy Alta"</formula>
    </cfRule>
    <cfRule type="cellIs" dxfId="1403" priority="12" operator="equal">
      <formula>"Alta"</formula>
    </cfRule>
    <cfRule type="cellIs" dxfId="1402" priority="13" operator="equal">
      <formula>"Media"</formula>
    </cfRule>
    <cfRule type="cellIs" dxfId="1401" priority="14" operator="equal">
      <formula>"Baja"</formula>
    </cfRule>
    <cfRule type="cellIs" dxfId="1400" priority="15" operator="equal">
      <formula>"Muy Baja"</formula>
    </cfRule>
  </conditionalFormatting>
  <conditionalFormatting sqref="AA64:AA69">
    <cfRule type="cellIs" dxfId="1399" priority="6" operator="equal">
      <formula>"Catastrófico"</formula>
    </cfRule>
    <cfRule type="cellIs" dxfId="1398" priority="7" operator="equal">
      <formula>"Mayor"</formula>
    </cfRule>
    <cfRule type="cellIs" dxfId="1397" priority="8" operator="equal">
      <formula>"Moderado"</formula>
    </cfRule>
    <cfRule type="cellIs" dxfId="1396" priority="9" operator="equal">
      <formula>"Menor"</formula>
    </cfRule>
    <cfRule type="cellIs" dxfId="1395" priority="10" operator="equal">
      <formula>"Leve"</formula>
    </cfRule>
  </conditionalFormatting>
  <conditionalFormatting sqref="AC64:AC69">
    <cfRule type="cellIs" dxfId="1394" priority="2" operator="equal">
      <formula>"Extremo"</formula>
    </cfRule>
    <cfRule type="cellIs" dxfId="1393" priority="3" operator="equal">
      <formula>"Alto"</formula>
    </cfRule>
    <cfRule type="cellIs" dxfId="1392" priority="4" operator="equal">
      <formula>"Moderado"</formula>
    </cfRule>
    <cfRule type="cellIs" dxfId="1391" priority="5" operator="equal">
      <formula>"Bajo"</formula>
    </cfRule>
  </conditionalFormatting>
  <conditionalFormatting sqref="K10:K69">
    <cfRule type="containsText" dxfId="1390" priority="1" operator="containsText" text="❌">
      <formula>NOT(ISERROR(SEARCH("❌",K10)))</formula>
    </cfRule>
  </conditionalFormatting>
  <pageMargins left="0.69" right="0.7" top="0.75" bottom="0.75" header="0.3" footer="0.3"/>
  <pageSetup orientation="portrait" r:id="rId1"/>
  <extLst>
    <ext xmlns:x14="http://schemas.microsoft.com/office/spreadsheetml/2009/9/main" uri="{CCE6A557-97BC-4b89-ADB6-D9C93CAAB3DF}">
      <x14:dataValidations xmlns:xm="http://schemas.microsoft.com/office/excel/2006/main" count="15">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AI10:AI69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AH10:AH69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AG10:AG69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AF10:AF69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AE10:AE69</xm:sqref>
        </x14:dataValidation>
        <x14:dataValidation type="list" allowBlank="1" showInputMessage="1" showErrorMessage="1">
          <x14:formula1>
            <xm:f>'Tabla Impacto'!$F$210:$F$221</xm:f>
          </x14:formula1>
          <xm:sqref>J10:J69</xm:sqref>
        </x14:dataValidation>
        <x14:dataValidation type="list" allowBlank="1" showInputMessage="1" showErrorMessage="1">
          <x14:formula1>
            <xm:f>'Opciones Tratamiento'!$B$2:$B$5</xm:f>
          </x14:formula1>
          <xm:sqref>AD10:AD69</xm:sqref>
        </x14:dataValidation>
        <x14:dataValidation type="list" allowBlank="1" showInputMessage="1" showErrorMessage="1">
          <x14:formula1>
            <xm:f>'Opciones Tratamiento'!$E$2:$E$4</xm:f>
          </x14:formula1>
          <xm:sqref>B10:B69</xm:sqref>
        </x14:dataValidation>
        <x14:dataValidation type="list" allowBlank="1" showInputMessage="1" showErrorMessage="1">
          <x14:formula1>
            <xm:f>'Opciones Tratamiento'!$B$13:$B$19</xm:f>
          </x14:formula1>
          <xm:sqref>F10:F69</xm:sqref>
        </x14:dataValidation>
        <x14:dataValidation type="list" allowBlank="1" showInputMessage="1" showErrorMessage="1">
          <x14:formula1>
            <xm:f>'Tabla Valoración controles'!$D$13:$D$14</xm:f>
          </x14:formula1>
          <xm:sqref>W10:W69</xm:sqref>
        </x14:dataValidation>
        <x14:dataValidation type="list" allowBlank="1" showInputMessage="1" showErrorMessage="1">
          <x14:formula1>
            <xm:f>'Opciones Tratamiento'!$B$9:$B$10</xm:f>
          </x14:formula1>
          <xm:sqref>AJ10:AJ11 AJ13:AJ14 AJ16:AJ17 AJ19:AJ20 AJ22:AJ23 AJ25:AJ26 AJ28:AJ29 AJ31:AJ32 AJ34:AJ35 AJ37:AJ38 AJ40:AJ41 AJ43:AJ44 AJ46:AJ47 AJ49:AJ50 AJ52:AJ53 AJ55:AJ56 AJ58:AJ59 AJ61:AJ62 AJ64:AJ65 AJ67:AJ68</xm:sqref>
        </x14:dataValidation>
        <x14:dataValidation type="list" allowBlank="1" showInputMessage="1" showErrorMessage="1">
          <x14:formula1>
            <xm:f>'Tabla Valoración controles'!$D$11:$D$12</xm:f>
          </x14:formula1>
          <xm:sqref>V10:V69</xm:sqref>
        </x14:dataValidation>
        <x14:dataValidation type="list" allowBlank="1" showInputMessage="1" showErrorMessage="1">
          <x14:formula1>
            <xm:f>'Tabla Valoración controles'!$D$9:$D$10</xm:f>
          </x14:formula1>
          <xm:sqref>U10:U69</xm:sqref>
        </x14:dataValidation>
        <x14:dataValidation type="list" allowBlank="1" showInputMessage="1" showErrorMessage="1">
          <x14:formula1>
            <xm:f>'Tabla Valoración controles'!$D$7:$D$8</xm:f>
          </x14:formula1>
          <xm:sqref>S10:S69</xm:sqref>
        </x14:dataValidation>
        <x14:dataValidation type="list" allowBlank="1" showInputMessage="1" showErrorMessage="1">
          <x14:formula1>
            <xm:f>'Tabla Valoración controles'!$D$4:$D$6</xm:f>
          </x14:formula1>
          <xm:sqref>R10:R69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P72"/>
  <sheetViews>
    <sheetView topLeftCell="A6" zoomScale="50" zoomScaleNormal="50" workbookViewId="0">
      <selection activeCell="AJ15" sqref="AJ15"/>
    </sheetView>
  </sheetViews>
  <sheetFormatPr baseColWidth="10" defaultColWidth="11.42578125" defaultRowHeight="16.5" x14ac:dyDescent="0.3"/>
  <cols>
    <col min="1" max="1" width="4" style="2" bestFit="1" customWidth="1"/>
    <col min="2" max="2" width="14.140625" style="2" customWidth="1"/>
    <col min="3" max="3" width="13.140625" style="2" customWidth="1"/>
    <col min="4" max="4" width="16.1406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4.85546875" style="1" customWidth="1"/>
    <col min="35" max="35" width="18.5703125" style="1" customWidth="1"/>
    <col min="36" max="36" width="21" style="1" customWidth="1"/>
    <col min="37" max="16384" width="11.42578125" style="1"/>
  </cols>
  <sheetData>
    <row r="1" spans="1:68" ht="16.5" customHeight="1" x14ac:dyDescent="0.3">
      <c r="A1" s="232" t="s">
        <v>144</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4"/>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row>
    <row r="2" spans="1:68" ht="24" customHeight="1" x14ac:dyDescent="0.3">
      <c r="A2" s="235"/>
      <c r="B2" s="236"/>
      <c r="C2" s="236"/>
      <c r="D2" s="236"/>
      <c r="E2" s="236"/>
      <c r="F2" s="236"/>
      <c r="G2" s="236"/>
      <c r="H2" s="236"/>
      <c r="I2" s="236"/>
      <c r="J2" s="236"/>
      <c r="K2" s="236"/>
      <c r="L2" s="236"/>
      <c r="M2" s="236"/>
      <c r="N2" s="236"/>
      <c r="O2" s="236"/>
      <c r="P2" s="236"/>
      <c r="Q2" s="236"/>
      <c r="R2" s="236"/>
      <c r="S2" s="236"/>
      <c r="T2" s="236"/>
      <c r="U2" s="236"/>
      <c r="V2" s="236"/>
      <c r="W2" s="236"/>
      <c r="X2" s="236"/>
      <c r="Y2" s="236"/>
      <c r="Z2" s="236"/>
      <c r="AA2" s="236"/>
      <c r="AB2" s="236"/>
      <c r="AC2" s="236"/>
      <c r="AD2" s="236"/>
      <c r="AE2" s="236"/>
      <c r="AF2" s="236"/>
      <c r="AG2" s="236"/>
      <c r="AH2" s="236"/>
      <c r="AI2" s="236"/>
      <c r="AJ2" s="237"/>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1:68" x14ac:dyDescent="0.3">
      <c r="A3" s="28"/>
      <c r="B3" s="29"/>
      <c r="C3" s="28"/>
      <c r="D3" s="28"/>
      <c r="E3" s="8"/>
      <c r="F3" s="27"/>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1:68" ht="26.25" customHeight="1" x14ac:dyDescent="0.3">
      <c r="A4" s="227" t="s">
        <v>43</v>
      </c>
      <c r="B4" s="228"/>
      <c r="C4" s="238" t="s">
        <v>327</v>
      </c>
      <c r="D4" s="239"/>
      <c r="E4" s="239"/>
      <c r="F4" s="239"/>
      <c r="G4" s="239"/>
      <c r="H4" s="239"/>
      <c r="I4" s="239"/>
      <c r="J4" s="239"/>
      <c r="K4" s="239"/>
      <c r="L4" s="239"/>
      <c r="M4" s="239"/>
      <c r="N4" s="240"/>
      <c r="O4" s="241"/>
      <c r="P4" s="241"/>
      <c r="Q4" s="241"/>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1:68" ht="30" customHeight="1" x14ac:dyDescent="0.3">
      <c r="A5" s="227" t="s">
        <v>130</v>
      </c>
      <c r="B5" s="228"/>
      <c r="C5" s="238" t="s">
        <v>402</v>
      </c>
      <c r="D5" s="239"/>
      <c r="E5" s="239"/>
      <c r="F5" s="239"/>
      <c r="G5" s="239"/>
      <c r="H5" s="239"/>
      <c r="I5" s="239"/>
      <c r="J5" s="239"/>
      <c r="K5" s="239"/>
      <c r="L5" s="239"/>
      <c r="M5" s="239"/>
      <c r="N5" s="240"/>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1:68" ht="49.5" customHeight="1" x14ac:dyDescent="0.3">
      <c r="A6" s="227" t="s">
        <v>44</v>
      </c>
      <c r="B6" s="228"/>
      <c r="C6" s="229" t="s">
        <v>403</v>
      </c>
      <c r="D6" s="230"/>
      <c r="E6" s="230"/>
      <c r="F6" s="230"/>
      <c r="G6" s="230"/>
      <c r="H6" s="230"/>
      <c r="I6" s="230"/>
      <c r="J6" s="230"/>
      <c r="K6" s="230"/>
      <c r="L6" s="230"/>
      <c r="M6" s="230"/>
      <c r="N6" s="231"/>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row>
    <row r="7" spans="1:68" x14ac:dyDescent="0.3">
      <c r="A7" s="219" t="s">
        <v>139</v>
      </c>
      <c r="B7" s="220"/>
      <c r="C7" s="220"/>
      <c r="D7" s="220"/>
      <c r="E7" s="220"/>
      <c r="F7" s="220"/>
      <c r="G7" s="221"/>
      <c r="H7" s="219" t="s">
        <v>140</v>
      </c>
      <c r="I7" s="220"/>
      <c r="J7" s="220"/>
      <c r="K7" s="220"/>
      <c r="L7" s="220"/>
      <c r="M7" s="220"/>
      <c r="N7" s="221"/>
      <c r="O7" s="219" t="s">
        <v>141</v>
      </c>
      <c r="P7" s="220"/>
      <c r="Q7" s="220"/>
      <c r="R7" s="220"/>
      <c r="S7" s="220"/>
      <c r="T7" s="220"/>
      <c r="U7" s="220"/>
      <c r="V7" s="220"/>
      <c r="W7" s="221"/>
      <c r="X7" s="219" t="s">
        <v>142</v>
      </c>
      <c r="Y7" s="220"/>
      <c r="Z7" s="220"/>
      <c r="AA7" s="220"/>
      <c r="AB7" s="220"/>
      <c r="AC7" s="220"/>
      <c r="AD7" s="221"/>
      <c r="AE7" s="219" t="s">
        <v>34</v>
      </c>
      <c r="AF7" s="220"/>
      <c r="AG7" s="220"/>
      <c r="AH7" s="220"/>
      <c r="AI7" s="220"/>
      <c r="AJ7" s="221"/>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ht="16.5" customHeight="1" x14ac:dyDescent="0.3">
      <c r="A8" s="222" t="s">
        <v>0</v>
      </c>
      <c r="B8" s="224" t="s">
        <v>2</v>
      </c>
      <c r="C8" s="213" t="s">
        <v>3</v>
      </c>
      <c r="D8" s="213" t="s">
        <v>42</v>
      </c>
      <c r="E8" s="225" t="s">
        <v>1</v>
      </c>
      <c r="F8" s="212" t="s">
        <v>50</v>
      </c>
      <c r="G8" s="213" t="s">
        <v>135</v>
      </c>
      <c r="H8" s="226" t="s">
        <v>33</v>
      </c>
      <c r="I8" s="216" t="s">
        <v>5</v>
      </c>
      <c r="J8" s="212" t="s">
        <v>87</v>
      </c>
      <c r="K8" s="212" t="s">
        <v>92</v>
      </c>
      <c r="L8" s="214" t="s">
        <v>45</v>
      </c>
      <c r="M8" s="216" t="s">
        <v>5</v>
      </c>
      <c r="N8" s="213" t="s">
        <v>48</v>
      </c>
      <c r="O8" s="217" t="s">
        <v>11</v>
      </c>
      <c r="P8" s="211" t="s">
        <v>163</v>
      </c>
      <c r="Q8" s="212" t="s">
        <v>12</v>
      </c>
      <c r="R8" s="211" t="s">
        <v>8</v>
      </c>
      <c r="S8" s="211"/>
      <c r="T8" s="211"/>
      <c r="U8" s="211"/>
      <c r="V8" s="211"/>
      <c r="W8" s="211"/>
      <c r="X8" s="210" t="s">
        <v>138</v>
      </c>
      <c r="Y8" s="210" t="s">
        <v>46</v>
      </c>
      <c r="Z8" s="210" t="s">
        <v>5</v>
      </c>
      <c r="AA8" s="210" t="s">
        <v>47</v>
      </c>
      <c r="AB8" s="210" t="s">
        <v>5</v>
      </c>
      <c r="AC8" s="210" t="s">
        <v>49</v>
      </c>
      <c r="AD8" s="217" t="s">
        <v>29</v>
      </c>
      <c r="AE8" s="211" t="s">
        <v>34</v>
      </c>
      <c r="AF8" s="211" t="s">
        <v>35</v>
      </c>
      <c r="AG8" s="211" t="s">
        <v>36</v>
      </c>
      <c r="AH8" s="211" t="s">
        <v>38</v>
      </c>
      <c r="AI8" s="211" t="s">
        <v>37</v>
      </c>
      <c r="AJ8" s="211" t="s">
        <v>39</v>
      </c>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s="4" customFormat="1" ht="94.5" customHeight="1" x14ac:dyDescent="0.25">
      <c r="A9" s="223"/>
      <c r="B9" s="224"/>
      <c r="C9" s="211"/>
      <c r="D9" s="211"/>
      <c r="E9" s="224"/>
      <c r="F9" s="213"/>
      <c r="G9" s="211"/>
      <c r="H9" s="213"/>
      <c r="I9" s="215"/>
      <c r="J9" s="213"/>
      <c r="K9" s="213"/>
      <c r="L9" s="215"/>
      <c r="M9" s="215"/>
      <c r="N9" s="211"/>
      <c r="O9" s="218"/>
      <c r="P9" s="211"/>
      <c r="Q9" s="213"/>
      <c r="R9" s="7" t="s">
        <v>13</v>
      </c>
      <c r="S9" s="7" t="s">
        <v>17</v>
      </c>
      <c r="T9" s="7" t="s">
        <v>28</v>
      </c>
      <c r="U9" s="7" t="s">
        <v>18</v>
      </c>
      <c r="V9" s="7" t="s">
        <v>21</v>
      </c>
      <c r="W9" s="7" t="s">
        <v>24</v>
      </c>
      <c r="X9" s="210"/>
      <c r="Y9" s="210"/>
      <c r="Z9" s="210"/>
      <c r="AA9" s="210"/>
      <c r="AB9" s="210"/>
      <c r="AC9" s="210"/>
      <c r="AD9" s="218"/>
      <c r="AE9" s="211"/>
      <c r="AF9" s="211"/>
      <c r="AG9" s="211"/>
      <c r="AH9" s="211"/>
      <c r="AI9" s="211"/>
      <c r="AJ9" s="211"/>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row>
    <row r="10" spans="1:68" s="3" customFormat="1" ht="167.25" customHeight="1" x14ac:dyDescent="0.25">
      <c r="A10" s="198">
        <v>1</v>
      </c>
      <c r="B10" s="201" t="s">
        <v>132</v>
      </c>
      <c r="C10" s="201" t="s">
        <v>321</v>
      </c>
      <c r="D10" s="201" t="s">
        <v>425</v>
      </c>
      <c r="E10" s="204" t="s">
        <v>320</v>
      </c>
      <c r="F10" s="201" t="s">
        <v>123</v>
      </c>
      <c r="G10" s="207">
        <v>12</v>
      </c>
      <c r="H10" s="192" t="str">
        <f>IF(G10&lt;=0,"",IF(G10&lt;=2,"Muy Baja",IF(G10&lt;=24,"Baja",IF(G10&lt;=500,"Media",IF(G10&lt;=5000,"Alta","Muy Alta")))))</f>
        <v>Baja</v>
      </c>
      <c r="I10" s="186">
        <f>IF(H10="","",IF(H10="Muy Baja",0.2,IF(H10="Baja",0.4,IF(H10="Media",0.6,IF(H10="Alta",0.8,IF(H10="Muy Alta",1,))))))</f>
        <v>0.4</v>
      </c>
      <c r="J10" s="189" t="s">
        <v>155</v>
      </c>
      <c r="K10" s="186" t="str">
        <f ca="1">IF(NOT(ISERROR(MATCH(J10,'Tabla Impacto'!$B$221:$B$223,0))),'Tabla Impacto'!$F$223&amp;"Por favor no seleccionar los criterios de impacto(Afectación Económica o presupuestal y Pérdida Reputacional)",J10)</f>
        <v xml:space="preserve">     El riesgo afecta la imagen de la entidad con algunos usuarios de relevancia frente al logro de los objetivos</v>
      </c>
      <c r="L10" s="192" t="str">
        <f ca="1">IF(OR(K10='Tabla Impacto'!$C$11,K10='Tabla Impacto'!$D$11),"Leve",IF(OR(K10='Tabla Impacto'!$C$12,K10='Tabla Impacto'!$D$12),"Menor",IF(OR(K10='Tabla Impacto'!$C$13,K10='Tabla Impacto'!$D$13),"Moderado",IF(OR(K10='Tabla Impacto'!$C$14,K10='Tabla Impacto'!$D$14),"Mayor",IF(OR(K10='Tabla Impacto'!$C$15,K10='Tabla Impacto'!$D$15),"Catastrófico","")))))</f>
        <v>Moderado</v>
      </c>
      <c r="M10" s="186">
        <f ca="1">IF(L10="","",IF(L10="Leve",0.2,IF(L10="Menor",0.4,IF(L10="Moderado",0.6,IF(L10="Mayor",0.8,IF(L10="Catastrófico",1,))))))</f>
        <v>0.6</v>
      </c>
      <c r="N10" s="195" t="str">
        <f ca="1">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25">
        <v>1</v>
      </c>
      <c r="P10" s="126" t="s">
        <v>426</v>
      </c>
      <c r="Q10" s="127" t="str">
        <f>IF(OR(R10="Preventivo",R10="Detectivo"),"Probabilidad",IF(R10="Correctivo","Impacto",""))</f>
        <v>Probabilidad</v>
      </c>
      <c r="R10" s="128" t="s">
        <v>14</v>
      </c>
      <c r="S10" s="128" t="s">
        <v>9</v>
      </c>
      <c r="T10" s="129" t="str">
        <f>IF(AND(R10="Preventivo",S10="Automático"),"50%",IF(AND(R10="Preventivo",S10="Manual"),"40%",IF(AND(R10="Detectivo",S10="Automático"),"40%",IF(AND(R10="Detectivo",S10="Manual"),"30%",IF(AND(R10="Correctivo",S10="Automático"),"35%",IF(AND(R10="Correctivo",S10="Manual"),"25%",""))))))</f>
        <v>40%</v>
      </c>
      <c r="U10" s="128" t="s">
        <v>19</v>
      </c>
      <c r="V10" s="128" t="s">
        <v>23</v>
      </c>
      <c r="W10" s="128" t="s">
        <v>119</v>
      </c>
      <c r="X10" s="130">
        <f>IFERROR(IF(Q10="Probabilidad",(I10-(+I10*T10)),IF(Q10="Impacto",I10,"")),"")</f>
        <v>0.24</v>
      </c>
      <c r="Y10" s="131" t="str">
        <f>IFERROR(IF(X10="","",IF(X10&lt;=0.2,"Muy Baja",IF(X10&lt;=0.4,"Baja",IF(X10&lt;=0.6,"Media",IF(X10&lt;=0.8,"Alta","Muy Alta"))))),"")</f>
        <v>Baja</v>
      </c>
      <c r="Z10" s="132">
        <f>+X10</f>
        <v>0.24</v>
      </c>
      <c r="AA10" s="131" t="str">
        <f ca="1">IFERROR(IF(AB10="","",IF(AB10&lt;=0.2,"Leve",IF(AB10&lt;=0.4,"Menor",IF(AB10&lt;=0.6,"Moderado",IF(AB10&lt;=0.8,"Mayor","Catastrófico"))))),"")</f>
        <v>Moderado</v>
      </c>
      <c r="AB10" s="132">
        <f ca="1">IFERROR(IF(Q10="Impacto",(M10-(+M10*T10)),IF(Q10="Probabilidad",M10,"")),"")</f>
        <v>0.6</v>
      </c>
      <c r="AC10" s="133" t="str">
        <f ca="1">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34" t="s">
        <v>136</v>
      </c>
      <c r="AE10" s="135" t="s">
        <v>322</v>
      </c>
      <c r="AF10" s="135" t="s">
        <v>325</v>
      </c>
      <c r="AG10" s="140" t="s">
        <v>231</v>
      </c>
      <c r="AH10" s="140" t="s">
        <v>232</v>
      </c>
      <c r="AI10" s="135" t="s">
        <v>427</v>
      </c>
      <c r="AJ10" s="136" t="s">
        <v>40</v>
      </c>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row>
    <row r="11" spans="1:68" ht="151.5" customHeight="1" x14ac:dyDescent="0.3">
      <c r="A11" s="199"/>
      <c r="B11" s="202"/>
      <c r="C11" s="202"/>
      <c r="D11" s="202"/>
      <c r="E11" s="205"/>
      <c r="F11" s="202"/>
      <c r="G11" s="208"/>
      <c r="H11" s="193"/>
      <c r="I11" s="187"/>
      <c r="J11" s="190"/>
      <c r="K11" s="187">
        <f ca="1">IF(NOT(ISERROR(MATCH(J11,_xlfn.ANCHORARRAY(E22),0))),I24&amp;"Por favor no seleccionar los criterios de impacto",J11)</f>
        <v>0</v>
      </c>
      <c r="L11" s="193"/>
      <c r="M11" s="187"/>
      <c r="N11" s="196"/>
      <c r="O11" s="125">
        <v>2</v>
      </c>
      <c r="P11" s="126" t="s">
        <v>324</v>
      </c>
      <c r="Q11" s="127" t="str">
        <f>IF(OR(R11="Preventivo",R11="Detectivo"),"Probabilidad",IF(R11="Correctivo","Impacto",""))</f>
        <v>Probabilidad</v>
      </c>
      <c r="R11" s="128" t="s">
        <v>14</v>
      </c>
      <c r="S11" s="128" t="s">
        <v>9</v>
      </c>
      <c r="T11" s="129" t="str">
        <f t="shared" ref="T11:T15" si="0">IF(AND(R11="Preventivo",S11="Automático"),"50%",IF(AND(R11="Preventivo",S11="Manual"),"40%",IF(AND(R11="Detectivo",S11="Automático"),"40%",IF(AND(R11="Detectivo",S11="Manual"),"30%",IF(AND(R11="Correctivo",S11="Automático"),"35%",IF(AND(R11="Correctivo",S11="Manual"),"25%",""))))))</f>
        <v>40%</v>
      </c>
      <c r="U11" s="128" t="s">
        <v>19</v>
      </c>
      <c r="V11" s="128" t="s">
        <v>23</v>
      </c>
      <c r="W11" s="128" t="s">
        <v>119</v>
      </c>
      <c r="X11" s="130">
        <f>IFERROR(IF(AND(Q10="Probabilidad",Q11="Probabilidad"),(Z10-(+Z10*T11)),IF(Q11="Probabilidad",(I10-(+I10*T11)),IF(Q11="Impacto",Z10,""))),"")</f>
        <v>0.14399999999999999</v>
      </c>
      <c r="Y11" s="131" t="str">
        <f t="shared" ref="Y11:Y69" si="1">IFERROR(IF(X11="","",IF(X11&lt;=0.2,"Muy Baja",IF(X11&lt;=0.4,"Baja",IF(X11&lt;=0.6,"Media",IF(X11&lt;=0.8,"Alta","Muy Alta"))))),"")</f>
        <v>Muy Baja</v>
      </c>
      <c r="Z11" s="132">
        <f t="shared" ref="Z11:Z15" si="2">+X11</f>
        <v>0.14399999999999999</v>
      </c>
      <c r="AA11" s="131" t="str">
        <f t="shared" ref="AA11:AA69" ca="1" si="3">IFERROR(IF(AB11="","",IF(AB11&lt;=0.2,"Leve",IF(AB11&lt;=0.4,"Menor",IF(AB11&lt;=0.6,"Moderado",IF(AB11&lt;=0.8,"Mayor","Catastrófico"))))),"")</f>
        <v>Moderado</v>
      </c>
      <c r="AB11" s="132">
        <f ca="1">IFERROR(IF(AND(Q10="Impacto",Q11="Impacto"),(AB10-(+AB10*T11)),IF(Q11="Impacto",($M$10-(+$M$10*T11)),IF(Q11="Probabilidad",AB10,""))),"")</f>
        <v>0.6</v>
      </c>
      <c r="AC11" s="133" t="str">
        <f t="shared" ref="AC11:AC15" ca="1"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Moderado</v>
      </c>
      <c r="AD11" s="134" t="s">
        <v>136</v>
      </c>
      <c r="AE11" s="135" t="s">
        <v>323</v>
      </c>
      <c r="AF11" s="135" t="s">
        <v>325</v>
      </c>
      <c r="AG11" s="140" t="s">
        <v>231</v>
      </c>
      <c r="AH11" s="140" t="s">
        <v>232</v>
      </c>
      <c r="AI11" s="135" t="s">
        <v>326</v>
      </c>
      <c r="AJ11" s="136" t="s">
        <v>40</v>
      </c>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ht="151.5" customHeight="1" x14ac:dyDescent="0.3">
      <c r="A12" s="199"/>
      <c r="B12" s="202"/>
      <c r="C12" s="202"/>
      <c r="D12" s="202"/>
      <c r="E12" s="205"/>
      <c r="F12" s="202"/>
      <c r="G12" s="208"/>
      <c r="H12" s="193"/>
      <c r="I12" s="187"/>
      <c r="J12" s="190"/>
      <c r="K12" s="187">
        <f ca="1">IF(NOT(ISERROR(MATCH(J12,_xlfn.ANCHORARRAY(E23),0))),I25&amp;"Por favor no seleccionar los criterios de impacto",J12)</f>
        <v>0</v>
      </c>
      <c r="L12" s="193"/>
      <c r="M12" s="187"/>
      <c r="N12" s="196"/>
      <c r="O12" s="125">
        <v>3</v>
      </c>
      <c r="P12" s="138"/>
      <c r="Q12" s="127" t="str">
        <f>IF(OR(R12="Preventivo",R12="Detectivo"),"Probabilidad",IF(R12="Correctivo","Impacto",""))</f>
        <v/>
      </c>
      <c r="R12" s="128"/>
      <c r="S12" s="128"/>
      <c r="T12" s="129" t="str">
        <f t="shared" si="0"/>
        <v/>
      </c>
      <c r="U12" s="128"/>
      <c r="V12" s="128"/>
      <c r="W12" s="128"/>
      <c r="X12" s="130" t="str">
        <f>IFERROR(IF(AND(Q11="Probabilidad",Q12="Probabilidad"),(Z11-(+Z11*T12)),IF(AND(Q11="Impacto",Q12="Probabilidad"),(Z10-(+Z10*T12)),IF(Q12="Impacto",Z11,""))),"")</f>
        <v/>
      </c>
      <c r="Y12" s="131" t="str">
        <f t="shared" si="1"/>
        <v/>
      </c>
      <c r="Z12" s="132" t="str">
        <f t="shared" si="2"/>
        <v/>
      </c>
      <c r="AA12" s="131" t="str">
        <f t="shared" si="3"/>
        <v/>
      </c>
      <c r="AB12" s="132" t="str">
        <f>IFERROR(IF(AND(Q11="Impacto",Q12="Impacto"),(AB11-(+AB11*T12)),IF(AND(Q11="Probabilidad",Q12="Impacto"),(AB10-(+AB10*T12)),IF(Q12="Probabilidad",AB11,""))),"")</f>
        <v/>
      </c>
      <c r="AC12" s="133" t="str">
        <f t="shared" si="4"/>
        <v/>
      </c>
      <c r="AD12" s="134"/>
      <c r="AE12" s="135"/>
      <c r="AF12" s="136"/>
      <c r="AG12" s="137"/>
      <c r="AH12" s="137"/>
      <c r="AI12" s="135"/>
      <c r="AJ12" s="136"/>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ht="151.5" customHeight="1" x14ac:dyDescent="0.3">
      <c r="A13" s="199"/>
      <c r="B13" s="202"/>
      <c r="C13" s="202"/>
      <c r="D13" s="202"/>
      <c r="E13" s="205"/>
      <c r="F13" s="202"/>
      <c r="G13" s="208"/>
      <c r="H13" s="193"/>
      <c r="I13" s="187"/>
      <c r="J13" s="190"/>
      <c r="K13" s="187">
        <f ca="1">IF(NOT(ISERROR(MATCH(J13,_xlfn.ANCHORARRAY(E24),0))),I26&amp;"Por favor no seleccionar los criterios de impacto",J13)</f>
        <v>0</v>
      </c>
      <c r="L13" s="193"/>
      <c r="M13" s="187"/>
      <c r="N13" s="196"/>
      <c r="O13" s="125">
        <v>4</v>
      </c>
      <c r="P13" s="126"/>
      <c r="Q13" s="127" t="str">
        <f t="shared" ref="Q13:Q15" si="5">IF(OR(R13="Preventivo",R13="Detectivo"),"Probabilidad",IF(R13="Correctivo","Impacto",""))</f>
        <v/>
      </c>
      <c r="R13" s="128"/>
      <c r="S13" s="128"/>
      <c r="T13" s="129" t="str">
        <f t="shared" si="0"/>
        <v/>
      </c>
      <c r="U13" s="128"/>
      <c r="V13" s="128"/>
      <c r="W13" s="128"/>
      <c r="X13" s="130" t="str">
        <f t="shared" ref="X13:X15" si="6">IFERROR(IF(AND(Q12="Probabilidad",Q13="Probabilidad"),(Z12-(+Z12*T13)),IF(AND(Q12="Impacto",Q13="Probabilidad"),(Z11-(+Z11*T13)),IF(Q13="Impacto",Z12,""))),"")</f>
        <v/>
      </c>
      <c r="Y13" s="131" t="str">
        <f t="shared" si="1"/>
        <v/>
      </c>
      <c r="Z13" s="132" t="str">
        <f t="shared" si="2"/>
        <v/>
      </c>
      <c r="AA13" s="131" t="str">
        <f t="shared" si="3"/>
        <v/>
      </c>
      <c r="AB13" s="132" t="str">
        <f t="shared" ref="AB13:AB15" si="7">IFERROR(IF(AND(Q12="Impacto",Q13="Impacto"),(AB12-(+AB12*T13)),IF(AND(Q12="Probabilidad",Q13="Impacto"),(AB11-(+AB11*T13)),IF(Q13="Probabilidad",AB12,""))),"")</f>
        <v/>
      </c>
      <c r="AC13" s="133"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4"/>
      <c r="AE13" s="135"/>
      <c r="AF13" s="136"/>
      <c r="AG13" s="137"/>
      <c r="AH13" s="137"/>
      <c r="AI13" s="135"/>
      <c r="AJ13" s="136"/>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ht="151.5" customHeight="1" x14ac:dyDescent="0.3">
      <c r="A14" s="199"/>
      <c r="B14" s="202"/>
      <c r="C14" s="202"/>
      <c r="D14" s="202"/>
      <c r="E14" s="205"/>
      <c r="F14" s="202"/>
      <c r="G14" s="208"/>
      <c r="H14" s="193"/>
      <c r="I14" s="187"/>
      <c r="J14" s="190"/>
      <c r="K14" s="187">
        <f ca="1">IF(NOT(ISERROR(MATCH(J14,_xlfn.ANCHORARRAY(E25),0))),I27&amp;"Por favor no seleccionar los criterios de impacto",J14)</f>
        <v>0</v>
      </c>
      <c r="L14" s="193"/>
      <c r="M14" s="187"/>
      <c r="N14" s="196"/>
      <c r="O14" s="125">
        <v>5</v>
      </c>
      <c r="P14" s="126"/>
      <c r="Q14" s="127" t="str">
        <f t="shared" si="5"/>
        <v/>
      </c>
      <c r="R14" s="128"/>
      <c r="S14" s="128"/>
      <c r="T14" s="129" t="str">
        <f t="shared" si="0"/>
        <v/>
      </c>
      <c r="U14" s="128"/>
      <c r="V14" s="128"/>
      <c r="W14" s="128"/>
      <c r="X14" s="130" t="str">
        <f t="shared" si="6"/>
        <v/>
      </c>
      <c r="Y14" s="131" t="str">
        <f t="shared" si="1"/>
        <v/>
      </c>
      <c r="Z14" s="132" t="str">
        <f t="shared" si="2"/>
        <v/>
      </c>
      <c r="AA14" s="131" t="str">
        <f t="shared" si="3"/>
        <v/>
      </c>
      <c r="AB14" s="132" t="str">
        <f t="shared" si="7"/>
        <v/>
      </c>
      <c r="AC14" s="133" t="str">
        <f t="shared" si="4"/>
        <v/>
      </c>
      <c r="AD14" s="134"/>
      <c r="AE14" s="135"/>
      <c r="AF14" s="136"/>
      <c r="AG14" s="137"/>
      <c r="AH14" s="137"/>
      <c r="AI14" s="135"/>
      <c r="AJ14" s="136"/>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ht="151.5" customHeight="1" x14ac:dyDescent="0.3">
      <c r="A15" s="200"/>
      <c r="B15" s="203"/>
      <c r="C15" s="203"/>
      <c r="D15" s="203"/>
      <c r="E15" s="206"/>
      <c r="F15" s="203"/>
      <c r="G15" s="209"/>
      <c r="H15" s="194"/>
      <c r="I15" s="188"/>
      <c r="J15" s="191"/>
      <c r="K15" s="188">
        <f ca="1">IF(NOT(ISERROR(MATCH(J15,_xlfn.ANCHORARRAY(E26),0))),I28&amp;"Por favor no seleccionar los criterios de impacto",J15)</f>
        <v>0</v>
      </c>
      <c r="L15" s="194"/>
      <c r="M15" s="188"/>
      <c r="N15" s="197"/>
      <c r="O15" s="125">
        <v>6</v>
      </c>
      <c r="P15" s="126"/>
      <c r="Q15" s="127" t="str">
        <f t="shared" si="5"/>
        <v/>
      </c>
      <c r="R15" s="128"/>
      <c r="S15" s="128"/>
      <c r="T15" s="129" t="str">
        <f t="shared" si="0"/>
        <v/>
      </c>
      <c r="U15" s="128"/>
      <c r="V15" s="128"/>
      <c r="W15" s="128"/>
      <c r="X15" s="130" t="str">
        <f t="shared" si="6"/>
        <v/>
      </c>
      <c r="Y15" s="131" t="str">
        <f t="shared" si="1"/>
        <v/>
      </c>
      <c r="Z15" s="132" t="str">
        <f t="shared" si="2"/>
        <v/>
      </c>
      <c r="AA15" s="131" t="str">
        <f t="shared" si="3"/>
        <v/>
      </c>
      <c r="AB15" s="132" t="str">
        <f t="shared" si="7"/>
        <v/>
      </c>
      <c r="AC15" s="133" t="str">
        <f t="shared" si="4"/>
        <v/>
      </c>
      <c r="AD15" s="134"/>
      <c r="AE15" s="135"/>
      <c r="AF15" s="136"/>
      <c r="AG15" s="137"/>
      <c r="AH15" s="137"/>
      <c r="AI15" s="135"/>
      <c r="AJ15" s="136"/>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ht="151.5" customHeight="1" x14ac:dyDescent="0.3">
      <c r="A16" s="198">
        <v>2</v>
      </c>
      <c r="B16" s="201"/>
      <c r="C16" s="201"/>
      <c r="D16" s="201"/>
      <c r="E16" s="204"/>
      <c r="F16" s="201"/>
      <c r="G16" s="207"/>
      <c r="H16" s="192" t="str">
        <f>IF(G16&lt;=0,"",IF(G16&lt;=2,"Muy Baja",IF(G16&lt;=24,"Baja",IF(G16&lt;=500,"Media",IF(G16&lt;=5000,"Alta","Muy Alta")))))</f>
        <v/>
      </c>
      <c r="I16" s="186" t="str">
        <f>IF(H16="","",IF(H16="Muy Baja",0.2,IF(H16="Baja",0.4,IF(H16="Media",0.6,IF(H16="Alta",0.8,IF(H16="Muy Alta",1,))))))</f>
        <v/>
      </c>
      <c r="J16" s="189"/>
      <c r="K16" s="186">
        <f ca="1">IF(NOT(ISERROR(MATCH(J16,'Tabla Impacto'!$B$221:$B$223,0))),'Tabla Impacto'!$F$223&amp;"Por favor no seleccionar los criterios de impacto(Afectación Económica o presupuestal y Pérdida Reputacional)",J16)</f>
        <v>0</v>
      </c>
      <c r="L16" s="192" t="str">
        <f ca="1">IF(OR(K16='Tabla Impacto'!$C$11,K16='Tabla Impacto'!$D$11),"Leve",IF(OR(K16='Tabla Impacto'!$C$12,K16='Tabla Impacto'!$D$12),"Menor",IF(OR(K16='Tabla Impacto'!$C$13,K16='Tabla Impacto'!$D$13),"Moderado",IF(OR(K16='Tabla Impacto'!$C$14,K16='Tabla Impacto'!$D$14),"Mayor",IF(OR(K16='Tabla Impacto'!$C$15,K16='Tabla Impacto'!$D$15),"Catastrófico","")))))</f>
        <v/>
      </c>
      <c r="M16" s="186" t="str">
        <f ca="1">IF(L16="","",IF(L16="Leve",0.2,IF(L16="Menor",0.4,IF(L16="Moderado",0.6,IF(L16="Mayor",0.8,IF(L16="Catastrófico",1,))))))</f>
        <v/>
      </c>
      <c r="N16" s="195" t="str">
        <f ca="1">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
      </c>
      <c r="O16" s="125">
        <v>1</v>
      </c>
      <c r="P16" s="126"/>
      <c r="Q16" s="127" t="str">
        <f>IF(OR(R16="Preventivo",R16="Detectivo"),"Probabilidad",IF(R16="Correctivo","Impacto",""))</f>
        <v/>
      </c>
      <c r="R16" s="128"/>
      <c r="S16" s="128"/>
      <c r="T16" s="129" t="str">
        <f>IF(AND(R16="Preventivo",S16="Automático"),"50%",IF(AND(R16="Preventivo",S16="Manual"),"40%",IF(AND(R16="Detectivo",S16="Automático"),"40%",IF(AND(R16="Detectivo",S16="Manual"),"30%",IF(AND(R16="Correctivo",S16="Automático"),"35%",IF(AND(R16="Correctivo",S16="Manual"),"25%",""))))))</f>
        <v/>
      </c>
      <c r="U16" s="128"/>
      <c r="V16" s="128"/>
      <c r="W16" s="128"/>
      <c r="X16" s="130" t="str">
        <f>IFERROR(IF(Q16="Probabilidad",(I16-(+I16*T16)),IF(Q16="Impacto",I16,"")),"")</f>
        <v/>
      </c>
      <c r="Y16" s="131" t="str">
        <f>IFERROR(IF(X16="","",IF(X16&lt;=0.2,"Muy Baja",IF(X16&lt;=0.4,"Baja",IF(X16&lt;=0.6,"Media",IF(X16&lt;=0.8,"Alta","Muy Alta"))))),"")</f>
        <v/>
      </c>
      <c r="Z16" s="132" t="str">
        <f>+X16</f>
        <v/>
      </c>
      <c r="AA16" s="131" t="str">
        <f>IFERROR(IF(AB16="","",IF(AB16&lt;=0.2,"Leve",IF(AB16&lt;=0.4,"Menor",IF(AB16&lt;=0.6,"Moderado",IF(AB16&lt;=0.8,"Mayor","Catastrófico"))))),"")</f>
        <v/>
      </c>
      <c r="AB16" s="132" t="str">
        <f>IFERROR(IF(Q16="Impacto",(M16-(+M16*T16)),IF(Q16="Probabilidad",M16,"")),"")</f>
        <v/>
      </c>
      <c r="AC16" s="133" t="str">
        <f>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
      </c>
      <c r="AD16" s="134"/>
      <c r="AE16" s="135"/>
      <c r="AF16" s="135"/>
      <c r="AG16" s="140"/>
      <c r="AH16" s="140"/>
      <c r="AI16" s="135"/>
      <c r="AJ16" s="136"/>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ht="151.5" customHeight="1" x14ac:dyDescent="0.3">
      <c r="A17" s="199"/>
      <c r="B17" s="202"/>
      <c r="C17" s="202"/>
      <c r="D17" s="202"/>
      <c r="E17" s="205"/>
      <c r="F17" s="202"/>
      <c r="G17" s="208"/>
      <c r="H17" s="193"/>
      <c r="I17" s="187"/>
      <c r="J17" s="190"/>
      <c r="K17" s="187">
        <f ca="1">IF(NOT(ISERROR(MATCH(J17,_xlfn.ANCHORARRAY(E28),0))),I30&amp;"Por favor no seleccionar los criterios de impacto",J17)</f>
        <v>0</v>
      </c>
      <c r="L17" s="193"/>
      <c r="M17" s="187"/>
      <c r="N17" s="196"/>
      <c r="O17" s="125">
        <v>2</v>
      </c>
      <c r="P17" s="126"/>
      <c r="Q17" s="127" t="str">
        <f>IF(OR(R17="Preventivo",R17="Detectivo"),"Probabilidad",IF(R17="Correctivo","Impacto",""))</f>
        <v/>
      </c>
      <c r="R17" s="128"/>
      <c r="S17" s="128"/>
      <c r="T17" s="129" t="str">
        <f t="shared" ref="T17:T21" si="8">IF(AND(R17="Preventivo",S17="Automático"),"50%",IF(AND(R17="Preventivo",S17="Manual"),"40%",IF(AND(R17="Detectivo",S17="Automático"),"40%",IF(AND(R17="Detectivo",S17="Manual"),"30%",IF(AND(R17="Correctivo",S17="Automático"),"35%",IF(AND(R17="Correctivo",S17="Manual"),"25%",""))))))</f>
        <v/>
      </c>
      <c r="U17" s="128"/>
      <c r="V17" s="128"/>
      <c r="W17" s="128"/>
      <c r="X17" s="130" t="str">
        <f>IFERROR(IF(AND(Q16="Probabilidad",Q17="Probabilidad"),(Z16-(+Z16*T17)),IF(Q17="Probabilidad",(I16-(+I16*T17)),IF(Q17="Impacto",Z16,""))),"")</f>
        <v/>
      </c>
      <c r="Y17" s="131" t="str">
        <f t="shared" si="1"/>
        <v/>
      </c>
      <c r="Z17" s="132" t="str">
        <f t="shared" ref="Z17:Z21" si="9">+X17</f>
        <v/>
      </c>
      <c r="AA17" s="131" t="str">
        <f t="shared" si="3"/>
        <v/>
      </c>
      <c r="AB17" s="132" t="str">
        <f>IFERROR(IF(AND(Q16="Impacto",Q17="Impacto"),(AB10-(+AB10*T17)),IF(Q17="Impacto",($M$16-(+$M$16*T17)),IF(Q17="Probabilidad",AB10,""))),"")</f>
        <v/>
      </c>
      <c r="AC17" s="133" t="str">
        <f t="shared" ref="AC17:AC18" si="10">IFERROR(IF(OR(AND(Y17="Muy Baja",AA17="Leve"),AND(Y17="Muy Baja",AA17="Menor"),AND(Y17="Baja",AA17="Leve")),"Bajo",IF(OR(AND(Y17="Muy baja",AA17="Moderado"),AND(Y17="Baja",AA17="Menor"),AND(Y17="Baja",AA17="Moderado"),AND(Y17="Media",AA17="Leve"),AND(Y17="Media",AA17="Menor"),AND(Y17="Media",AA17="Moderado"),AND(Y17="Alta",AA17="Leve"),AND(Y17="Alta",AA17="Menor")),"Moderado",IF(OR(AND(Y17="Muy Baja",AA17="Mayor"),AND(Y17="Baja",AA17="Mayor"),AND(Y17="Media",AA17="Mayor"),AND(Y17="Alta",AA17="Moderado"),AND(Y17="Alta",AA17="Mayor"),AND(Y17="Muy Alta",AA17="Leve"),AND(Y17="Muy Alta",AA17="Menor"),AND(Y17="Muy Alta",AA17="Moderado"),AND(Y17="Muy Alta",AA17="Mayor")),"Alto",IF(OR(AND(Y17="Muy Baja",AA17="Catastrófico"),AND(Y17="Baja",AA17="Catastrófico"),AND(Y17="Media",AA17="Catastrófico"),AND(Y17="Alta",AA17="Catastrófico"),AND(Y17="Muy Alta",AA17="Catastrófico")),"Extremo","")))),"")</f>
        <v/>
      </c>
      <c r="AD17" s="134"/>
      <c r="AE17" s="135"/>
      <c r="AF17" s="136"/>
      <c r="AG17" s="137"/>
      <c r="AH17" s="137"/>
      <c r="AI17" s="135"/>
      <c r="AJ17" s="136"/>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ht="151.5" customHeight="1" x14ac:dyDescent="0.3">
      <c r="A18" s="199"/>
      <c r="B18" s="202"/>
      <c r="C18" s="202"/>
      <c r="D18" s="202"/>
      <c r="E18" s="205"/>
      <c r="F18" s="202"/>
      <c r="G18" s="208"/>
      <c r="H18" s="193"/>
      <c r="I18" s="187"/>
      <c r="J18" s="190"/>
      <c r="K18" s="187">
        <f ca="1">IF(NOT(ISERROR(MATCH(J18,_xlfn.ANCHORARRAY(E29),0))),I31&amp;"Por favor no seleccionar los criterios de impacto",J18)</f>
        <v>0</v>
      </c>
      <c r="L18" s="193"/>
      <c r="M18" s="187"/>
      <c r="N18" s="196"/>
      <c r="O18" s="125">
        <v>3</v>
      </c>
      <c r="P18" s="138"/>
      <c r="Q18" s="127" t="str">
        <f>IF(OR(R18="Preventivo",R18="Detectivo"),"Probabilidad",IF(R18="Correctivo","Impacto",""))</f>
        <v/>
      </c>
      <c r="R18" s="128"/>
      <c r="S18" s="128"/>
      <c r="T18" s="129" t="str">
        <f t="shared" si="8"/>
        <v/>
      </c>
      <c r="U18" s="128"/>
      <c r="V18" s="128"/>
      <c r="W18" s="128"/>
      <c r="X18" s="130" t="str">
        <f>IFERROR(IF(AND(Q17="Probabilidad",Q18="Probabilidad"),(Z17-(+Z17*T18)),IF(AND(Q17="Impacto",Q18="Probabilidad"),(Z16-(+Z16*T18)),IF(Q18="Impacto",Z17,""))),"")</f>
        <v/>
      </c>
      <c r="Y18" s="131" t="str">
        <f t="shared" si="1"/>
        <v/>
      </c>
      <c r="Z18" s="132" t="str">
        <f t="shared" si="9"/>
        <v/>
      </c>
      <c r="AA18" s="131" t="str">
        <f t="shared" si="3"/>
        <v/>
      </c>
      <c r="AB18" s="132" t="str">
        <f>IFERROR(IF(AND(Q17="Impacto",Q18="Impacto"),(AB17-(+AB17*T18)),IF(AND(Q17="Probabilidad",Q18="Impacto"),(AB16-(+AB16*T18)),IF(Q18="Probabilidad",AB17,""))),"")</f>
        <v/>
      </c>
      <c r="AC18" s="133" t="str">
        <f t="shared" si="10"/>
        <v/>
      </c>
      <c r="AD18" s="134"/>
      <c r="AE18" s="135"/>
      <c r="AF18" s="136"/>
      <c r="AG18" s="137"/>
      <c r="AH18" s="137"/>
      <c r="AI18" s="135"/>
      <c r="AJ18" s="136"/>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ht="151.5" customHeight="1" x14ac:dyDescent="0.3">
      <c r="A19" s="199"/>
      <c r="B19" s="202"/>
      <c r="C19" s="202"/>
      <c r="D19" s="202"/>
      <c r="E19" s="205"/>
      <c r="F19" s="202"/>
      <c r="G19" s="208"/>
      <c r="H19" s="193"/>
      <c r="I19" s="187"/>
      <c r="J19" s="190"/>
      <c r="K19" s="187">
        <f ca="1">IF(NOT(ISERROR(MATCH(J19,_xlfn.ANCHORARRAY(E30),0))),I32&amp;"Por favor no seleccionar los criterios de impacto",J19)</f>
        <v>0</v>
      </c>
      <c r="L19" s="193"/>
      <c r="M19" s="187"/>
      <c r="N19" s="196"/>
      <c r="O19" s="125">
        <v>4</v>
      </c>
      <c r="P19" s="126"/>
      <c r="Q19" s="127" t="str">
        <f t="shared" ref="Q19:Q21" si="11">IF(OR(R19="Preventivo",R19="Detectivo"),"Probabilidad",IF(R19="Correctivo","Impacto",""))</f>
        <v/>
      </c>
      <c r="R19" s="128"/>
      <c r="S19" s="128"/>
      <c r="T19" s="129" t="str">
        <f t="shared" si="8"/>
        <v/>
      </c>
      <c r="U19" s="128"/>
      <c r="V19" s="128"/>
      <c r="W19" s="128"/>
      <c r="X19" s="130" t="str">
        <f t="shared" ref="X19:X21" si="12">IFERROR(IF(AND(Q18="Probabilidad",Q19="Probabilidad"),(Z18-(+Z18*T19)),IF(AND(Q18="Impacto",Q19="Probabilidad"),(Z17-(+Z17*T19)),IF(Q19="Impacto",Z18,""))),"")</f>
        <v/>
      </c>
      <c r="Y19" s="131" t="str">
        <f t="shared" si="1"/>
        <v/>
      </c>
      <c r="Z19" s="132" t="str">
        <f t="shared" si="9"/>
        <v/>
      </c>
      <c r="AA19" s="131" t="str">
        <f t="shared" si="3"/>
        <v/>
      </c>
      <c r="AB19" s="132" t="str">
        <f t="shared" ref="AB19:AB21" si="13">IFERROR(IF(AND(Q18="Impacto",Q19="Impacto"),(AB18-(+AB18*T19)),IF(AND(Q18="Probabilidad",Q19="Impacto"),(AB17-(+AB17*T19)),IF(Q19="Probabilidad",AB18,""))),"")</f>
        <v/>
      </c>
      <c r="AC19" s="133"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4"/>
      <c r="AE19" s="135"/>
      <c r="AF19" s="136"/>
      <c r="AG19" s="137"/>
      <c r="AH19" s="137"/>
      <c r="AI19" s="135"/>
      <c r="AJ19" s="136"/>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ht="151.5" customHeight="1" x14ac:dyDescent="0.3">
      <c r="A20" s="199"/>
      <c r="B20" s="202"/>
      <c r="C20" s="202"/>
      <c r="D20" s="202"/>
      <c r="E20" s="205"/>
      <c r="F20" s="202"/>
      <c r="G20" s="208"/>
      <c r="H20" s="193"/>
      <c r="I20" s="187"/>
      <c r="J20" s="190"/>
      <c r="K20" s="187">
        <f ca="1">IF(NOT(ISERROR(MATCH(J20,_xlfn.ANCHORARRAY(E31),0))),I33&amp;"Por favor no seleccionar los criterios de impacto",J20)</f>
        <v>0</v>
      </c>
      <c r="L20" s="193"/>
      <c r="M20" s="187"/>
      <c r="N20" s="196"/>
      <c r="O20" s="125">
        <v>5</v>
      </c>
      <c r="P20" s="126"/>
      <c r="Q20" s="127" t="str">
        <f t="shared" si="11"/>
        <v/>
      </c>
      <c r="R20" s="128"/>
      <c r="S20" s="128"/>
      <c r="T20" s="129" t="str">
        <f t="shared" si="8"/>
        <v/>
      </c>
      <c r="U20" s="128"/>
      <c r="V20" s="128"/>
      <c r="W20" s="128"/>
      <c r="X20" s="130" t="str">
        <f t="shared" si="12"/>
        <v/>
      </c>
      <c r="Y20" s="131" t="str">
        <f t="shared" si="1"/>
        <v/>
      </c>
      <c r="Z20" s="132" t="str">
        <f t="shared" si="9"/>
        <v/>
      </c>
      <c r="AA20" s="131" t="str">
        <f t="shared" si="3"/>
        <v/>
      </c>
      <c r="AB20" s="132" t="str">
        <f t="shared" si="13"/>
        <v/>
      </c>
      <c r="AC20" s="133"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4"/>
      <c r="AE20" s="135"/>
      <c r="AF20" s="136"/>
      <c r="AG20" s="137"/>
      <c r="AH20" s="137"/>
      <c r="AI20" s="135"/>
      <c r="AJ20" s="136"/>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ht="151.5" customHeight="1" x14ac:dyDescent="0.3">
      <c r="A21" s="200"/>
      <c r="B21" s="203"/>
      <c r="C21" s="203"/>
      <c r="D21" s="203"/>
      <c r="E21" s="206"/>
      <c r="F21" s="203"/>
      <c r="G21" s="209"/>
      <c r="H21" s="194"/>
      <c r="I21" s="188"/>
      <c r="J21" s="191"/>
      <c r="K21" s="188">
        <f ca="1">IF(NOT(ISERROR(MATCH(J21,_xlfn.ANCHORARRAY(E32),0))),I34&amp;"Por favor no seleccionar los criterios de impacto",J21)</f>
        <v>0</v>
      </c>
      <c r="L21" s="194"/>
      <c r="M21" s="188"/>
      <c r="N21" s="197"/>
      <c r="O21" s="125">
        <v>6</v>
      </c>
      <c r="P21" s="126"/>
      <c r="Q21" s="127" t="str">
        <f t="shared" si="11"/>
        <v/>
      </c>
      <c r="R21" s="128"/>
      <c r="S21" s="128"/>
      <c r="T21" s="129" t="str">
        <f t="shared" si="8"/>
        <v/>
      </c>
      <c r="U21" s="128"/>
      <c r="V21" s="128"/>
      <c r="W21" s="128"/>
      <c r="X21" s="130" t="str">
        <f t="shared" si="12"/>
        <v/>
      </c>
      <c r="Y21" s="131" t="str">
        <f t="shared" si="1"/>
        <v/>
      </c>
      <c r="Z21" s="132" t="str">
        <f t="shared" si="9"/>
        <v/>
      </c>
      <c r="AA21" s="131" t="str">
        <f t="shared" si="3"/>
        <v/>
      </c>
      <c r="AB21" s="132" t="str">
        <f t="shared" si="13"/>
        <v/>
      </c>
      <c r="AC21" s="133" t="str">
        <f t="shared" si="14"/>
        <v/>
      </c>
      <c r="AD21" s="134"/>
      <c r="AE21" s="135"/>
      <c r="AF21" s="136"/>
      <c r="AG21" s="137"/>
      <c r="AH21" s="137"/>
      <c r="AI21" s="135"/>
      <c r="AJ21" s="136"/>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ht="151.5" customHeight="1" x14ac:dyDescent="0.3">
      <c r="A22" s="198">
        <v>3</v>
      </c>
      <c r="B22" s="201"/>
      <c r="C22" s="201"/>
      <c r="D22" s="201"/>
      <c r="E22" s="204"/>
      <c r="F22" s="201"/>
      <c r="G22" s="207"/>
      <c r="H22" s="192" t="str">
        <f>IF(G22&lt;=0,"",IF(G22&lt;=2,"Muy Baja",IF(G22&lt;=24,"Baja",IF(G22&lt;=500,"Media",IF(G22&lt;=5000,"Alta","Muy Alta")))))</f>
        <v/>
      </c>
      <c r="I22" s="186" t="str">
        <f>IF(H22="","",IF(H22="Muy Baja",0.2,IF(H22="Baja",0.4,IF(H22="Media",0.6,IF(H22="Alta",0.8,IF(H22="Muy Alta",1,))))))</f>
        <v/>
      </c>
      <c r="J22" s="189"/>
      <c r="K22" s="186">
        <f ca="1">IF(NOT(ISERROR(MATCH(J22,'Tabla Impacto'!$B$221:$B$223,0))),'Tabla Impacto'!$F$223&amp;"Por favor no seleccionar los criterios de impacto(Afectación Económica o presupuestal y Pérdida Reputacional)",J22)</f>
        <v>0</v>
      </c>
      <c r="L22" s="192" t="str">
        <f ca="1">IF(OR(K22='Tabla Impacto'!$C$11,K22='Tabla Impacto'!$D$11),"Leve",IF(OR(K22='Tabla Impacto'!$C$12,K22='Tabla Impacto'!$D$12),"Menor",IF(OR(K22='Tabla Impacto'!$C$13,K22='Tabla Impacto'!$D$13),"Moderado",IF(OR(K22='Tabla Impacto'!$C$14,K22='Tabla Impacto'!$D$14),"Mayor",IF(OR(K22='Tabla Impacto'!$C$15,K22='Tabla Impacto'!$D$15),"Catastrófico","")))))</f>
        <v/>
      </c>
      <c r="M22" s="186" t="str">
        <f ca="1">IF(L22="","",IF(L22="Leve",0.2,IF(L22="Menor",0.4,IF(L22="Moderado",0.6,IF(L22="Mayor",0.8,IF(L22="Catastrófico",1,))))))</f>
        <v/>
      </c>
      <c r="N22" s="195" t="str">
        <f ca="1">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
      </c>
      <c r="O22" s="125">
        <v>1</v>
      </c>
      <c r="P22" s="126"/>
      <c r="Q22" s="127" t="str">
        <f>IF(OR(R22="Preventivo",R22="Detectivo"),"Probabilidad",IF(R22="Correctivo","Impacto",""))</f>
        <v/>
      </c>
      <c r="R22" s="128"/>
      <c r="S22" s="128"/>
      <c r="T22" s="129" t="str">
        <f>IF(AND(R22="Preventivo",S22="Automático"),"50%",IF(AND(R22="Preventivo",S22="Manual"),"40%",IF(AND(R22="Detectivo",S22="Automático"),"40%",IF(AND(R22="Detectivo",S22="Manual"),"30%",IF(AND(R22="Correctivo",S22="Automático"),"35%",IF(AND(R22="Correctivo",S22="Manual"),"25%",""))))))</f>
        <v/>
      </c>
      <c r="U22" s="128"/>
      <c r="V22" s="128"/>
      <c r="W22" s="128"/>
      <c r="X22" s="130" t="str">
        <f>IFERROR(IF(Q22="Probabilidad",(I22-(+I22*T22)),IF(Q22="Impacto",I22,"")),"")</f>
        <v/>
      </c>
      <c r="Y22" s="131" t="str">
        <f>IFERROR(IF(X22="","",IF(X22&lt;=0.2,"Muy Baja",IF(X22&lt;=0.4,"Baja",IF(X22&lt;=0.6,"Media",IF(X22&lt;=0.8,"Alta","Muy Alta"))))),"")</f>
        <v/>
      </c>
      <c r="Z22" s="132" t="str">
        <f>+X22</f>
        <v/>
      </c>
      <c r="AA22" s="131" t="str">
        <f>IFERROR(IF(AB22="","",IF(AB22&lt;=0.2,"Leve",IF(AB22&lt;=0.4,"Menor",IF(AB22&lt;=0.6,"Moderado",IF(AB22&lt;=0.8,"Mayor","Catastrófico"))))),"")</f>
        <v/>
      </c>
      <c r="AB22" s="132" t="str">
        <f>IFERROR(IF(Q22="Impacto",(M22-(+M22*T22)),IF(Q22="Probabilidad",M22,"")),"")</f>
        <v/>
      </c>
      <c r="AC22" s="133"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
      </c>
      <c r="AD22" s="134"/>
      <c r="AE22" s="126"/>
      <c r="AF22" s="135"/>
      <c r="AG22" s="137"/>
      <c r="AH22" s="137"/>
      <c r="AI22" s="135"/>
      <c r="AJ22" s="136"/>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ht="151.5" customHeight="1" x14ac:dyDescent="0.3">
      <c r="A23" s="199"/>
      <c r="B23" s="202"/>
      <c r="C23" s="202"/>
      <c r="D23" s="202"/>
      <c r="E23" s="205"/>
      <c r="F23" s="202"/>
      <c r="G23" s="208"/>
      <c r="H23" s="193"/>
      <c r="I23" s="187"/>
      <c r="J23" s="190"/>
      <c r="K23" s="187">
        <f t="shared" ref="K23:K27" ca="1" si="15">IF(NOT(ISERROR(MATCH(J23,_xlfn.ANCHORARRAY(E34),0))),I36&amp;"Por favor no seleccionar los criterios de impacto",J23)</f>
        <v>0</v>
      </c>
      <c r="L23" s="193"/>
      <c r="M23" s="187"/>
      <c r="N23" s="196"/>
      <c r="O23" s="125">
        <v>2</v>
      </c>
      <c r="P23" s="126"/>
      <c r="Q23" s="127" t="str">
        <f>IF(OR(R23="Preventivo",R23="Detectivo"),"Probabilidad",IF(R23="Correctivo","Impacto",""))</f>
        <v/>
      </c>
      <c r="R23" s="128"/>
      <c r="S23" s="128"/>
      <c r="T23" s="129" t="str">
        <f t="shared" ref="T23:T27" si="16">IF(AND(R23="Preventivo",S23="Automático"),"50%",IF(AND(R23="Preventivo",S23="Manual"),"40%",IF(AND(R23="Detectivo",S23="Automático"),"40%",IF(AND(R23="Detectivo",S23="Manual"),"30%",IF(AND(R23="Correctivo",S23="Automático"),"35%",IF(AND(R23="Correctivo",S23="Manual"),"25%",""))))))</f>
        <v/>
      </c>
      <c r="U23" s="128"/>
      <c r="V23" s="128"/>
      <c r="W23" s="128"/>
      <c r="X23" s="139" t="str">
        <f>IFERROR(IF(AND(Q22="Probabilidad",Q23="Probabilidad"),(Z22-(+Z22*T23)),IF(Q23="Probabilidad",(I22-(+I22*T23)),IF(Q23="Impacto",Z22,""))),"")</f>
        <v/>
      </c>
      <c r="Y23" s="131" t="str">
        <f t="shared" si="1"/>
        <v/>
      </c>
      <c r="Z23" s="132" t="str">
        <f t="shared" ref="Z23:Z27" si="17">+X23</f>
        <v/>
      </c>
      <c r="AA23" s="131" t="str">
        <f t="shared" si="3"/>
        <v/>
      </c>
      <c r="AB23" s="132" t="str">
        <f>IFERROR(IF(AND(Q22="Impacto",Q23="Impacto"),(AB16-(+AB16*T23)),IF(Q23="Impacto",($M$22-(+$M$22*T23)),IF(Q23="Probabilidad",AB16,""))),"")</f>
        <v/>
      </c>
      <c r="AC23" s="133"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34"/>
      <c r="AE23" s="135"/>
      <c r="AF23" s="136"/>
      <c r="AG23" s="137"/>
      <c r="AH23" s="137"/>
      <c r="AI23" s="135"/>
      <c r="AJ23" s="136"/>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ht="151.5" customHeight="1" x14ac:dyDescent="0.3">
      <c r="A24" s="199"/>
      <c r="B24" s="202"/>
      <c r="C24" s="202"/>
      <c r="D24" s="202"/>
      <c r="E24" s="205"/>
      <c r="F24" s="202"/>
      <c r="G24" s="208"/>
      <c r="H24" s="193"/>
      <c r="I24" s="187"/>
      <c r="J24" s="190"/>
      <c r="K24" s="187">
        <f t="shared" ca="1" si="15"/>
        <v>0</v>
      </c>
      <c r="L24" s="193"/>
      <c r="M24" s="187"/>
      <c r="N24" s="196"/>
      <c r="O24" s="125">
        <v>3</v>
      </c>
      <c r="P24" s="138"/>
      <c r="Q24" s="127" t="str">
        <f>IF(OR(R24="Preventivo",R24="Detectivo"),"Probabilidad",IF(R24="Correctivo","Impacto",""))</f>
        <v/>
      </c>
      <c r="R24" s="128"/>
      <c r="S24" s="128"/>
      <c r="T24" s="129" t="str">
        <f t="shared" si="16"/>
        <v/>
      </c>
      <c r="U24" s="128"/>
      <c r="V24" s="128"/>
      <c r="W24" s="128"/>
      <c r="X24" s="130" t="str">
        <f>IFERROR(IF(AND(Q23="Probabilidad",Q24="Probabilidad"),(Z23-(+Z23*T24)),IF(AND(Q23="Impacto",Q24="Probabilidad"),(Z22-(+Z22*T24)),IF(Q24="Impacto",Z23,""))),"")</f>
        <v/>
      </c>
      <c r="Y24" s="131" t="str">
        <f t="shared" si="1"/>
        <v/>
      </c>
      <c r="Z24" s="132" t="str">
        <f t="shared" si="17"/>
        <v/>
      </c>
      <c r="AA24" s="131" t="str">
        <f t="shared" si="3"/>
        <v/>
      </c>
      <c r="AB24" s="132" t="str">
        <f>IFERROR(IF(AND(Q23="Impacto",Q24="Impacto"),(AB23-(+AB23*T24)),IF(AND(Q23="Probabilidad",Q24="Impacto"),(AB22-(+AB22*T24)),IF(Q24="Probabilidad",AB23,""))),"")</f>
        <v/>
      </c>
      <c r="AC24" s="133" t="str">
        <f t="shared" si="18"/>
        <v/>
      </c>
      <c r="AD24" s="134"/>
      <c r="AE24" s="135"/>
      <c r="AF24" s="136"/>
      <c r="AG24" s="137"/>
      <c r="AH24" s="137"/>
      <c r="AI24" s="135"/>
      <c r="AJ24" s="136"/>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ht="151.5" customHeight="1" x14ac:dyDescent="0.3">
      <c r="A25" s="199"/>
      <c r="B25" s="202"/>
      <c r="C25" s="202"/>
      <c r="D25" s="202"/>
      <c r="E25" s="205"/>
      <c r="F25" s="202"/>
      <c r="G25" s="208"/>
      <c r="H25" s="193"/>
      <c r="I25" s="187"/>
      <c r="J25" s="190"/>
      <c r="K25" s="187">
        <f t="shared" ca="1" si="15"/>
        <v>0</v>
      </c>
      <c r="L25" s="193"/>
      <c r="M25" s="187"/>
      <c r="N25" s="196"/>
      <c r="O25" s="125">
        <v>4</v>
      </c>
      <c r="P25" s="126"/>
      <c r="Q25" s="127" t="str">
        <f t="shared" ref="Q25:Q27" si="19">IF(OR(R25="Preventivo",R25="Detectivo"),"Probabilidad",IF(R25="Correctivo","Impacto",""))</f>
        <v/>
      </c>
      <c r="R25" s="128"/>
      <c r="S25" s="128"/>
      <c r="T25" s="129" t="str">
        <f t="shared" si="16"/>
        <v/>
      </c>
      <c r="U25" s="128"/>
      <c r="V25" s="128"/>
      <c r="W25" s="128"/>
      <c r="X25" s="130" t="str">
        <f t="shared" ref="X25:X27" si="20">IFERROR(IF(AND(Q24="Probabilidad",Q25="Probabilidad"),(Z24-(+Z24*T25)),IF(AND(Q24="Impacto",Q25="Probabilidad"),(Z23-(+Z23*T25)),IF(Q25="Impacto",Z24,""))),"")</f>
        <v/>
      </c>
      <c r="Y25" s="131" t="str">
        <f t="shared" si="1"/>
        <v/>
      </c>
      <c r="Z25" s="132" t="str">
        <f t="shared" si="17"/>
        <v/>
      </c>
      <c r="AA25" s="131" t="str">
        <f t="shared" si="3"/>
        <v/>
      </c>
      <c r="AB25" s="132" t="str">
        <f t="shared" ref="AB25:AB27" si="21">IFERROR(IF(AND(Q24="Impacto",Q25="Impacto"),(AB24-(+AB24*T25)),IF(AND(Q24="Probabilidad",Q25="Impacto"),(AB23-(+AB23*T25)),IF(Q25="Probabilidad",AB24,""))),"")</f>
        <v/>
      </c>
      <c r="AC25" s="133"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4"/>
      <c r="AE25" s="135"/>
      <c r="AF25" s="136"/>
      <c r="AG25" s="137"/>
      <c r="AH25" s="137"/>
      <c r="AI25" s="135"/>
      <c r="AJ25" s="136"/>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ht="151.5" customHeight="1" x14ac:dyDescent="0.3">
      <c r="A26" s="199"/>
      <c r="B26" s="202"/>
      <c r="C26" s="202"/>
      <c r="D26" s="202"/>
      <c r="E26" s="205"/>
      <c r="F26" s="202"/>
      <c r="G26" s="208"/>
      <c r="H26" s="193"/>
      <c r="I26" s="187"/>
      <c r="J26" s="190"/>
      <c r="K26" s="187">
        <f t="shared" ca="1" si="15"/>
        <v>0</v>
      </c>
      <c r="L26" s="193"/>
      <c r="M26" s="187"/>
      <c r="N26" s="196"/>
      <c r="O26" s="125">
        <v>5</v>
      </c>
      <c r="P26" s="126"/>
      <c r="Q26" s="127" t="str">
        <f t="shared" si="19"/>
        <v/>
      </c>
      <c r="R26" s="128"/>
      <c r="S26" s="128"/>
      <c r="T26" s="129" t="str">
        <f t="shared" si="16"/>
        <v/>
      </c>
      <c r="U26" s="128"/>
      <c r="V26" s="128"/>
      <c r="W26" s="128"/>
      <c r="X26" s="130" t="str">
        <f t="shared" si="20"/>
        <v/>
      </c>
      <c r="Y26" s="131" t="str">
        <f t="shared" si="1"/>
        <v/>
      </c>
      <c r="Z26" s="132" t="str">
        <f t="shared" si="17"/>
        <v/>
      </c>
      <c r="AA26" s="131" t="str">
        <f t="shared" si="3"/>
        <v/>
      </c>
      <c r="AB26" s="132" t="str">
        <f t="shared" si="21"/>
        <v/>
      </c>
      <c r="AC26" s="133"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4"/>
      <c r="AE26" s="135"/>
      <c r="AF26" s="136"/>
      <c r="AG26" s="137"/>
      <c r="AH26" s="137"/>
      <c r="AI26" s="135"/>
      <c r="AJ26" s="136"/>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ht="151.5" customHeight="1" x14ac:dyDescent="0.3">
      <c r="A27" s="200"/>
      <c r="B27" s="203"/>
      <c r="C27" s="203"/>
      <c r="D27" s="203"/>
      <c r="E27" s="206"/>
      <c r="F27" s="203"/>
      <c r="G27" s="209"/>
      <c r="H27" s="194"/>
      <c r="I27" s="188"/>
      <c r="J27" s="191"/>
      <c r="K27" s="188">
        <f t="shared" ca="1" si="15"/>
        <v>0</v>
      </c>
      <c r="L27" s="194"/>
      <c r="M27" s="188"/>
      <c r="N27" s="197"/>
      <c r="O27" s="125">
        <v>6</v>
      </c>
      <c r="P27" s="126"/>
      <c r="Q27" s="127" t="str">
        <f t="shared" si="19"/>
        <v/>
      </c>
      <c r="R27" s="128"/>
      <c r="S27" s="128"/>
      <c r="T27" s="129" t="str">
        <f t="shared" si="16"/>
        <v/>
      </c>
      <c r="U27" s="128"/>
      <c r="V27" s="128"/>
      <c r="W27" s="128"/>
      <c r="X27" s="130" t="str">
        <f t="shared" si="20"/>
        <v/>
      </c>
      <c r="Y27" s="131" t="str">
        <f t="shared" si="1"/>
        <v/>
      </c>
      <c r="Z27" s="132" t="str">
        <f t="shared" si="17"/>
        <v/>
      </c>
      <c r="AA27" s="131" t="str">
        <f t="shared" si="3"/>
        <v/>
      </c>
      <c r="AB27" s="132" t="str">
        <f t="shared" si="21"/>
        <v/>
      </c>
      <c r="AC27" s="133" t="str">
        <f t="shared" si="22"/>
        <v/>
      </c>
      <c r="AD27" s="134"/>
      <c r="AE27" s="135"/>
      <c r="AF27" s="136"/>
      <c r="AG27" s="137"/>
      <c r="AH27" s="137"/>
      <c r="AI27" s="135"/>
      <c r="AJ27" s="136"/>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ht="151.5" customHeight="1" x14ac:dyDescent="0.3">
      <c r="A28" s="198">
        <v>4</v>
      </c>
      <c r="B28" s="201"/>
      <c r="C28" s="201"/>
      <c r="D28" s="201"/>
      <c r="E28" s="204"/>
      <c r="F28" s="201"/>
      <c r="G28" s="207"/>
      <c r="H28" s="192" t="str">
        <f>IF(G28&lt;=0,"",IF(G28&lt;=2,"Muy Baja",IF(G28&lt;=24,"Baja",IF(G28&lt;=500,"Media",IF(G28&lt;=5000,"Alta","Muy Alta")))))</f>
        <v/>
      </c>
      <c r="I28" s="186" t="str">
        <f>IF(H28="","",IF(H28="Muy Baja",0.2,IF(H28="Baja",0.4,IF(H28="Media",0.6,IF(H28="Alta",0.8,IF(H28="Muy Alta",1,))))))</f>
        <v/>
      </c>
      <c r="J28" s="189"/>
      <c r="K28" s="186">
        <f ca="1">IF(NOT(ISERROR(MATCH(J28,'Tabla Impacto'!$B$221:$B$223,0))),'Tabla Impacto'!$F$223&amp;"Por favor no seleccionar los criterios de impacto(Afectación Económica o presupuestal y Pérdida Reputacional)",J28)</f>
        <v>0</v>
      </c>
      <c r="L28" s="192" t="str">
        <f ca="1">IF(OR(K28='Tabla Impacto'!$C$11,K28='Tabla Impacto'!$D$11),"Leve",IF(OR(K28='Tabla Impacto'!$C$12,K28='Tabla Impacto'!$D$12),"Menor",IF(OR(K28='Tabla Impacto'!$C$13,K28='Tabla Impacto'!$D$13),"Moderado",IF(OR(K28='Tabla Impacto'!$C$14,K28='Tabla Impacto'!$D$14),"Mayor",IF(OR(K28='Tabla Impacto'!$C$15,K28='Tabla Impacto'!$D$15),"Catastrófico","")))))</f>
        <v/>
      </c>
      <c r="M28" s="186" t="str">
        <f ca="1">IF(L28="","",IF(L28="Leve",0.2,IF(L28="Menor",0.4,IF(L28="Moderado",0.6,IF(L28="Mayor",0.8,IF(L28="Catastrófico",1,))))))</f>
        <v/>
      </c>
      <c r="N28" s="195" t="str">
        <f ca="1">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
      </c>
      <c r="O28" s="125">
        <v>1</v>
      </c>
      <c r="P28" s="126"/>
      <c r="Q28" s="127" t="str">
        <f>IF(OR(R28="Preventivo",R28="Detectivo"),"Probabilidad",IF(R28="Correctivo","Impacto",""))</f>
        <v/>
      </c>
      <c r="R28" s="128"/>
      <c r="S28" s="128"/>
      <c r="T28" s="129" t="str">
        <f>IF(AND(R28="Preventivo",S28="Automático"),"50%",IF(AND(R28="Preventivo",S28="Manual"),"40%",IF(AND(R28="Detectivo",S28="Automático"),"40%",IF(AND(R28="Detectivo",S28="Manual"),"30%",IF(AND(R28="Correctivo",S28="Automático"),"35%",IF(AND(R28="Correctivo",S28="Manual"),"25%",""))))))</f>
        <v/>
      </c>
      <c r="U28" s="128"/>
      <c r="V28" s="128"/>
      <c r="W28" s="128"/>
      <c r="X28" s="130" t="str">
        <f>IFERROR(IF(Q28="Probabilidad",(I28-(+I28*T28)),IF(Q28="Impacto",I28,"")),"")</f>
        <v/>
      </c>
      <c r="Y28" s="131" t="str">
        <f>IFERROR(IF(X28="","",IF(X28&lt;=0.2,"Muy Baja",IF(X28&lt;=0.4,"Baja",IF(X28&lt;=0.6,"Media",IF(X28&lt;=0.8,"Alta","Muy Alta"))))),"")</f>
        <v/>
      </c>
      <c r="Z28" s="132" t="str">
        <f>+X28</f>
        <v/>
      </c>
      <c r="AA28" s="131" t="str">
        <f>IFERROR(IF(AB28="","",IF(AB28&lt;=0.2,"Leve",IF(AB28&lt;=0.4,"Menor",IF(AB28&lt;=0.6,"Moderado",IF(AB28&lt;=0.8,"Mayor","Catastrófico"))))),"")</f>
        <v/>
      </c>
      <c r="AB28" s="132" t="str">
        <f>IFERROR(IF(Q28="Impacto",(M28-(+M28*T28)),IF(Q28="Probabilidad",M28,"")),"")</f>
        <v/>
      </c>
      <c r="AC28" s="133"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
      </c>
      <c r="AD28" s="134"/>
      <c r="AE28" s="126"/>
      <c r="AF28" s="135"/>
      <c r="AG28" s="137"/>
      <c r="AH28" s="137"/>
      <c r="AI28" s="135"/>
      <c r="AJ28" s="136"/>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ht="151.5" customHeight="1" x14ac:dyDescent="0.3">
      <c r="A29" s="199"/>
      <c r="B29" s="202"/>
      <c r="C29" s="202"/>
      <c r="D29" s="202"/>
      <c r="E29" s="205"/>
      <c r="F29" s="202"/>
      <c r="G29" s="208"/>
      <c r="H29" s="193"/>
      <c r="I29" s="187"/>
      <c r="J29" s="190"/>
      <c r="K29" s="187">
        <f t="shared" ref="K29:K33" ca="1" si="23">IF(NOT(ISERROR(MATCH(J29,_xlfn.ANCHORARRAY(E40),0))),I42&amp;"Por favor no seleccionar los criterios de impacto",J29)</f>
        <v>0</v>
      </c>
      <c r="L29" s="193"/>
      <c r="M29" s="187"/>
      <c r="N29" s="196"/>
      <c r="O29" s="125">
        <v>2</v>
      </c>
      <c r="P29" s="126"/>
      <c r="Q29" s="127" t="str">
        <f>IF(OR(R29="Preventivo",R29="Detectivo"),"Probabilidad",IF(R29="Correctivo","Impacto",""))</f>
        <v/>
      </c>
      <c r="R29" s="128"/>
      <c r="S29" s="128"/>
      <c r="T29" s="129" t="str">
        <f t="shared" ref="T29:T33" si="24">IF(AND(R29="Preventivo",S29="Automático"),"50%",IF(AND(R29="Preventivo",S29="Manual"),"40%",IF(AND(R29="Detectivo",S29="Automático"),"40%",IF(AND(R29="Detectivo",S29="Manual"),"30%",IF(AND(R29="Correctivo",S29="Automático"),"35%",IF(AND(R29="Correctivo",S29="Manual"),"25%",""))))))</f>
        <v/>
      </c>
      <c r="U29" s="128"/>
      <c r="V29" s="128"/>
      <c r="W29" s="128"/>
      <c r="X29" s="130" t="str">
        <f>IFERROR(IF(AND(Q28="Probabilidad",Q29="Probabilidad"),(Z28-(+Z28*T29)),IF(Q29="Probabilidad",(I28-(+I28*T29)),IF(Q29="Impacto",Z28,""))),"")</f>
        <v/>
      </c>
      <c r="Y29" s="131" t="str">
        <f t="shared" si="1"/>
        <v/>
      </c>
      <c r="Z29" s="132" t="str">
        <f t="shared" ref="Z29:Z33" si="25">+X29</f>
        <v/>
      </c>
      <c r="AA29" s="131" t="str">
        <f t="shared" si="3"/>
        <v/>
      </c>
      <c r="AB29" s="132" t="str">
        <f>IFERROR(IF(AND(Q28="Impacto",Q29="Impacto"),(AB22-(+AB22*T29)),IF(Q29="Impacto",($M$28-(+$M$28*T29)),IF(Q29="Probabilidad",AB22,""))),"")</f>
        <v/>
      </c>
      <c r="AC29" s="133" t="str">
        <f t="shared" ref="AC29:AC30" si="26">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34"/>
      <c r="AE29" s="135"/>
      <c r="AF29" s="136"/>
      <c r="AG29" s="137"/>
      <c r="AH29" s="137"/>
      <c r="AI29" s="135"/>
      <c r="AJ29" s="136"/>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ht="151.5" customHeight="1" x14ac:dyDescent="0.3">
      <c r="A30" s="199"/>
      <c r="B30" s="202"/>
      <c r="C30" s="202"/>
      <c r="D30" s="202"/>
      <c r="E30" s="205"/>
      <c r="F30" s="202"/>
      <c r="G30" s="208"/>
      <c r="H30" s="193"/>
      <c r="I30" s="187"/>
      <c r="J30" s="190"/>
      <c r="K30" s="187">
        <f t="shared" ca="1" si="23"/>
        <v>0</v>
      </c>
      <c r="L30" s="193"/>
      <c r="M30" s="187"/>
      <c r="N30" s="196"/>
      <c r="O30" s="125">
        <v>3</v>
      </c>
      <c r="P30" s="138"/>
      <c r="Q30" s="127" t="str">
        <f>IF(OR(R30="Preventivo",R30="Detectivo"),"Probabilidad",IF(R30="Correctivo","Impacto",""))</f>
        <v/>
      </c>
      <c r="R30" s="128"/>
      <c r="S30" s="128"/>
      <c r="T30" s="129" t="str">
        <f t="shared" si="24"/>
        <v/>
      </c>
      <c r="U30" s="128"/>
      <c r="V30" s="128"/>
      <c r="W30" s="128"/>
      <c r="X30" s="130" t="str">
        <f>IFERROR(IF(AND(Q29="Probabilidad",Q30="Probabilidad"),(Z29-(+Z29*T30)),IF(AND(Q29="Impacto",Q30="Probabilidad"),(Z28-(+Z28*T30)),IF(Q30="Impacto",Z29,""))),"")</f>
        <v/>
      </c>
      <c r="Y30" s="131" t="str">
        <f t="shared" si="1"/>
        <v/>
      </c>
      <c r="Z30" s="132" t="str">
        <f t="shared" si="25"/>
        <v/>
      </c>
      <c r="AA30" s="131" t="str">
        <f t="shared" si="3"/>
        <v/>
      </c>
      <c r="AB30" s="132" t="str">
        <f>IFERROR(IF(AND(Q29="Impacto",Q30="Impacto"),(AB29-(+AB29*T30)),IF(AND(Q29="Probabilidad",Q30="Impacto"),(AB28-(+AB28*T30)),IF(Q30="Probabilidad",AB29,""))),"")</f>
        <v/>
      </c>
      <c r="AC30" s="133" t="str">
        <f t="shared" si="26"/>
        <v/>
      </c>
      <c r="AD30" s="134"/>
      <c r="AE30" s="135"/>
      <c r="AF30" s="136"/>
      <c r="AG30" s="137"/>
      <c r="AH30" s="137"/>
      <c r="AI30" s="135"/>
      <c r="AJ30" s="136"/>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ht="151.5" customHeight="1" x14ac:dyDescent="0.3">
      <c r="A31" s="199"/>
      <c r="B31" s="202"/>
      <c r="C31" s="202"/>
      <c r="D31" s="202"/>
      <c r="E31" s="205"/>
      <c r="F31" s="202"/>
      <c r="G31" s="208"/>
      <c r="H31" s="193"/>
      <c r="I31" s="187"/>
      <c r="J31" s="190"/>
      <c r="K31" s="187">
        <f t="shared" ca="1" si="23"/>
        <v>0</v>
      </c>
      <c r="L31" s="193"/>
      <c r="M31" s="187"/>
      <c r="N31" s="196"/>
      <c r="O31" s="125">
        <v>4</v>
      </c>
      <c r="P31" s="126"/>
      <c r="Q31" s="127" t="str">
        <f t="shared" ref="Q31:Q33" si="27">IF(OR(R31="Preventivo",R31="Detectivo"),"Probabilidad",IF(R31="Correctivo","Impacto",""))</f>
        <v/>
      </c>
      <c r="R31" s="128"/>
      <c r="S31" s="128"/>
      <c r="T31" s="129" t="str">
        <f t="shared" si="24"/>
        <v/>
      </c>
      <c r="U31" s="128"/>
      <c r="V31" s="128"/>
      <c r="W31" s="128"/>
      <c r="X31" s="130" t="str">
        <f t="shared" ref="X31:X33" si="28">IFERROR(IF(AND(Q30="Probabilidad",Q31="Probabilidad"),(Z30-(+Z30*T31)),IF(AND(Q30="Impacto",Q31="Probabilidad"),(Z29-(+Z29*T31)),IF(Q31="Impacto",Z30,""))),"")</f>
        <v/>
      </c>
      <c r="Y31" s="131" t="str">
        <f t="shared" si="1"/>
        <v/>
      </c>
      <c r="Z31" s="132" t="str">
        <f t="shared" si="25"/>
        <v/>
      </c>
      <c r="AA31" s="131" t="str">
        <f t="shared" si="3"/>
        <v/>
      </c>
      <c r="AB31" s="132" t="str">
        <f t="shared" ref="AB31:AB33" si="29">IFERROR(IF(AND(Q30="Impacto",Q31="Impacto"),(AB30-(+AB30*T31)),IF(AND(Q30="Probabilidad",Q31="Impacto"),(AB29-(+AB29*T31)),IF(Q31="Probabilidad",AB30,""))),"")</f>
        <v/>
      </c>
      <c r="AC31" s="133"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4"/>
      <c r="AE31" s="135"/>
      <c r="AF31" s="136"/>
      <c r="AG31" s="137"/>
      <c r="AH31" s="137"/>
      <c r="AI31" s="135"/>
      <c r="AJ31" s="136"/>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ht="151.5" customHeight="1" x14ac:dyDescent="0.3">
      <c r="A32" s="199"/>
      <c r="B32" s="202"/>
      <c r="C32" s="202"/>
      <c r="D32" s="202"/>
      <c r="E32" s="205"/>
      <c r="F32" s="202"/>
      <c r="G32" s="208"/>
      <c r="H32" s="193"/>
      <c r="I32" s="187"/>
      <c r="J32" s="190"/>
      <c r="K32" s="187">
        <f t="shared" ca="1" si="23"/>
        <v>0</v>
      </c>
      <c r="L32" s="193"/>
      <c r="M32" s="187"/>
      <c r="N32" s="196"/>
      <c r="O32" s="125">
        <v>5</v>
      </c>
      <c r="P32" s="126"/>
      <c r="Q32" s="127" t="str">
        <f t="shared" si="27"/>
        <v/>
      </c>
      <c r="R32" s="128"/>
      <c r="S32" s="128"/>
      <c r="T32" s="129" t="str">
        <f t="shared" si="24"/>
        <v/>
      </c>
      <c r="U32" s="128"/>
      <c r="V32" s="128"/>
      <c r="W32" s="128"/>
      <c r="X32" s="139" t="str">
        <f t="shared" si="28"/>
        <v/>
      </c>
      <c r="Y32" s="131" t="str">
        <f>IFERROR(IF(X32="","",IF(X32&lt;=0.2,"Muy Baja",IF(X32&lt;=0.4,"Baja",IF(X32&lt;=0.6,"Media",IF(X32&lt;=0.8,"Alta","Muy Alta"))))),"")</f>
        <v/>
      </c>
      <c r="Z32" s="132" t="str">
        <f t="shared" si="25"/>
        <v/>
      </c>
      <c r="AA32" s="131" t="str">
        <f t="shared" si="3"/>
        <v/>
      </c>
      <c r="AB32" s="132" t="str">
        <f t="shared" si="29"/>
        <v/>
      </c>
      <c r="AC32" s="133"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4"/>
      <c r="AE32" s="135"/>
      <c r="AF32" s="136"/>
      <c r="AG32" s="137"/>
      <c r="AH32" s="137"/>
      <c r="AI32" s="135"/>
      <c r="AJ32" s="136"/>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ht="151.5" customHeight="1" x14ac:dyDescent="0.3">
      <c r="A33" s="200"/>
      <c r="B33" s="203"/>
      <c r="C33" s="203"/>
      <c r="D33" s="203"/>
      <c r="E33" s="206"/>
      <c r="F33" s="203"/>
      <c r="G33" s="209"/>
      <c r="H33" s="194"/>
      <c r="I33" s="188"/>
      <c r="J33" s="191"/>
      <c r="K33" s="188">
        <f t="shared" ca="1" si="23"/>
        <v>0</v>
      </c>
      <c r="L33" s="194"/>
      <c r="M33" s="188"/>
      <c r="N33" s="197"/>
      <c r="O33" s="125">
        <v>6</v>
      </c>
      <c r="P33" s="126"/>
      <c r="Q33" s="127" t="str">
        <f t="shared" si="27"/>
        <v/>
      </c>
      <c r="R33" s="128"/>
      <c r="S33" s="128"/>
      <c r="T33" s="129" t="str">
        <f t="shared" si="24"/>
        <v/>
      </c>
      <c r="U33" s="128"/>
      <c r="V33" s="128"/>
      <c r="W33" s="128"/>
      <c r="X33" s="130" t="str">
        <f t="shared" si="28"/>
        <v/>
      </c>
      <c r="Y33" s="131" t="str">
        <f t="shared" si="1"/>
        <v/>
      </c>
      <c r="Z33" s="132" t="str">
        <f t="shared" si="25"/>
        <v/>
      </c>
      <c r="AA33" s="131" t="str">
        <f t="shared" si="3"/>
        <v/>
      </c>
      <c r="AB33" s="132" t="str">
        <f t="shared" si="29"/>
        <v/>
      </c>
      <c r="AC33" s="133" t="str">
        <f t="shared" si="30"/>
        <v/>
      </c>
      <c r="AD33" s="134"/>
      <c r="AE33" s="135"/>
      <c r="AF33" s="136"/>
      <c r="AG33" s="137"/>
      <c r="AH33" s="137"/>
      <c r="AI33" s="135"/>
      <c r="AJ33" s="136"/>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ht="151.5" customHeight="1" x14ac:dyDescent="0.3">
      <c r="A34" s="198">
        <v>5</v>
      </c>
      <c r="B34" s="201"/>
      <c r="C34" s="201"/>
      <c r="D34" s="201"/>
      <c r="E34" s="204"/>
      <c r="F34" s="201"/>
      <c r="G34" s="207"/>
      <c r="H34" s="192" t="str">
        <f>IF(G34&lt;=0,"",IF(G34&lt;=2,"Muy Baja",IF(G34&lt;=24,"Baja",IF(G34&lt;=500,"Media",IF(G34&lt;=5000,"Alta","Muy Alta")))))</f>
        <v/>
      </c>
      <c r="I34" s="186" t="str">
        <f>IF(H34="","",IF(H34="Muy Baja",0.2,IF(H34="Baja",0.4,IF(H34="Media",0.6,IF(H34="Alta",0.8,IF(H34="Muy Alta",1,))))))</f>
        <v/>
      </c>
      <c r="J34" s="189"/>
      <c r="K34" s="186">
        <f ca="1">IF(NOT(ISERROR(MATCH(J34,'Tabla Impacto'!$B$221:$B$223,0))),'Tabla Impacto'!$F$223&amp;"Por favor no seleccionar los criterios de impacto(Afectación Económica o presupuestal y Pérdida Reputacional)",J34)</f>
        <v>0</v>
      </c>
      <c r="L34" s="192" t="str">
        <f ca="1">IF(OR(K34='Tabla Impacto'!$C$11,K34='Tabla Impacto'!$D$11),"Leve",IF(OR(K34='Tabla Impacto'!$C$12,K34='Tabla Impacto'!$D$12),"Menor",IF(OR(K34='Tabla Impacto'!$C$13,K34='Tabla Impacto'!$D$13),"Moderado",IF(OR(K34='Tabla Impacto'!$C$14,K34='Tabla Impacto'!$D$14),"Mayor",IF(OR(K34='Tabla Impacto'!$C$15,K34='Tabla Impacto'!$D$15),"Catastrófico","")))))</f>
        <v/>
      </c>
      <c r="M34" s="186" t="str">
        <f ca="1">IF(L34="","",IF(L34="Leve",0.2,IF(L34="Menor",0.4,IF(L34="Moderado",0.6,IF(L34="Mayor",0.8,IF(L34="Catastrófico",1,))))))</f>
        <v/>
      </c>
      <c r="N34" s="195" t="str">
        <f ca="1">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
      </c>
      <c r="O34" s="125">
        <v>1</v>
      </c>
      <c r="P34" s="126"/>
      <c r="Q34" s="127" t="str">
        <f>IF(OR(R34="Preventivo",R34="Detectivo"),"Probabilidad",IF(R34="Correctivo","Impacto",""))</f>
        <v/>
      </c>
      <c r="R34" s="128"/>
      <c r="S34" s="128"/>
      <c r="T34" s="129" t="str">
        <f>IF(AND(R34="Preventivo",S34="Automático"),"50%",IF(AND(R34="Preventivo",S34="Manual"),"40%",IF(AND(R34="Detectivo",S34="Automático"),"40%",IF(AND(R34="Detectivo",S34="Manual"),"30%",IF(AND(R34="Correctivo",S34="Automático"),"35%",IF(AND(R34="Correctivo",S34="Manual"),"25%",""))))))</f>
        <v/>
      </c>
      <c r="U34" s="128"/>
      <c r="V34" s="128"/>
      <c r="W34" s="128"/>
      <c r="X34" s="130" t="str">
        <f>IFERROR(IF(Q34="Probabilidad",(I34-(+I34*T34)),IF(Q34="Impacto",I34,"")),"")</f>
        <v/>
      </c>
      <c r="Y34" s="131" t="str">
        <f>IFERROR(IF(X34="","",IF(X34&lt;=0.2,"Muy Baja",IF(X34&lt;=0.4,"Baja",IF(X34&lt;=0.6,"Media",IF(X34&lt;=0.8,"Alta","Muy Alta"))))),"")</f>
        <v/>
      </c>
      <c r="Z34" s="132" t="str">
        <f>+X34</f>
        <v/>
      </c>
      <c r="AA34" s="131" t="str">
        <f>IFERROR(IF(AB34="","",IF(AB34&lt;=0.2,"Leve",IF(AB34&lt;=0.4,"Menor",IF(AB34&lt;=0.6,"Moderado",IF(AB34&lt;=0.8,"Mayor","Catastrófico"))))),"")</f>
        <v/>
      </c>
      <c r="AB34" s="132" t="str">
        <f>IFERROR(IF(Q34="Impacto",(M34-(+M34*T34)),IF(Q34="Probabilidad",M34,"")),"")</f>
        <v/>
      </c>
      <c r="AC34" s="133"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
      </c>
      <c r="AD34" s="134"/>
      <c r="AE34" s="135"/>
      <c r="AF34" s="136"/>
      <c r="AG34" s="137"/>
      <c r="AH34" s="137"/>
      <c r="AI34" s="135"/>
      <c r="AJ34" s="136"/>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ht="151.5" customHeight="1" x14ac:dyDescent="0.3">
      <c r="A35" s="199"/>
      <c r="B35" s="202"/>
      <c r="C35" s="202"/>
      <c r="D35" s="202"/>
      <c r="E35" s="205"/>
      <c r="F35" s="202"/>
      <c r="G35" s="208"/>
      <c r="H35" s="193"/>
      <c r="I35" s="187"/>
      <c r="J35" s="190"/>
      <c r="K35" s="187">
        <f t="shared" ref="K35:K39" ca="1" si="31">IF(NOT(ISERROR(MATCH(J35,_xlfn.ANCHORARRAY(E46),0))),I48&amp;"Por favor no seleccionar los criterios de impacto",J35)</f>
        <v>0</v>
      </c>
      <c r="L35" s="193"/>
      <c r="M35" s="187"/>
      <c r="N35" s="196"/>
      <c r="O35" s="125">
        <v>2</v>
      </c>
      <c r="P35" s="126"/>
      <c r="Q35" s="127" t="str">
        <f>IF(OR(R35="Preventivo",R35="Detectivo"),"Probabilidad",IF(R35="Correctivo","Impacto",""))</f>
        <v/>
      </c>
      <c r="R35" s="128"/>
      <c r="S35" s="128"/>
      <c r="T35" s="129" t="str">
        <f t="shared" ref="T35:T39" si="32">IF(AND(R35="Preventivo",S35="Automático"),"50%",IF(AND(R35="Preventivo",S35="Manual"),"40%",IF(AND(R35="Detectivo",S35="Automático"),"40%",IF(AND(R35="Detectivo",S35="Manual"),"30%",IF(AND(R35="Correctivo",S35="Automático"),"35%",IF(AND(R35="Correctivo",S35="Manual"),"25%",""))))))</f>
        <v/>
      </c>
      <c r="U35" s="128"/>
      <c r="V35" s="128"/>
      <c r="W35" s="128"/>
      <c r="X35" s="130" t="str">
        <f>IFERROR(IF(AND(Q34="Probabilidad",Q35="Probabilidad"),(Z34-(+Z34*T35)),IF(Q35="Probabilidad",(I34-(+I34*T35)),IF(Q35="Impacto",Z34,""))),"")</f>
        <v/>
      </c>
      <c r="Y35" s="131" t="str">
        <f t="shared" si="1"/>
        <v/>
      </c>
      <c r="Z35" s="132" t="str">
        <f t="shared" ref="Z35:Z39" si="33">+X35</f>
        <v/>
      </c>
      <c r="AA35" s="131" t="str">
        <f t="shared" si="3"/>
        <v/>
      </c>
      <c r="AB35" s="132" t="str">
        <f>IFERROR(IF(AND(Q34="Impacto",Q35="Impacto"),(AB28-(+AB28*T35)),IF(Q35="Impacto",($M$34-(+$M$34*T35)),IF(Q35="Probabilidad",AB28,""))),"")</f>
        <v/>
      </c>
      <c r="AC35" s="133"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34"/>
      <c r="AE35" s="135"/>
      <c r="AF35" s="136"/>
      <c r="AG35" s="137"/>
      <c r="AH35" s="137"/>
      <c r="AI35" s="135"/>
      <c r="AJ35" s="136"/>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ht="151.5" customHeight="1" x14ac:dyDescent="0.3">
      <c r="A36" s="199"/>
      <c r="B36" s="202"/>
      <c r="C36" s="202"/>
      <c r="D36" s="202"/>
      <c r="E36" s="205"/>
      <c r="F36" s="202"/>
      <c r="G36" s="208"/>
      <c r="H36" s="193"/>
      <c r="I36" s="187"/>
      <c r="J36" s="190"/>
      <c r="K36" s="187">
        <f t="shared" ca="1" si="31"/>
        <v>0</v>
      </c>
      <c r="L36" s="193"/>
      <c r="M36" s="187"/>
      <c r="N36" s="196"/>
      <c r="O36" s="125">
        <v>3</v>
      </c>
      <c r="P36" s="138"/>
      <c r="Q36" s="127" t="str">
        <f>IF(OR(R36="Preventivo",R36="Detectivo"),"Probabilidad",IF(R36="Correctivo","Impacto",""))</f>
        <v/>
      </c>
      <c r="R36" s="128"/>
      <c r="S36" s="128"/>
      <c r="T36" s="129" t="str">
        <f t="shared" si="32"/>
        <v/>
      </c>
      <c r="U36" s="128"/>
      <c r="V36" s="128"/>
      <c r="W36" s="128"/>
      <c r="X36" s="130" t="str">
        <f>IFERROR(IF(AND(Q35="Probabilidad",Q36="Probabilidad"),(Z35-(+Z35*T36)),IF(AND(Q35="Impacto",Q36="Probabilidad"),(Z34-(+Z34*T36)),IF(Q36="Impacto",Z35,""))),"")</f>
        <v/>
      </c>
      <c r="Y36" s="131" t="str">
        <f t="shared" si="1"/>
        <v/>
      </c>
      <c r="Z36" s="132" t="str">
        <f t="shared" si="33"/>
        <v/>
      </c>
      <c r="AA36" s="131" t="str">
        <f t="shared" si="3"/>
        <v/>
      </c>
      <c r="AB36" s="132" t="str">
        <f>IFERROR(IF(AND(Q35="Impacto",Q36="Impacto"),(AB35-(+AB35*T36)),IF(AND(Q35="Probabilidad",Q36="Impacto"),(AB34-(+AB34*T36)),IF(Q36="Probabilidad",AB35,""))),"")</f>
        <v/>
      </c>
      <c r="AC36" s="133" t="str">
        <f t="shared" si="34"/>
        <v/>
      </c>
      <c r="AD36" s="134"/>
      <c r="AE36" s="135"/>
      <c r="AF36" s="136"/>
      <c r="AG36" s="137"/>
      <c r="AH36" s="137"/>
      <c r="AI36" s="135"/>
      <c r="AJ36" s="136"/>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ht="151.5" customHeight="1" x14ac:dyDescent="0.3">
      <c r="A37" s="199"/>
      <c r="B37" s="202"/>
      <c r="C37" s="202"/>
      <c r="D37" s="202"/>
      <c r="E37" s="205"/>
      <c r="F37" s="202"/>
      <c r="G37" s="208"/>
      <c r="H37" s="193"/>
      <c r="I37" s="187"/>
      <c r="J37" s="190"/>
      <c r="K37" s="187">
        <f t="shared" ca="1" si="31"/>
        <v>0</v>
      </c>
      <c r="L37" s="193"/>
      <c r="M37" s="187"/>
      <c r="N37" s="196"/>
      <c r="O37" s="125">
        <v>4</v>
      </c>
      <c r="P37" s="126"/>
      <c r="Q37" s="127" t="str">
        <f t="shared" ref="Q37:Q39" si="35">IF(OR(R37="Preventivo",R37="Detectivo"),"Probabilidad",IF(R37="Correctivo","Impacto",""))</f>
        <v/>
      </c>
      <c r="R37" s="128"/>
      <c r="S37" s="128"/>
      <c r="T37" s="129" t="str">
        <f t="shared" si="32"/>
        <v/>
      </c>
      <c r="U37" s="128"/>
      <c r="V37" s="128"/>
      <c r="W37" s="128"/>
      <c r="X37" s="130" t="str">
        <f t="shared" ref="X37:X39" si="36">IFERROR(IF(AND(Q36="Probabilidad",Q37="Probabilidad"),(Z36-(+Z36*T37)),IF(AND(Q36="Impacto",Q37="Probabilidad"),(Z35-(+Z35*T37)),IF(Q37="Impacto",Z36,""))),"")</f>
        <v/>
      </c>
      <c r="Y37" s="131" t="str">
        <f t="shared" si="1"/>
        <v/>
      </c>
      <c r="Z37" s="132" t="str">
        <f t="shared" si="33"/>
        <v/>
      </c>
      <c r="AA37" s="131" t="str">
        <f t="shared" si="3"/>
        <v/>
      </c>
      <c r="AB37" s="132" t="str">
        <f t="shared" ref="AB37:AB39" si="37">IFERROR(IF(AND(Q36="Impacto",Q37="Impacto"),(AB36-(+AB36*T37)),IF(AND(Q36="Probabilidad",Q37="Impacto"),(AB35-(+AB35*T37)),IF(Q37="Probabilidad",AB36,""))),"")</f>
        <v/>
      </c>
      <c r="AC37" s="133"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4"/>
      <c r="AE37" s="135"/>
      <c r="AF37" s="136"/>
      <c r="AG37" s="137"/>
      <c r="AH37" s="137"/>
      <c r="AI37" s="135"/>
      <c r="AJ37" s="136"/>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ht="151.5" customHeight="1" x14ac:dyDescent="0.3">
      <c r="A38" s="199"/>
      <c r="B38" s="202"/>
      <c r="C38" s="202"/>
      <c r="D38" s="202"/>
      <c r="E38" s="205"/>
      <c r="F38" s="202"/>
      <c r="G38" s="208"/>
      <c r="H38" s="193"/>
      <c r="I38" s="187"/>
      <c r="J38" s="190"/>
      <c r="K38" s="187">
        <f t="shared" ca="1" si="31"/>
        <v>0</v>
      </c>
      <c r="L38" s="193"/>
      <c r="M38" s="187"/>
      <c r="N38" s="196"/>
      <c r="O38" s="125">
        <v>5</v>
      </c>
      <c r="P38" s="126"/>
      <c r="Q38" s="127" t="str">
        <f t="shared" si="35"/>
        <v/>
      </c>
      <c r="R38" s="128"/>
      <c r="S38" s="128"/>
      <c r="T38" s="129" t="str">
        <f t="shared" si="32"/>
        <v/>
      </c>
      <c r="U38" s="128"/>
      <c r="V38" s="128"/>
      <c r="W38" s="128"/>
      <c r="X38" s="130" t="str">
        <f t="shared" si="36"/>
        <v/>
      </c>
      <c r="Y38" s="131" t="str">
        <f t="shared" si="1"/>
        <v/>
      </c>
      <c r="Z38" s="132" t="str">
        <f t="shared" si="33"/>
        <v/>
      </c>
      <c r="AA38" s="131" t="str">
        <f t="shared" si="3"/>
        <v/>
      </c>
      <c r="AB38" s="132" t="str">
        <f t="shared" si="37"/>
        <v/>
      </c>
      <c r="AC38" s="133"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4"/>
      <c r="AE38" s="135"/>
      <c r="AF38" s="136"/>
      <c r="AG38" s="137"/>
      <c r="AH38" s="137"/>
      <c r="AI38" s="135"/>
      <c r="AJ38" s="136"/>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ht="151.5" customHeight="1" x14ac:dyDescent="0.3">
      <c r="A39" s="200"/>
      <c r="B39" s="203"/>
      <c r="C39" s="203"/>
      <c r="D39" s="203"/>
      <c r="E39" s="206"/>
      <c r="F39" s="203"/>
      <c r="G39" s="209"/>
      <c r="H39" s="194"/>
      <c r="I39" s="188"/>
      <c r="J39" s="191"/>
      <c r="K39" s="188">
        <f t="shared" ca="1" si="31"/>
        <v>0</v>
      </c>
      <c r="L39" s="194"/>
      <c r="M39" s="188"/>
      <c r="N39" s="197"/>
      <c r="O39" s="125">
        <v>6</v>
      </c>
      <c r="P39" s="126"/>
      <c r="Q39" s="127" t="str">
        <f t="shared" si="35"/>
        <v/>
      </c>
      <c r="R39" s="128"/>
      <c r="S39" s="128"/>
      <c r="T39" s="129" t="str">
        <f t="shared" si="32"/>
        <v/>
      </c>
      <c r="U39" s="128"/>
      <c r="V39" s="128"/>
      <c r="W39" s="128"/>
      <c r="X39" s="130" t="str">
        <f t="shared" si="36"/>
        <v/>
      </c>
      <c r="Y39" s="131" t="str">
        <f t="shared" si="1"/>
        <v/>
      </c>
      <c r="Z39" s="132" t="str">
        <f t="shared" si="33"/>
        <v/>
      </c>
      <c r="AA39" s="131" t="str">
        <f t="shared" si="3"/>
        <v/>
      </c>
      <c r="AB39" s="132" t="str">
        <f t="shared" si="37"/>
        <v/>
      </c>
      <c r="AC39" s="133" t="str">
        <f t="shared" si="38"/>
        <v/>
      </c>
      <c r="AD39" s="134"/>
      <c r="AE39" s="135"/>
      <c r="AF39" s="136"/>
      <c r="AG39" s="137"/>
      <c r="AH39" s="137"/>
      <c r="AI39" s="135"/>
      <c r="AJ39" s="136"/>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ht="151.5" customHeight="1" x14ac:dyDescent="0.3">
      <c r="A40" s="198">
        <v>6</v>
      </c>
      <c r="B40" s="201"/>
      <c r="C40" s="201"/>
      <c r="D40" s="201"/>
      <c r="E40" s="204"/>
      <c r="F40" s="201"/>
      <c r="G40" s="207"/>
      <c r="H40" s="192" t="str">
        <f>IF(G40&lt;=0,"",IF(G40&lt;=2,"Muy Baja",IF(G40&lt;=24,"Baja",IF(G40&lt;=500,"Media",IF(G40&lt;=5000,"Alta","Muy Alta")))))</f>
        <v/>
      </c>
      <c r="I40" s="186" t="str">
        <f>IF(H40="","",IF(H40="Muy Baja",0.2,IF(H40="Baja",0.4,IF(H40="Media",0.6,IF(H40="Alta",0.8,IF(H40="Muy Alta",1,))))))</f>
        <v/>
      </c>
      <c r="J40" s="189"/>
      <c r="K40" s="186">
        <f ca="1">IF(NOT(ISERROR(MATCH(J40,'Tabla Impacto'!$B$221:$B$223,0))),'Tabla Impacto'!$F$223&amp;"Por favor no seleccionar los criterios de impacto(Afectación Económica o presupuestal y Pérdida Reputacional)",J40)</f>
        <v>0</v>
      </c>
      <c r="L40" s="192" t="str">
        <f ca="1">IF(OR(K40='Tabla Impacto'!$C$11,K40='Tabla Impacto'!$D$11),"Leve",IF(OR(K40='Tabla Impacto'!$C$12,K40='Tabla Impacto'!$D$12),"Menor",IF(OR(K40='Tabla Impacto'!$C$13,K40='Tabla Impacto'!$D$13),"Moderado",IF(OR(K40='Tabla Impacto'!$C$14,K40='Tabla Impacto'!$D$14),"Mayor",IF(OR(K40='Tabla Impacto'!$C$15,K40='Tabla Impacto'!$D$15),"Catastrófico","")))))</f>
        <v/>
      </c>
      <c r="M40" s="186" t="str">
        <f ca="1">IF(L40="","",IF(L40="Leve",0.2,IF(L40="Menor",0.4,IF(L40="Moderado",0.6,IF(L40="Mayor",0.8,IF(L40="Catastrófico",1,))))))</f>
        <v/>
      </c>
      <c r="N40" s="195" t="str">
        <f ca="1">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
      </c>
      <c r="O40" s="125">
        <v>1</v>
      </c>
      <c r="P40" s="126"/>
      <c r="Q40" s="127" t="str">
        <f>IF(OR(R40="Preventivo",R40="Detectivo"),"Probabilidad",IF(R40="Correctivo","Impacto",""))</f>
        <v/>
      </c>
      <c r="R40" s="128"/>
      <c r="S40" s="128"/>
      <c r="T40" s="129" t="str">
        <f>IF(AND(R40="Preventivo",S40="Automático"),"50%",IF(AND(R40="Preventivo",S40="Manual"),"40%",IF(AND(R40="Detectivo",S40="Automático"),"40%",IF(AND(R40="Detectivo",S40="Manual"),"30%",IF(AND(R40="Correctivo",S40="Automático"),"35%",IF(AND(R40="Correctivo",S40="Manual"),"25%",""))))))</f>
        <v/>
      </c>
      <c r="U40" s="128"/>
      <c r="V40" s="128"/>
      <c r="W40" s="128"/>
      <c r="X40" s="130" t="str">
        <f>IFERROR(IF(Q40="Probabilidad",(I40-(+I40*T40)),IF(Q40="Impacto",I40,"")),"")</f>
        <v/>
      </c>
      <c r="Y40" s="131" t="str">
        <f>IFERROR(IF(X40="","",IF(X40&lt;=0.2,"Muy Baja",IF(X40&lt;=0.4,"Baja",IF(X40&lt;=0.6,"Media",IF(X40&lt;=0.8,"Alta","Muy Alta"))))),"")</f>
        <v/>
      </c>
      <c r="Z40" s="132" t="str">
        <f>+X40</f>
        <v/>
      </c>
      <c r="AA40" s="131" t="str">
        <f>IFERROR(IF(AB40="","",IF(AB40&lt;=0.2,"Leve",IF(AB40&lt;=0.4,"Menor",IF(AB40&lt;=0.6,"Moderado",IF(AB40&lt;=0.8,"Mayor","Catastrófico"))))),"")</f>
        <v/>
      </c>
      <c r="AB40" s="132" t="str">
        <f>IFERROR(IF(Q40="Impacto",(M40-(+M40*T40)),IF(Q40="Probabilidad",M40,"")),"")</f>
        <v/>
      </c>
      <c r="AC40" s="133"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
      </c>
      <c r="AD40" s="134"/>
      <c r="AE40" s="135"/>
      <c r="AF40" s="136"/>
      <c r="AG40" s="137"/>
      <c r="AH40" s="137"/>
      <c r="AI40" s="135"/>
      <c r="AJ40" s="136"/>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ht="151.5" customHeight="1" x14ac:dyDescent="0.3">
      <c r="A41" s="199"/>
      <c r="B41" s="202"/>
      <c r="C41" s="202"/>
      <c r="D41" s="202"/>
      <c r="E41" s="205"/>
      <c r="F41" s="202"/>
      <c r="G41" s="208"/>
      <c r="H41" s="193"/>
      <c r="I41" s="187"/>
      <c r="J41" s="190"/>
      <c r="K41" s="187">
        <f t="shared" ref="K41:K45" ca="1" si="39">IF(NOT(ISERROR(MATCH(J41,_xlfn.ANCHORARRAY(E52),0))),I54&amp;"Por favor no seleccionar los criterios de impacto",J41)</f>
        <v>0</v>
      </c>
      <c r="L41" s="193"/>
      <c r="M41" s="187"/>
      <c r="N41" s="196"/>
      <c r="O41" s="125">
        <v>2</v>
      </c>
      <c r="P41" s="126"/>
      <c r="Q41" s="127" t="str">
        <f>IF(OR(R41="Preventivo",R41="Detectivo"),"Probabilidad",IF(R41="Correctivo","Impacto",""))</f>
        <v/>
      </c>
      <c r="R41" s="128"/>
      <c r="S41" s="128"/>
      <c r="T41" s="129" t="str">
        <f t="shared" ref="T41:T45" si="40">IF(AND(R41="Preventivo",S41="Automático"),"50%",IF(AND(R41="Preventivo",S41="Manual"),"40%",IF(AND(R41="Detectivo",S41="Automático"),"40%",IF(AND(R41="Detectivo",S41="Manual"),"30%",IF(AND(R41="Correctivo",S41="Automático"),"35%",IF(AND(R41="Correctivo",S41="Manual"),"25%",""))))))</f>
        <v/>
      </c>
      <c r="U41" s="128"/>
      <c r="V41" s="128"/>
      <c r="W41" s="128"/>
      <c r="X41" s="130" t="str">
        <f>IFERROR(IF(AND(Q40="Probabilidad",Q41="Probabilidad"),(Z40-(+Z40*T41)),IF(Q41="Probabilidad",(I40-(+I40*T41)),IF(Q41="Impacto",Z40,""))),"")</f>
        <v/>
      </c>
      <c r="Y41" s="131" t="str">
        <f t="shared" si="1"/>
        <v/>
      </c>
      <c r="Z41" s="132" t="str">
        <f t="shared" ref="Z41:Z45" si="41">+X41</f>
        <v/>
      </c>
      <c r="AA41" s="131" t="str">
        <f t="shared" si="3"/>
        <v/>
      </c>
      <c r="AB41" s="132" t="str">
        <f>IFERROR(IF(AND(Q40="Impacto",Q41="Impacto"),(AB34-(+AB34*T41)),IF(Q41="Impacto",($M$40-(+$M$40*T41)),IF(Q41="Probabilidad",AB34,""))),"")</f>
        <v/>
      </c>
      <c r="AC41" s="133"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34"/>
      <c r="AE41" s="135"/>
      <c r="AF41" s="136"/>
      <c r="AG41" s="137"/>
      <c r="AH41" s="137"/>
      <c r="AI41" s="135"/>
      <c r="AJ41" s="136"/>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ht="151.5" customHeight="1" x14ac:dyDescent="0.3">
      <c r="A42" s="199"/>
      <c r="B42" s="202"/>
      <c r="C42" s="202"/>
      <c r="D42" s="202"/>
      <c r="E42" s="205"/>
      <c r="F42" s="202"/>
      <c r="G42" s="208"/>
      <c r="H42" s="193"/>
      <c r="I42" s="187"/>
      <c r="J42" s="190"/>
      <c r="K42" s="187">
        <f t="shared" ca="1" si="39"/>
        <v>0</v>
      </c>
      <c r="L42" s="193"/>
      <c r="M42" s="187"/>
      <c r="N42" s="196"/>
      <c r="O42" s="125">
        <v>3</v>
      </c>
      <c r="P42" s="138"/>
      <c r="Q42" s="127" t="str">
        <f>IF(OR(R42="Preventivo",R42="Detectivo"),"Probabilidad",IF(R42="Correctivo","Impacto",""))</f>
        <v/>
      </c>
      <c r="R42" s="128"/>
      <c r="S42" s="128"/>
      <c r="T42" s="129" t="str">
        <f t="shared" si="40"/>
        <v/>
      </c>
      <c r="U42" s="128"/>
      <c r="V42" s="128"/>
      <c r="W42" s="128"/>
      <c r="X42" s="130" t="str">
        <f>IFERROR(IF(AND(Q41="Probabilidad",Q42="Probabilidad"),(Z41-(+Z41*T42)),IF(AND(Q41="Impacto",Q42="Probabilidad"),(Z40-(+Z40*T42)),IF(Q42="Impacto",Z41,""))),"")</f>
        <v/>
      </c>
      <c r="Y42" s="131" t="str">
        <f t="shared" si="1"/>
        <v/>
      </c>
      <c r="Z42" s="132" t="str">
        <f t="shared" si="41"/>
        <v/>
      </c>
      <c r="AA42" s="131" t="str">
        <f t="shared" si="3"/>
        <v/>
      </c>
      <c r="AB42" s="132" t="str">
        <f>IFERROR(IF(AND(Q41="Impacto",Q42="Impacto"),(AB41-(+AB41*T42)),IF(AND(Q41="Probabilidad",Q42="Impacto"),(AB40-(+AB40*T42)),IF(Q42="Probabilidad",AB41,""))),"")</f>
        <v/>
      </c>
      <c r="AC42" s="133" t="str">
        <f t="shared" si="42"/>
        <v/>
      </c>
      <c r="AD42" s="134"/>
      <c r="AE42" s="135"/>
      <c r="AF42" s="136"/>
      <c r="AG42" s="137"/>
      <c r="AH42" s="137"/>
      <c r="AI42" s="135"/>
      <c r="AJ42" s="136"/>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ht="151.5" customHeight="1" x14ac:dyDescent="0.3">
      <c r="A43" s="199"/>
      <c r="B43" s="202"/>
      <c r="C43" s="202"/>
      <c r="D43" s="202"/>
      <c r="E43" s="205"/>
      <c r="F43" s="202"/>
      <c r="G43" s="208"/>
      <c r="H43" s="193"/>
      <c r="I43" s="187"/>
      <c r="J43" s="190"/>
      <c r="K43" s="187">
        <f t="shared" ca="1" si="39"/>
        <v>0</v>
      </c>
      <c r="L43" s="193"/>
      <c r="M43" s="187"/>
      <c r="N43" s="196"/>
      <c r="O43" s="125">
        <v>4</v>
      </c>
      <c r="P43" s="126"/>
      <c r="Q43" s="127" t="str">
        <f t="shared" ref="Q43:Q45" si="43">IF(OR(R43="Preventivo",R43="Detectivo"),"Probabilidad",IF(R43="Correctivo","Impacto",""))</f>
        <v/>
      </c>
      <c r="R43" s="128"/>
      <c r="S43" s="128"/>
      <c r="T43" s="129" t="str">
        <f t="shared" si="40"/>
        <v/>
      </c>
      <c r="U43" s="128"/>
      <c r="V43" s="128"/>
      <c r="W43" s="128"/>
      <c r="X43" s="130" t="str">
        <f t="shared" ref="X43:X45" si="44">IFERROR(IF(AND(Q42="Probabilidad",Q43="Probabilidad"),(Z42-(+Z42*T43)),IF(AND(Q42="Impacto",Q43="Probabilidad"),(Z41-(+Z41*T43)),IF(Q43="Impacto",Z42,""))),"")</f>
        <v/>
      </c>
      <c r="Y43" s="131" t="str">
        <f t="shared" si="1"/>
        <v/>
      </c>
      <c r="Z43" s="132" t="str">
        <f t="shared" si="41"/>
        <v/>
      </c>
      <c r="AA43" s="131" t="str">
        <f t="shared" si="3"/>
        <v/>
      </c>
      <c r="AB43" s="132" t="str">
        <f t="shared" ref="AB43:AB45" si="45">IFERROR(IF(AND(Q42="Impacto",Q43="Impacto"),(AB42-(+AB42*T43)),IF(AND(Q42="Probabilidad",Q43="Impacto"),(AB41-(+AB41*T43)),IF(Q43="Probabilidad",AB42,""))),"")</f>
        <v/>
      </c>
      <c r="AC43" s="133"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4"/>
      <c r="AE43" s="135"/>
      <c r="AF43" s="136"/>
      <c r="AG43" s="137"/>
      <c r="AH43" s="137"/>
      <c r="AI43" s="135"/>
      <c r="AJ43" s="136"/>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ht="151.5" customHeight="1" x14ac:dyDescent="0.3">
      <c r="A44" s="199"/>
      <c r="B44" s="202"/>
      <c r="C44" s="202"/>
      <c r="D44" s="202"/>
      <c r="E44" s="205"/>
      <c r="F44" s="202"/>
      <c r="G44" s="208"/>
      <c r="H44" s="193"/>
      <c r="I44" s="187"/>
      <c r="J44" s="190"/>
      <c r="K44" s="187">
        <f t="shared" ca="1" si="39"/>
        <v>0</v>
      </c>
      <c r="L44" s="193"/>
      <c r="M44" s="187"/>
      <c r="N44" s="196"/>
      <c r="O44" s="125">
        <v>5</v>
      </c>
      <c r="P44" s="126"/>
      <c r="Q44" s="127" t="str">
        <f t="shared" si="43"/>
        <v/>
      </c>
      <c r="R44" s="128"/>
      <c r="S44" s="128"/>
      <c r="T44" s="129" t="str">
        <f t="shared" si="40"/>
        <v/>
      </c>
      <c r="U44" s="128"/>
      <c r="V44" s="128"/>
      <c r="W44" s="128"/>
      <c r="X44" s="130" t="str">
        <f t="shared" si="44"/>
        <v/>
      </c>
      <c r="Y44" s="131" t="str">
        <f t="shared" si="1"/>
        <v/>
      </c>
      <c r="Z44" s="132" t="str">
        <f t="shared" si="41"/>
        <v/>
      </c>
      <c r="AA44" s="131" t="str">
        <f t="shared" si="3"/>
        <v/>
      </c>
      <c r="AB44" s="132" t="str">
        <f t="shared" si="45"/>
        <v/>
      </c>
      <c r="AC44" s="133"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4"/>
      <c r="AE44" s="135"/>
      <c r="AF44" s="136"/>
      <c r="AG44" s="137"/>
      <c r="AH44" s="137"/>
      <c r="AI44" s="135"/>
      <c r="AJ44" s="136"/>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ht="151.5" customHeight="1" x14ac:dyDescent="0.3">
      <c r="A45" s="200"/>
      <c r="B45" s="203"/>
      <c r="C45" s="203"/>
      <c r="D45" s="203"/>
      <c r="E45" s="206"/>
      <c r="F45" s="203"/>
      <c r="G45" s="209"/>
      <c r="H45" s="194"/>
      <c r="I45" s="188"/>
      <c r="J45" s="191"/>
      <c r="K45" s="188">
        <f t="shared" ca="1" si="39"/>
        <v>0</v>
      </c>
      <c r="L45" s="194"/>
      <c r="M45" s="188"/>
      <c r="N45" s="197"/>
      <c r="O45" s="125">
        <v>6</v>
      </c>
      <c r="P45" s="126"/>
      <c r="Q45" s="127" t="str">
        <f t="shared" si="43"/>
        <v/>
      </c>
      <c r="R45" s="128"/>
      <c r="S45" s="128"/>
      <c r="T45" s="129" t="str">
        <f t="shared" si="40"/>
        <v/>
      </c>
      <c r="U45" s="128"/>
      <c r="V45" s="128"/>
      <c r="W45" s="128"/>
      <c r="X45" s="130" t="str">
        <f t="shared" si="44"/>
        <v/>
      </c>
      <c r="Y45" s="131" t="str">
        <f t="shared" si="1"/>
        <v/>
      </c>
      <c r="Z45" s="132" t="str">
        <f t="shared" si="41"/>
        <v/>
      </c>
      <c r="AA45" s="131" t="str">
        <f>IFERROR(IF(AB45="","",IF(AB45&lt;=0.2,"Leve",IF(AB45&lt;=0.4,"Menor",IF(AB45&lt;=0.6,"Moderado",IF(AB45&lt;=0.8,"Mayor","Catastrófico"))))),"")</f>
        <v/>
      </c>
      <c r="AB45" s="132" t="str">
        <f t="shared" si="45"/>
        <v/>
      </c>
      <c r="AC45" s="133"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4"/>
      <c r="AE45" s="135"/>
      <c r="AF45" s="136"/>
      <c r="AG45" s="137"/>
      <c r="AH45" s="137"/>
      <c r="AI45" s="135"/>
      <c r="AJ45" s="136"/>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ht="151.5" customHeight="1" x14ac:dyDescent="0.3">
      <c r="A46" s="198">
        <v>7</v>
      </c>
      <c r="B46" s="201"/>
      <c r="C46" s="201"/>
      <c r="D46" s="201"/>
      <c r="E46" s="204"/>
      <c r="F46" s="201"/>
      <c r="G46" s="207"/>
      <c r="H46" s="192" t="str">
        <f>IF(G46&lt;=0,"",IF(G46&lt;=2,"Muy Baja",IF(G46&lt;=24,"Baja",IF(G46&lt;=500,"Media",IF(G46&lt;=5000,"Alta","Muy Alta")))))</f>
        <v/>
      </c>
      <c r="I46" s="186" t="str">
        <f>IF(H46="","",IF(H46="Muy Baja",0.2,IF(H46="Baja",0.4,IF(H46="Media",0.6,IF(H46="Alta",0.8,IF(H46="Muy Alta",1,))))))</f>
        <v/>
      </c>
      <c r="J46" s="189"/>
      <c r="K46" s="186">
        <f ca="1">IF(NOT(ISERROR(MATCH(J46,'Tabla Impacto'!$B$221:$B$223,0))),'Tabla Impacto'!$F$223&amp;"Por favor no seleccionar los criterios de impacto(Afectación Económica o presupuestal y Pérdida Reputacional)",J46)</f>
        <v>0</v>
      </c>
      <c r="L46" s="192" t="str">
        <f ca="1">IF(OR(K46='Tabla Impacto'!$C$11,K46='Tabla Impacto'!$D$11),"Leve",IF(OR(K46='Tabla Impacto'!$C$12,K46='Tabla Impacto'!$D$12),"Menor",IF(OR(K46='Tabla Impacto'!$C$13,K46='Tabla Impacto'!$D$13),"Moderado",IF(OR(K46='Tabla Impacto'!$C$14,K46='Tabla Impacto'!$D$14),"Mayor",IF(OR(K46='Tabla Impacto'!$C$15,K46='Tabla Impacto'!$D$15),"Catastrófico","")))))</f>
        <v/>
      </c>
      <c r="M46" s="186" t="str">
        <f ca="1">IF(L46="","",IF(L46="Leve",0.2,IF(L46="Menor",0.4,IF(L46="Moderado",0.6,IF(L46="Mayor",0.8,IF(L46="Catastrófico",1,))))))</f>
        <v/>
      </c>
      <c r="N46" s="195" t="str">
        <f ca="1">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25">
        <v>1</v>
      </c>
      <c r="P46" s="126"/>
      <c r="Q46" s="127" t="str">
        <f>IF(OR(R46="Preventivo",R46="Detectivo"),"Probabilidad",IF(R46="Correctivo","Impacto",""))</f>
        <v/>
      </c>
      <c r="R46" s="128"/>
      <c r="S46" s="128"/>
      <c r="T46" s="129" t="str">
        <f>IF(AND(R46="Preventivo",S46="Automático"),"50%",IF(AND(R46="Preventivo",S46="Manual"),"40%",IF(AND(R46="Detectivo",S46="Automático"),"40%",IF(AND(R46="Detectivo",S46="Manual"),"30%",IF(AND(R46="Correctivo",S46="Automático"),"35%",IF(AND(R46="Correctivo",S46="Manual"),"25%",""))))))</f>
        <v/>
      </c>
      <c r="U46" s="128"/>
      <c r="V46" s="128"/>
      <c r="W46" s="128"/>
      <c r="X46" s="130" t="str">
        <f>IFERROR(IF(Q46="Probabilidad",(I46-(+I46*T46)),IF(Q46="Impacto",I46,"")),"")</f>
        <v/>
      </c>
      <c r="Y46" s="131" t="str">
        <f>IFERROR(IF(X46="","",IF(X46&lt;=0.2,"Muy Baja",IF(X46&lt;=0.4,"Baja",IF(X46&lt;=0.6,"Media",IF(X46&lt;=0.8,"Alta","Muy Alta"))))),"")</f>
        <v/>
      </c>
      <c r="Z46" s="132" t="str">
        <f>+X46</f>
        <v/>
      </c>
      <c r="AA46" s="131" t="str">
        <f>IFERROR(IF(AB46="","",IF(AB46&lt;=0.2,"Leve",IF(AB46&lt;=0.4,"Menor",IF(AB46&lt;=0.6,"Moderado",IF(AB46&lt;=0.8,"Mayor","Catastrófico"))))),"")</f>
        <v/>
      </c>
      <c r="AB46" s="132" t="str">
        <f>IFERROR(IF(Q46="Impacto",(M46-(+M46*T46)),IF(Q46="Probabilidad",M46,"")),"")</f>
        <v/>
      </c>
      <c r="AC46" s="133"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34"/>
      <c r="AE46" s="135"/>
      <c r="AF46" s="136"/>
      <c r="AG46" s="137"/>
      <c r="AH46" s="137"/>
      <c r="AI46" s="135"/>
      <c r="AJ46" s="136"/>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ht="151.5" customHeight="1" x14ac:dyDescent="0.3">
      <c r="A47" s="199"/>
      <c r="B47" s="202"/>
      <c r="C47" s="202"/>
      <c r="D47" s="202"/>
      <c r="E47" s="205"/>
      <c r="F47" s="202"/>
      <c r="G47" s="208"/>
      <c r="H47" s="193"/>
      <c r="I47" s="187"/>
      <c r="J47" s="190"/>
      <c r="K47" s="187">
        <f t="shared" ref="K47:K51" ca="1" si="47">IF(NOT(ISERROR(MATCH(J47,_xlfn.ANCHORARRAY(E58),0))),I60&amp;"Por favor no seleccionar los criterios de impacto",J47)</f>
        <v>0</v>
      </c>
      <c r="L47" s="193"/>
      <c r="M47" s="187"/>
      <c r="N47" s="196"/>
      <c r="O47" s="125">
        <v>2</v>
      </c>
      <c r="P47" s="126"/>
      <c r="Q47" s="127" t="str">
        <f>IF(OR(R47="Preventivo",R47="Detectivo"),"Probabilidad",IF(R47="Correctivo","Impacto",""))</f>
        <v/>
      </c>
      <c r="R47" s="128"/>
      <c r="S47" s="128"/>
      <c r="T47" s="129" t="str">
        <f t="shared" ref="T47:T51" si="48">IF(AND(R47="Preventivo",S47="Automático"),"50%",IF(AND(R47="Preventivo",S47="Manual"),"40%",IF(AND(R47="Detectivo",S47="Automático"),"40%",IF(AND(R47="Detectivo",S47="Manual"),"30%",IF(AND(R47="Correctivo",S47="Automático"),"35%",IF(AND(R47="Correctivo",S47="Manual"),"25%",""))))))</f>
        <v/>
      </c>
      <c r="U47" s="128"/>
      <c r="V47" s="128"/>
      <c r="W47" s="128"/>
      <c r="X47" s="130" t="str">
        <f>IFERROR(IF(AND(Q46="Probabilidad",Q47="Probabilidad"),(Z46-(+Z46*T47)),IF(Q47="Probabilidad",(I46-(+I46*T47)),IF(Q47="Impacto",Z46,""))),"")</f>
        <v/>
      </c>
      <c r="Y47" s="131" t="str">
        <f t="shared" si="1"/>
        <v/>
      </c>
      <c r="Z47" s="132" t="str">
        <f t="shared" ref="Z47:Z51" si="49">+X47</f>
        <v/>
      </c>
      <c r="AA47" s="131" t="str">
        <f t="shared" si="3"/>
        <v/>
      </c>
      <c r="AB47" s="132" t="str">
        <f>IFERROR(IF(AND(Q46="Impacto",Q47="Impacto"),(AB40-(+AB40*T47)),IF(Q47="Impacto",($M$46-(+$M$46*T47)),IF(Q47="Probabilidad",AB40,""))),"")</f>
        <v/>
      </c>
      <c r="AC47" s="133"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34"/>
      <c r="AE47" s="135"/>
      <c r="AF47" s="136"/>
      <c r="AG47" s="137"/>
      <c r="AH47" s="137"/>
      <c r="AI47" s="135"/>
      <c r="AJ47" s="136"/>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ht="151.5" customHeight="1" x14ac:dyDescent="0.3">
      <c r="A48" s="199"/>
      <c r="B48" s="202"/>
      <c r="C48" s="202"/>
      <c r="D48" s="202"/>
      <c r="E48" s="205"/>
      <c r="F48" s="202"/>
      <c r="G48" s="208"/>
      <c r="H48" s="193"/>
      <c r="I48" s="187"/>
      <c r="J48" s="190"/>
      <c r="K48" s="187">
        <f t="shared" ca="1" si="47"/>
        <v>0</v>
      </c>
      <c r="L48" s="193"/>
      <c r="M48" s="187"/>
      <c r="N48" s="196"/>
      <c r="O48" s="125">
        <v>3</v>
      </c>
      <c r="P48" s="138"/>
      <c r="Q48" s="127" t="str">
        <f>IF(OR(R48="Preventivo",R48="Detectivo"),"Probabilidad",IF(R48="Correctivo","Impacto",""))</f>
        <v/>
      </c>
      <c r="R48" s="128"/>
      <c r="S48" s="128"/>
      <c r="T48" s="129" t="str">
        <f t="shared" si="48"/>
        <v/>
      </c>
      <c r="U48" s="128"/>
      <c r="V48" s="128"/>
      <c r="W48" s="128"/>
      <c r="X48" s="130" t="str">
        <f>IFERROR(IF(AND(Q47="Probabilidad",Q48="Probabilidad"),(Z47-(+Z47*T48)),IF(AND(Q47="Impacto",Q48="Probabilidad"),(Z46-(+Z46*T48)),IF(Q48="Impacto",Z47,""))),"")</f>
        <v/>
      </c>
      <c r="Y48" s="131" t="str">
        <f t="shared" si="1"/>
        <v/>
      </c>
      <c r="Z48" s="132" t="str">
        <f t="shared" si="49"/>
        <v/>
      </c>
      <c r="AA48" s="131" t="str">
        <f t="shared" si="3"/>
        <v/>
      </c>
      <c r="AB48" s="132" t="str">
        <f>IFERROR(IF(AND(Q47="Impacto",Q48="Impacto"),(AB47-(+AB47*T48)),IF(AND(Q47="Probabilidad",Q48="Impacto"),(AB46-(+AB46*T48)),IF(Q48="Probabilidad",AB47,""))),"")</f>
        <v/>
      </c>
      <c r="AC48" s="133" t="str">
        <f t="shared" si="50"/>
        <v/>
      </c>
      <c r="AD48" s="134"/>
      <c r="AE48" s="135"/>
      <c r="AF48" s="136"/>
      <c r="AG48" s="137"/>
      <c r="AH48" s="137"/>
      <c r="AI48" s="135"/>
      <c r="AJ48" s="136"/>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ht="151.5" customHeight="1" x14ac:dyDescent="0.3">
      <c r="A49" s="199"/>
      <c r="B49" s="202"/>
      <c r="C49" s="202"/>
      <c r="D49" s="202"/>
      <c r="E49" s="205"/>
      <c r="F49" s="202"/>
      <c r="G49" s="208"/>
      <c r="H49" s="193"/>
      <c r="I49" s="187"/>
      <c r="J49" s="190"/>
      <c r="K49" s="187">
        <f t="shared" ca="1" si="47"/>
        <v>0</v>
      </c>
      <c r="L49" s="193"/>
      <c r="M49" s="187"/>
      <c r="N49" s="196"/>
      <c r="O49" s="125">
        <v>4</v>
      </c>
      <c r="P49" s="126"/>
      <c r="Q49" s="127" t="str">
        <f t="shared" ref="Q49:Q51" si="51">IF(OR(R49="Preventivo",R49="Detectivo"),"Probabilidad",IF(R49="Correctivo","Impacto",""))</f>
        <v/>
      </c>
      <c r="R49" s="128"/>
      <c r="S49" s="128"/>
      <c r="T49" s="129" t="str">
        <f t="shared" si="48"/>
        <v/>
      </c>
      <c r="U49" s="128"/>
      <c r="V49" s="128"/>
      <c r="W49" s="128"/>
      <c r="X49" s="130" t="str">
        <f t="shared" ref="X49:X51" si="52">IFERROR(IF(AND(Q48="Probabilidad",Q49="Probabilidad"),(Z48-(+Z48*T49)),IF(AND(Q48="Impacto",Q49="Probabilidad"),(Z47-(+Z47*T49)),IF(Q49="Impacto",Z48,""))),"")</f>
        <v/>
      </c>
      <c r="Y49" s="131" t="str">
        <f t="shared" si="1"/>
        <v/>
      </c>
      <c r="Z49" s="132" t="str">
        <f t="shared" si="49"/>
        <v/>
      </c>
      <c r="AA49" s="131" t="str">
        <f t="shared" si="3"/>
        <v/>
      </c>
      <c r="AB49" s="132" t="str">
        <f t="shared" ref="AB49:AB51" si="53">IFERROR(IF(AND(Q48="Impacto",Q49="Impacto"),(AB48-(+AB48*T49)),IF(AND(Q48="Probabilidad",Q49="Impacto"),(AB47-(+AB47*T49)),IF(Q49="Probabilidad",AB48,""))),"")</f>
        <v/>
      </c>
      <c r="AC49" s="133"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34"/>
      <c r="AE49" s="135"/>
      <c r="AF49" s="136"/>
      <c r="AG49" s="137"/>
      <c r="AH49" s="137"/>
      <c r="AI49" s="135"/>
      <c r="AJ49" s="136"/>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ht="151.5" customHeight="1" x14ac:dyDescent="0.3">
      <c r="A50" s="199"/>
      <c r="B50" s="202"/>
      <c r="C50" s="202"/>
      <c r="D50" s="202"/>
      <c r="E50" s="205"/>
      <c r="F50" s="202"/>
      <c r="G50" s="208"/>
      <c r="H50" s="193"/>
      <c r="I50" s="187"/>
      <c r="J50" s="190"/>
      <c r="K50" s="187">
        <f t="shared" ca="1" si="47"/>
        <v>0</v>
      </c>
      <c r="L50" s="193"/>
      <c r="M50" s="187"/>
      <c r="N50" s="196"/>
      <c r="O50" s="125">
        <v>5</v>
      </c>
      <c r="P50" s="126"/>
      <c r="Q50" s="127" t="str">
        <f t="shared" si="51"/>
        <v/>
      </c>
      <c r="R50" s="128"/>
      <c r="S50" s="128"/>
      <c r="T50" s="129" t="str">
        <f t="shared" si="48"/>
        <v/>
      </c>
      <c r="U50" s="128"/>
      <c r="V50" s="128"/>
      <c r="W50" s="128"/>
      <c r="X50" s="130" t="str">
        <f t="shared" si="52"/>
        <v/>
      </c>
      <c r="Y50" s="131" t="str">
        <f t="shared" si="1"/>
        <v/>
      </c>
      <c r="Z50" s="132" t="str">
        <f t="shared" si="49"/>
        <v/>
      </c>
      <c r="AA50" s="131" t="str">
        <f t="shared" si="3"/>
        <v/>
      </c>
      <c r="AB50" s="132" t="str">
        <f t="shared" si="53"/>
        <v/>
      </c>
      <c r="AC50" s="133"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34"/>
      <c r="AE50" s="135"/>
      <c r="AF50" s="136"/>
      <c r="AG50" s="137"/>
      <c r="AH50" s="137"/>
      <c r="AI50" s="135"/>
      <c r="AJ50" s="136"/>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ht="151.5" customHeight="1" x14ac:dyDescent="0.3">
      <c r="A51" s="200"/>
      <c r="B51" s="203"/>
      <c r="C51" s="203"/>
      <c r="D51" s="203"/>
      <c r="E51" s="206"/>
      <c r="F51" s="203"/>
      <c r="G51" s="209"/>
      <c r="H51" s="194"/>
      <c r="I51" s="188"/>
      <c r="J51" s="191"/>
      <c r="K51" s="188">
        <f t="shared" ca="1" si="47"/>
        <v>0</v>
      </c>
      <c r="L51" s="194"/>
      <c r="M51" s="188"/>
      <c r="N51" s="197"/>
      <c r="O51" s="125">
        <v>6</v>
      </c>
      <c r="P51" s="126"/>
      <c r="Q51" s="127" t="str">
        <f t="shared" si="51"/>
        <v/>
      </c>
      <c r="R51" s="128"/>
      <c r="S51" s="128"/>
      <c r="T51" s="129" t="str">
        <f t="shared" si="48"/>
        <v/>
      </c>
      <c r="U51" s="128"/>
      <c r="V51" s="128"/>
      <c r="W51" s="128"/>
      <c r="X51" s="130" t="str">
        <f t="shared" si="52"/>
        <v/>
      </c>
      <c r="Y51" s="131" t="str">
        <f t="shared" si="1"/>
        <v/>
      </c>
      <c r="Z51" s="132" t="str">
        <f t="shared" si="49"/>
        <v/>
      </c>
      <c r="AA51" s="131" t="str">
        <f t="shared" si="3"/>
        <v/>
      </c>
      <c r="AB51" s="132" t="str">
        <f t="shared" si="53"/>
        <v/>
      </c>
      <c r="AC51" s="133" t="str">
        <f t="shared" si="54"/>
        <v/>
      </c>
      <c r="AD51" s="134"/>
      <c r="AE51" s="135"/>
      <c r="AF51" s="136"/>
      <c r="AG51" s="137"/>
      <c r="AH51" s="137"/>
      <c r="AI51" s="135"/>
      <c r="AJ51" s="136"/>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ht="151.5" customHeight="1" x14ac:dyDescent="0.3">
      <c r="A52" s="198">
        <v>8</v>
      </c>
      <c r="B52" s="201"/>
      <c r="C52" s="201"/>
      <c r="D52" s="201"/>
      <c r="E52" s="204"/>
      <c r="F52" s="201"/>
      <c r="G52" s="207"/>
      <c r="H52" s="192" t="str">
        <f>IF(G52&lt;=0,"",IF(G52&lt;=2,"Muy Baja",IF(G52&lt;=24,"Baja",IF(G52&lt;=500,"Media",IF(G52&lt;=5000,"Alta","Muy Alta")))))</f>
        <v/>
      </c>
      <c r="I52" s="186" t="str">
        <f>IF(H52="","",IF(H52="Muy Baja",0.2,IF(H52="Baja",0.4,IF(H52="Media",0.6,IF(H52="Alta",0.8,IF(H52="Muy Alta",1,))))))</f>
        <v/>
      </c>
      <c r="J52" s="189"/>
      <c r="K52" s="186">
        <f ca="1">IF(NOT(ISERROR(MATCH(J52,'Tabla Impacto'!$B$221:$B$223,0))),'Tabla Impacto'!$F$223&amp;"Por favor no seleccionar los criterios de impacto(Afectación Económica o presupuestal y Pérdida Reputacional)",J52)</f>
        <v>0</v>
      </c>
      <c r="L52" s="192" t="str">
        <f ca="1">IF(OR(K52='Tabla Impacto'!$C$11,K52='Tabla Impacto'!$D$11),"Leve",IF(OR(K52='Tabla Impacto'!$C$12,K52='Tabla Impacto'!$D$12),"Menor",IF(OR(K52='Tabla Impacto'!$C$13,K52='Tabla Impacto'!$D$13),"Moderado",IF(OR(K52='Tabla Impacto'!$C$14,K52='Tabla Impacto'!$D$14),"Mayor",IF(OR(K52='Tabla Impacto'!$C$15,K52='Tabla Impacto'!$D$15),"Catastrófico","")))))</f>
        <v/>
      </c>
      <c r="M52" s="186" t="str">
        <f ca="1">IF(L52="","",IF(L52="Leve",0.2,IF(L52="Menor",0.4,IF(L52="Moderado",0.6,IF(L52="Mayor",0.8,IF(L52="Catastrófico",1,))))))</f>
        <v/>
      </c>
      <c r="N52" s="195" t="str">
        <f ca="1">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25">
        <v>1</v>
      </c>
      <c r="P52" s="126"/>
      <c r="Q52" s="127" t="str">
        <f>IF(OR(R52="Preventivo",R52="Detectivo"),"Probabilidad",IF(R52="Correctivo","Impacto",""))</f>
        <v/>
      </c>
      <c r="R52" s="128"/>
      <c r="S52" s="128"/>
      <c r="T52" s="129" t="str">
        <f>IF(AND(R52="Preventivo",S52="Automático"),"50%",IF(AND(R52="Preventivo",S52="Manual"),"40%",IF(AND(R52="Detectivo",S52="Automático"),"40%",IF(AND(R52="Detectivo",S52="Manual"),"30%",IF(AND(R52="Correctivo",S52="Automático"),"35%",IF(AND(R52="Correctivo",S52="Manual"),"25%",""))))))</f>
        <v/>
      </c>
      <c r="U52" s="128"/>
      <c r="V52" s="128"/>
      <c r="W52" s="128"/>
      <c r="X52" s="130" t="str">
        <f>IFERROR(IF(Q52="Probabilidad",(I52-(+I52*T52)),IF(Q52="Impacto",I52,"")),"")</f>
        <v/>
      </c>
      <c r="Y52" s="131" t="str">
        <f>IFERROR(IF(X52="","",IF(X52&lt;=0.2,"Muy Baja",IF(X52&lt;=0.4,"Baja",IF(X52&lt;=0.6,"Media",IF(X52&lt;=0.8,"Alta","Muy Alta"))))),"")</f>
        <v/>
      </c>
      <c r="Z52" s="132" t="str">
        <f>+X52</f>
        <v/>
      </c>
      <c r="AA52" s="131" t="str">
        <f>IFERROR(IF(AB52="","",IF(AB52&lt;=0.2,"Leve",IF(AB52&lt;=0.4,"Menor",IF(AB52&lt;=0.6,"Moderado",IF(AB52&lt;=0.8,"Mayor","Catastrófico"))))),"")</f>
        <v/>
      </c>
      <c r="AB52" s="132" t="str">
        <f>IFERROR(IF(Q52="Impacto",(M52-(+M52*T52)),IF(Q52="Probabilidad",M52,"")),"")</f>
        <v/>
      </c>
      <c r="AC52" s="133"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34"/>
      <c r="AE52" s="135"/>
      <c r="AF52" s="136"/>
      <c r="AG52" s="137"/>
      <c r="AH52" s="137"/>
      <c r="AI52" s="135"/>
      <c r="AJ52" s="136"/>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ht="151.5" customHeight="1" x14ac:dyDescent="0.3">
      <c r="A53" s="199"/>
      <c r="B53" s="202"/>
      <c r="C53" s="202"/>
      <c r="D53" s="202"/>
      <c r="E53" s="205"/>
      <c r="F53" s="202"/>
      <c r="G53" s="208"/>
      <c r="H53" s="193"/>
      <c r="I53" s="187"/>
      <c r="J53" s="190"/>
      <c r="K53" s="187">
        <f ca="1">IF(NOT(ISERROR(MATCH(J53,_xlfn.ANCHORARRAY(E64),0))),I66&amp;"Por favor no seleccionar los criterios de impacto",J53)</f>
        <v>0</v>
      </c>
      <c r="L53" s="193"/>
      <c r="M53" s="187"/>
      <c r="N53" s="196"/>
      <c r="O53" s="125">
        <v>2</v>
      </c>
      <c r="P53" s="126"/>
      <c r="Q53" s="127" t="str">
        <f>IF(OR(R53="Preventivo",R53="Detectivo"),"Probabilidad",IF(R53="Correctivo","Impacto",""))</f>
        <v/>
      </c>
      <c r="R53" s="128"/>
      <c r="S53" s="128"/>
      <c r="T53" s="129" t="str">
        <f t="shared" ref="T53:T57" si="55">IF(AND(R53="Preventivo",S53="Automático"),"50%",IF(AND(R53="Preventivo",S53="Manual"),"40%",IF(AND(R53="Detectivo",S53="Automático"),"40%",IF(AND(R53="Detectivo",S53="Manual"),"30%",IF(AND(R53="Correctivo",S53="Automático"),"35%",IF(AND(R53="Correctivo",S53="Manual"),"25%",""))))))</f>
        <v/>
      </c>
      <c r="U53" s="128"/>
      <c r="V53" s="128"/>
      <c r="W53" s="128"/>
      <c r="X53" s="130" t="str">
        <f>IFERROR(IF(AND(Q52="Probabilidad",Q53="Probabilidad"),(Z52-(+Z52*T53)),IF(Q53="Probabilidad",(I52-(+I52*T53)),IF(Q53="Impacto",Z52,""))),"")</f>
        <v/>
      </c>
      <c r="Y53" s="131" t="str">
        <f t="shared" si="1"/>
        <v/>
      </c>
      <c r="Z53" s="132" t="str">
        <f t="shared" ref="Z53:Z57" si="56">+X53</f>
        <v/>
      </c>
      <c r="AA53" s="131" t="str">
        <f t="shared" si="3"/>
        <v/>
      </c>
      <c r="AB53" s="132" t="str">
        <f>IFERROR(IF(AND(Q52="Impacto",Q53="Impacto"),(AB46-(+AB46*T53)),IF(Q53="Impacto",($M$52-(+$M$52*T53)),IF(Q53="Probabilidad",AB46,""))),"")</f>
        <v/>
      </c>
      <c r="AC53" s="133"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34"/>
      <c r="AE53" s="135"/>
      <c r="AF53" s="136"/>
      <c r="AG53" s="137"/>
      <c r="AH53" s="137"/>
      <c r="AI53" s="135"/>
      <c r="AJ53" s="136"/>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ht="151.5" customHeight="1" x14ac:dyDescent="0.3">
      <c r="A54" s="199"/>
      <c r="B54" s="202"/>
      <c r="C54" s="202"/>
      <c r="D54" s="202"/>
      <c r="E54" s="205"/>
      <c r="F54" s="202"/>
      <c r="G54" s="208"/>
      <c r="H54" s="193"/>
      <c r="I54" s="187"/>
      <c r="J54" s="190"/>
      <c r="K54" s="187">
        <f ca="1">IF(NOT(ISERROR(MATCH(J54,_xlfn.ANCHORARRAY(E65),0))),I67&amp;"Por favor no seleccionar los criterios de impacto",J54)</f>
        <v>0</v>
      </c>
      <c r="L54" s="193"/>
      <c r="M54" s="187"/>
      <c r="N54" s="196"/>
      <c r="O54" s="125">
        <v>3</v>
      </c>
      <c r="P54" s="138"/>
      <c r="Q54" s="127" t="str">
        <f>IF(OR(R54="Preventivo",R54="Detectivo"),"Probabilidad",IF(R54="Correctivo","Impacto",""))</f>
        <v/>
      </c>
      <c r="R54" s="128"/>
      <c r="S54" s="128"/>
      <c r="T54" s="129" t="str">
        <f t="shared" si="55"/>
        <v/>
      </c>
      <c r="U54" s="128"/>
      <c r="V54" s="128"/>
      <c r="W54" s="128"/>
      <c r="X54" s="130" t="str">
        <f>IFERROR(IF(AND(Q53="Probabilidad",Q54="Probabilidad"),(Z53-(+Z53*T54)),IF(AND(Q53="Impacto",Q54="Probabilidad"),(Z52-(+Z52*T54)),IF(Q54="Impacto",Z53,""))),"")</f>
        <v/>
      </c>
      <c r="Y54" s="131" t="str">
        <f t="shared" si="1"/>
        <v/>
      </c>
      <c r="Z54" s="132" t="str">
        <f t="shared" si="56"/>
        <v/>
      </c>
      <c r="AA54" s="131" t="str">
        <f t="shared" si="3"/>
        <v/>
      </c>
      <c r="AB54" s="132" t="str">
        <f>IFERROR(IF(AND(Q53="Impacto",Q54="Impacto"),(AB53-(+AB53*T54)),IF(AND(Q53="Probabilidad",Q54="Impacto"),(AB52-(+AB52*T54)),IF(Q54="Probabilidad",AB53,""))),"")</f>
        <v/>
      </c>
      <c r="AC54" s="133" t="str">
        <f t="shared" si="57"/>
        <v/>
      </c>
      <c r="AD54" s="134"/>
      <c r="AE54" s="135"/>
      <c r="AF54" s="136"/>
      <c r="AG54" s="137"/>
      <c r="AH54" s="137"/>
      <c r="AI54" s="135"/>
      <c r="AJ54" s="136"/>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ht="151.5" customHeight="1" x14ac:dyDescent="0.3">
      <c r="A55" s="199"/>
      <c r="B55" s="202"/>
      <c r="C55" s="202"/>
      <c r="D55" s="202"/>
      <c r="E55" s="205"/>
      <c r="F55" s="202"/>
      <c r="G55" s="208"/>
      <c r="H55" s="193"/>
      <c r="I55" s="187"/>
      <c r="J55" s="190"/>
      <c r="K55" s="187">
        <f ca="1">IF(NOT(ISERROR(MATCH(J55,_xlfn.ANCHORARRAY(E66),0))),I68&amp;"Por favor no seleccionar los criterios de impacto",J55)</f>
        <v>0</v>
      </c>
      <c r="L55" s="193"/>
      <c r="M55" s="187"/>
      <c r="N55" s="196"/>
      <c r="O55" s="125">
        <v>4</v>
      </c>
      <c r="P55" s="126"/>
      <c r="Q55" s="127" t="str">
        <f t="shared" ref="Q55:Q57" si="58">IF(OR(R55="Preventivo",R55="Detectivo"),"Probabilidad",IF(R55="Correctivo","Impacto",""))</f>
        <v/>
      </c>
      <c r="R55" s="128"/>
      <c r="S55" s="128"/>
      <c r="T55" s="129" t="str">
        <f t="shared" si="55"/>
        <v/>
      </c>
      <c r="U55" s="128"/>
      <c r="V55" s="128"/>
      <c r="W55" s="128"/>
      <c r="X55" s="130" t="str">
        <f t="shared" ref="X55:X57" si="59">IFERROR(IF(AND(Q54="Probabilidad",Q55="Probabilidad"),(Z54-(+Z54*T55)),IF(AND(Q54="Impacto",Q55="Probabilidad"),(Z53-(+Z53*T55)),IF(Q55="Impacto",Z54,""))),"")</f>
        <v/>
      </c>
      <c r="Y55" s="131" t="str">
        <f t="shared" si="1"/>
        <v/>
      </c>
      <c r="Z55" s="132" t="str">
        <f t="shared" si="56"/>
        <v/>
      </c>
      <c r="AA55" s="131" t="str">
        <f t="shared" si="3"/>
        <v/>
      </c>
      <c r="AB55" s="132" t="str">
        <f t="shared" ref="AB55:AB57" si="60">IFERROR(IF(AND(Q54="Impacto",Q55="Impacto"),(AB54-(+AB54*T55)),IF(AND(Q54="Probabilidad",Q55="Impacto"),(AB53-(+AB53*T55)),IF(Q55="Probabilidad",AB54,""))),"")</f>
        <v/>
      </c>
      <c r="AC55" s="133"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4"/>
      <c r="AE55" s="135"/>
      <c r="AF55" s="136"/>
      <c r="AG55" s="137"/>
      <c r="AH55" s="137"/>
      <c r="AI55" s="135"/>
      <c r="AJ55" s="136"/>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ht="151.5" customHeight="1" x14ac:dyDescent="0.3">
      <c r="A56" s="199"/>
      <c r="B56" s="202"/>
      <c r="C56" s="202"/>
      <c r="D56" s="202"/>
      <c r="E56" s="205"/>
      <c r="F56" s="202"/>
      <c r="G56" s="208"/>
      <c r="H56" s="193"/>
      <c r="I56" s="187"/>
      <c r="J56" s="190"/>
      <c r="K56" s="187">
        <f ca="1">IF(NOT(ISERROR(MATCH(J56,_xlfn.ANCHORARRAY(E67),0))),I69&amp;"Por favor no seleccionar los criterios de impacto",J56)</f>
        <v>0</v>
      </c>
      <c r="L56" s="193"/>
      <c r="M56" s="187"/>
      <c r="N56" s="196"/>
      <c r="O56" s="125">
        <v>5</v>
      </c>
      <c r="P56" s="126"/>
      <c r="Q56" s="127" t="str">
        <f t="shared" si="58"/>
        <v/>
      </c>
      <c r="R56" s="128"/>
      <c r="S56" s="128"/>
      <c r="T56" s="129" t="str">
        <f t="shared" si="55"/>
        <v/>
      </c>
      <c r="U56" s="128"/>
      <c r="V56" s="128"/>
      <c r="W56" s="128"/>
      <c r="X56" s="130" t="str">
        <f t="shared" si="59"/>
        <v/>
      </c>
      <c r="Y56" s="131" t="str">
        <f t="shared" si="1"/>
        <v/>
      </c>
      <c r="Z56" s="132" t="str">
        <f t="shared" si="56"/>
        <v/>
      </c>
      <c r="AA56" s="131" t="str">
        <f t="shared" si="3"/>
        <v/>
      </c>
      <c r="AB56" s="132" t="str">
        <f t="shared" si="60"/>
        <v/>
      </c>
      <c r="AC56" s="133"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4"/>
      <c r="AE56" s="135"/>
      <c r="AF56" s="136"/>
      <c r="AG56" s="137"/>
      <c r="AH56" s="137"/>
      <c r="AI56" s="135"/>
      <c r="AJ56" s="136"/>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ht="151.5" customHeight="1" x14ac:dyDescent="0.3">
      <c r="A57" s="200"/>
      <c r="B57" s="203"/>
      <c r="C57" s="203"/>
      <c r="D57" s="203"/>
      <c r="E57" s="206"/>
      <c r="F57" s="203"/>
      <c r="G57" s="209"/>
      <c r="H57" s="194"/>
      <c r="I57" s="188"/>
      <c r="J57" s="191"/>
      <c r="K57" s="188">
        <f ca="1">IF(NOT(ISERROR(MATCH(J57,_xlfn.ANCHORARRAY(E68),0))),I70&amp;"Por favor no seleccionar los criterios de impacto",J57)</f>
        <v>0</v>
      </c>
      <c r="L57" s="194"/>
      <c r="M57" s="188"/>
      <c r="N57" s="197"/>
      <c r="O57" s="125">
        <v>6</v>
      </c>
      <c r="P57" s="126"/>
      <c r="Q57" s="127" t="str">
        <f t="shared" si="58"/>
        <v/>
      </c>
      <c r="R57" s="128"/>
      <c r="S57" s="128"/>
      <c r="T57" s="129" t="str">
        <f t="shared" si="55"/>
        <v/>
      </c>
      <c r="U57" s="128"/>
      <c r="V57" s="128"/>
      <c r="W57" s="128"/>
      <c r="X57" s="130" t="str">
        <f t="shared" si="59"/>
        <v/>
      </c>
      <c r="Y57" s="131" t="str">
        <f t="shared" si="1"/>
        <v/>
      </c>
      <c r="Z57" s="132" t="str">
        <f t="shared" si="56"/>
        <v/>
      </c>
      <c r="AA57" s="131" t="str">
        <f t="shared" si="3"/>
        <v/>
      </c>
      <c r="AB57" s="132" t="str">
        <f t="shared" si="60"/>
        <v/>
      </c>
      <c r="AC57" s="133" t="str">
        <f t="shared" si="61"/>
        <v/>
      </c>
      <c r="AD57" s="134"/>
      <c r="AE57" s="135"/>
      <c r="AF57" s="136"/>
      <c r="AG57" s="137"/>
      <c r="AH57" s="137"/>
      <c r="AI57" s="135"/>
      <c r="AJ57" s="136"/>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ht="151.5" customHeight="1" x14ac:dyDescent="0.3">
      <c r="A58" s="198">
        <v>9</v>
      </c>
      <c r="B58" s="201"/>
      <c r="C58" s="201"/>
      <c r="D58" s="201"/>
      <c r="E58" s="204"/>
      <c r="F58" s="201"/>
      <c r="G58" s="207"/>
      <c r="H58" s="192" t="str">
        <f>IF(G58&lt;=0,"",IF(G58&lt;=2,"Muy Baja",IF(G58&lt;=24,"Baja",IF(G58&lt;=500,"Media",IF(G58&lt;=5000,"Alta","Muy Alta")))))</f>
        <v/>
      </c>
      <c r="I58" s="186" t="str">
        <f>IF(H58="","",IF(H58="Muy Baja",0.2,IF(H58="Baja",0.4,IF(H58="Media",0.6,IF(H58="Alta",0.8,IF(H58="Muy Alta",1,))))))</f>
        <v/>
      </c>
      <c r="J58" s="189"/>
      <c r="K58" s="186">
        <f ca="1">IF(NOT(ISERROR(MATCH(J58,'Tabla Impacto'!$B$221:$B$223,0))),'Tabla Impacto'!$F$223&amp;"Por favor no seleccionar los criterios de impacto(Afectación Económica o presupuestal y Pérdida Reputacional)",J58)</f>
        <v>0</v>
      </c>
      <c r="L58" s="192" t="str">
        <f ca="1">IF(OR(K58='Tabla Impacto'!$C$11,K58='Tabla Impacto'!$D$11),"Leve",IF(OR(K58='Tabla Impacto'!$C$12,K58='Tabla Impacto'!$D$12),"Menor",IF(OR(K58='Tabla Impacto'!$C$13,K58='Tabla Impacto'!$D$13),"Moderado",IF(OR(K58='Tabla Impacto'!$C$14,K58='Tabla Impacto'!$D$14),"Mayor",IF(OR(K58='Tabla Impacto'!$C$15,K58='Tabla Impacto'!$D$15),"Catastrófico","")))))</f>
        <v/>
      </c>
      <c r="M58" s="186" t="str">
        <f ca="1">IF(L58="","",IF(L58="Leve",0.2,IF(L58="Menor",0.4,IF(L58="Moderado",0.6,IF(L58="Mayor",0.8,IF(L58="Catastrófico",1,))))))</f>
        <v/>
      </c>
      <c r="N58" s="195" t="str">
        <f ca="1">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5">
        <v>1</v>
      </c>
      <c r="P58" s="126"/>
      <c r="Q58" s="127" t="str">
        <f>IF(OR(R58="Preventivo",R58="Detectivo"),"Probabilidad",IF(R58="Correctivo","Impacto",""))</f>
        <v/>
      </c>
      <c r="R58" s="128"/>
      <c r="S58" s="128"/>
      <c r="T58" s="129" t="str">
        <f>IF(AND(R58="Preventivo",S58="Automático"),"50%",IF(AND(R58="Preventivo",S58="Manual"),"40%",IF(AND(R58="Detectivo",S58="Automático"),"40%",IF(AND(R58="Detectivo",S58="Manual"),"30%",IF(AND(R58="Correctivo",S58="Automático"),"35%",IF(AND(R58="Correctivo",S58="Manual"),"25%",""))))))</f>
        <v/>
      </c>
      <c r="U58" s="128"/>
      <c r="V58" s="128"/>
      <c r="W58" s="128"/>
      <c r="X58" s="130" t="str">
        <f>IFERROR(IF(Q58="Probabilidad",(I58-(+I58*T58)),IF(Q58="Impacto",I58,"")),"")</f>
        <v/>
      </c>
      <c r="Y58" s="131" t="str">
        <f>IFERROR(IF(X58="","",IF(X58&lt;=0.2,"Muy Baja",IF(X58&lt;=0.4,"Baja",IF(X58&lt;=0.6,"Media",IF(X58&lt;=0.8,"Alta","Muy Alta"))))),"")</f>
        <v/>
      </c>
      <c r="Z58" s="132" t="str">
        <f>+X58</f>
        <v/>
      </c>
      <c r="AA58" s="131" t="str">
        <f>IFERROR(IF(AB58="","",IF(AB58&lt;=0.2,"Leve",IF(AB58&lt;=0.4,"Menor",IF(AB58&lt;=0.6,"Moderado",IF(AB58&lt;=0.8,"Mayor","Catastrófico"))))),"")</f>
        <v/>
      </c>
      <c r="AB58" s="132" t="str">
        <f>IFERROR(IF(Q58="Impacto",(M58-(+M58*T58)),IF(Q58="Probabilidad",M58,"")),"")</f>
        <v/>
      </c>
      <c r="AC58" s="133"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4"/>
      <c r="AE58" s="135"/>
      <c r="AF58" s="136"/>
      <c r="AG58" s="137"/>
      <c r="AH58" s="137"/>
      <c r="AI58" s="135"/>
      <c r="AJ58" s="136"/>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ht="151.5" customHeight="1" x14ac:dyDescent="0.3">
      <c r="A59" s="199"/>
      <c r="B59" s="202"/>
      <c r="C59" s="202"/>
      <c r="D59" s="202"/>
      <c r="E59" s="205"/>
      <c r="F59" s="202"/>
      <c r="G59" s="208"/>
      <c r="H59" s="193"/>
      <c r="I59" s="187"/>
      <c r="J59" s="190"/>
      <c r="K59" s="187">
        <f ca="1">IF(NOT(ISERROR(MATCH(J59,_xlfn.ANCHORARRAY(E70),0))),I72&amp;"Por favor no seleccionar los criterios de impacto",J59)</f>
        <v>0</v>
      </c>
      <c r="L59" s="193"/>
      <c r="M59" s="187"/>
      <c r="N59" s="196"/>
      <c r="O59" s="125">
        <v>2</v>
      </c>
      <c r="P59" s="126"/>
      <c r="Q59" s="127" t="str">
        <f>IF(OR(R59="Preventivo",R59="Detectivo"),"Probabilidad",IF(R59="Correctivo","Impacto",""))</f>
        <v/>
      </c>
      <c r="R59" s="128"/>
      <c r="S59" s="128"/>
      <c r="T59" s="129" t="str">
        <f t="shared" ref="T59:T63" si="62">IF(AND(R59="Preventivo",S59="Automático"),"50%",IF(AND(R59="Preventivo",S59="Manual"),"40%",IF(AND(R59="Detectivo",S59="Automático"),"40%",IF(AND(R59="Detectivo",S59="Manual"),"30%",IF(AND(R59="Correctivo",S59="Automático"),"35%",IF(AND(R59="Correctivo",S59="Manual"),"25%",""))))))</f>
        <v/>
      </c>
      <c r="U59" s="128"/>
      <c r="V59" s="128"/>
      <c r="W59" s="128"/>
      <c r="X59" s="130" t="str">
        <f>IFERROR(IF(AND(Q58="Probabilidad",Q59="Probabilidad"),(Z58-(+Z58*T59)),IF(Q59="Probabilidad",(I58-(+I58*T59)),IF(Q59="Impacto",Z58,""))),"")</f>
        <v/>
      </c>
      <c r="Y59" s="131" t="str">
        <f t="shared" si="1"/>
        <v/>
      </c>
      <c r="Z59" s="132" t="str">
        <f t="shared" ref="Z59:Z63" si="63">+X59</f>
        <v/>
      </c>
      <c r="AA59" s="131" t="str">
        <f t="shared" si="3"/>
        <v/>
      </c>
      <c r="AB59" s="132" t="str">
        <f>IFERROR(IF(AND(Q58="Impacto",Q59="Impacto"),(AB52-(+AB52*T59)),IF(Q59="Impacto",($M$58-(+$M$58*T59)),IF(Q59="Probabilidad",AB52,""))),"")</f>
        <v/>
      </c>
      <c r="AC59" s="133"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4"/>
      <c r="AE59" s="135"/>
      <c r="AF59" s="136"/>
      <c r="AG59" s="137"/>
      <c r="AH59" s="137"/>
      <c r="AI59" s="135"/>
      <c r="AJ59" s="136"/>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ht="151.5" customHeight="1" x14ac:dyDescent="0.3">
      <c r="A60" s="199"/>
      <c r="B60" s="202"/>
      <c r="C60" s="202"/>
      <c r="D60" s="202"/>
      <c r="E60" s="205"/>
      <c r="F60" s="202"/>
      <c r="G60" s="208"/>
      <c r="H60" s="193"/>
      <c r="I60" s="187"/>
      <c r="J60" s="190"/>
      <c r="K60" s="187">
        <f ca="1">IF(NOT(ISERROR(MATCH(J60,_xlfn.ANCHORARRAY(E71),0))),I73&amp;"Por favor no seleccionar los criterios de impacto",J60)</f>
        <v>0</v>
      </c>
      <c r="L60" s="193"/>
      <c r="M60" s="187"/>
      <c r="N60" s="196"/>
      <c r="O60" s="125">
        <v>3</v>
      </c>
      <c r="P60" s="138"/>
      <c r="Q60" s="127" t="str">
        <f>IF(OR(R60="Preventivo",R60="Detectivo"),"Probabilidad",IF(R60="Correctivo","Impacto",""))</f>
        <v/>
      </c>
      <c r="R60" s="128"/>
      <c r="S60" s="128"/>
      <c r="T60" s="129" t="str">
        <f t="shared" si="62"/>
        <v/>
      </c>
      <c r="U60" s="128"/>
      <c r="V60" s="128"/>
      <c r="W60" s="128"/>
      <c r="X60" s="130" t="str">
        <f>IFERROR(IF(AND(Q59="Probabilidad",Q60="Probabilidad"),(Z59-(+Z59*T60)),IF(AND(Q59="Impacto",Q60="Probabilidad"),(Z58-(+Z58*T60)),IF(Q60="Impacto",Z59,""))),"")</f>
        <v/>
      </c>
      <c r="Y60" s="131" t="str">
        <f t="shared" si="1"/>
        <v/>
      </c>
      <c r="Z60" s="132" t="str">
        <f t="shared" si="63"/>
        <v/>
      </c>
      <c r="AA60" s="131" t="str">
        <f t="shared" si="3"/>
        <v/>
      </c>
      <c r="AB60" s="132" t="str">
        <f>IFERROR(IF(AND(Q59="Impacto",Q60="Impacto"),(AB59-(+AB59*T60)),IF(AND(Q59="Probabilidad",Q60="Impacto"),(AB58-(+AB58*T60)),IF(Q60="Probabilidad",AB59,""))),"")</f>
        <v/>
      </c>
      <c r="AC60" s="133" t="str">
        <f t="shared" si="64"/>
        <v/>
      </c>
      <c r="AD60" s="134"/>
      <c r="AE60" s="135"/>
      <c r="AF60" s="136"/>
      <c r="AG60" s="137"/>
      <c r="AH60" s="137"/>
      <c r="AI60" s="135"/>
      <c r="AJ60" s="136"/>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ht="151.5" customHeight="1" x14ac:dyDescent="0.3">
      <c r="A61" s="199"/>
      <c r="B61" s="202"/>
      <c r="C61" s="202"/>
      <c r="D61" s="202"/>
      <c r="E61" s="205"/>
      <c r="F61" s="202"/>
      <c r="G61" s="208"/>
      <c r="H61" s="193"/>
      <c r="I61" s="187"/>
      <c r="J61" s="190"/>
      <c r="K61" s="187">
        <f ca="1">IF(NOT(ISERROR(MATCH(J61,_xlfn.ANCHORARRAY(E72),0))),I74&amp;"Por favor no seleccionar los criterios de impacto",J61)</f>
        <v>0</v>
      </c>
      <c r="L61" s="193"/>
      <c r="M61" s="187"/>
      <c r="N61" s="196"/>
      <c r="O61" s="125">
        <v>4</v>
      </c>
      <c r="P61" s="126"/>
      <c r="Q61" s="127" t="str">
        <f t="shared" ref="Q61:Q63" si="65">IF(OR(R61="Preventivo",R61="Detectivo"),"Probabilidad",IF(R61="Correctivo","Impacto",""))</f>
        <v/>
      </c>
      <c r="R61" s="128"/>
      <c r="S61" s="128"/>
      <c r="T61" s="129" t="str">
        <f t="shared" si="62"/>
        <v/>
      </c>
      <c r="U61" s="128"/>
      <c r="V61" s="128"/>
      <c r="W61" s="128"/>
      <c r="X61" s="130" t="str">
        <f t="shared" ref="X61:X63" si="66">IFERROR(IF(AND(Q60="Probabilidad",Q61="Probabilidad"),(Z60-(+Z60*T61)),IF(AND(Q60="Impacto",Q61="Probabilidad"),(Z59-(+Z59*T61)),IF(Q61="Impacto",Z60,""))),"")</f>
        <v/>
      </c>
      <c r="Y61" s="131" t="str">
        <f t="shared" si="1"/>
        <v/>
      </c>
      <c r="Z61" s="132" t="str">
        <f t="shared" si="63"/>
        <v/>
      </c>
      <c r="AA61" s="131" t="str">
        <f t="shared" si="3"/>
        <v/>
      </c>
      <c r="AB61" s="132" t="str">
        <f t="shared" ref="AB61:AB63" si="67">IFERROR(IF(AND(Q60="Impacto",Q61="Impacto"),(AB60-(+AB60*T61)),IF(AND(Q60="Probabilidad",Q61="Impacto"),(AB59-(+AB59*T61)),IF(Q61="Probabilidad",AB60,""))),"")</f>
        <v/>
      </c>
      <c r="AC61" s="133"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4"/>
      <c r="AE61" s="135"/>
      <c r="AF61" s="136"/>
      <c r="AG61" s="137"/>
      <c r="AH61" s="137"/>
      <c r="AI61" s="135"/>
      <c r="AJ61" s="136"/>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ht="151.5" customHeight="1" x14ac:dyDescent="0.3">
      <c r="A62" s="199"/>
      <c r="B62" s="202"/>
      <c r="C62" s="202"/>
      <c r="D62" s="202"/>
      <c r="E62" s="205"/>
      <c r="F62" s="202"/>
      <c r="G62" s="208"/>
      <c r="H62" s="193"/>
      <c r="I62" s="187"/>
      <c r="J62" s="190"/>
      <c r="K62" s="187">
        <f ca="1">IF(NOT(ISERROR(MATCH(J62,_xlfn.ANCHORARRAY(E73),0))),I75&amp;"Por favor no seleccionar los criterios de impacto",J62)</f>
        <v>0</v>
      </c>
      <c r="L62" s="193"/>
      <c r="M62" s="187"/>
      <c r="N62" s="196"/>
      <c r="O62" s="125">
        <v>5</v>
      </c>
      <c r="P62" s="126"/>
      <c r="Q62" s="127" t="str">
        <f t="shared" si="65"/>
        <v/>
      </c>
      <c r="R62" s="128"/>
      <c r="S62" s="128"/>
      <c r="T62" s="129" t="str">
        <f t="shared" si="62"/>
        <v/>
      </c>
      <c r="U62" s="128"/>
      <c r="V62" s="128"/>
      <c r="W62" s="128"/>
      <c r="X62" s="130" t="str">
        <f t="shared" si="66"/>
        <v/>
      </c>
      <c r="Y62" s="131" t="str">
        <f t="shared" si="1"/>
        <v/>
      </c>
      <c r="Z62" s="132" t="str">
        <f t="shared" si="63"/>
        <v/>
      </c>
      <c r="AA62" s="131" t="str">
        <f t="shared" si="3"/>
        <v/>
      </c>
      <c r="AB62" s="132" t="str">
        <f t="shared" si="67"/>
        <v/>
      </c>
      <c r="AC62" s="133"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4"/>
      <c r="AE62" s="135"/>
      <c r="AF62" s="136"/>
      <c r="AG62" s="137"/>
      <c r="AH62" s="137"/>
      <c r="AI62" s="135"/>
      <c r="AJ62" s="136"/>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ht="151.5" customHeight="1" x14ac:dyDescent="0.3">
      <c r="A63" s="200"/>
      <c r="B63" s="203"/>
      <c r="C63" s="203"/>
      <c r="D63" s="203"/>
      <c r="E63" s="206"/>
      <c r="F63" s="203"/>
      <c r="G63" s="209"/>
      <c r="H63" s="194"/>
      <c r="I63" s="188"/>
      <c r="J63" s="191"/>
      <c r="K63" s="188">
        <f ca="1">IF(NOT(ISERROR(MATCH(J63,_xlfn.ANCHORARRAY(E74),0))),I76&amp;"Por favor no seleccionar los criterios de impacto",J63)</f>
        <v>0</v>
      </c>
      <c r="L63" s="194"/>
      <c r="M63" s="188"/>
      <c r="N63" s="197"/>
      <c r="O63" s="125">
        <v>6</v>
      </c>
      <c r="P63" s="126"/>
      <c r="Q63" s="127" t="str">
        <f t="shared" si="65"/>
        <v/>
      </c>
      <c r="R63" s="128"/>
      <c r="S63" s="128"/>
      <c r="T63" s="129" t="str">
        <f t="shared" si="62"/>
        <v/>
      </c>
      <c r="U63" s="128"/>
      <c r="V63" s="128"/>
      <c r="W63" s="128"/>
      <c r="X63" s="130" t="str">
        <f t="shared" si="66"/>
        <v/>
      </c>
      <c r="Y63" s="131" t="str">
        <f t="shared" si="1"/>
        <v/>
      </c>
      <c r="Z63" s="132" t="str">
        <f t="shared" si="63"/>
        <v/>
      </c>
      <c r="AA63" s="131" t="str">
        <f t="shared" si="3"/>
        <v/>
      </c>
      <c r="AB63" s="132" t="str">
        <f t="shared" si="67"/>
        <v/>
      </c>
      <c r="AC63" s="133" t="str">
        <f t="shared" si="68"/>
        <v/>
      </c>
      <c r="AD63" s="134"/>
      <c r="AE63" s="135"/>
      <c r="AF63" s="136"/>
      <c r="AG63" s="137"/>
      <c r="AH63" s="137"/>
      <c r="AI63" s="135"/>
      <c r="AJ63" s="136"/>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ht="151.5" customHeight="1" x14ac:dyDescent="0.3">
      <c r="A64" s="198">
        <v>10</v>
      </c>
      <c r="B64" s="201"/>
      <c r="C64" s="201"/>
      <c r="D64" s="201"/>
      <c r="E64" s="204"/>
      <c r="F64" s="201"/>
      <c r="G64" s="207"/>
      <c r="H64" s="192" t="str">
        <f>IF(G64&lt;=0,"",IF(G64&lt;=2,"Muy Baja",IF(G64&lt;=24,"Baja",IF(G64&lt;=500,"Media",IF(G64&lt;=5000,"Alta","Muy Alta")))))</f>
        <v/>
      </c>
      <c r="I64" s="186" t="str">
        <f>IF(H64="","",IF(H64="Muy Baja",0.2,IF(H64="Baja",0.4,IF(H64="Media",0.6,IF(H64="Alta",0.8,IF(H64="Muy Alta",1,))))))</f>
        <v/>
      </c>
      <c r="J64" s="189"/>
      <c r="K64" s="186">
        <f ca="1">IF(NOT(ISERROR(MATCH(J64,'Tabla Impacto'!$B$221:$B$223,0))),'Tabla Impacto'!$F$223&amp;"Por favor no seleccionar los criterios de impacto(Afectación Económica o presupuestal y Pérdida Reputacional)",J64)</f>
        <v>0</v>
      </c>
      <c r="L64" s="192" t="str">
        <f ca="1">IF(OR(K64='Tabla Impacto'!$C$11,K64='Tabla Impacto'!$D$11),"Leve",IF(OR(K64='Tabla Impacto'!$C$12,K64='Tabla Impacto'!$D$12),"Menor",IF(OR(K64='Tabla Impacto'!$C$13,K64='Tabla Impacto'!$D$13),"Moderado",IF(OR(K64='Tabla Impacto'!$C$14,K64='Tabla Impacto'!$D$14),"Mayor",IF(OR(K64='Tabla Impacto'!$C$15,K64='Tabla Impacto'!$D$15),"Catastrófico","")))))</f>
        <v/>
      </c>
      <c r="M64" s="186" t="str">
        <f ca="1">IF(L64="","",IF(L64="Leve",0.2,IF(L64="Menor",0.4,IF(L64="Moderado",0.6,IF(L64="Mayor",0.8,IF(L64="Catastrófico",1,))))))</f>
        <v/>
      </c>
      <c r="N64" s="195" t="str">
        <f ca="1">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5">
        <v>1</v>
      </c>
      <c r="P64" s="126"/>
      <c r="Q64" s="127" t="str">
        <f>IF(OR(R64="Preventivo",R64="Detectivo"),"Probabilidad",IF(R64="Correctivo","Impacto",""))</f>
        <v/>
      </c>
      <c r="R64" s="128"/>
      <c r="S64" s="128"/>
      <c r="T64" s="129" t="str">
        <f>IF(AND(R64="Preventivo",S64="Automático"),"50%",IF(AND(R64="Preventivo",S64="Manual"),"40%",IF(AND(R64="Detectivo",S64="Automático"),"40%",IF(AND(R64="Detectivo",S64="Manual"),"30%",IF(AND(R64="Correctivo",S64="Automático"),"35%",IF(AND(R64="Correctivo",S64="Manual"),"25%",""))))))</f>
        <v/>
      </c>
      <c r="U64" s="128"/>
      <c r="V64" s="128"/>
      <c r="W64" s="128"/>
      <c r="X64" s="130" t="str">
        <f>IFERROR(IF(Q64="Probabilidad",(I64-(+I64*T64)),IF(Q64="Impacto",I64,"")),"")</f>
        <v/>
      </c>
      <c r="Y64" s="131" t="str">
        <f>IFERROR(IF(X64="","",IF(X64&lt;=0.2,"Muy Baja",IF(X64&lt;=0.4,"Baja",IF(X64&lt;=0.6,"Media",IF(X64&lt;=0.8,"Alta","Muy Alta"))))),"")</f>
        <v/>
      </c>
      <c r="Z64" s="132" t="str">
        <f>+X64</f>
        <v/>
      </c>
      <c r="AA64" s="131" t="str">
        <f>IFERROR(IF(AB64="","",IF(AB64&lt;=0.2,"Leve",IF(AB64&lt;=0.4,"Menor",IF(AB64&lt;=0.6,"Moderado",IF(AB64&lt;=0.8,"Mayor","Catastrófico"))))),"")</f>
        <v/>
      </c>
      <c r="AB64" s="132" t="str">
        <f>IFERROR(IF(Q64="Impacto",(M64-(+M64*T64)),IF(Q64="Probabilidad",M64,"")),"")</f>
        <v/>
      </c>
      <c r="AC64" s="133"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4"/>
      <c r="AE64" s="135"/>
      <c r="AF64" s="136"/>
      <c r="AG64" s="137"/>
      <c r="AH64" s="137"/>
      <c r="AI64" s="135"/>
      <c r="AJ64" s="136"/>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36" ht="151.5" customHeight="1" x14ac:dyDescent="0.3">
      <c r="A65" s="199"/>
      <c r="B65" s="202"/>
      <c r="C65" s="202"/>
      <c r="D65" s="202"/>
      <c r="E65" s="205"/>
      <c r="F65" s="202"/>
      <c r="G65" s="208"/>
      <c r="H65" s="193"/>
      <c r="I65" s="187"/>
      <c r="J65" s="190"/>
      <c r="K65" s="187">
        <f ca="1">IF(NOT(ISERROR(MATCH(J65,_xlfn.ANCHORARRAY(E76),0))),I78&amp;"Por favor no seleccionar los criterios de impacto",J65)</f>
        <v>0</v>
      </c>
      <c r="L65" s="193"/>
      <c r="M65" s="187"/>
      <c r="N65" s="196"/>
      <c r="O65" s="125">
        <v>2</v>
      </c>
      <c r="P65" s="126"/>
      <c r="Q65" s="127" t="str">
        <f>IF(OR(R65="Preventivo",R65="Detectivo"),"Probabilidad",IF(R65="Correctivo","Impacto",""))</f>
        <v/>
      </c>
      <c r="R65" s="128"/>
      <c r="S65" s="128"/>
      <c r="T65" s="129" t="str">
        <f t="shared" ref="T65:T69" si="69">IF(AND(R65="Preventivo",S65="Automático"),"50%",IF(AND(R65="Preventivo",S65="Manual"),"40%",IF(AND(R65="Detectivo",S65="Automático"),"40%",IF(AND(R65="Detectivo",S65="Manual"),"30%",IF(AND(R65="Correctivo",S65="Automático"),"35%",IF(AND(R65="Correctivo",S65="Manual"),"25%",""))))))</f>
        <v/>
      </c>
      <c r="U65" s="128"/>
      <c r="V65" s="128"/>
      <c r="W65" s="128"/>
      <c r="X65" s="130" t="str">
        <f>IFERROR(IF(AND(Q64="Probabilidad",Q65="Probabilidad"),(Z64-(+Z64*T65)),IF(Q65="Probabilidad",(I64-(+I64*T65)),IF(Q65="Impacto",Z64,""))),"")</f>
        <v/>
      </c>
      <c r="Y65" s="131" t="str">
        <f t="shared" si="1"/>
        <v/>
      </c>
      <c r="Z65" s="132" t="str">
        <f t="shared" ref="Z65:Z69" si="70">+X65</f>
        <v/>
      </c>
      <c r="AA65" s="131" t="str">
        <f t="shared" si="3"/>
        <v/>
      </c>
      <c r="AB65" s="132" t="str">
        <f>IFERROR(IF(AND(Q64="Impacto",Q65="Impacto"),(AB58-(+AB58*T65)),IF(Q65="Impacto",($M$64-(+$M$64*T65)),IF(Q65="Probabilidad",AB58,""))),"")</f>
        <v/>
      </c>
      <c r="AC65" s="133"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4"/>
      <c r="AE65" s="135"/>
      <c r="AF65" s="136"/>
      <c r="AG65" s="137"/>
      <c r="AH65" s="137"/>
      <c r="AI65" s="135"/>
      <c r="AJ65" s="136"/>
    </row>
    <row r="66" spans="1:36" ht="151.5" customHeight="1" x14ac:dyDescent="0.3">
      <c r="A66" s="199"/>
      <c r="B66" s="202"/>
      <c r="C66" s="202"/>
      <c r="D66" s="202"/>
      <c r="E66" s="205"/>
      <c r="F66" s="202"/>
      <c r="G66" s="208"/>
      <c r="H66" s="193"/>
      <c r="I66" s="187"/>
      <c r="J66" s="190"/>
      <c r="K66" s="187">
        <f ca="1">IF(NOT(ISERROR(MATCH(J66,_xlfn.ANCHORARRAY(E77),0))),I79&amp;"Por favor no seleccionar los criterios de impacto",J66)</f>
        <v>0</v>
      </c>
      <c r="L66" s="193"/>
      <c r="M66" s="187"/>
      <c r="N66" s="196"/>
      <c r="O66" s="125">
        <v>3</v>
      </c>
      <c r="P66" s="138"/>
      <c r="Q66" s="127" t="str">
        <f>IF(OR(R66="Preventivo",R66="Detectivo"),"Probabilidad",IF(R66="Correctivo","Impacto",""))</f>
        <v/>
      </c>
      <c r="R66" s="128"/>
      <c r="S66" s="128"/>
      <c r="T66" s="129" t="str">
        <f t="shared" si="69"/>
        <v/>
      </c>
      <c r="U66" s="128"/>
      <c r="V66" s="128"/>
      <c r="W66" s="128"/>
      <c r="X66" s="130" t="str">
        <f>IFERROR(IF(AND(Q65="Probabilidad",Q66="Probabilidad"),(Z65-(+Z65*T66)),IF(AND(Q65="Impacto",Q66="Probabilidad"),(Z64-(+Z64*T66)),IF(Q66="Impacto",Z65,""))),"")</f>
        <v/>
      </c>
      <c r="Y66" s="131" t="str">
        <f t="shared" si="1"/>
        <v/>
      </c>
      <c r="Z66" s="132" t="str">
        <f t="shared" si="70"/>
        <v/>
      </c>
      <c r="AA66" s="131" t="str">
        <f t="shared" si="3"/>
        <v/>
      </c>
      <c r="AB66" s="132" t="str">
        <f>IFERROR(IF(AND(Q65="Impacto",Q66="Impacto"),(AB65-(+AB65*T66)),IF(AND(Q65="Probabilidad",Q66="Impacto"),(AB64-(+AB64*T66)),IF(Q66="Probabilidad",AB65,""))),"")</f>
        <v/>
      </c>
      <c r="AC66" s="133" t="str">
        <f t="shared" si="71"/>
        <v/>
      </c>
      <c r="AD66" s="134"/>
      <c r="AE66" s="135"/>
      <c r="AF66" s="136"/>
      <c r="AG66" s="137"/>
      <c r="AH66" s="137"/>
      <c r="AI66" s="135"/>
      <c r="AJ66" s="136"/>
    </row>
    <row r="67" spans="1:36" ht="151.5" customHeight="1" x14ac:dyDescent="0.3">
      <c r="A67" s="199"/>
      <c r="B67" s="202"/>
      <c r="C67" s="202"/>
      <c r="D67" s="202"/>
      <c r="E67" s="205"/>
      <c r="F67" s="202"/>
      <c r="G67" s="208"/>
      <c r="H67" s="193"/>
      <c r="I67" s="187"/>
      <c r="J67" s="190"/>
      <c r="K67" s="187">
        <f ca="1">IF(NOT(ISERROR(MATCH(J67,_xlfn.ANCHORARRAY(E78),0))),I80&amp;"Por favor no seleccionar los criterios de impacto",J67)</f>
        <v>0</v>
      </c>
      <c r="L67" s="193"/>
      <c r="M67" s="187"/>
      <c r="N67" s="196"/>
      <c r="O67" s="125">
        <v>4</v>
      </c>
      <c r="P67" s="126"/>
      <c r="Q67" s="127" t="str">
        <f t="shared" ref="Q67:Q69" si="72">IF(OR(R67="Preventivo",R67="Detectivo"),"Probabilidad",IF(R67="Correctivo","Impacto",""))</f>
        <v/>
      </c>
      <c r="R67" s="128"/>
      <c r="S67" s="128"/>
      <c r="T67" s="129" t="str">
        <f t="shared" si="69"/>
        <v/>
      </c>
      <c r="U67" s="128"/>
      <c r="V67" s="128"/>
      <c r="W67" s="128"/>
      <c r="X67" s="130" t="str">
        <f t="shared" ref="X67:X69" si="73">IFERROR(IF(AND(Q66="Probabilidad",Q67="Probabilidad"),(Z66-(+Z66*T67)),IF(AND(Q66="Impacto",Q67="Probabilidad"),(Z65-(+Z65*T67)),IF(Q67="Impacto",Z66,""))),"")</f>
        <v/>
      </c>
      <c r="Y67" s="131" t="str">
        <f t="shared" si="1"/>
        <v/>
      </c>
      <c r="Z67" s="132" t="str">
        <f t="shared" si="70"/>
        <v/>
      </c>
      <c r="AA67" s="131" t="str">
        <f t="shared" si="3"/>
        <v/>
      </c>
      <c r="AB67" s="132" t="str">
        <f t="shared" ref="AB67:AB69" si="74">IFERROR(IF(AND(Q66="Impacto",Q67="Impacto"),(AB66-(+AB66*T67)),IF(AND(Q66="Probabilidad",Q67="Impacto"),(AB65-(+AB65*T67)),IF(Q67="Probabilidad",AB66,""))),"")</f>
        <v/>
      </c>
      <c r="AC67" s="133"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4"/>
      <c r="AE67" s="135"/>
      <c r="AF67" s="136"/>
      <c r="AG67" s="137"/>
      <c r="AH67" s="137"/>
      <c r="AI67" s="135"/>
      <c r="AJ67" s="136"/>
    </row>
    <row r="68" spans="1:36" ht="151.5" customHeight="1" x14ac:dyDescent="0.3">
      <c r="A68" s="199"/>
      <c r="B68" s="202"/>
      <c r="C68" s="202"/>
      <c r="D68" s="202"/>
      <c r="E68" s="205"/>
      <c r="F68" s="202"/>
      <c r="G68" s="208"/>
      <c r="H68" s="193"/>
      <c r="I68" s="187"/>
      <c r="J68" s="190"/>
      <c r="K68" s="187">
        <f ca="1">IF(NOT(ISERROR(MATCH(J68,_xlfn.ANCHORARRAY(E79),0))),I81&amp;"Por favor no seleccionar los criterios de impacto",J68)</f>
        <v>0</v>
      </c>
      <c r="L68" s="193"/>
      <c r="M68" s="187"/>
      <c r="N68" s="196"/>
      <c r="O68" s="125">
        <v>5</v>
      </c>
      <c r="P68" s="126"/>
      <c r="Q68" s="127" t="str">
        <f t="shared" si="72"/>
        <v/>
      </c>
      <c r="R68" s="128"/>
      <c r="S68" s="128"/>
      <c r="T68" s="129" t="str">
        <f t="shared" si="69"/>
        <v/>
      </c>
      <c r="U68" s="128"/>
      <c r="V68" s="128"/>
      <c r="W68" s="128"/>
      <c r="X68" s="130" t="str">
        <f t="shared" si="73"/>
        <v/>
      </c>
      <c r="Y68" s="131" t="str">
        <f t="shared" si="1"/>
        <v/>
      </c>
      <c r="Z68" s="132" t="str">
        <f t="shared" si="70"/>
        <v/>
      </c>
      <c r="AA68" s="131" t="str">
        <f t="shared" si="3"/>
        <v/>
      </c>
      <c r="AB68" s="132" t="str">
        <f t="shared" si="74"/>
        <v/>
      </c>
      <c r="AC68" s="133"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4"/>
      <c r="AE68" s="135"/>
      <c r="AF68" s="136"/>
      <c r="AG68" s="137"/>
      <c r="AH68" s="137"/>
      <c r="AI68" s="135"/>
      <c r="AJ68" s="136"/>
    </row>
    <row r="69" spans="1:36" ht="151.5" customHeight="1" x14ac:dyDescent="0.3">
      <c r="A69" s="200"/>
      <c r="B69" s="203"/>
      <c r="C69" s="203"/>
      <c r="D69" s="203"/>
      <c r="E69" s="206"/>
      <c r="F69" s="203"/>
      <c r="G69" s="209"/>
      <c r="H69" s="194"/>
      <c r="I69" s="188"/>
      <c r="J69" s="191"/>
      <c r="K69" s="188">
        <f ca="1">IF(NOT(ISERROR(MATCH(J69,_xlfn.ANCHORARRAY(E80),0))),I82&amp;"Por favor no seleccionar los criterios de impacto",J69)</f>
        <v>0</v>
      </c>
      <c r="L69" s="194"/>
      <c r="M69" s="188"/>
      <c r="N69" s="197"/>
      <c r="O69" s="125">
        <v>6</v>
      </c>
      <c r="P69" s="126"/>
      <c r="Q69" s="127" t="str">
        <f t="shared" si="72"/>
        <v/>
      </c>
      <c r="R69" s="128"/>
      <c r="S69" s="128"/>
      <c r="T69" s="129" t="str">
        <f t="shared" si="69"/>
        <v/>
      </c>
      <c r="U69" s="128"/>
      <c r="V69" s="128"/>
      <c r="W69" s="128"/>
      <c r="X69" s="130" t="str">
        <f t="shared" si="73"/>
        <v/>
      </c>
      <c r="Y69" s="131" t="str">
        <f t="shared" si="1"/>
        <v/>
      </c>
      <c r="Z69" s="132" t="str">
        <f t="shared" si="70"/>
        <v/>
      </c>
      <c r="AA69" s="131" t="str">
        <f t="shared" si="3"/>
        <v/>
      </c>
      <c r="AB69" s="132" t="str">
        <f t="shared" si="74"/>
        <v/>
      </c>
      <c r="AC69" s="133" t="str">
        <f t="shared" si="75"/>
        <v/>
      </c>
      <c r="AD69" s="134"/>
      <c r="AE69" s="135"/>
      <c r="AF69" s="136"/>
      <c r="AG69" s="137"/>
      <c r="AH69" s="137"/>
      <c r="AI69" s="135"/>
      <c r="AJ69" s="136"/>
    </row>
    <row r="70" spans="1:36" ht="49.5" customHeight="1" x14ac:dyDescent="0.3">
      <c r="A70" s="6"/>
      <c r="B70" s="183" t="s">
        <v>131</v>
      </c>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c r="AA70" s="184"/>
      <c r="AB70" s="184"/>
      <c r="AC70" s="184"/>
      <c r="AD70" s="184"/>
      <c r="AE70" s="184"/>
      <c r="AF70" s="184"/>
      <c r="AG70" s="184"/>
      <c r="AH70" s="184"/>
      <c r="AI70" s="184"/>
      <c r="AJ70" s="185"/>
    </row>
    <row r="72" spans="1:36" x14ac:dyDescent="0.3">
      <c r="A72" s="1"/>
      <c r="B72" s="24" t="s">
        <v>143</v>
      </c>
      <c r="C72" s="1"/>
      <c r="D72" s="1"/>
      <c r="F72" s="1"/>
    </row>
  </sheetData>
  <sheetProtection algorithmName="SHA-512" hashValue="EvJ1+PiI29PplkW7FammMLnuc1LYWeFXJM7HpIdaRHlaYQf9cdUH3BF8ftff5fDT4dbbQ3OnIBT9eOomvzmtCw==" saltValue="pPzcpNDct/p6BSwOcYSWYQ==" spinCount="100000" sheet="1" objects="1" scenarios="1"/>
  <dataConsolidate/>
  <mergeCells count="185">
    <mergeCell ref="A6:B6"/>
    <mergeCell ref="C6:N6"/>
    <mergeCell ref="A7:G7"/>
    <mergeCell ref="H7:N7"/>
    <mergeCell ref="O7:W7"/>
    <mergeCell ref="X7:AD7"/>
    <mergeCell ref="A1:AJ2"/>
    <mergeCell ref="A4:B4"/>
    <mergeCell ref="C4:N4"/>
    <mergeCell ref="O4:Q4"/>
    <mergeCell ref="A5:B5"/>
    <mergeCell ref="C5:N5"/>
    <mergeCell ref="J8:J9"/>
    <mergeCell ref="K8:K9"/>
    <mergeCell ref="L8:L9"/>
    <mergeCell ref="M8:M9"/>
    <mergeCell ref="N8:N9"/>
    <mergeCell ref="O8:O9"/>
    <mergeCell ref="AE7:AJ7"/>
    <mergeCell ref="A8:A9"/>
    <mergeCell ref="B8:B9"/>
    <mergeCell ref="C8:C9"/>
    <mergeCell ref="D8:D9"/>
    <mergeCell ref="E8:E9"/>
    <mergeCell ref="F8:F9"/>
    <mergeCell ref="G8:G9"/>
    <mergeCell ref="H8:H9"/>
    <mergeCell ref="I8:I9"/>
    <mergeCell ref="AG8:AG9"/>
    <mergeCell ref="AH8:AH9"/>
    <mergeCell ref="AI8:AI9"/>
    <mergeCell ref="AJ8:AJ9"/>
    <mergeCell ref="AD8:AD9"/>
    <mergeCell ref="AE8:AE9"/>
    <mergeCell ref="AF8:AF9"/>
    <mergeCell ref="AA8:AA9"/>
    <mergeCell ref="AB8:AB9"/>
    <mergeCell ref="AC8:AC9"/>
    <mergeCell ref="P8:P9"/>
    <mergeCell ref="Q8:Q9"/>
    <mergeCell ref="R8:W8"/>
    <mergeCell ref="X8:X9"/>
    <mergeCell ref="Y8:Y9"/>
    <mergeCell ref="Z8:Z9"/>
    <mergeCell ref="N16:N21"/>
    <mergeCell ref="M10:M15"/>
    <mergeCell ref="N10:N15"/>
    <mergeCell ref="A16:A21"/>
    <mergeCell ref="B16:B21"/>
    <mergeCell ref="C16:C21"/>
    <mergeCell ref="D16:D21"/>
    <mergeCell ref="E16:E21"/>
    <mergeCell ref="F16:F21"/>
    <mergeCell ref="G16:G21"/>
    <mergeCell ref="H16:H21"/>
    <mergeCell ref="G10:G15"/>
    <mergeCell ref="H10:H15"/>
    <mergeCell ref="I10:I15"/>
    <mergeCell ref="J10:J15"/>
    <mergeCell ref="K10:K15"/>
    <mergeCell ref="L10:L15"/>
    <mergeCell ref="A10:A15"/>
    <mergeCell ref="B10:B15"/>
    <mergeCell ref="C10:C15"/>
    <mergeCell ref="D10:D15"/>
    <mergeCell ref="E10:E15"/>
    <mergeCell ref="F10:F15"/>
    <mergeCell ref="C22:C27"/>
    <mergeCell ref="D22:D27"/>
    <mergeCell ref="E22:E27"/>
    <mergeCell ref="F22:F27"/>
    <mergeCell ref="I16:I21"/>
    <mergeCell ref="J16:J21"/>
    <mergeCell ref="K16:K21"/>
    <mergeCell ref="L16:L21"/>
    <mergeCell ref="M16:M21"/>
    <mergeCell ref="I28:I33"/>
    <mergeCell ref="J28:J33"/>
    <mergeCell ref="K28:K33"/>
    <mergeCell ref="L28:L33"/>
    <mergeCell ref="M28:M33"/>
    <mergeCell ref="N28:N33"/>
    <mergeCell ref="M22:M27"/>
    <mergeCell ref="N22:N27"/>
    <mergeCell ref="A28:A33"/>
    <mergeCell ref="B28:B33"/>
    <mergeCell ref="C28:C33"/>
    <mergeCell ref="D28:D33"/>
    <mergeCell ref="E28:E33"/>
    <mergeCell ref="F28:F33"/>
    <mergeCell ref="G28:G33"/>
    <mergeCell ref="H28:H33"/>
    <mergeCell ref="G22:G27"/>
    <mergeCell ref="H22:H27"/>
    <mergeCell ref="I22:I27"/>
    <mergeCell ref="J22:J27"/>
    <mergeCell ref="K22:K27"/>
    <mergeCell ref="L22:L27"/>
    <mergeCell ref="A22:A27"/>
    <mergeCell ref="B22:B27"/>
    <mergeCell ref="N40:N45"/>
    <mergeCell ref="M34:M39"/>
    <mergeCell ref="N34:N39"/>
    <mergeCell ref="A40:A45"/>
    <mergeCell ref="B40:B45"/>
    <mergeCell ref="C40:C45"/>
    <mergeCell ref="D40:D45"/>
    <mergeCell ref="E40:E45"/>
    <mergeCell ref="F40:F45"/>
    <mergeCell ref="G40:G45"/>
    <mergeCell ref="H40:H45"/>
    <mergeCell ref="G34:G39"/>
    <mergeCell ref="H34:H39"/>
    <mergeCell ref="I34:I39"/>
    <mergeCell ref="J34:J39"/>
    <mergeCell ref="K34:K39"/>
    <mergeCell ref="L34:L39"/>
    <mergeCell ref="A34:A39"/>
    <mergeCell ref="B34:B39"/>
    <mergeCell ref="C34:C39"/>
    <mergeCell ref="D34:D39"/>
    <mergeCell ref="E34:E39"/>
    <mergeCell ref="F34:F39"/>
    <mergeCell ref="C46:C51"/>
    <mergeCell ref="D46:D51"/>
    <mergeCell ref="E46:E51"/>
    <mergeCell ref="F46:F51"/>
    <mergeCell ref="I40:I45"/>
    <mergeCell ref="J40:J45"/>
    <mergeCell ref="K40:K45"/>
    <mergeCell ref="L40:L45"/>
    <mergeCell ref="M40:M45"/>
    <mergeCell ref="I52:I57"/>
    <mergeCell ref="J52:J57"/>
    <mergeCell ref="K52:K57"/>
    <mergeCell ref="L52:L57"/>
    <mergeCell ref="M52:M57"/>
    <mergeCell ref="N52:N57"/>
    <mergeCell ref="M46:M51"/>
    <mergeCell ref="N46:N51"/>
    <mergeCell ref="A52:A57"/>
    <mergeCell ref="B52:B57"/>
    <mergeCell ref="C52:C57"/>
    <mergeCell ref="D52:D57"/>
    <mergeCell ref="E52:E57"/>
    <mergeCell ref="F52:F57"/>
    <mergeCell ref="G52:G57"/>
    <mergeCell ref="H52:H57"/>
    <mergeCell ref="G46:G51"/>
    <mergeCell ref="H46:H51"/>
    <mergeCell ref="I46:I51"/>
    <mergeCell ref="J46:J51"/>
    <mergeCell ref="K46:K51"/>
    <mergeCell ref="L46:L51"/>
    <mergeCell ref="A46:A51"/>
    <mergeCell ref="B46:B51"/>
    <mergeCell ref="A64:A69"/>
    <mergeCell ref="B64:B69"/>
    <mergeCell ref="C64:C69"/>
    <mergeCell ref="D64:D69"/>
    <mergeCell ref="E64:E69"/>
    <mergeCell ref="F64:F69"/>
    <mergeCell ref="G64:G69"/>
    <mergeCell ref="H64:H69"/>
    <mergeCell ref="G58:G63"/>
    <mergeCell ref="H58:H63"/>
    <mergeCell ref="A58:A63"/>
    <mergeCell ref="B58:B63"/>
    <mergeCell ref="C58:C63"/>
    <mergeCell ref="D58:D63"/>
    <mergeCell ref="E58:E63"/>
    <mergeCell ref="F58:F63"/>
    <mergeCell ref="B70:AJ70"/>
    <mergeCell ref="I64:I69"/>
    <mergeCell ref="J64:J69"/>
    <mergeCell ref="K64:K69"/>
    <mergeCell ref="L64:L69"/>
    <mergeCell ref="M64:M69"/>
    <mergeCell ref="N64:N69"/>
    <mergeCell ref="M58:M63"/>
    <mergeCell ref="N58:N63"/>
    <mergeCell ref="I58:I63"/>
    <mergeCell ref="J58:J63"/>
    <mergeCell ref="K58:K63"/>
    <mergeCell ref="L58:L63"/>
  </mergeCells>
  <conditionalFormatting sqref="H10 H16">
    <cfRule type="cellIs" dxfId="1389" priority="227" operator="equal">
      <formula>"Muy Alta"</formula>
    </cfRule>
    <cfRule type="cellIs" dxfId="1388" priority="228" operator="equal">
      <formula>"Alta"</formula>
    </cfRule>
    <cfRule type="cellIs" dxfId="1387" priority="229" operator="equal">
      <formula>"Media"</formula>
    </cfRule>
    <cfRule type="cellIs" dxfId="1386" priority="230" operator="equal">
      <formula>"Baja"</formula>
    </cfRule>
    <cfRule type="cellIs" dxfId="1385" priority="231" operator="equal">
      <formula>"Muy Baja"</formula>
    </cfRule>
  </conditionalFormatting>
  <conditionalFormatting sqref="L10 L16 L22 L28 L34 L40 L46 L52 L58 L64">
    <cfRule type="cellIs" dxfId="1384" priority="222" operator="equal">
      <formula>"Catastrófico"</formula>
    </cfRule>
    <cfRule type="cellIs" dxfId="1383" priority="223" operator="equal">
      <formula>"Mayor"</formula>
    </cfRule>
    <cfRule type="cellIs" dxfId="1382" priority="224" operator="equal">
      <formula>"Moderado"</formula>
    </cfRule>
    <cfRule type="cellIs" dxfId="1381" priority="225" operator="equal">
      <formula>"Menor"</formula>
    </cfRule>
    <cfRule type="cellIs" dxfId="1380" priority="226" operator="equal">
      <formula>"Leve"</formula>
    </cfRule>
  </conditionalFormatting>
  <conditionalFormatting sqref="N10">
    <cfRule type="cellIs" dxfId="1379" priority="218" operator="equal">
      <formula>"Extremo"</formula>
    </cfRule>
    <cfRule type="cellIs" dxfId="1378" priority="219" operator="equal">
      <formula>"Alto"</formula>
    </cfRule>
    <cfRule type="cellIs" dxfId="1377" priority="220" operator="equal">
      <formula>"Moderado"</formula>
    </cfRule>
    <cfRule type="cellIs" dxfId="1376" priority="221" operator="equal">
      <formula>"Bajo"</formula>
    </cfRule>
  </conditionalFormatting>
  <conditionalFormatting sqref="Y10:Y15">
    <cfRule type="cellIs" dxfId="1375" priority="213" operator="equal">
      <formula>"Muy Alta"</formula>
    </cfRule>
    <cfRule type="cellIs" dxfId="1374" priority="214" operator="equal">
      <formula>"Alta"</formula>
    </cfRule>
    <cfRule type="cellIs" dxfId="1373" priority="215" operator="equal">
      <formula>"Media"</formula>
    </cfRule>
    <cfRule type="cellIs" dxfId="1372" priority="216" operator="equal">
      <formula>"Baja"</formula>
    </cfRule>
    <cfRule type="cellIs" dxfId="1371" priority="217" operator="equal">
      <formula>"Muy Baja"</formula>
    </cfRule>
  </conditionalFormatting>
  <conditionalFormatting sqref="AA10:AA15">
    <cfRule type="cellIs" dxfId="1370" priority="208" operator="equal">
      <formula>"Catastrófico"</formula>
    </cfRule>
    <cfRule type="cellIs" dxfId="1369" priority="209" operator="equal">
      <formula>"Mayor"</formula>
    </cfRule>
    <cfRule type="cellIs" dxfId="1368" priority="210" operator="equal">
      <formula>"Moderado"</formula>
    </cfRule>
    <cfRule type="cellIs" dxfId="1367" priority="211" operator="equal">
      <formula>"Menor"</formula>
    </cfRule>
    <cfRule type="cellIs" dxfId="1366" priority="212" operator="equal">
      <formula>"Leve"</formula>
    </cfRule>
  </conditionalFormatting>
  <conditionalFormatting sqref="AC10:AC15">
    <cfRule type="cellIs" dxfId="1365" priority="204" operator="equal">
      <formula>"Extremo"</formula>
    </cfRule>
    <cfRule type="cellIs" dxfId="1364" priority="205" operator="equal">
      <formula>"Alto"</formula>
    </cfRule>
    <cfRule type="cellIs" dxfId="1363" priority="206" operator="equal">
      <formula>"Moderado"</formula>
    </cfRule>
    <cfRule type="cellIs" dxfId="1362" priority="207" operator="equal">
      <formula>"Bajo"</formula>
    </cfRule>
  </conditionalFormatting>
  <conditionalFormatting sqref="H58">
    <cfRule type="cellIs" dxfId="1361" priority="43" operator="equal">
      <formula>"Muy Alta"</formula>
    </cfRule>
    <cfRule type="cellIs" dxfId="1360" priority="44" operator="equal">
      <formula>"Alta"</formula>
    </cfRule>
    <cfRule type="cellIs" dxfId="1359" priority="45" operator="equal">
      <formula>"Media"</formula>
    </cfRule>
    <cfRule type="cellIs" dxfId="1358" priority="46" operator="equal">
      <formula>"Baja"</formula>
    </cfRule>
    <cfRule type="cellIs" dxfId="1357" priority="47" operator="equal">
      <formula>"Muy Baja"</formula>
    </cfRule>
  </conditionalFormatting>
  <conditionalFormatting sqref="N16">
    <cfRule type="cellIs" dxfId="1356" priority="200" operator="equal">
      <formula>"Extremo"</formula>
    </cfRule>
    <cfRule type="cellIs" dxfId="1355" priority="201" operator="equal">
      <formula>"Alto"</formula>
    </cfRule>
    <cfRule type="cellIs" dxfId="1354" priority="202" operator="equal">
      <formula>"Moderado"</formula>
    </cfRule>
    <cfRule type="cellIs" dxfId="1353" priority="203" operator="equal">
      <formula>"Bajo"</formula>
    </cfRule>
  </conditionalFormatting>
  <conditionalFormatting sqref="Y16:Y21">
    <cfRule type="cellIs" dxfId="1352" priority="195" operator="equal">
      <formula>"Muy Alta"</formula>
    </cfRule>
    <cfRule type="cellIs" dxfId="1351" priority="196" operator="equal">
      <formula>"Alta"</formula>
    </cfRule>
    <cfRule type="cellIs" dxfId="1350" priority="197" operator="equal">
      <formula>"Media"</formula>
    </cfRule>
    <cfRule type="cellIs" dxfId="1349" priority="198" operator="equal">
      <formula>"Baja"</formula>
    </cfRule>
    <cfRule type="cellIs" dxfId="1348" priority="199" operator="equal">
      <formula>"Muy Baja"</formula>
    </cfRule>
  </conditionalFormatting>
  <conditionalFormatting sqref="AA16:AA21">
    <cfRule type="cellIs" dxfId="1347" priority="190" operator="equal">
      <formula>"Catastrófico"</formula>
    </cfRule>
    <cfRule type="cellIs" dxfId="1346" priority="191" operator="equal">
      <formula>"Mayor"</formula>
    </cfRule>
    <cfRule type="cellIs" dxfId="1345" priority="192" operator="equal">
      <formula>"Moderado"</formula>
    </cfRule>
    <cfRule type="cellIs" dxfId="1344" priority="193" operator="equal">
      <formula>"Menor"</formula>
    </cfRule>
    <cfRule type="cellIs" dxfId="1343" priority="194" operator="equal">
      <formula>"Leve"</formula>
    </cfRule>
  </conditionalFormatting>
  <conditionalFormatting sqref="AC16:AC21">
    <cfRule type="cellIs" dxfId="1342" priority="186" operator="equal">
      <formula>"Extremo"</formula>
    </cfRule>
    <cfRule type="cellIs" dxfId="1341" priority="187" operator="equal">
      <formula>"Alto"</formula>
    </cfRule>
    <cfRule type="cellIs" dxfId="1340" priority="188" operator="equal">
      <formula>"Moderado"</formula>
    </cfRule>
    <cfRule type="cellIs" dxfId="1339" priority="189" operator="equal">
      <formula>"Bajo"</formula>
    </cfRule>
  </conditionalFormatting>
  <conditionalFormatting sqref="H22">
    <cfRule type="cellIs" dxfId="1338" priority="181" operator="equal">
      <formula>"Muy Alta"</formula>
    </cfRule>
    <cfRule type="cellIs" dxfId="1337" priority="182" operator="equal">
      <formula>"Alta"</formula>
    </cfRule>
    <cfRule type="cellIs" dxfId="1336" priority="183" operator="equal">
      <formula>"Media"</formula>
    </cfRule>
    <cfRule type="cellIs" dxfId="1335" priority="184" operator="equal">
      <formula>"Baja"</formula>
    </cfRule>
    <cfRule type="cellIs" dxfId="1334" priority="185" operator="equal">
      <formula>"Muy Baja"</formula>
    </cfRule>
  </conditionalFormatting>
  <conditionalFormatting sqref="N22">
    <cfRule type="cellIs" dxfId="1333" priority="177" operator="equal">
      <formula>"Extremo"</formula>
    </cfRule>
    <cfRule type="cellIs" dxfId="1332" priority="178" operator="equal">
      <formula>"Alto"</formula>
    </cfRule>
    <cfRule type="cellIs" dxfId="1331" priority="179" operator="equal">
      <formula>"Moderado"</formula>
    </cfRule>
    <cfRule type="cellIs" dxfId="1330" priority="180" operator="equal">
      <formula>"Bajo"</formula>
    </cfRule>
  </conditionalFormatting>
  <conditionalFormatting sqref="Y22:Y27">
    <cfRule type="cellIs" dxfId="1329" priority="172" operator="equal">
      <formula>"Muy Alta"</formula>
    </cfRule>
    <cfRule type="cellIs" dxfId="1328" priority="173" operator="equal">
      <formula>"Alta"</formula>
    </cfRule>
    <cfRule type="cellIs" dxfId="1327" priority="174" operator="equal">
      <formula>"Media"</formula>
    </cfRule>
    <cfRule type="cellIs" dxfId="1326" priority="175" operator="equal">
      <formula>"Baja"</formula>
    </cfRule>
    <cfRule type="cellIs" dxfId="1325" priority="176" operator="equal">
      <formula>"Muy Baja"</formula>
    </cfRule>
  </conditionalFormatting>
  <conditionalFormatting sqref="AA22:AA27">
    <cfRule type="cellIs" dxfId="1324" priority="167" operator="equal">
      <formula>"Catastrófico"</formula>
    </cfRule>
    <cfRule type="cellIs" dxfId="1323" priority="168" operator="equal">
      <formula>"Mayor"</formula>
    </cfRule>
    <cfRule type="cellIs" dxfId="1322" priority="169" operator="equal">
      <formula>"Moderado"</formula>
    </cfRule>
    <cfRule type="cellIs" dxfId="1321" priority="170" operator="equal">
      <formula>"Menor"</formula>
    </cfRule>
    <cfRule type="cellIs" dxfId="1320" priority="171" operator="equal">
      <formula>"Leve"</formula>
    </cfRule>
  </conditionalFormatting>
  <conditionalFormatting sqref="AC22:AC27">
    <cfRule type="cellIs" dxfId="1319" priority="163" operator="equal">
      <formula>"Extremo"</formula>
    </cfRule>
    <cfRule type="cellIs" dxfId="1318" priority="164" operator="equal">
      <formula>"Alto"</formula>
    </cfRule>
    <cfRule type="cellIs" dxfId="1317" priority="165" operator="equal">
      <formula>"Moderado"</formula>
    </cfRule>
    <cfRule type="cellIs" dxfId="1316" priority="166" operator="equal">
      <formula>"Bajo"</formula>
    </cfRule>
  </conditionalFormatting>
  <conditionalFormatting sqref="H28">
    <cfRule type="cellIs" dxfId="1315" priority="158" operator="equal">
      <formula>"Muy Alta"</formula>
    </cfRule>
    <cfRule type="cellIs" dxfId="1314" priority="159" operator="equal">
      <formula>"Alta"</formula>
    </cfRule>
    <cfRule type="cellIs" dxfId="1313" priority="160" operator="equal">
      <formula>"Media"</formula>
    </cfRule>
    <cfRule type="cellIs" dxfId="1312" priority="161" operator="equal">
      <formula>"Baja"</formula>
    </cfRule>
    <cfRule type="cellIs" dxfId="1311" priority="162" operator="equal">
      <formula>"Muy Baja"</formula>
    </cfRule>
  </conditionalFormatting>
  <conditionalFormatting sqref="N28">
    <cfRule type="cellIs" dxfId="1310" priority="154" operator="equal">
      <formula>"Extremo"</formula>
    </cfRule>
    <cfRule type="cellIs" dxfId="1309" priority="155" operator="equal">
      <formula>"Alto"</formula>
    </cfRule>
    <cfRule type="cellIs" dxfId="1308" priority="156" operator="equal">
      <formula>"Moderado"</formula>
    </cfRule>
    <cfRule type="cellIs" dxfId="1307" priority="157" operator="equal">
      <formula>"Bajo"</formula>
    </cfRule>
  </conditionalFormatting>
  <conditionalFormatting sqref="Y28:Y33">
    <cfRule type="cellIs" dxfId="1306" priority="149" operator="equal">
      <formula>"Muy Alta"</formula>
    </cfRule>
    <cfRule type="cellIs" dxfId="1305" priority="150" operator="equal">
      <formula>"Alta"</formula>
    </cfRule>
    <cfRule type="cellIs" dxfId="1304" priority="151" operator="equal">
      <formula>"Media"</formula>
    </cfRule>
    <cfRule type="cellIs" dxfId="1303" priority="152" operator="equal">
      <formula>"Baja"</formula>
    </cfRule>
    <cfRule type="cellIs" dxfId="1302" priority="153" operator="equal">
      <formula>"Muy Baja"</formula>
    </cfRule>
  </conditionalFormatting>
  <conditionalFormatting sqref="AA28:AA33">
    <cfRule type="cellIs" dxfId="1301" priority="144" operator="equal">
      <formula>"Catastrófico"</formula>
    </cfRule>
    <cfRule type="cellIs" dxfId="1300" priority="145" operator="equal">
      <formula>"Mayor"</formula>
    </cfRule>
    <cfRule type="cellIs" dxfId="1299" priority="146" operator="equal">
      <formula>"Moderado"</formula>
    </cfRule>
    <cfRule type="cellIs" dxfId="1298" priority="147" operator="equal">
      <formula>"Menor"</formula>
    </cfRule>
    <cfRule type="cellIs" dxfId="1297" priority="148" operator="equal">
      <formula>"Leve"</formula>
    </cfRule>
  </conditionalFormatting>
  <conditionalFormatting sqref="AC28:AC33">
    <cfRule type="cellIs" dxfId="1296" priority="140" operator="equal">
      <formula>"Extremo"</formula>
    </cfRule>
    <cfRule type="cellIs" dxfId="1295" priority="141" operator="equal">
      <formula>"Alto"</formula>
    </cfRule>
    <cfRule type="cellIs" dxfId="1294" priority="142" operator="equal">
      <formula>"Moderado"</formula>
    </cfRule>
    <cfRule type="cellIs" dxfId="1293" priority="143" operator="equal">
      <formula>"Bajo"</formula>
    </cfRule>
  </conditionalFormatting>
  <conditionalFormatting sqref="H34">
    <cfRule type="cellIs" dxfId="1292" priority="135" operator="equal">
      <formula>"Muy Alta"</formula>
    </cfRule>
    <cfRule type="cellIs" dxfId="1291" priority="136" operator="equal">
      <formula>"Alta"</formula>
    </cfRule>
    <cfRule type="cellIs" dxfId="1290" priority="137" operator="equal">
      <formula>"Media"</formula>
    </cfRule>
    <cfRule type="cellIs" dxfId="1289" priority="138" operator="equal">
      <formula>"Baja"</formula>
    </cfRule>
    <cfRule type="cellIs" dxfId="1288" priority="139" operator="equal">
      <formula>"Muy Baja"</formula>
    </cfRule>
  </conditionalFormatting>
  <conditionalFormatting sqref="N34">
    <cfRule type="cellIs" dxfId="1287" priority="131" operator="equal">
      <formula>"Extremo"</formula>
    </cfRule>
    <cfRule type="cellIs" dxfId="1286" priority="132" operator="equal">
      <formula>"Alto"</formula>
    </cfRule>
    <cfRule type="cellIs" dxfId="1285" priority="133" operator="equal">
      <formula>"Moderado"</formula>
    </cfRule>
    <cfRule type="cellIs" dxfId="1284" priority="134" operator="equal">
      <formula>"Bajo"</formula>
    </cfRule>
  </conditionalFormatting>
  <conditionalFormatting sqref="Y34:Y39">
    <cfRule type="cellIs" dxfId="1283" priority="126" operator="equal">
      <formula>"Muy Alta"</formula>
    </cfRule>
    <cfRule type="cellIs" dxfId="1282" priority="127" operator="equal">
      <formula>"Alta"</formula>
    </cfRule>
    <cfRule type="cellIs" dxfId="1281" priority="128" operator="equal">
      <formula>"Media"</formula>
    </cfRule>
    <cfRule type="cellIs" dxfId="1280" priority="129" operator="equal">
      <formula>"Baja"</formula>
    </cfRule>
    <cfRule type="cellIs" dxfId="1279" priority="130" operator="equal">
      <formula>"Muy Baja"</formula>
    </cfRule>
  </conditionalFormatting>
  <conditionalFormatting sqref="AA34:AA39">
    <cfRule type="cellIs" dxfId="1278" priority="121" operator="equal">
      <formula>"Catastrófico"</formula>
    </cfRule>
    <cfRule type="cellIs" dxfId="1277" priority="122" operator="equal">
      <formula>"Mayor"</formula>
    </cfRule>
    <cfRule type="cellIs" dxfId="1276" priority="123" operator="equal">
      <formula>"Moderado"</formula>
    </cfRule>
    <cfRule type="cellIs" dxfId="1275" priority="124" operator="equal">
      <formula>"Menor"</formula>
    </cfRule>
    <cfRule type="cellIs" dxfId="1274" priority="125" operator="equal">
      <formula>"Leve"</formula>
    </cfRule>
  </conditionalFormatting>
  <conditionalFormatting sqref="AC34:AC39">
    <cfRule type="cellIs" dxfId="1273" priority="117" operator="equal">
      <formula>"Extremo"</formula>
    </cfRule>
    <cfRule type="cellIs" dxfId="1272" priority="118" operator="equal">
      <formula>"Alto"</formula>
    </cfRule>
    <cfRule type="cellIs" dxfId="1271" priority="119" operator="equal">
      <formula>"Moderado"</formula>
    </cfRule>
    <cfRule type="cellIs" dxfId="1270" priority="120" operator="equal">
      <formula>"Bajo"</formula>
    </cfRule>
  </conditionalFormatting>
  <conditionalFormatting sqref="H40">
    <cfRule type="cellIs" dxfId="1269" priority="112" operator="equal">
      <formula>"Muy Alta"</formula>
    </cfRule>
    <cfRule type="cellIs" dxfId="1268" priority="113" operator="equal">
      <formula>"Alta"</formula>
    </cfRule>
    <cfRule type="cellIs" dxfId="1267" priority="114" operator="equal">
      <formula>"Media"</formula>
    </cfRule>
    <cfRule type="cellIs" dxfId="1266" priority="115" operator="equal">
      <formula>"Baja"</formula>
    </cfRule>
    <cfRule type="cellIs" dxfId="1265" priority="116" operator="equal">
      <formula>"Muy Baja"</formula>
    </cfRule>
  </conditionalFormatting>
  <conditionalFormatting sqref="N40">
    <cfRule type="cellIs" dxfId="1264" priority="108" operator="equal">
      <formula>"Extremo"</formula>
    </cfRule>
    <cfRule type="cellIs" dxfId="1263" priority="109" operator="equal">
      <formula>"Alto"</formula>
    </cfRule>
    <cfRule type="cellIs" dxfId="1262" priority="110" operator="equal">
      <formula>"Moderado"</formula>
    </cfRule>
    <cfRule type="cellIs" dxfId="1261" priority="111" operator="equal">
      <formula>"Bajo"</formula>
    </cfRule>
  </conditionalFormatting>
  <conditionalFormatting sqref="Y40:Y45">
    <cfRule type="cellIs" dxfId="1260" priority="103" operator="equal">
      <formula>"Muy Alta"</formula>
    </cfRule>
    <cfRule type="cellIs" dxfId="1259" priority="104" operator="equal">
      <formula>"Alta"</formula>
    </cfRule>
    <cfRule type="cellIs" dxfId="1258" priority="105" operator="equal">
      <formula>"Media"</formula>
    </cfRule>
    <cfRule type="cellIs" dxfId="1257" priority="106" operator="equal">
      <formula>"Baja"</formula>
    </cfRule>
    <cfRule type="cellIs" dxfId="1256" priority="107" operator="equal">
      <formula>"Muy Baja"</formula>
    </cfRule>
  </conditionalFormatting>
  <conditionalFormatting sqref="AA40:AA45">
    <cfRule type="cellIs" dxfId="1255" priority="98" operator="equal">
      <formula>"Catastrófico"</formula>
    </cfRule>
    <cfRule type="cellIs" dxfId="1254" priority="99" operator="equal">
      <formula>"Mayor"</formula>
    </cfRule>
    <cfRule type="cellIs" dxfId="1253" priority="100" operator="equal">
      <formula>"Moderado"</formula>
    </cfRule>
    <cfRule type="cellIs" dxfId="1252" priority="101" operator="equal">
      <formula>"Menor"</formula>
    </cfRule>
    <cfRule type="cellIs" dxfId="1251" priority="102" operator="equal">
      <formula>"Leve"</formula>
    </cfRule>
  </conditionalFormatting>
  <conditionalFormatting sqref="AC40:AC45">
    <cfRule type="cellIs" dxfId="1250" priority="94" operator="equal">
      <formula>"Extremo"</formula>
    </cfRule>
    <cfRule type="cellIs" dxfId="1249" priority="95" operator="equal">
      <formula>"Alto"</formula>
    </cfRule>
    <cfRule type="cellIs" dxfId="1248" priority="96" operator="equal">
      <formula>"Moderado"</formula>
    </cfRule>
    <cfRule type="cellIs" dxfId="1247" priority="97" operator="equal">
      <formula>"Bajo"</formula>
    </cfRule>
  </conditionalFormatting>
  <conditionalFormatting sqref="H46">
    <cfRule type="cellIs" dxfId="1246" priority="89" operator="equal">
      <formula>"Muy Alta"</formula>
    </cfRule>
    <cfRule type="cellIs" dxfId="1245" priority="90" operator="equal">
      <formula>"Alta"</formula>
    </cfRule>
    <cfRule type="cellIs" dxfId="1244" priority="91" operator="equal">
      <formula>"Media"</formula>
    </cfRule>
    <cfRule type="cellIs" dxfId="1243" priority="92" operator="equal">
      <formula>"Baja"</formula>
    </cfRule>
    <cfRule type="cellIs" dxfId="1242" priority="93" operator="equal">
      <formula>"Muy Baja"</formula>
    </cfRule>
  </conditionalFormatting>
  <conditionalFormatting sqref="N46">
    <cfRule type="cellIs" dxfId="1241" priority="85" operator="equal">
      <formula>"Extremo"</formula>
    </cfRule>
    <cfRule type="cellIs" dxfId="1240" priority="86" operator="equal">
      <formula>"Alto"</formula>
    </cfRule>
    <cfRule type="cellIs" dxfId="1239" priority="87" operator="equal">
      <formula>"Moderado"</formula>
    </cfRule>
    <cfRule type="cellIs" dxfId="1238" priority="88" operator="equal">
      <formula>"Bajo"</formula>
    </cfRule>
  </conditionalFormatting>
  <conditionalFormatting sqref="Y46:Y51">
    <cfRule type="cellIs" dxfId="1237" priority="80" operator="equal">
      <formula>"Muy Alta"</formula>
    </cfRule>
    <cfRule type="cellIs" dxfId="1236" priority="81" operator="equal">
      <formula>"Alta"</formula>
    </cfRule>
    <cfRule type="cellIs" dxfId="1235" priority="82" operator="equal">
      <formula>"Media"</formula>
    </cfRule>
    <cfRule type="cellIs" dxfId="1234" priority="83" operator="equal">
      <formula>"Baja"</formula>
    </cfRule>
    <cfRule type="cellIs" dxfId="1233" priority="84" operator="equal">
      <formula>"Muy Baja"</formula>
    </cfRule>
  </conditionalFormatting>
  <conditionalFormatting sqref="AA46:AA51">
    <cfRule type="cellIs" dxfId="1232" priority="75" operator="equal">
      <formula>"Catastrófico"</formula>
    </cfRule>
    <cfRule type="cellIs" dxfId="1231" priority="76" operator="equal">
      <formula>"Mayor"</formula>
    </cfRule>
    <cfRule type="cellIs" dxfId="1230" priority="77" operator="equal">
      <formula>"Moderado"</formula>
    </cfRule>
    <cfRule type="cellIs" dxfId="1229" priority="78" operator="equal">
      <formula>"Menor"</formula>
    </cfRule>
    <cfRule type="cellIs" dxfId="1228" priority="79" operator="equal">
      <formula>"Leve"</formula>
    </cfRule>
  </conditionalFormatting>
  <conditionalFormatting sqref="AC46:AC51">
    <cfRule type="cellIs" dxfId="1227" priority="71" operator="equal">
      <formula>"Extremo"</formula>
    </cfRule>
    <cfRule type="cellIs" dxfId="1226" priority="72" operator="equal">
      <formula>"Alto"</formula>
    </cfRule>
    <cfRule type="cellIs" dxfId="1225" priority="73" operator="equal">
      <formula>"Moderado"</formula>
    </cfRule>
    <cfRule type="cellIs" dxfId="1224" priority="74" operator="equal">
      <formula>"Bajo"</formula>
    </cfRule>
  </conditionalFormatting>
  <conditionalFormatting sqref="H52">
    <cfRule type="cellIs" dxfId="1223" priority="66" operator="equal">
      <formula>"Muy Alta"</formula>
    </cfRule>
    <cfRule type="cellIs" dxfId="1222" priority="67" operator="equal">
      <formula>"Alta"</formula>
    </cfRule>
    <cfRule type="cellIs" dxfId="1221" priority="68" operator="equal">
      <formula>"Media"</formula>
    </cfRule>
    <cfRule type="cellIs" dxfId="1220" priority="69" operator="equal">
      <formula>"Baja"</formula>
    </cfRule>
    <cfRule type="cellIs" dxfId="1219" priority="70" operator="equal">
      <formula>"Muy Baja"</formula>
    </cfRule>
  </conditionalFormatting>
  <conditionalFormatting sqref="N52">
    <cfRule type="cellIs" dxfId="1218" priority="62" operator="equal">
      <formula>"Extremo"</formula>
    </cfRule>
    <cfRule type="cellIs" dxfId="1217" priority="63" operator="equal">
      <formula>"Alto"</formula>
    </cfRule>
    <cfRule type="cellIs" dxfId="1216" priority="64" operator="equal">
      <formula>"Moderado"</formula>
    </cfRule>
    <cfRule type="cellIs" dxfId="1215" priority="65" operator="equal">
      <formula>"Bajo"</formula>
    </cfRule>
  </conditionalFormatting>
  <conditionalFormatting sqref="Y52:Y57">
    <cfRule type="cellIs" dxfId="1214" priority="57" operator="equal">
      <formula>"Muy Alta"</formula>
    </cfRule>
    <cfRule type="cellIs" dxfId="1213" priority="58" operator="equal">
      <formula>"Alta"</formula>
    </cfRule>
    <cfRule type="cellIs" dxfId="1212" priority="59" operator="equal">
      <formula>"Media"</formula>
    </cfRule>
    <cfRule type="cellIs" dxfId="1211" priority="60" operator="equal">
      <formula>"Baja"</formula>
    </cfRule>
    <cfRule type="cellIs" dxfId="1210" priority="61" operator="equal">
      <formula>"Muy Baja"</formula>
    </cfRule>
  </conditionalFormatting>
  <conditionalFormatting sqref="AA52:AA57">
    <cfRule type="cellIs" dxfId="1209" priority="52" operator="equal">
      <formula>"Catastrófico"</formula>
    </cfRule>
    <cfRule type="cellIs" dxfId="1208" priority="53" operator="equal">
      <formula>"Mayor"</formula>
    </cfRule>
    <cfRule type="cellIs" dxfId="1207" priority="54" operator="equal">
      <formula>"Moderado"</formula>
    </cfRule>
    <cfRule type="cellIs" dxfId="1206" priority="55" operator="equal">
      <formula>"Menor"</formula>
    </cfRule>
    <cfRule type="cellIs" dxfId="1205" priority="56" operator="equal">
      <formula>"Leve"</formula>
    </cfRule>
  </conditionalFormatting>
  <conditionalFormatting sqref="AC52:AC57">
    <cfRule type="cellIs" dxfId="1204" priority="48" operator="equal">
      <formula>"Extremo"</formula>
    </cfRule>
    <cfRule type="cellIs" dxfId="1203" priority="49" operator="equal">
      <formula>"Alto"</formula>
    </cfRule>
    <cfRule type="cellIs" dxfId="1202" priority="50" operator="equal">
      <formula>"Moderado"</formula>
    </cfRule>
    <cfRule type="cellIs" dxfId="1201" priority="51" operator="equal">
      <formula>"Bajo"</formula>
    </cfRule>
  </conditionalFormatting>
  <conditionalFormatting sqref="N58">
    <cfRule type="cellIs" dxfId="1200" priority="39" operator="equal">
      <formula>"Extremo"</formula>
    </cfRule>
    <cfRule type="cellIs" dxfId="1199" priority="40" operator="equal">
      <formula>"Alto"</formula>
    </cfRule>
    <cfRule type="cellIs" dxfId="1198" priority="41" operator="equal">
      <formula>"Moderado"</formula>
    </cfRule>
    <cfRule type="cellIs" dxfId="1197" priority="42" operator="equal">
      <formula>"Bajo"</formula>
    </cfRule>
  </conditionalFormatting>
  <conditionalFormatting sqref="Y58:Y63">
    <cfRule type="cellIs" dxfId="1196" priority="34" operator="equal">
      <formula>"Muy Alta"</formula>
    </cfRule>
    <cfRule type="cellIs" dxfId="1195" priority="35" operator="equal">
      <formula>"Alta"</formula>
    </cfRule>
    <cfRule type="cellIs" dxfId="1194" priority="36" operator="equal">
      <formula>"Media"</formula>
    </cfRule>
    <cfRule type="cellIs" dxfId="1193" priority="37" operator="equal">
      <formula>"Baja"</formula>
    </cfRule>
    <cfRule type="cellIs" dxfId="1192" priority="38" operator="equal">
      <formula>"Muy Baja"</formula>
    </cfRule>
  </conditionalFormatting>
  <conditionalFormatting sqref="AA58:AA63">
    <cfRule type="cellIs" dxfId="1191" priority="29" operator="equal">
      <formula>"Catastrófico"</formula>
    </cfRule>
    <cfRule type="cellIs" dxfId="1190" priority="30" operator="equal">
      <formula>"Mayor"</formula>
    </cfRule>
    <cfRule type="cellIs" dxfId="1189" priority="31" operator="equal">
      <formula>"Moderado"</formula>
    </cfRule>
    <cfRule type="cellIs" dxfId="1188" priority="32" operator="equal">
      <formula>"Menor"</formula>
    </cfRule>
    <cfRule type="cellIs" dxfId="1187" priority="33" operator="equal">
      <formula>"Leve"</formula>
    </cfRule>
  </conditionalFormatting>
  <conditionalFormatting sqref="AC58:AC63">
    <cfRule type="cellIs" dxfId="1186" priority="25" operator="equal">
      <formula>"Extremo"</formula>
    </cfRule>
    <cfRule type="cellIs" dxfId="1185" priority="26" operator="equal">
      <formula>"Alto"</formula>
    </cfRule>
    <cfRule type="cellIs" dxfId="1184" priority="27" operator="equal">
      <formula>"Moderado"</formula>
    </cfRule>
    <cfRule type="cellIs" dxfId="1183" priority="28" operator="equal">
      <formula>"Bajo"</formula>
    </cfRule>
  </conditionalFormatting>
  <conditionalFormatting sqref="H64">
    <cfRule type="cellIs" dxfId="1182" priority="20" operator="equal">
      <formula>"Muy Alta"</formula>
    </cfRule>
    <cfRule type="cellIs" dxfId="1181" priority="21" operator="equal">
      <formula>"Alta"</formula>
    </cfRule>
    <cfRule type="cellIs" dxfId="1180" priority="22" operator="equal">
      <formula>"Media"</formula>
    </cfRule>
    <cfRule type="cellIs" dxfId="1179" priority="23" operator="equal">
      <formula>"Baja"</formula>
    </cfRule>
    <cfRule type="cellIs" dxfId="1178" priority="24" operator="equal">
      <formula>"Muy Baja"</formula>
    </cfRule>
  </conditionalFormatting>
  <conditionalFormatting sqref="N64">
    <cfRule type="cellIs" dxfId="1177" priority="16" operator="equal">
      <formula>"Extremo"</formula>
    </cfRule>
    <cfRule type="cellIs" dxfId="1176" priority="17" operator="equal">
      <formula>"Alto"</formula>
    </cfRule>
    <cfRule type="cellIs" dxfId="1175" priority="18" operator="equal">
      <formula>"Moderado"</formula>
    </cfRule>
    <cfRule type="cellIs" dxfId="1174" priority="19" operator="equal">
      <formula>"Bajo"</formula>
    </cfRule>
  </conditionalFormatting>
  <conditionalFormatting sqref="Y64:Y69">
    <cfRule type="cellIs" dxfId="1173" priority="11" operator="equal">
      <formula>"Muy Alta"</formula>
    </cfRule>
    <cfRule type="cellIs" dxfId="1172" priority="12" operator="equal">
      <formula>"Alta"</formula>
    </cfRule>
    <cfRule type="cellIs" dxfId="1171" priority="13" operator="equal">
      <formula>"Media"</formula>
    </cfRule>
    <cfRule type="cellIs" dxfId="1170" priority="14" operator="equal">
      <formula>"Baja"</formula>
    </cfRule>
    <cfRule type="cellIs" dxfId="1169" priority="15" operator="equal">
      <formula>"Muy Baja"</formula>
    </cfRule>
  </conditionalFormatting>
  <conditionalFormatting sqref="AA64:AA69">
    <cfRule type="cellIs" dxfId="1168" priority="6" operator="equal">
      <formula>"Catastrófico"</formula>
    </cfRule>
    <cfRule type="cellIs" dxfId="1167" priority="7" operator="equal">
      <formula>"Mayor"</formula>
    </cfRule>
    <cfRule type="cellIs" dxfId="1166" priority="8" operator="equal">
      <formula>"Moderado"</formula>
    </cfRule>
    <cfRule type="cellIs" dxfId="1165" priority="9" operator="equal">
      <formula>"Menor"</formula>
    </cfRule>
    <cfRule type="cellIs" dxfId="1164" priority="10" operator="equal">
      <formula>"Leve"</formula>
    </cfRule>
  </conditionalFormatting>
  <conditionalFormatting sqref="AC64:AC69">
    <cfRule type="cellIs" dxfId="1163" priority="2" operator="equal">
      <formula>"Extremo"</formula>
    </cfRule>
    <cfRule type="cellIs" dxfId="1162" priority="3" operator="equal">
      <formula>"Alto"</formula>
    </cfRule>
    <cfRule type="cellIs" dxfId="1161" priority="4" operator="equal">
      <formula>"Moderado"</formula>
    </cfRule>
    <cfRule type="cellIs" dxfId="1160" priority="5" operator="equal">
      <formula>"Bajo"</formula>
    </cfRule>
  </conditionalFormatting>
  <conditionalFormatting sqref="K10:K69">
    <cfRule type="containsText" dxfId="1159" priority="1" operator="containsText" text="❌">
      <formula>NOT(ISERROR(SEARCH("❌",K10)))</formula>
    </cfRule>
  </conditionalFormatting>
  <pageMargins left="0.69" right="0.7" top="0.75" bottom="0.75" header="0.3" footer="0.3"/>
  <pageSetup orientation="portrait" r:id="rId1"/>
  <extLst>
    <ext xmlns:x14="http://schemas.microsoft.com/office/spreadsheetml/2009/9/main" uri="{CCE6A557-97BC-4b89-ADB6-D9C93CAAB3DF}">
      <x14:dataValidations xmlns:xm="http://schemas.microsoft.com/office/excel/2006/main" count="15">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AI10:AI69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AH10:AH69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AG10:AG69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AF10:AF69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AE10:AE69</xm:sqref>
        </x14:dataValidation>
        <x14:dataValidation type="list" allowBlank="1" showInputMessage="1" showErrorMessage="1">
          <x14:formula1>
            <xm:f>'Tabla Impacto'!$F$210:$F$221</xm:f>
          </x14:formula1>
          <xm:sqref>J10:J69</xm:sqref>
        </x14:dataValidation>
        <x14:dataValidation type="list" allowBlank="1" showInputMessage="1" showErrorMessage="1">
          <x14:formula1>
            <xm:f>'Opciones Tratamiento'!$B$2:$B$5</xm:f>
          </x14:formula1>
          <xm:sqref>AD10:AD69</xm:sqref>
        </x14:dataValidation>
        <x14:dataValidation type="list" allowBlank="1" showInputMessage="1" showErrorMessage="1">
          <x14:formula1>
            <xm:f>'Opciones Tratamiento'!$E$2:$E$4</xm:f>
          </x14:formula1>
          <xm:sqref>B10:B69</xm:sqref>
        </x14:dataValidation>
        <x14:dataValidation type="list" allowBlank="1" showInputMessage="1" showErrorMessage="1">
          <x14:formula1>
            <xm:f>'Opciones Tratamiento'!$B$13:$B$19</xm:f>
          </x14:formula1>
          <xm:sqref>F10:F69</xm:sqref>
        </x14:dataValidation>
        <x14:dataValidation type="list" allowBlank="1" showInputMessage="1" showErrorMessage="1">
          <x14:formula1>
            <xm:f>'Tabla Valoración controles'!$D$13:$D$14</xm:f>
          </x14:formula1>
          <xm:sqref>W10:W69</xm:sqref>
        </x14:dataValidation>
        <x14:dataValidation type="list" allowBlank="1" showInputMessage="1" showErrorMessage="1">
          <x14:formula1>
            <xm:f>'Opciones Tratamiento'!$B$9:$B$10</xm:f>
          </x14:formula1>
          <xm:sqref>AJ10:AJ11 AJ13:AJ14 AJ16:AJ17 AJ19:AJ20 AJ22:AJ23 AJ25:AJ26 AJ28:AJ29 AJ31:AJ32 AJ34:AJ35 AJ37:AJ38 AJ40:AJ41 AJ43:AJ44 AJ46:AJ47 AJ49:AJ50 AJ52:AJ53 AJ55:AJ56 AJ58:AJ59 AJ61:AJ62 AJ64:AJ65 AJ67:AJ68</xm:sqref>
        </x14:dataValidation>
        <x14:dataValidation type="list" allowBlank="1" showInputMessage="1" showErrorMessage="1">
          <x14:formula1>
            <xm:f>'Tabla Valoración controles'!$D$11:$D$12</xm:f>
          </x14:formula1>
          <xm:sqref>V10:V69</xm:sqref>
        </x14:dataValidation>
        <x14:dataValidation type="list" allowBlank="1" showInputMessage="1" showErrorMessage="1">
          <x14:formula1>
            <xm:f>'Tabla Valoración controles'!$D$9:$D$10</xm:f>
          </x14:formula1>
          <xm:sqref>U10:U69</xm:sqref>
        </x14:dataValidation>
        <x14:dataValidation type="list" allowBlank="1" showInputMessage="1" showErrorMessage="1">
          <x14:formula1>
            <xm:f>'Tabla Valoración controles'!$D$7:$D$8</xm:f>
          </x14:formula1>
          <xm:sqref>S10:S69</xm:sqref>
        </x14:dataValidation>
        <x14:dataValidation type="list" allowBlank="1" showInputMessage="1" showErrorMessage="1">
          <x14:formula1>
            <xm:f>'Tabla Valoración controles'!$D$4:$D$6</xm:f>
          </x14:formula1>
          <xm:sqref>R10:R69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21</vt:i4>
      </vt:variant>
      <vt:variant>
        <vt:lpstr>Rangos con nombre</vt:lpstr>
      </vt:variant>
      <vt:variant>
        <vt:i4>1</vt:i4>
      </vt:variant>
    </vt:vector>
  </HeadingPairs>
  <TitlesOfParts>
    <vt:vector size="22" baseType="lpstr">
      <vt:lpstr>Intructivo</vt:lpstr>
      <vt:lpstr>DIRECCIONAMIENTO ESTRATEGICO</vt:lpstr>
      <vt:lpstr>DEPORTE ESTUDIANTIL Y F </vt:lpstr>
      <vt:lpstr>DEPORTE ASOCIADO</vt:lpstr>
      <vt:lpstr>DEPORTE SOCIAL Y C</vt:lpstr>
      <vt:lpstr>DEPORTE DE ALTO REN</vt:lpstr>
      <vt:lpstr>GESTION DE TH</vt:lpstr>
      <vt:lpstr>ADMINISTRATIVO Y FINANCIERO</vt:lpstr>
      <vt:lpstr>ADQUISICION  B Y S</vt:lpstr>
      <vt:lpstr>GESTION JURIDICA</vt:lpstr>
      <vt:lpstr>COMUNICACIONES INSTITUCIONALES</vt:lpstr>
      <vt:lpstr>GESTION DOCUMENTAL</vt:lpstr>
      <vt:lpstr>GESTION INTEGRAL</vt:lpstr>
      <vt:lpstr>CONTROL INTERNO</vt:lpstr>
      <vt:lpstr>Matriz Calor Inherente</vt:lpstr>
      <vt:lpstr>Matriz Calor Residual</vt:lpstr>
      <vt:lpstr>Tabla probabilidad</vt:lpstr>
      <vt:lpstr>Tabla Impacto</vt:lpstr>
      <vt:lpstr>Tabla Valoración controles</vt:lpstr>
      <vt:lpstr>Opciones Tratamiento</vt:lpstr>
      <vt:lpstr>Hoja1</vt:lpstr>
      <vt:lpstr>'DIRECCIONAMIENTO ESTRATEGICO'!Área_de_impresión</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Myrian Cubillos Benavides</dc:creator>
  <cp:lastModifiedBy>Control Interno</cp:lastModifiedBy>
  <cp:lastPrinted>2021-04-30T04:47:43Z</cp:lastPrinted>
  <dcterms:created xsi:type="dcterms:W3CDTF">2020-03-24T23:12:47Z</dcterms:created>
  <dcterms:modified xsi:type="dcterms:W3CDTF">2021-06-25T20:37:34Z</dcterms:modified>
</cp:coreProperties>
</file>