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ag\Downloads\"/>
    </mc:Choice>
  </mc:AlternateContent>
  <xr:revisionPtr revIDLastSave="0" documentId="13_ncr:1_{A10C1E56-85DB-4376-ABD5-3FAD3001D659}" xr6:coauthVersionLast="47" xr6:coauthVersionMax="47" xr10:uidLastSave="{00000000-0000-0000-0000-000000000000}"/>
  <bookViews>
    <workbookView xWindow="-108" yWindow="-108" windowWidth="23256" windowHeight="12456" activeTab="1" xr2:uid="{5D4945DB-682A-4CF8-AE52-1E509FE60920}"/>
  </bookViews>
  <sheets>
    <sheet name="Gastos mensuales" sheetId="7" r:id="rId1"/>
    <sheet name="Model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4" l="1"/>
  <c r="C12" i="4"/>
  <c r="D12" i="4" s="1"/>
  <c r="E12" i="4" s="1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1" i="4"/>
  <c r="D10" i="7" l="1"/>
  <c r="D9" i="7"/>
  <c r="D3" i="7"/>
  <c r="D4" i="7"/>
  <c r="D5" i="7"/>
  <c r="D6" i="7"/>
  <c r="D7" i="7"/>
  <c r="D8" i="7"/>
  <c r="D2" i="7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B13" i="4"/>
  <c r="C13" i="4"/>
  <c r="D13" i="4"/>
  <c r="E13" i="4"/>
  <c r="F13" i="4"/>
  <c r="G13" i="4"/>
  <c r="H13" i="4"/>
  <c r="I13" i="4"/>
  <c r="J13" i="4"/>
  <c r="B16" i="4"/>
  <c r="C16" i="4"/>
  <c r="D16" i="4"/>
  <c r="E16" i="4"/>
  <c r="F16" i="4"/>
  <c r="G16" i="4"/>
  <c r="H16" i="4"/>
  <c r="I16" i="4"/>
  <c r="J16" i="4"/>
  <c r="B18" i="4" l="1"/>
  <c r="J18" i="4"/>
  <c r="R18" i="4"/>
  <c r="Y18" i="4"/>
  <c r="C18" i="4"/>
  <c r="K18" i="4"/>
  <c r="S18" i="4"/>
  <c r="T18" i="4"/>
  <c r="D18" i="4"/>
  <c r="L18" i="4"/>
  <c r="E18" i="4"/>
  <c r="M18" i="4"/>
  <c r="U18" i="4"/>
  <c r="X18" i="4"/>
  <c r="F18" i="4"/>
  <c r="N18" i="4"/>
  <c r="V18" i="4"/>
  <c r="W18" i="4"/>
  <c r="G18" i="4"/>
  <c r="O18" i="4"/>
  <c r="H18" i="4"/>
  <c r="P18" i="4"/>
  <c r="I18" i="4"/>
  <c r="Q18" i="4"/>
  <c r="Z18" i="4" l="1"/>
  <c r="B12" i="4"/>
  <c r="B14" i="4" l="1"/>
  <c r="C14" i="4"/>
  <c r="B17" i="4"/>
  <c r="C17" i="4" l="1"/>
  <c r="D14" i="4" l="1"/>
  <c r="E14" i="4"/>
  <c r="D17" i="4"/>
  <c r="E17" i="4" l="1"/>
  <c r="F14" i="4" l="1"/>
  <c r="G14" i="4"/>
  <c r="F17" i="4"/>
  <c r="G17" i="4" l="1"/>
  <c r="H14" i="4" l="1"/>
  <c r="I14" i="4"/>
  <c r="H17" i="4"/>
  <c r="I20" i="4" l="1"/>
  <c r="I17" i="4"/>
  <c r="I21" i="4" s="1"/>
  <c r="B21" i="4"/>
  <c r="C21" i="4"/>
  <c r="D21" i="4"/>
  <c r="E21" i="4"/>
  <c r="F21" i="4"/>
  <c r="G21" i="4"/>
  <c r="B20" i="4"/>
  <c r="C20" i="4"/>
  <c r="D20" i="4"/>
  <c r="E20" i="4"/>
  <c r="F20" i="4"/>
  <c r="G20" i="4"/>
  <c r="H20" i="4"/>
  <c r="H21" i="4"/>
  <c r="J14" i="4" l="1"/>
  <c r="J20" i="4" s="1"/>
  <c r="I23" i="4"/>
  <c r="J17" i="4"/>
  <c r="J21" i="4" s="1"/>
  <c r="C23" i="4"/>
  <c r="D23" i="4"/>
  <c r="G23" i="4"/>
  <c r="E23" i="4"/>
  <c r="H23" i="4"/>
  <c r="F23" i="4"/>
  <c r="B23" i="4"/>
  <c r="K14" i="4" l="1"/>
  <c r="K20" i="4" s="1"/>
  <c r="K17" i="4"/>
  <c r="K21" i="4" s="1"/>
  <c r="J23" i="4"/>
  <c r="K23" i="4" l="1"/>
  <c r="L14" i="4"/>
  <c r="L20" i="4" s="1"/>
  <c r="L17" i="4"/>
  <c r="L21" i="4" s="1"/>
  <c r="L23" i="4" l="1"/>
  <c r="M14" i="4"/>
  <c r="M20" i="4" s="1"/>
  <c r="M17" i="4"/>
  <c r="M21" i="4" s="1"/>
  <c r="N17" i="4" l="1"/>
  <c r="N21" i="4" s="1"/>
  <c r="N14" i="4"/>
  <c r="N20" i="4" s="1"/>
  <c r="M23" i="4"/>
  <c r="N23" i="4" l="1"/>
  <c r="O14" i="4"/>
  <c r="O20" i="4" s="1"/>
  <c r="O17" i="4"/>
  <c r="O21" i="4" s="1"/>
  <c r="O23" i="4" l="1"/>
  <c r="P14" i="4"/>
  <c r="P20" i="4" s="1"/>
  <c r="P17" i="4"/>
  <c r="P21" i="4" s="1"/>
  <c r="Q17" i="4" l="1"/>
  <c r="Q21" i="4" s="1"/>
  <c r="Q14" i="4"/>
  <c r="Q20" i="4" s="1"/>
  <c r="P23" i="4"/>
  <c r="Q23" i="4" l="1"/>
  <c r="R17" i="4"/>
  <c r="R21" i="4" s="1"/>
  <c r="R14" i="4"/>
  <c r="R20" i="4" s="1"/>
  <c r="R23" i="4" l="1"/>
  <c r="S17" i="4"/>
  <c r="S21" i="4" s="1"/>
  <c r="S14" i="4"/>
  <c r="S20" i="4" s="1"/>
  <c r="S23" i="4" l="1"/>
  <c r="T14" i="4"/>
  <c r="T20" i="4" s="1"/>
  <c r="T17" i="4"/>
  <c r="T21" i="4" s="1"/>
  <c r="U14" i="4" l="1"/>
  <c r="U20" i="4" s="1"/>
  <c r="U17" i="4"/>
  <c r="U21" i="4" s="1"/>
  <c r="T23" i="4"/>
  <c r="V14" i="4" l="1"/>
  <c r="V20" i="4" s="1"/>
  <c r="V17" i="4"/>
  <c r="V21" i="4" s="1"/>
  <c r="U23" i="4"/>
  <c r="W14" i="4" l="1"/>
  <c r="W20" i="4" s="1"/>
  <c r="W17" i="4"/>
  <c r="W21" i="4" s="1"/>
  <c r="V23" i="4"/>
  <c r="X14" i="4" l="1"/>
  <c r="X20" i="4" s="1"/>
  <c r="Z12" i="4"/>
  <c r="X17" i="4"/>
  <c r="X21" i="4" s="1"/>
  <c r="W23" i="4"/>
  <c r="Y17" i="4" l="1"/>
  <c r="Y14" i="4"/>
  <c r="X23" i="4"/>
  <c r="Y20" i="4" l="1"/>
  <c r="Z20" i="4" s="1"/>
  <c r="Z14" i="4"/>
  <c r="Y21" i="4"/>
  <c r="Z21" i="4" s="1"/>
  <c r="Z17" i="4"/>
  <c r="Y23" i="4" l="1"/>
  <c r="F3" i="4" l="1"/>
  <c r="B6" i="4"/>
  <c r="Z23" i="4"/>
</calcChain>
</file>

<file path=xl/sharedStrings.xml><?xml version="1.0" encoding="utf-8"?>
<sst xmlns="http://schemas.openxmlformats.org/spreadsheetml/2006/main" count="47" uniqueCount="38">
  <si>
    <t>Total</t>
  </si>
  <si>
    <t>Clientes al mes</t>
  </si>
  <si>
    <t>Configuración</t>
  </si>
  <si>
    <t>Renta</t>
  </si>
  <si>
    <t>Comisión 1</t>
  </si>
  <si>
    <t>Comisión 2</t>
  </si>
  <si>
    <t>Gastos</t>
  </si>
  <si>
    <t>Comisiones conf</t>
  </si>
  <si>
    <t>Comisiones renta</t>
  </si>
  <si>
    <t>Total ingresos</t>
  </si>
  <si>
    <t>Total gastos</t>
  </si>
  <si>
    <t>Proyección</t>
  </si>
  <si>
    <t>Primeros clientes</t>
  </si>
  <si>
    <t>Capital inicial (proy)</t>
  </si>
  <si>
    <t>Clientes proyectados</t>
  </si>
  <si>
    <t>Valor presente</t>
  </si>
  <si>
    <t>TIR</t>
  </si>
  <si>
    <t>Indicadores financieros</t>
  </si>
  <si>
    <t>Tasa de descuento</t>
  </si>
  <si>
    <t>Clientes reales</t>
  </si>
  <si>
    <t>Concepto</t>
  </si>
  <si>
    <t>Costo unitario</t>
  </si>
  <si>
    <t>Subtotal</t>
  </si>
  <si>
    <t>Nómina</t>
  </si>
  <si>
    <t>Software</t>
  </si>
  <si>
    <t>Legal</t>
  </si>
  <si>
    <t>Categoria</t>
  </si>
  <si>
    <t>Mensual</t>
  </si>
  <si>
    <t>Una vez</t>
  </si>
  <si>
    <t>Cantidad</t>
  </si>
  <si>
    <t>Computadoras</t>
  </si>
  <si>
    <t>Dominio</t>
  </si>
  <si>
    <t>Cuentas de correo</t>
  </si>
  <si>
    <t>Inicio</t>
  </si>
  <si>
    <t>Proveeduria</t>
  </si>
  <si>
    <t>Pago de Servicio</t>
  </si>
  <si>
    <t>Marketing y Diseño</t>
  </si>
  <si>
    <t>Contabilidad y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</si>
</sst>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5" fillId="2" borderId="0" applyNumberFormat="0" applyBorder="0" applyAlignment="0" applyProtection="0"/>
  </cellStyleXfs>
  <cellXfs count="20">
    <xf numFmtId="0" fontId="0" fillId="0" borderId="0" xfId="0"/>
    <xf numFmtId="164" fontId="0" fillId="0" borderId="0" xfId="1" applyFont="1"/>
    <xf numFmtId="0" fontId="4" fillId="3" borderId="0" xfId="0" applyFont="1" applyFill="1"/>
    <xf numFmtId="0" fontId="0" fillId="3" borderId="0" xfId="0" applyFill="1"/>
    <xf numFmtId="164" fontId="0" fillId="3" borderId="0" xfId="1" applyFont="1" applyFill="1" applyBorder="1"/>
    <xf numFmtId="10" fontId="0" fillId="3" borderId="0" xfId="0" applyNumberFormat="1" applyFill="1"/>
    <xf numFmtId="0" fontId="5" fillId="2" borderId="0" xfId="3" applyBorder="1"/>
    <xf numFmtId="17" fontId="5" fillId="2" borderId="0" xfId="3" applyNumberFormat="1" applyBorder="1"/>
    <xf numFmtId="43" fontId="0" fillId="3" borderId="0" xfId="0" applyNumberFormat="1" applyFill="1"/>
    <xf numFmtId="17" fontId="0" fillId="3" borderId="0" xfId="0" applyNumberFormat="1" applyFill="1"/>
    <xf numFmtId="0" fontId="4" fillId="0" borderId="0" xfId="0" applyFont="1"/>
    <xf numFmtId="164" fontId="0" fillId="3" borderId="0" xfId="1" applyFont="1" applyFill="1"/>
    <xf numFmtId="8" fontId="0" fillId="3" borderId="0" xfId="0" applyNumberFormat="1" applyFill="1"/>
    <xf numFmtId="0" fontId="4" fillId="3" borderId="0" xfId="0" applyFont="1" applyFill="1" applyAlignment="1">
      <alignment horizontal="center"/>
    </xf>
    <xf numFmtId="17" fontId="3" fillId="2" borderId="0" xfId="3" applyNumberFormat="1" applyFont="1" applyBorder="1"/>
    <xf numFmtId="17" fontId="0" fillId="0" borderId="0" xfId="0" applyNumberFormat="1"/>
    <xf numFmtId="0" fontId="4" fillId="3" borderId="0" xfId="0" applyFont="1" applyFill="1" applyAlignment="1">
      <alignment horizontal="center"/>
    </xf>
    <xf numFmtId="0" fontId="3" fillId="2" borderId="0" xfId="3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</cellXfs>
  <cellStyles count="4">
    <cellStyle name="Énfasis1" xfId="3" builtinId="29"/>
    <cellStyle name="Millares" xfId="1" builtinId="3"/>
    <cellStyle name="Normal" xfId="0" builtinId="0"/>
    <cellStyle name="Normal 3" xfId="2" xr:uid="{48DBD11C-8FEA-455C-8E26-856D8C76B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7190-C24D-47BC-ADE2-1A32E4291573}">
  <dimension ref="A1:F10"/>
  <sheetViews>
    <sheetView workbookViewId="0">
      <selection activeCell="C9" sqref="C9"/>
    </sheetView>
  </sheetViews>
  <sheetFormatPr baseColWidth="10" defaultRowHeight="14.4" x14ac:dyDescent="0.3"/>
  <cols>
    <col min="1" max="1" width="21.88671875" bestFit="1" customWidth="1"/>
    <col min="2" max="3" width="19.6640625" customWidth="1"/>
    <col min="4" max="4" width="15.88671875" customWidth="1"/>
  </cols>
  <sheetData>
    <row r="1" spans="1:6" x14ac:dyDescent="0.3">
      <c r="A1" s="14" t="s">
        <v>20</v>
      </c>
      <c r="B1" s="14" t="s">
        <v>29</v>
      </c>
      <c r="C1" s="14" t="s">
        <v>21</v>
      </c>
      <c r="D1" s="14" t="s">
        <v>22</v>
      </c>
      <c r="E1" s="14" t="s">
        <v>26</v>
      </c>
      <c r="F1" s="14" t="s">
        <v>33</v>
      </c>
    </row>
    <row r="2" spans="1:6" x14ac:dyDescent="0.3">
      <c r="A2" t="s">
        <v>23</v>
      </c>
      <c r="B2">
        <v>5</v>
      </c>
      <c r="C2">
        <v>40000</v>
      </c>
      <c r="D2">
        <f>C2*B2</f>
        <v>200000</v>
      </c>
      <c r="E2" t="s">
        <v>27</v>
      </c>
      <c r="F2" s="15">
        <v>44562</v>
      </c>
    </row>
    <row r="3" spans="1:6" x14ac:dyDescent="0.3">
      <c r="A3" t="s">
        <v>36</v>
      </c>
      <c r="B3">
        <v>1</v>
      </c>
      <c r="C3">
        <v>50000</v>
      </c>
      <c r="D3">
        <f t="shared" ref="D3:D10" si="0">C3*B3</f>
        <v>50000</v>
      </c>
      <c r="E3" t="s">
        <v>27</v>
      </c>
      <c r="F3" s="15">
        <v>44562</v>
      </c>
    </row>
    <row r="4" spans="1:6" x14ac:dyDescent="0.3">
      <c r="A4" t="s">
        <v>34</v>
      </c>
      <c r="B4">
        <v>1</v>
      </c>
      <c r="C4">
        <v>30000</v>
      </c>
      <c r="D4">
        <f t="shared" si="0"/>
        <v>30000</v>
      </c>
      <c r="E4" t="s">
        <v>27</v>
      </c>
      <c r="F4" s="15">
        <v>44562</v>
      </c>
    </row>
    <row r="5" spans="1:6" x14ac:dyDescent="0.3">
      <c r="A5" t="s">
        <v>30</v>
      </c>
      <c r="B5">
        <v>6</v>
      </c>
      <c r="C5">
        <v>20000</v>
      </c>
      <c r="D5">
        <f t="shared" si="0"/>
        <v>120000</v>
      </c>
      <c r="E5" t="s">
        <v>28</v>
      </c>
      <c r="F5" s="15">
        <v>44562</v>
      </c>
    </row>
    <row r="6" spans="1:6" x14ac:dyDescent="0.3">
      <c r="A6" t="s">
        <v>24</v>
      </c>
      <c r="B6">
        <v>6</v>
      </c>
      <c r="C6">
        <v>3000</v>
      </c>
      <c r="D6">
        <f t="shared" si="0"/>
        <v>18000</v>
      </c>
      <c r="E6" t="s">
        <v>28</v>
      </c>
      <c r="F6" s="15">
        <v>44562</v>
      </c>
    </row>
    <row r="7" spans="1:6" x14ac:dyDescent="0.3">
      <c r="A7" t="s">
        <v>25</v>
      </c>
      <c r="B7">
        <v>1</v>
      </c>
      <c r="C7">
        <v>20000</v>
      </c>
      <c r="D7">
        <f t="shared" si="0"/>
        <v>20000</v>
      </c>
      <c r="E7" t="s">
        <v>27</v>
      </c>
      <c r="F7" s="15">
        <v>44562</v>
      </c>
    </row>
    <row r="8" spans="1:6" x14ac:dyDescent="0.3">
      <c r="A8" t="s">
        <v>37</v>
      </c>
      <c r="B8">
        <v>2</v>
      </c>
      <c r="C8">
        <v>35000</v>
      </c>
      <c r="D8">
        <f t="shared" si="0"/>
        <v>70000</v>
      </c>
      <c r="E8" t="s">
        <v>27</v>
      </c>
      <c r="F8" s="15">
        <v>44562</v>
      </c>
    </row>
    <row r="9" spans="1:6" x14ac:dyDescent="0.3">
      <c r="A9" t="s">
        <v>31</v>
      </c>
      <c r="B9">
        <v>1</v>
      </c>
      <c r="C9">
        <v>1000</v>
      </c>
      <c r="D9">
        <f t="shared" si="0"/>
        <v>1000</v>
      </c>
      <c r="E9" t="s">
        <v>28</v>
      </c>
      <c r="F9" s="15">
        <v>44562</v>
      </c>
    </row>
    <row r="10" spans="1:6" x14ac:dyDescent="0.3">
      <c r="A10" t="s">
        <v>32</v>
      </c>
      <c r="B10">
        <v>6</v>
      </c>
      <c r="C10">
        <v>100</v>
      </c>
      <c r="D10">
        <f t="shared" si="0"/>
        <v>600</v>
      </c>
      <c r="E10" t="s">
        <v>27</v>
      </c>
      <c r="F10" s="15">
        <v>44562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FA44-15F3-40AA-9EE6-275296BC319B}">
  <dimension ref="A1:AC23"/>
  <sheetViews>
    <sheetView tabSelected="1" zoomScaleNormal="100" workbookViewId="0">
      <selection activeCell="F2" sqref="F2"/>
    </sheetView>
  </sheetViews>
  <sheetFormatPr baseColWidth="10" defaultRowHeight="14.4" x14ac:dyDescent="0.3"/>
  <cols>
    <col min="1" max="1" width="22.44140625" bestFit="1" customWidth="1"/>
    <col min="2" max="2" width="13.88671875" bestFit="1" customWidth="1"/>
    <col min="3" max="3" width="12.109375" bestFit="1" customWidth="1"/>
    <col min="4" max="4" width="13.88671875" bestFit="1" customWidth="1"/>
    <col min="5" max="5" width="12.109375" bestFit="1" customWidth="1"/>
    <col min="6" max="6" width="13.88671875" bestFit="1" customWidth="1"/>
    <col min="7" max="18" width="12.109375" customWidth="1"/>
    <col min="19" max="25" width="13.109375" bestFit="1" customWidth="1"/>
    <col min="26" max="26" width="13.88671875" bestFit="1" customWidth="1"/>
    <col min="29" max="29" width="13.109375" bestFit="1" customWidth="1"/>
  </cols>
  <sheetData>
    <row r="1" spans="1:29" x14ac:dyDescent="0.3">
      <c r="A1" s="2" t="s">
        <v>1</v>
      </c>
      <c r="B1" s="3">
        <v>1</v>
      </c>
      <c r="C1" s="3"/>
      <c r="D1" s="16" t="s">
        <v>17</v>
      </c>
      <c r="E1" s="16"/>
      <c r="F1" s="1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3"/>
      <c r="V1" s="3"/>
      <c r="W1" s="3"/>
      <c r="X1" s="3"/>
      <c r="Y1" s="3"/>
      <c r="Z1" s="3"/>
    </row>
    <row r="2" spans="1:29" x14ac:dyDescent="0.3">
      <c r="A2" s="2" t="s">
        <v>2</v>
      </c>
      <c r="B2" s="4">
        <v>0</v>
      </c>
      <c r="C2" s="3"/>
      <c r="D2" s="18" t="s">
        <v>18</v>
      </c>
      <c r="E2" s="18"/>
      <c r="F2">
        <v>0.3</v>
      </c>
      <c r="U2" s="3"/>
      <c r="V2" s="3"/>
      <c r="W2" s="3"/>
      <c r="X2" s="3"/>
      <c r="Y2" s="3"/>
      <c r="Z2" s="3"/>
    </row>
    <row r="3" spans="1:29" x14ac:dyDescent="0.3">
      <c r="A3" s="2" t="s">
        <v>3</v>
      </c>
      <c r="B3" s="4">
        <v>40000</v>
      </c>
      <c r="C3" s="3"/>
      <c r="D3" s="19" t="s">
        <v>15</v>
      </c>
      <c r="E3" s="19"/>
      <c r="F3" s="11">
        <f>NPV(F2/12,B23:Y23)</f>
        <v>301130.1230724206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3"/>
      <c r="V3" s="3"/>
      <c r="W3" s="3"/>
      <c r="X3" s="3"/>
      <c r="Y3" s="3"/>
      <c r="Z3" s="3"/>
    </row>
    <row r="4" spans="1:29" x14ac:dyDescent="0.3">
      <c r="A4" s="2" t="s">
        <v>4</v>
      </c>
      <c r="B4" s="5">
        <v>0.2</v>
      </c>
      <c r="C4" s="3"/>
      <c r="D4" s="19" t="s">
        <v>16</v>
      </c>
      <c r="E4" s="19"/>
      <c r="F4" s="5">
        <f>IRR(B23:Y23)*12</f>
        <v>0.40964175442312456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"/>
      <c r="V4" s="3"/>
      <c r="W4" s="3"/>
      <c r="X4" s="3"/>
      <c r="Y4" s="3"/>
      <c r="Z4" s="3"/>
    </row>
    <row r="5" spans="1:29" x14ac:dyDescent="0.3">
      <c r="A5" s="2" t="s">
        <v>5</v>
      </c>
      <c r="B5" s="5">
        <v>0.1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9" x14ac:dyDescent="0.3">
      <c r="A6" s="2" t="s">
        <v>13</v>
      </c>
      <c r="B6" s="8">
        <f>-1*SUMIF(B23:Y23,"&lt;0")</f>
        <v>2096600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9" x14ac:dyDescent="0.3">
      <c r="A7" s="2" t="s">
        <v>12</v>
      </c>
      <c r="B7" s="9">
        <v>44562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9" x14ac:dyDescent="0.3">
      <c r="A8" s="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9" x14ac:dyDescent="0.3">
      <c r="A9" s="17" t="s">
        <v>11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C9" s="1"/>
    </row>
    <row r="10" spans="1:29" x14ac:dyDescent="0.3">
      <c r="A10" s="6"/>
      <c r="B10" s="7">
        <v>44562</v>
      </c>
      <c r="C10" s="7">
        <v>44593</v>
      </c>
      <c r="D10" s="7">
        <v>44621</v>
      </c>
      <c r="E10" s="7">
        <v>44652</v>
      </c>
      <c r="F10" s="7">
        <v>44682</v>
      </c>
      <c r="G10" s="7">
        <v>44713</v>
      </c>
      <c r="H10" s="7">
        <v>44743</v>
      </c>
      <c r="I10" s="7">
        <v>44774</v>
      </c>
      <c r="J10" s="7">
        <v>44805</v>
      </c>
      <c r="K10" s="7">
        <v>44835</v>
      </c>
      <c r="L10" s="7">
        <v>44866</v>
      </c>
      <c r="M10" s="7">
        <v>44896</v>
      </c>
      <c r="N10" s="7">
        <v>44927</v>
      </c>
      <c r="O10" s="7">
        <v>44958</v>
      </c>
      <c r="P10" s="7">
        <v>44986</v>
      </c>
      <c r="Q10" s="7">
        <v>45017</v>
      </c>
      <c r="R10" s="7">
        <v>45047</v>
      </c>
      <c r="S10" s="7">
        <v>45078</v>
      </c>
      <c r="T10" s="7">
        <v>45108</v>
      </c>
      <c r="U10" s="7">
        <v>45139</v>
      </c>
      <c r="V10" s="7">
        <v>45170</v>
      </c>
      <c r="W10" s="7">
        <v>45200</v>
      </c>
      <c r="X10" s="7">
        <v>45231</v>
      </c>
      <c r="Y10" s="7">
        <v>45261</v>
      </c>
      <c r="Z10" s="6" t="s">
        <v>0</v>
      </c>
    </row>
    <row r="11" spans="1:29" x14ac:dyDescent="0.3">
      <c r="A11" s="10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f t="shared" ref="Z11:Z21" si="0">SUM(B11:Y11)</f>
        <v>0</v>
      </c>
    </row>
    <row r="12" spans="1:29" x14ac:dyDescent="0.3">
      <c r="A12" s="2" t="s">
        <v>14</v>
      </c>
      <c r="B12" s="3">
        <f>IF(B10=$B$7,$B$1,IF(B10&gt;$B$7,#REF!+$B$1,0))</f>
        <v>1</v>
      </c>
      <c r="C12" s="3">
        <f t="shared" ref="C12:Y12" si="1">IF(C10=$B$7,$B$1,IF(C10&gt;$B$7,B12+$B$1,0))</f>
        <v>2</v>
      </c>
      <c r="D12" s="3">
        <f t="shared" si="1"/>
        <v>3</v>
      </c>
      <c r="E12" s="3">
        <f t="shared" si="1"/>
        <v>4</v>
      </c>
      <c r="F12" s="3">
        <f t="shared" si="1"/>
        <v>5</v>
      </c>
      <c r="G12" s="3">
        <f t="shared" si="1"/>
        <v>6</v>
      </c>
      <c r="H12" s="3">
        <f t="shared" si="1"/>
        <v>7</v>
      </c>
      <c r="I12" s="3">
        <f t="shared" si="1"/>
        <v>8</v>
      </c>
      <c r="J12" s="3">
        <f t="shared" si="1"/>
        <v>9</v>
      </c>
      <c r="K12" s="3">
        <f t="shared" si="1"/>
        <v>10</v>
      </c>
      <c r="L12" s="3">
        <f t="shared" si="1"/>
        <v>11</v>
      </c>
      <c r="M12" s="3">
        <f t="shared" si="1"/>
        <v>12</v>
      </c>
      <c r="N12" s="3">
        <f t="shared" si="1"/>
        <v>13</v>
      </c>
      <c r="O12" s="3">
        <f t="shared" si="1"/>
        <v>14</v>
      </c>
      <c r="P12" s="3">
        <f t="shared" si="1"/>
        <v>15</v>
      </c>
      <c r="Q12" s="3">
        <f t="shared" si="1"/>
        <v>16</v>
      </c>
      <c r="R12" s="3">
        <f t="shared" si="1"/>
        <v>17</v>
      </c>
      <c r="S12" s="3">
        <f t="shared" si="1"/>
        <v>18</v>
      </c>
      <c r="T12" s="3">
        <f t="shared" si="1"/>
        <v>19</v>
      </c>
      <c r="U12" s="3">
        <f t="shared" si="1"/>
        <v>20</v>
      </c>
      <c r="V12" s="3">
        <f t="shared" si="1"/>
        <v>21</v>
      </c>
      <c r="W12" s="3">
        <f t="shared" si="1"/>
        <v>22</v>
      </c>
      <c r="X12" s="3">
        <f t="shared" si="1"/>
        <v>23</v>
      </c>
      <c r="Y12" s="3">
        <f t="shared" si="1"/>
        <v>24</v>
      </c>
      <c r="Z12" s="8">
        <f t="shared" si="0"/>
        <v>300</v>
      </c>
    </row>
    <row r="13" spans="1:29" x14ac:dyDescent="0.3">
      <c r="A13" s="2" t="s">
        <v>2</v>
      </c>
      <c r="B13" s="11">
        <f t="shared" ref="B13:Y13" si="2">IF(B10&gt;=$B$7,$B$1*$B$2,0)</f>
        <v>0</v>
      </c>
      <c r="C13" s="11">
        <f t="shared" si="2"/>
        <v>0</v>
      </c>
      <c r="D13" s="11">
        <f t="shared" si="2"/>
        <v>0</v>
      </c>
      <c r="E13" s="11">
        <f t="shared" si="2"/>
        <v>0</v>
      </c>
      <c r="F13" s="11">
        <f t="shared" si="2"/>
        <v>0</v>
      </c>
      <c r="G13" s="11">
        <f t="shared" si="2"/>
        <v>0</v>
      </c>
      <c r="H13" s="11">
        <f t="shared" si="2"/>
        <v>0</v>
      </c>
      <c r="I13" s="11">
        <f t="shared" si="2"/>
        <v>0</v>
      </c>
      <c r="J13" s="11">
        <f t="shared" si="2"/>
        <v>0</v>
      </c>
      <c r="K13" s="11">
        <f t="shared" si="2"/>
        <v>0</v>
      </c>
      <c r="L13" s="11">
        <f t="shared" si="2"/>
        <v>0</v>
      </c>
      <c r="M13" s="11">
        <f t="shared" si="2"/>
        <v>0</v>
      </c>
      <c r="N13" s="11">
        <f t="shared" si="2"/>
        <v>0</v>
      </c>
      <c r="O13" s="11">
        <f t="shared" si="2"/>
        <v>0</v>
      </c>
      <c r="P13" s="11">
        <f t="shared" si="2"/>
        <v>0</v>
      </c>
      <c r="Q13" s="11">
        <f t="shared" si="2"/>
        <v>0</v>
      </c>
      <c r="R13" s="11">
        <f t="shared" si="2"/>
        <v>0</v>
      </c>
      <c r="S13" s="11">
        <f t="shared" si="2"/>
        <v>0</v>
      </c>
      <c r="T13" s="11">
        <f t="shared" si="2"/>
        <v>0</v>
      </c>
      <c r="U13" s="11">
        <f t="shared" si="2"/>
        <v>0</v>
      </c>
      <c r="V13" s="11">
        <f t="shared" si="2"/>
        <v>0</v>
      </c>
      <c r="W13" s="11">
        <f t="shared" si="2"/>
        <v>0</v>
      </c>
      <c r="X13" s="11">
        <f t="shared" si="2"/>
        <v>0</v>
      </c>
      <c r="Y13" s="11">
        <f t="shared" si="2"/>
        <v>0</v>
      </c>
      <c r="Z13" s="8"/>
    </row>
    <row r="14" spans="1:29" x14ac:dyDescent="0.3">
      <c r="A14" s="2" t="s">
        <v>35</v>
      </c>
      <c r="B14" s="8">
        <f t="shared" ref="B14:J14" si="3">B12*$B$3</f>
        <v>40000</v>
      </c>
      <c r="C14" s="8">
        <f t="shared" si="3"/>
        <v>80000</v>
      </c>
      <c r="D14" s="8">
        <f t="shared" si="3"/>
        <v>120000</v>
      </c>
      <c r="E14" s="8">
        <f t="shared" si="3"/>
        <v>160000</v>
      </c>
      <c r="F14" s="8">
        <f t="shared" si="3"/>
        <v>200000</v>
      </c>
      <c r="G14" s="8">
        <f t="shared" si="3"/>
        <v>240000</v>
      </c>
      <c r="H14" s="8">
        <f t="shared" si="3"/>
        <v>280000</v>
      </c>
      <c r="I14" s="8">
        <f t="shared" si="3"/>
        <v>320000</v>
      </c>
      <c r="J14" s="8">
        <f t="shared" si="3"/>
        <v>360000</v>
      </c>
      <c r="K14" s="8">
        <f t="shared" ref="K14:Y14" si="4">K12*$B$3</f>
        <v>400000</v>
      </c>
      <c r="L14" s="8">
        <f t="shared" si="4"/>
        <v>440000</v>
      </c>
      <c r="M14" s="8">
        <f t="shared" si="4"/>
        <v>480000</v>
      </c>
      <c r="N14" s="8">
        <f t="shared" si="4"/>
        <v>520000</v>
      </c>
      <c r="O14" s="8">
        <f t="shared" si="4"/>
        <v>560000</v>
      </c>
      <c r="P14" s="8">
        <f t="shared" si="4"/>
        <v>600000</v>
      </c>
      <c r="Q14" s="8">
        <f t="shared" si="4"/>
        <v>640000</v>
      </c>
      <c r="R14" s="8">
        <f t="shared" si="4"/>
        <v>680000</v>
      </c>
      <c r="S14" s="8">
        <f t="shared" si="4"/>
        <v>720000</v>
      </c>
      <c r="T14" s="8">
        <f t="shared" si="4"/>
        <v>760000</v>
      </c>
      <c r="U14" s="8">
        <f t="shared" si="4"/>
        <v>800000</v>
      </c>
      <c r="V14" s="8">
        <f t="shared" si="4"/>
        <v>840000</v>
      </c>
      <c r="W14" s="8">
        <f t="shared" si="4"/>
        <v>880000</v>
      </c>
      <c r="X14" s="8">
        <f t="shared" si="4"/>
        <v>920000</v>
      </c>
      <c r="Y14" s="8">
        <f t="shared" si="4"/>
        <v>960000</v>
      </c>
      <c r="Z14" s="8">
        <f t="shared" si="0"/>
        <v>12000000</v>
      </c>
    </row>
    <row r="15" spans="1:29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8"/>
    </row>
    <row r="16" spans="1:29" x14ac:dyDescent="0.3">
      <c r="A16" s="2" t="s">
        <v>7</v>
      </c>
      <c r="B16" s="8">
        <f t="shared" ref="B16:Y16" si="5">IF(B10&gt;=$B$7,$B$2*$B$4*$B$1,0)</f>
        <v>0</v>
      </c>
      <c r="C16" s="8">
        <f t="shared" si="5"/>
        <v>0</v>
      </c>
      <c r="D16" s="8">
        <f t="shared" si="5"/>
        <v>0</v>
      </c>
      <c r="E16" s="8">
        <f t="shared" si="5"/>
        <v>0</v>
      </c>
      <c r="F16" s="8">
        <f t="shared" si="5"/>
        <v>0</v>
      </c>
      <c r="G16" s="8">
        <f t="shared" si="5"/>
        <v>0</v>
      </c>
      <c r="H16" s="8">
        <f t="shared" si="5"/>
        <v>0</v>
      </c>
      <c r="I16" s="8">
        <f t="shared" si="5"/>
        <v>0</v>
      </c>
      <c r="J16" s="8">
        <f t="shared" si="5"/>
        <v>0</v>
      </c>
      <c r="K16" s="8">
        <f t="shared" si="5"/>
        <v>0</v>
      </c>
      <c r="L16" s="8">
        <f t="shared" si="5"/>
        <v>0</v>
      </c>
      <c r="M16" s="8">
        <f t="shared" si="5"/>
        <v>0</v>
      </c>
      <c r="N16" s="8">
        <f t="shared" si="5"/>
        <v>0</v>
      </c>
      <c r="O16" s="8">
        <f t="shared" si="5"/>
        <v>0</v>
      </c>
      <c r="P16" s="8">
        <f t="shared" si="5"/>
        <v>0</v>
      </c>
      <c r="Q16" s="8">
        <f t="shared" si="5"/>
        <v>0</v>
      </c>
      <c r="R16" s="8">
        <f t="shared" si="5"/>
        <v>0</v>
      </c>
      <c r="S16" s="8">
        <f t="shared" si="5"/>
        <v>0</v>
      </c>
      <c r="T16" s="8">
        <f t="shared" si="5"/>
        <v>0</v>
      </c>
      <c r="U16" s="8">
        <f t="shared" si="5"/>
        <v>0</v>
      </c>
      <c r="V16" s="8">
        <f t="shared" si="5"/>
        <v>0</v>
      </c>
      <c r="W16" s="8">
        <f t="shared" si="5"/>
        <v>0</v>
      </c>
      <c r="X16" s="8">
        <f t="shared" si="5"/>
        <v>0</v>
      </c>
      <c r="Y16" s="8">
        <f t="shared" si="5"/>
        <v>0</v>
      </c>
      <c r="Z16" s="8"/>
    </row>
    <row r="17" spans="1:26" x14ac:dyDescent="0.3">
      <c r="A17" s="2" t="s">
        <v>8</v>
      </c>
      <c r="B17" s="8">
        <f t="shared" ref="B17:Y17" si="6">IF(B10&gt;=$B$7,$B$3*$B$5*B12,0)</f>
        <v>4000</v>
      </c>
      <c r="C17" s="8">
        <f t="shared" si="6"/>
        <v>8000</v>
      </c>
      <c r="D17" s="8">
        <f t="shared" si="6"/>
        <v>12000</v>
      </c>
      <c r="E17" s="8">
        <f t="shared" si="6"/>
        <v>16000</v>
      </c>
      <c r="F17" s="8">
        <f t="shared" si="6"/>
        <v>20000</v>
      </c>
      <c r="G17" s="8">
        <f t="shared" si="6"/>
        <v>24000</v>
      </c>
      <c r="H17" s="8">
        <f t="shared" si="6"/>
        <v>28000</v>
      </c>
      <c r="I17" s="8">
        <f t="shared" si="6"/>
        <v>32000</v>
      </c>
      <c r="J17" s="8">
        <f t="shared" si="6"/>
        <v>36000</v>
      </c>
      <c r="K17" s="8">
        <f t="shared" si="6"/>
        <v>40000</v>
      </c>
      <c r="L17" s="8">
        <f t="shared" si="6"/>
        <v>44000</v>
      </c>
      <c r="M17" s="8">
        <f t="shared" si="6"/>
        <v>48000</v>
      </c>
      <c r="N17" s="8">
        <f t="shared" si="6"/>
        <v>52000</v>
      </c>
      <c r="O17" s="8">
        <f t="shared" si="6"/>
        <v>56000</v>
      </c>
      <c r="P17" s="8">
        <f t="shared" si="6"/>
        <v>60000</v>
      </c>
      <c r="Q17" s="8">
        <f t="shared" si="6"/>
        <v>64000</v>
      </c>
      <c r="R17" s="8">
        <f t="shared" si="6"/>
        <v>68000</v>
      </c>
      <c r="S17" s="8">
        <f t="shared" si="6"/>
        <v>72000</v>
      </c>
      <c r="T17" s="8">
        <f t="shared" si="6"/>
        <v>76000</v>
      </c>
      <c r="U17" s="8">
        <f t="shared" si="6"/>
        <v>80000</v>
      </c>
      <c r="V17" s="8">
        <f t="shared" si="6"/>
        <v>84000</v>
      </c>
      <c r="W17" s="8">
        <f t="shared" si="6"/>
        <v>88000</v>
      </c>
      <c r="X17" s="8">
        <f t="shared" si="6"/>
        <v>92000</v>
      </c>
      <c r="Y17" s="8">
        <f t="shared" si="6"/>
        <v>96000</v>
      </c>
      <c r="Z17" s="8">
        <f t="shared" si="0"/>
        <v>1200000</v>
      </c>
    </row>
    <row r="18" spans="1:26" x14ac:dyDescent="0.3">
      <c r="A18" s="2" t="s">
        <v>6</v>
      </c>
      <c r="B18" s="8">
        <f>SUMIFS('Gastos mensuales'!$D$2:$D$50,'Gastos mensuales'!$F$2:$F$50,"&lt;="&amp;Modelo!B10,'Gastos mensuales'!$E$2:$E$50,"Mensual")+SUMIFS('Gastos mensuales'!$D$2:$D$50,'Gastos mensuales'!$F$2:$F$50,"="&amp;Modelo!B10,'Gastos mensuales'!$E$2:$E$50,"Mensual")</f>
        <v>741200</v>
      </c>
      <c r="C18" s="8">
        <f>SUMIFS('Gastos mensuales'!$D$2:$D$50,'Gastos mensuales'!$F$2:$F$50,"&lt;="&amp;Modelo!C10,'Gastos mensuales'!$E$2:$E$50,"Mensual")+SUMIFS('Gastos mensuales'!$D$2:$D$50,'Gastos mensuales'!$F$2:$F$50,"="&amp;Modelo!C10,'Gastos mensuales'!$E$2:$E$50,"Mensual")</f>
        <v>370600</v>
      </c>
      <c r="D18" s="8">
        <f>SUMIFS('Gastos mensuales'!$D$2:$D$50,'Gastos mensuales'!$F$2:$F$50,"&lt;="&amp;Modelo!D10,'Gastos mensuales'!$E$2:$E$50,"Mensual")+SUMIFS('Gastos mensuales'!$D$2:$D$50,'Gastos mensuales'!$F$2:$F$50,"="&amp;Modelo!D10,'Gastos mensuales'!$E$2:$E$50,"Mensual")</f>
        <v>370600</v>
      </c>
      <c r="E18" s="8">
        <f>SUMIFS('Gastos mensuales'!$D$2:$D$50,'Gastos mensuales'!$F$2:$F$50,"&lt;="&amp;Modelo!E10,'Gastos mensuales'!$E$2:$E$50,"Mensual")+SUMIFS('Gastos mensuales'!$D$2:$D$50,'Gastos mensuales'!$F$2:$F$50,"="&amp;Modelo!E10,'Gastos mensuales'!$E$2:$E$50,"Mensual")</f>
        <v>370600</v>
      </c>
      <c r="F18" s="8">
        <f>SUMIFS('Gastos mensuales'!$D$2:$D$50,'Gastos mensuales'!$F$2:$F$50,"&lt;="&amp;Modelo!F10,'Gastos mensuales'!$E$2:$E$50,"Mensual")+SUMIFS('Gastos mensuales'!$D$2:$D$50,'Gastos mensuales'!$F$2:$F$50,"="&amp;Modelo!F10,'Gastos mensuales'!$E$2:$E$50,"Mensual")</f>
        <v>370600</v>
      </c>
      <c r="G18" s="8">
        <f>SUMIFS('Gastos mensuales'!$D$2:$D$50,'Gastos mensuales'!$F$2:$F$50,"&lt;="&amp;Modelo!G10,'Gastos mensuales'!$E$2:$E$50,"Mensual")+SUMIFS('Gastos mensuales'!$D$2:$D$50,'Gastos mensuales'!$F$2:$F$50,"="&amp;Modelo!G10,'Gastos mensuales'!$E$2:$E$50,"Mensual")</f>
        <v>370600</v>
      </c>
      <c r="H18" s="8">
        <f>SUMIFS('Gastos mensuales'!$D$2:$D$50,'Gastos mensuales'!$F$2:$F$50,"&lt;="&amp;Modelo!H10,'Gastos mensuales'!$E$2:$E$50,"Mensual")+SUMIFS('Gastos mensuales'!$D$2:$D$50,'Gastos mensuales'!$F$2:$F$50,"="&amp;Modelo!H10,'Gastos mensuales'!$E$2:$E$50,"Mensual")</f>
        <v>370600</v>
      </c>
      <c r="I18" s="8">
        <f>SUMIFS('Gastos mensuales'!$D$2:$D$50,'Gastos mensuales'!$F$2:$F$50,"&lt;="&amp;Modelo!I10,'Gastos mensuales'!$E$2:$E$50,"Mensual")+SUMIFS('Gastos mensuales'!$D$2:$D$50,'Gastos mensuales'!$F$2:$F$50,"="&amp;Modelo!I10,'Gastos mensuales'!$E$2:$E$50,"Mensual")</f>
        <v>370600</v>
      </c>
      <c r="J18" s="8">
        <f>SUMIFS('Gastos mensuales'!$D$2:$D$50,'Gastos mensuales'!$F$2:$F$50,"&lt;="&amp;Modelo!J10,'Gastos mensuales'!$E$2:$E$50,"Mensual")+SUMIFS('Gastos mensuales'!$D$2:$D$50,'Gastos mensuales'!$F$2:$F$50,"="&amp;Modelo!J10,'Gastos mensuales'!$E$2:$E$50,"Mensual")</f>
        <v>370600</v>
      </c>
      <c r="K18" s="8">
        <f>SUMIFS('Gastos mensuales'!$D$2:$D$50,'Gastos mensuales'!$F$2:$F$50,"&lt;="&amp;Modelo!K10,'Gastos mensuales'!$E$2:$E$50,"Mensual")+SUMIFS('Gastos mensuales'!$D$2:$D$50,'Gastos mensuales'!$F$2:$F$50,"="&amp;Modelo!K10,'Gastos mensuales'!$E$2:$E$50,"Mensual")</f>
        <v>370600</v>
      </c>
      <c r="L18" s="8">
        <f>SUMIFS('Gastos mensuales'!$D$2:$D$50,'Gastos mensuales'!$F$2:$F$50,"&lt;="&amp;Modelo!L10,'Gastos mensuales'!$E$2:$E$50,"Mensual")+SUMIFS('Gastos mensuales'!$D$2:$D$50,'Gastos mensuales'!$F$2:$F$50,"="&amp;Modelo!L10,'Gastos mensuales'!$E$2:$E$50,"Mensual")</f>
        <v>370600</v>
      </c>
      <c r="M18" s="8">
        <f>SUMIFS('Gastos mensuales'!$D$2:$D$50,'Gastos mensuales'!$F$2:$F$50,"&lt;="&amp;Modelo!M10,'Gastos mensuales'!$E$2:$E$50,"Mensual")+SUMIFS('Gastos mensuales'!$D$2:$D$50,'Gastos mensuales'!$F$2:$F$50,"="&amp;Modelo!M10,'Gastos mensuales'!$E$2:$E$50,"Mensual")</f>
        <v>370600</v>
      </c>
      <c r="N18" s="8">
        <f>SUMIFS('Gastos mensuales'!$D$2:$D$50,'Gastos mensuales'!$F$2:$F$50,"&lt;="&amp;Modelo!N10,'Gastos mensuales'!$E$2:$E$50,"Mensual")+SUMIFS('Gastos mensuales'!$D$2:$D$50,'Gastos mensuales'!$F$2:$F$50,"="&amp;Modelo!N10,'Gastos mensuales'!$E$2:$E$50,"Mensual")</f>
        <v>370600</v>
      </c>
      <c r="O18" s="8">
        <f>SUMIFS('Gastos mensuales'!$D$2:$D$50,'Gastos mensuales'!$F$2:$F$50,"&lt;="&amp;Modelo!O10,'Gastos mensuales'!$E$2:$E$50,"Mensual")+SUMIFS('Gastos mensuales'!$D$2:$D$50,'Gastos mensuales'!$F$2:$F$50,"="&amp;Modelo!O10,'Gastos mensuales'!$E$2:$E$50,"Mensual")</f>
        <v>370600</v>
      </c>
      <c r="P18" s="8">
        <f>SUMIFS('Gastos mensuales'!$D$2:$D$50,'Gastos mensuales'!$F$2:$F$50,"&lt;="&amp;Modelo!P10,'Gastos mensuales'!$E$2:$E$50,"Mensual")+SUMIFS('Gastos mensuales'!$D$2:$D$50,'Gastos mensuales'!$F$2:$F$50,"="&amp;Modelo!P10,'Gastos mensuales'!$E$2:$E$50,"Mensual")</f>
        <v>370600</v>
      </c>
      <c r="Q18" s="8">
        <f>SUMIFS('Gastos mensuales'!$D$2:$D$50,'Gastos mensuales'!$F$2:$F$50,"&lt;="&amp;Modelo!Q10,'Gastos mensuales'!$E$2:$E$50,"Mensual")+SUMIFS('Gastos mensuales'!$D$2:$D$50,'Gastos mensuales'!$F$2:$F$50,"="&amp;Modelo!Q10,'Gastos mensuales'!$E$2:$E$50,"Mensual")</f>
        <v>370600</v>
      </c>
      <c r="R18" s="8">
        <f>SUMIFS('Gastos mensuales'!$D$2:$D$50,'Gastos mensuales'!$F$2:$F$50,"&lt;="&amp;Modelo!R10,'Gastos mensuales'!$E$2:$E$50,"Mensual")+SUMIFS('Gastos mensuales'!$D$2:$D$50,'Gastos mensuales'!$F$2:$F$50,"="&amp;Modelo!R10,'Gastos mensuales'!$E$2:$E$50,"Mensual")</f>
        <v>370600</v>
      </c>
      <c r="S18" s="8">
        <f>SUMIFS('Gastos mensuales'!$D$2:$D$50,'Gastos mensuales'!$F$2:$F$50,"&lt;="&amp;Modelo!S10,'Gastos mensuales'!$E$2:$E$50,"Mensual")+SUMIFS('Gastos mensuales'!$D$2:$D$50,'Gastos mensuales'!$F$2:$F$50,"="&amp;Modelo!S10,'Gastos mensuales'!$E$2:$E$50,"Mensual")</f>
        <v>370600</v>
      </c>
      <c r="T18" s="8">
        <f>SUMIFS('Gastos mensuales'!$D$2:$D$50,'Gastos mensuales'!$F$2:$F$50,"&lt;="&amp;Modelo!T10,'Gastos mensuales'!$E$2:$E$50,"Mensual")+SUMIFS('Gastos mensuales'!$D$2:$D$50,'Gastos mensuales'!$F$2:$F$50,"="&amp;Modelo!T10,'Gastos mensuales'!$E$2:$E$50,"Mensual")</f>
        <v>370600</v>
      </c>
      <c r="U18" s="8">
        <f>SUMIFS('Gastos mensuales'!$D$2:$D$50,'Gastos mensuales'!$F$2:$F$50,"&lt;="&amp;Modelo!U10,'Gastos mensuales'!$E$2:$E$50,"Mensual")+SUMIFS('Gastos mensuales'!$D$2:$D$50,'Gastos mensuales'!$F$2:$F$50,"="&amp;Modelo!U10,'Gastos mensuales'!$E$2:$E$50,"Mensual")</f>
        <v>370600</v>
      </c>
      <c r="V18" s="8">
        <f>SUMIFS('Gastos mensuales'!$D$2:$D$50,'Gastos mensuales'!$F$2:$F$50,"&lt;="&amp;Modelo!V10,'Gastos mensuales'!$E$2:$E$50,"Mensual")+SUMIFS('Gastos mensuales'!$D$2:$D$50,'Gastos mensuales'!$F$2:$F$50,"="&amp;Modelo!V10,'Gastos mensuales'!$E$2:$E$50,"Mensual")</f>
        <v>370600</v>
      </c>
      <c r="W18" s="8">
        <f>SUMIFS('Gastos mensuales'!$D$2:$D$50,'Gastos mensuales'!$F$2:$F$50,"&lt;="&amp;Modelo!W10,'Gastos mensuales'!$E$2:$E$50,"Mensual")+SUMIFS('Gastos mensuales'!$D$2:$D$50,'Gastos mensuales'!$F$2:$F$50,"="&amp;Modelo!W10,'Gastos mensuales'!$E$2:$E$50,"Mensual")</f>
        <v>370600</v>
      </c>
      <c r="X18" s="8">
        <f>SUMIFS('Gastos mensuales'!$D$2:$D$50,'Gastos mensuales'!$F$2:$F$50,"&lt;="&amp;Modelo!X10,'Gastos mensuales'!$E$2:$E$50,"Mensual")+SUMIFS('Gastos mensuales'!$D$2:$D$50,'Gastos mensuales'!$F$2:$F$50,"="&amp;Modelo!X10,'Gastos mensuales'!$E$2:$E$50,"Mensual")</f>
        <v>370600</v>
      </c>
      <c r="Y18" s="8">
        <f>SUMIFS('Gastos mensuales'!$D$2:$D$50,'Gastos mensuales'!$F$2:$F$50,"&lt;="&amp;Modelo!Y10,'Gastos mensuales'!$E$2:$E$50,"Mensual")+SUMIFS('Gastos mensuales'!$D$2:$D$50,'Gastos mensuales'!$F$2:$F$50,"="&amp;Modelo!Y10,'Gastos mensuales'!$E$2:$E$50,"Mensual")</f>
        <v>370600</v>
      </c>
      <c r="Z18" s="8">
        <f t="shared" si="0"/>
        <v>9265000</v>
      </c>
    </row>
    <row r="19" spans="1:26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8"/>
    </row>
    <row r="20" spans="1:26" x14ac:dyDescent="0.3">
      <c r="A20" s="2" t="s">
        <v>9</v>
      </c>
      <c r="B20" s="8">
        <f t="shared" ref="B20:J20" si="7">B13+B14</f>
        <v>40000</v>
      </c>
      <c r="C20" s="8">
        <f t="shared" si="7"/>
        <v>80000</v>
      </c>
      <c r="D20" s="8">
        <f t="shared" si="7"/>
        <v>120000</v>
      </c>
      <c r="E20" s="8">
        <f t="shared" si="7"/>
        <v>160000</v>
      </c>
      <c r="F20" s="8">
        <f t="shared" si="7"/>
        <v>200000</v>
      </c>
      <c r="G20" s="8">
        <f t="shared" si="7"/>
        <v>240000</v>
      </c>
      <c r="H20" s="8">
        <f t="shared" si="7"/>
        <v>280000</v>
      </c>
      <c r="I20" s="8">
        <f t="shared" si="7"/>
        <v>320000</v>
      </c>
      <c r="J20" s="8">
        <f t="shared" si="7"/>
        <v>360000</v>
      </c>
      <c r="K20" s="8">
        <f t="shared" ref="K20:Y20" si="8">K13+K14</f>
        <v>400000</v>
      </c>
      <c r="L20" s="8">
        <f t="shared" si="8"/>
        <v>440000</v>
      </c>
      <c r="M20" s="8">
        <f t="shared" si="8"/>
        <v>480000</v>
      </c>
      <c r="N20" s="8">
        <f t="shared" si="8"/>
        <v>520000</v>
      </c>
      <c r="O20" s="8">
        <f t="shared" si="8"/>
        <v>560000</v>
      </c>
      <c r="P20" s="8">
        <f t="shared" si="8"/>
        <v>600000</v>
      </c>
      <c r="Q20" s="8">
        <f t="shared" si="8"/>
        <v>640000</v>
      </c>
      <c r="R20" s="8">
        <f t="shared" si="8"/>
        <v>680000</v>
      </c>
      <c r="S20" s="8">
        <f t="shared" si="8"/>
        <v>720000</v>
      </c>
      <c r="T20" s="8">
        <f t="shared" si="8"/>
        <v>760000</v>
      </c>
      <c r="U20" s="8">
        <f t="shared" si="8"/>
        <v>800000</v>
      </c>
      <c r="V20" s="8">
        <f t="shared" si="8"/>
        <v>840000</v>
      </c>
      <c r="W20" s="8">
        <f t="shared" si="8"/>
        <v>880000</v>
      </c>
      <c r="X20" s="8">
        <f t="shared" si="8"/>
        <v>920000</v>
      </c>
      <c r="Y20" s="8">
        <f t="shared" si="8"/>
        <v>960000</v>
      </c>
      <c r="Z20" s="8">
        <f t="shared" si="0"/>
        <v>12000000</v>
      </c>
    </row>
    <row r="21" spans="1:26" x14ac:dyDescent="0.3">
      <c r="A21" s="2" t="s">
        <v>10</v>
      </c>
      <c r="B21" s="8">
        <f t="shared" ref="B21:J21" si="9">B16+B17+B18</f>
        <v>745200</v>
      </c>
      <c r="C21" s="8">
        <f t="shared" si="9"/>
        <v>378600</v>
      </c>
      <c r="D21" s="8">
        <f t="shared" si="9"/>
        <v>382600</v>
      </c>
      <c r="E21" s="8">
        <f t="shared" si="9"/>
        <v>386600</v>
      </c>
      <c r="F21" s="8">
        <f t="shared" si="9"/>
        <v>390600</v>
      </c>
      <c r="G21" s="8">
        <f t="shared" si="9"/>
        <v>394600</v>
      </c>
      <c r="H21" s="8">
        <f t="shared" si="9"/>
        <v>398600</v>
      </c>
      <c r="I21" s="8">
        <f t="shared" si="9"/>
        <v>402600</v>
      </c>
      <c r="J21" s="8">
        <f t="shared" si="9"/>
        <v>406600</v>
      </c>
      <c r="K21" s="8">
        <f t="shared" ref="K21:Y21" si="10">K16+K17+K18</f>
        <v>410600</v>
      </c>
      <c r="L21" s="8">
        <f t="shared" si="10"/>
        <v>414600</v>
      </c>
      <c r="M21" s="8">
        <f t="shared" si="10"/>
        <v>418600</v>
      </c>
      <c r="N21" s="8">
        <f t="shared" si="10"/>
        <v>422600</v>
      </c>
      <c r="O21" s="8">
        <f t="shared" si="10"/>
        <v>426600</v>
      </c>
      <c r="P21" s="8">
        <f t="shared" si="10"/>
        <v>430600</v>
      </c>
      <c r="Q21" s="8">
        <f t="shared" si="10"/>
        <v>434600</v>
      </c>
      <c r="R21" s="8">
        <f t="shared" si="10"/>
        <v>438600</v>
      </c>
      <c r="S21" s="8">
        <f t="shared" si="10"/>
        <v>442600</v>
      </c>
      <c r="T21" s="8">
        <f t="shared" si="10"/>
        <v>446600</v>
      </c>
      <c r="U21" s="8">
        <f t="shared" si="10"/>
        <v>450600</v>
      </c>
      <c r="V21" s="8">
        <f t="shared" si="10"/>
        <v>454600</v>
      </c>
      <c r="W21" s="8">
        <f t="shared" si="10"/>
        <v>458600</v>
      </c>
      <c r="X21" s="8">
        <f t="shared" si="10"/>
        <v>462600</v>
      </c>
      <c r="Y21" s="8">
        <f t="shared" si="10"/>
        <v>466600</v>
      </c>
      <c r="Z21" s="8">
        <f t="shared" si="0"/>
        <v>10465000</v>
      </c>
    </row>
    <row r="22" spans="1:26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8"/>
    </row>
    <row r="23" spans="1:26" x14ac:dyDescent="0.3">
      <c r="A23" s="2" t="s">
        <v>0</v>
      </c>
      <c r="B23" s="8">
        <f t="shared" ref="B23:J23" si="11">B20-B21</f>
        <v>-705200</v>
      </c>
      <c r="C23" s="8">
        <f t="shared" si="11"/>
        <v>-298600</v>
      </c>
      <c r="D23" s="8">
        <f t="shared" si="11"/>
        <v>-262600</v>
      </c>
      <c r="E23" s="8">
        <f t="shared" si="11"/>
        <v>-226600</v>
      </c>
      <c r="F23" s="8">
        <f t="shared" si="11"/>
        <v>-190600</v>
      </c>
      <c r="G23" s="8">
        <f t="shared" si="11"/>
        <v>-154600</v>
      </c>
      <c r="H23" s="8">
        <f t="shared" si="11"/>
        <v>-118600</v>
      </c>
      <c r="I23" s="8">
        <f t="shared" si="11"/>
        <v>-82600</v>
      </c>
      <c r="J23" s="8">
        <f t="shared" si="11"/>
        <v>-46600</v>
      </c>
      <c r="K23" s="8">
        <f t="shared" ref="K23:Y23" si="12">K20-K21</f>
        <v>-10600</v>
      </c>
      <c r="L23" s="8">
        <f t="shared" si="12"/>
        <v>25400</v>
      </c>
      <c r="M23" s="8">
        <f t="shared" si="12"/>
        <v>61400</v>
      </c>
      <c r="N23" s="8">
        <f t="shared" si="12"/>
        <v>97400</v>
      </c>
      <c r="O23" s="8">
        <f t="shared" si="12"/>
        <v>133400</v>
      </c>
      <c r="P23" s="8">
        <f t="shared" si="12"/>
        <v>169400</v>
      </c>
      <c r="Q23" s="8">
        <f t="shared" si="12"/>
        <v>205400</v>
      </c>
      <c r="R23" s="8">
        <f t="shared" si="12"/>
        <v>241400</v>
      </c>
      <c r="S23" s="8">
        <f t="shared" si="12"/>
        <v>277400</v>
      </c>
      <c r="T23" s="8">
        <f t="shared" si="12"/>
        <v>313400</v>
      </c>
      <c r="U23" s="8">
        <f t="shared" si="12"/>
        <v>349400</v>
      </c>
      <c r="V23" s="8">
        <f t="shared" si="12"/>
        <v>385400</v>
      </c>
      <c r="W23" s="8">
        <f t="shared" si="12"/>
        <v>421400</v>
      </c>
      <c r="X23" s="8">
        <f t="shared" si="12"/>
        <v>457400</v>
      </c>
      <c r="Y23" s="8">
        <f t="shared" si="12"/>
        <v>493400</v>
      </c>
      <c r="Z23" s="8">
        <f>SUM(B23:Y23)</f>
        <v>1535000</v>
      </c>
    </row>
  </sheetData>
  <mergeCells count="5">
    <mergeCell ref="D1:F1"/>
    <mergeCell ref="A9:Z9"/>
    <mergeCell ref="D2:E2"/>
    <mergeCell ref="D3:E3"/>
    <mergeCell ref="D4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 mensuales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Carus</dc:creator>
  <cp:lastModifiedBy>actag</cp:lastModifiedBy>
  <dcterms:created xsi:type="dcterms:W3CDTF">2021-09-15T00:57:23Z</dcterms:created>
  <dcterms:modified xsi:type="dcterms:W3CDTF">2021-11-23T05:51:54Z</dcterms:modified>
</cp:coreProperties>
</file>