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_2023 Q4\"/>
    </mc:Choice>
  </mc:AlternateContent>
  <xr:revisionPtr revIDLastSave="0" documentId="13_ncr:1_{2CB20054-BC73-4490-AAC2-4147148A028D}" xr6:coauthVersionLast="47" xr6:coauthVersionMax="47" xr10:uidLastSave="{00000000-0000-0000-0000-000000000000}"/>
  <bookViews>
    <workbookView xWindow="2250" yWindow="0" windowWidth="21600" windowHeight="1560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C11" i="11" a="1"/>
  <c r="AJ31" i="11" a="1"/>
  <c r="I31" i="11" a="1"/>
  <c r="V31" i="11" a="1"/>
  <c r="AS31" i="11" a="1"/>
  <c r="AG31" i="11" a="1"/>
  <c r="AH31" i="11" a="1"/>
  <c r="T31" i="11" a="1"/>
  <c r="AO31" i="11" a="1"/>
  <c r="Q31" i="11" a="1"/>
  <c r="U31" i="11" a="1"/>
  <c r="AP31" i="11" a="1"/>
  <c r="BG31" i="11" a="1"/>
  <c r="BH31" i="11" a="1"/>
  <c r="H31" i="11" a="1"/>
  <c r="AA31" i="11" a="1"/>
  <c r="B11" i="11" a="1"/>
  <c r="BM31" i="11" a="1"/>
  <c r="X31" i="11" a="1"/>
  <c r="AL31" i="11" a="1"/>
  <c r="B2" i="11" a="1"/>
  <c r="AX31" i="11" a="1"/>
  <c r="AQ31" i="11" a="1"/>
  <c r="AW31" i="11" a="1"/>
  <c r="AK31" i="11" a="1"/>
  <c r="AU31" i="11" a="1"/>
  <c r="W31" i="11" a="1"/>
  <c r="AZ31" i="11" a="1"/>
  <c r="BB31" i="11" a="1"/>
  <c r="L31" i="11" a="1"/>
  <c r="AT31" i="11" a="1"/>
  <c r="E31" i="11" a="1"/>
  <c r="BC31" i="11" a="1"/>
  <c r="D21" i="11" a="1"/>
  <c r="B21" i="11" a="1"/>
  <c r="BL31" i="11" a="1"/>
  <c r="AN31" i="11" a="1"/>
  <c r="R31" i="11" a="1"/>
  <c r="AI31" i="11" a="1"/>
  <c r="BJ31" i="11" a="1"/>
  <c r="F31" i="11" a="1"/>
  <c r="BF31" i="11" a="1"/>
  <c r="AR31" i="11" a="1"/>
  <c r="Y31" i="11" a="1"/>
  <c r="N31" i="11" a="1"/>
  <c r="BK31" i="11" a="1"/>
  <c r="BI31" i="11" a="1"/>
  <c r="AD31" i="11" a="1"/>
  <c r="BE31" i="11" a="1"/>
  <c r="Z31" i="11" a="1"/>
  <c r="AM31" i="11" a="1"/>
  <c r="AF31" i="11" a="1"/>
  <c r="AC31" i="11" a="1"/>
  <c r="K31" i="11" a="1"/>
  <c r="C21" i="11" a="1"/>
  <c r="P31" i="11" a="1"/>
  <c r="BA31" i="11" a="1"/>
  <c r="G31" i="11" a="1"/>
  <c r="BD31" i="11" a="1"/>
  <c r="O31" i="11" a="1"/>
  <c r="J31" i="11" a="1"/>
  <c r="AV31" i="11" a="1"/>
  <c r="AE31" i="11" a="1"/>
  <c r="AB31" i="11" a="1"/>
  <c r="S31" i="11" a="1"/>
  <c r="C2" i="11" a="1"/>
  <c r="AY31" i="11" a="1"/>
  <c r="D31" i="11" a="1"/>
  <c r="M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GL11" i="11" a="1"/>
  <c r="AX21" i="11" a="1"/>
  <c r="CN2" i="11" a="1"/>
  <c r="CS11" i="11" a="1"/>
  <c r="S21" i="11" a="1"/>
  <c r="GT11" i="11" a="1"/>
  <c r="U21" i="11" a="1"/>
  <c r="BB21" i="11" a="1"/>
  <c r="T2" i="11" a="1"/>
  <c r="AR21" i="11" a="1"/>
  <c r="S2" i="11" a="1"/>
  <c r="FJ21" i="11" a="1"/>
  <c r="BE11" i="11" a="1"/>
  <c r="CP11" i="11" a="1"/>
  <c r="ER11" i="11" a="1"/>
  <c r="AV21" i="11" a="1"/>
  <c r="CL11" i="11" a="1"/>
  <c r="EN11" i="11" a="1"/>
  <c r="GS11" i="11" a="1"/>
  <c r="EP11" i="11" a="1"/>
  <c r="AM11" i="11" a="1"/>
  <c r="AX11" i="11" a="1"/>
  <c r="DK2" i="11" a="1"/>
  <c r="BY2" i="11" a="1"/>
  <c r="AJ21" i="11" a="1"/>
  <c r="AY2" i="11" a="1"/>
  <c r="CO11" i="11" a="1"/>
  <c r="EF11" i="11" a="1"/>
  <c r="BN2" i="11" a="1"/>
  <c r="FA21" i="11" a="1"/>
  <c r="EF2" i="11" a="1"/>
  <c r="AC2" i="11" a="1"/>
  <c r="FP11" i="11" a="1"/>
  <c r="BL21" i="11" a="1"/>
  <c r="AV2" i="11" a="1"/>
  <c r="EJ11" i="11" a="1"/>
  <c r="DY11" i="11" a="1"/>
  <c r="J11" i="11" a="1"/>
  <c r="GM11" i="11" a="1"/>
  <c r="AU2" i="11" a="1"/>
  <c r="BK11" i="11" a="1"/>
  <c r="CF21" i="11" a="1"/>
  <c r="AW11" i="11" a="1"/>
  <c r="N11" i="11" a="1"/>
  <c r="N2" i="11" a="1"/>
  <c r="EJ2" i="11" a="1"/>
  <c r="FU21" i="11" a="1"/>
  <c r="K21" i="11" a="1"/>
  <c r="BL2" i="11" a="1"/>
  <c r="DF11" i="11" a="1"/>
  <c r="GP21" i="11" a="1"/>
  <c r="ED2" i="11" a="1"/>
  <c r="BQ11" i="11" a="1"/>
  <c r="GB11" i="11" a="1"/>
  <c r="G11" i="11" a="1"/>
  <c r="AC21" i="11" a="1"/>
  <c r="DZ2" i="11" a="1"/>
  <c r="M2" i="11" a="1"/>
  <c r="AS2" i="11" a="1"/>
  <c r="AH21" i="11" a="1"/>
  <c r="M11" i="11" a="1"/>
  <c r="DS2" i="11" a="1"/>
  <c r="DJ11" i="11" a="1"/>
  <c r="DH21" i="11" a="1"/>
  <c r="EC11" i="11" a="1"/>
  <c r="EF21" i="11" a="1"/>
  <c r="FJ11" i="11" a="1"/>
  <c r="BW11" i="11" a="1"/>
  <c r="FX21" i="11" a="1"/>
  <c r="Z21" i="11" a="1"/>
  <c r="EL11" i="11" a="1"/>
  <c r="CR21" i="11" a="1"/>
  <c r="AG21" i="11" a="1"/>
  <c r="EI2" i="11" a="1"/>
  <c r="CK21" i="11" a="1"/>
  <c r="CZ2" i="11" a="1"/>
  <c r="AF11" i="11" a="1"/>
  <c r="FE21" i="11" a="1"/>
  <c r="ET2" i="11" a="1"/>
  <c r="FI11" i="11" a="1"/>
  <c r="CM2" i="11" a="1"/>
  <c r="CG21" i="11" a="1"/>
  <c r="L21" i="11" a="1"/>
  <c r="CV21" i="11" a="1"/>
  <c r="BF11" i="11" a="1"/>
  <c r="FV11" i="11" a="1"/>
  <c r="FG11" i="11" a="1"/>
  <c r="BI11" i="11" a="1"/>
  <c r="CM21" i="11" a="1"/>
  <c r="EO11" i="11" a="1"/>
  <c r="EY11" i="11" a="1"/>
  <c r="EA2" i="11" a="1"/>
  <c r="AI21" i="11" a="1"/>
  <c r="BY11" i="11" a="1"/>
  <c r="BB11" i="11" a="1"/>
  <c r="GT21" i="11" a="1"/>
  <c r="AD11" i="11" a="1"/>
  <c r="BA2" i="11" a="1"/>
  <c r="AZ2" i="11" a="1"/>
  <c r="Y11" i="11" a="1"/>
  <c r="W2" i="11" a="1"/>
  <c r="CQ2" i="11" a="1"/>
  <c r="AB11" i="11" a="1"/>
  <c r="CE21" i="11" a="1"/>
  <c r="DQ2" i="11" a="1"/>
  <c r="CA2" i="11" a="1"/>
  <c r="EE2" i="11" a="1"/>
  <c r="BQ2" i="11" a="1"/>
  <c r="FX11" i="11" a="1"/>
  <c r="EQ11" i="11" a="1"/>
  <c r="AC11" i="11" a="1"/>
  <c r="BD11" i="11" a="1"/>
  <c r="DE11" i="11" a="1"/>
  <c r="DU21" i="11" a="1"/>
  <c r="AW21" i="11" a="1"/>
  <c r="U11" i="11" a="1"/>
  <c r="BB2" i="11" a="1"/>
  <c r="E2" i="11" a="1"/>
  <c r="EV21" i="11" a="1"/>
  <c r="FL11" i="11" a="1"/>
  <c r="DV11" i="11" a="1"/>
  <c r="CN21" i="11" a="1"/>
  <c r="BE2" i="11" a="1"/>
  <c r="GL21" i="11" a="1"/>
  <c r="AL11" i="11" a="1"/>
  <c r="EL21" i="11" a="1"/>
  <c r="DN21" i="11" a="1"/>
  <c r="BF2" i="11" a="1"/>
  <c r="R21" i="11" a="1"/>
  <c r="AP11" i="11" a="1"/>
  <c r="DZ11" i="11" a="1"/>
  <c r="DE2" i="11" a="1"/>
  <c r="GD11" i="11" a="1"/>
  <c r="EV11" i="11" a="1"/>
  <c r="FK11" i="11" a="1"/>
  <c r="P11" i="11" a="1"/>
  <c r="EL2" i="11" a="1"/>
  <c r="AI11" i="11" a="1"/>
  <c r="DI2" i="11" a="1"/>
  <c r="GH21" i="11" a="1"/>
  <c r="GU21" i="11" a="1"/>
  <c r="AF2" i="11" a="1"/>
  <c r="FD21" i="11" a="1"/>
  <c r="EM21" i="11" a="1"/>
  <c r="FT11" i="11" a="1"/>
  <c r="AA2" i="11" a="1"/>
  <c r="DM2" i="11" a="1"/>
  <c r="CB2" i="11" a="1"/>
  <c r="T21" i="11" a="1"/>
  <c r="V11" i="11" a="1"/>
  <c r="V21" i="11" a="1"/>
  <c r="DG21" i="11" a="1"/>
  <c r="CE11" i="11" a="1"/>
  <c r="O21" i="11" a="1"/>
  <c r="AO21" i="11" a="1"/>
  <c r="BM11" i="11" a="1"/>
  <c r="DP2" i="11" a="1"/>
  <c r="DW21" i="11" a="1"/>
  <c r="BI2" i="11" a="1"/>
  <c r="EY21" i="11" a="1"/>
  <c r="E21" i="11" a="1"/>
  <c r="DD11" i="11" a="1"/>
  <c r="BC11" i="11" a="1"/>
  <c r="GR21" i="11" a="1"/>
  <c r="GQ21" i="11" a="1"/>
  <c r="AF21" i="11" a="1"/>
  <c r="Z2" i="11" a="1"/>
  <c r="GE21" i="11" a="1"/>
  <c r="FF11" i="11" a="1"/>
  <c r="EE21" i="11" a="1"/>
  <c r="CX2" i="11" a="1"/>
  <c r="FB11" i="11" a="1"/>
  <c r="AZ21" i="11" a="1"/>
  <c r="AQ21" i="11" a="1"/>
  <c r="GA11" i="11" a="1"/>
  <c r="FZ11" i="11" a="1"/>
  <c r="DA2" i="11" a="1"/>
  <c r="CR2" i="11" a="1"/>
  <c r="EH2" i="11" a="1"/>
  <c r="EN21" i="11" a="1"/>
  <c r="GR11" i="11" a="1"/>
  <c r="BK21" i="11" a="1"/>
  <c r="EW21" i="11" a="1"/>
  <c r="FP21" i="11" a="1"/>
  <c r="E11" i="11" a="1"/>
  <c r="FR21" i="11" a="1"/>
  <c r="CD21" i="11" a="1"/>
  <c r="DF21" i="11" a="1"/>
  <c r="EG2" i="11" a="1"/>
  <c r="CI11" i="11" a="1"/>
  <c r="W21" i="11" a="1"/>
  <c r="FM21" i="11" a="1"/>
  <c r="GF11" i="11" a="1"/>
  <c r="CY21" i="11" a="1"/>
  <c r="AX2" i="11" a="1"/>
  <c r="GB21" i="11" a="1"/>
  <c r="CT2" i="11" a="1"/>
  <c r="BR11" i="11" a="1"/>
  <c r="Q21" i="11" a="1"/>
  <c r="EX11" i="11" a="1"/>
  <c r="CA11" i="11" a="1"/>
  <c r="EI11" i="11" a="1"/>
  <c r="DX21" i="11" a="1"/>
  <c r="FC11" i="11" a="1"/>
  <c r="I11" i="11" a="1"/>
  <c r="GO11" i="11" a="1"/>
  <c r="Q2" i="11" a="1"/>
  <c r="H21" i="11" a="1"/>
  <c r="AZ11" i="11" a="1"/>
  <c r="X11" i="11" a="1"/>
  <c r="U2" i="11" a="1"/>
  <c r="GJ11" i="11" a="1"/>
  <c r="BR21" i="11" a="1"/>
  <c r="CI2" i="11" a="1"/>
  <c r="R2" i="11" a="1"/>
  <c r="BV11" i="11" a="1"/>
  <c r="BP21" i="11" a="1"/>
  <c r="AH11" i="11" a="1"/>
  <c r="F21" i="11" a="1"/>
  <c r="DK21" i="11" a="1"/>
  <c r="CJ11" i="11" a="1"/>
  <c r="FS21" i="11" a="1"/>
  <c r="DJ2" i="11" a="1"/>
  <c r="CU21" i="11" a="1"/>
  <c r="BY21" i="11" a="1"/>
  <c r="H11" i="11" a="1"/>
  <c r="DL11" i="11" a="1"/>
  <c r="AA21" i="11" a="1"/>
  <c r="DO2" i="11" a="1"/>
  <c r="GQ11" i="11" a="1"/>
  <c r="H2" i="11" a="1"/>
  <c r="DD2" i="11" a="1"/>
  <c r="CK2" i="11" a="1"/>
  <c r="DM21" i="11" a="1"/>
  <c r="EK2" i="11" a="1"/>
  <c r="CZ21" i="11" a="1"/>
  <c r="DK11" i="11" a="1"/>
  <c r="EJ21" i="11" a="1"/>
  <c r="BA11" i="11" a="1"/>
  <c r="CH21" i="11" a="1"/>
  <c r="AK11" i="11" a="1"/>
  <c r="ES11" i="11" a="1"/>
  <c r="AR2" i="11" a="1"/>
  <c r="BS2" i="11" a="1"/>
  <c r="CG2" i="11" a="1"/>
  <c r="AJ2" i="11" a="1"/>
  <c r="DU2" i="11" a="1"/>
  <c r="FU11" i="11" a="1"/>
  <c r="ET21" i="11" a="1"/>
  <c r="FL21" i="11" a="1"/>
  <c r="DJ21" i="11" a="1"/>
  <c r="V2" i="11" a="1"/>
  <c r="CM11" i="11" a="1"/>
  <c r="AT21" i="11" a="1"/>
  <c r="M21" i="11" a="1"/>
  <c r="CC11" i="11" a="1"/>
  <c r="AR11" i="11" a="1"/>
  <c r="DR2" i="11" a="1"/>
  <c r="ER21" i="11" a="1"/>
  <c r="I2" i="11" a="1"/>
  <c r="CR11" i="11" a="1"/>
  <c r="EZ11" i="11" a="1"/>
  <c r="FT21" i="11" a="1"/>
  <c r="ET11" i="11" a="1"/>
  <c r="CW11" i="11" a="1"/>
  <c r="R11" i="11" a="1"/>
  <c r="Y2" i="11" a="1"/>
  <c r="DC11" i="11" a="1"/>
  <c r="CX21" i="11" a="1"/>
  <c r="CD2" i="11" a="1"/>
  <c r="CX11" i="11" a="1"/>
  <c r="DY2" i="11" a="1"/>
  <c r="DR11" i="11" a="1"/>
  <c r="F11" i="11" a="1"/>
  <c r="Y21" i="11" a="1"/>
  <c r="FQ11" i="11" a="1"/>
  <c r="BX11" i="11" a="1"/>
  <c r="CS21" i="11" a="1"/>
  <c r="EU2" i="11" a="1"/>
  <c r="G2" i="11" a="1"/>
  <c r="FW11" i="11" a="1"/>
  <c r="AP2" i="11" a="1"/>
  <c r="BI21" i="11" a="1"/>
  <c r="FE11" i="11" a="1"/>
  <c r="DT11" i="11" a="1"/>
  <c r="EZ21" i="11" a="1"/>
  <c r="DQ11" i="11" a="1"/>
  <c r="CO21" i="11" a="1"/>
  <c r="DP21" i="11" a="1"/>
  <c r="GJ21" i="11" a="1"/>
  <c r="EO21" i="11" a="1"/>
  <c r="DU11" i="11" a="1"/>
  <c r="D11" i="11" a="1"/>
  <c r="EP2" i="11" a="1"/>
  <c r="BN21" i="11" a="1"/>
  <c r="BX2" i="11" a="1"/>
  <c r="CV11" i="11" a="1"/>
  <c r="AB21" i="11" a="1"/>
  <c r="AQ11" i="11" a="1"/>
  <c r="DX11" i="11" a="1"/>
  <c r="BZ11" i="11" a="1"/>
  <c r="GK11" i="11" a="1"/>
  <c r="J21" i="11" a="1"/>
  <c r="AW2" i="11" a="1"/>
  <c r="CN11" i="11" a="1"/>
  <c r="AN2" i="11" a="1"/>
  <c r="GN21" i="11" a="1"/>
  <c r="EA21" i="11" a="1"/>
  <c r="FS11" i="11" a="1"/>
  <c r="EU11" i="11" a="1"/>
  <c r="FC21" i="11" a="1"/>
  <c r="DA21" i="11" a="1"/>
  <c r="DN2" i="11" a="1"/>
  <c r="FI21" i="11" a="1"/>
  <c r="AB2" i="11" a="1"/>
  <c r="BN11" i="11" a="1"/>
  <c r="AA11" i="11" a="1"/>
  <c r="DW11" i="11" a="1"/>
  <c r="DR21" i="11" a="1"/>
  <c r="FH21" i="11" a="1"/>
  <c r="CH11" i="11" a="1"/>
  <c r="FK21" i="11" a="1"/>
  <c r="AG11" i="11" a="1"/>
  <c r="BJ11" i="11" a="1"/>
  <c r="I21" i="11" a="1"/>
  <c r="DY21" i="11" a="1"/>
  <c r="EH21" i="11" a="1"/>
  <c r="BO21" i="11" a="1"/>
  <c r="AK21" i="11" a="1"/>
  <c r="DT21" i="11" a="1"/>
  <c r="EP21" i="11" a="1"/>
  <c r="FY21" i="11" a="1"/>
  <c r="BK2" i="11" a="1"/>
  <c r="FW21" i="11" a="1"/>
  <c r="FH11" i="11" a="1"/>
  <c r="AM2" i="11" a="1"/>
  <c r="EU21" i="11" a="1"/>
  <c r="FQ21" i="11" a="1"/>
  <c r="EB2" i="11" a="1"/>
  <c r="AS21" i="11" a="1"/>
  <c r="FN11" i="11" a="1"/>
  <c r="AM21" i="11" a="1"/>
  <c r="GE11" i="11" a="1"/>
  <c r="G21" i="11" a="1"/>
  <c r="CW2" i="11" a="1"/>
  <c r="X2" i="11" a="1"/>
  <c r="DB2" i="11" a="1"/>
  <c r="AU21" i="11" a="1"/>
  <c r="DD21" i="11" a="1"/>
  <c r="BW21" i="11" a="1"/>
  <c r="EQ21" i="11" a="1"/>
  <c r="DZ21" i="11" a="1"/>
  <c r="AY21" i="11" a="1"/>
  <c r="EK11" i="11" a="1"/>
  <c r="DE21" i="11" a="1"/>
  <c r="CF11" i="11" a="1"/>
  <c r="BD2" i="11" a="1"/>
  <c r="CW21" i="11" a="1"/>
  <c r="FZ21" i="11" a="1"/>
  <c r="BU21" i="11" a="1"/>
  <c r="BC21" i="11" a="1"/>
  <c r="K2" i="11" a="1"/>
  <c r="GS21" i="11" a="1"/>
  <c r="CL2" i="11" a="1"/>
  <c r="EO2" i="11" a="1"/>
  <c r="BR2" i="11" a="1"/>
  <c r="P21" i="11" a="1"/>
  <c r="CC21" i="11" a="1"/>
  <c r="DV21" i="11" a="1"/>
  <c r="EK21" i="11" a="1"/>
  <c r="DS11" i="11" a="1"/>
  <c r="DX2" i="11" a="1"/>
  <c r="BW2" i="11" a="1"/>
  <c r="AU11" i="11" a="1"/>
  <c r="Z11" i="11" a="1"/>
  <c r="DF2" i="11" a="1"/>
  <c r="CQ11" i="11" a="1"/>
  <c r="CK11" i="11" a="1"/>
  <c r="CH2" i="11" a="1"/>
  <c r="DI11" i="11" a="1"/>
  <c r="BD21" i="11" a="1"/>
  <c r="CE2" i="11" a="1"/>
  <c r="CY11" i="11" a="1"/>
  <c r="AY11" i="11" a="1"/>
  <c r="BU2" i="11" a="1"/>
  <c r="AO11" i="11" a="1"/>
  <c r="GK21" i="11" a="1"/>
  <c r="AE11" i="11" a="1"/>
  <c r="EG11" i="11" a="1"/>
  <c r="ES21" i="11" a="1"/>
  <c r="CL21" i="11" a="1"/>
  <c r="DW2" i="11" a="1"/>
  <c r="EH11" i="11" a="1"/>
  <c r="CP21" i="11" a="1"/>
  <c r="CZ11" i="11" a="1"/>
  <c r="CO2" i="11" a="1"/>
  <c r="CU2" i="11" a="1"/>
  <c r="FG21" i="11" a="1"/>
  <c r="AH2" i="11" a="1"/>
  <c r="DS21" i="11" a="1"/>
  <c r="DI21" i="11" a="1"/>
  <c r="FV21" i="11" a="1"/>
  <c r="BP2" i="11" a="1"/>
  <c r="AD2" i="11" a="1"/>
  <c r="DH2" i="11" a="1"/>
  <c r="EI21" i="11" a="1"/>
  <c r="DO11" i="11" a="1"/>
  <c r="GH11" i="11" a="1"/>
  <c r="GP11" i="11" a="1"/>
  <c r="AP21" i="11" a="1"/>
  <c r="BE21" i="11" a="1"/>
  <c r="Q11" i="11" a="1"/>
  <c r="AL21" i="11" a="1"/>
  <c r="AD21" i="11" a="1"/>
  <c r="CB11" i="11" a="1"/>
  <c r="CA21" i="11" a="1"/>
  <c r="AQ2" i="11" a="1"/>
  <c r="BZ21" i="11" a="1"/>
  <c r="CD11" i="11" a="1"/>
  <c r="CJ21" i="11" a="1"/>
  <c r="CP2" i="11" a="1"/>
  <c r="EB11" i="11" a="1"/>
  <c r="P2" i="11" a="1"/>
  <c r="CC2" i="11" a="1"/>
  <c r="EC21" i="11" a="1"/>
  <c r="AE2" i="11" a="1"/>
  <c r="EB21" i="11" a="1"/>
  <c r="S11" i="11" a="1"/>
  <c r="BO11" i="11" a="1"/>
  <c r="BA21" i="11" a="1"/>
  <c r="CI21" i="11" a="1"/>
  <c r="D2" i="11" a="1"/>
  <c r="BS11" i="11" a="1"/>
  <c r="CG11" i="11" a="1"/>
  <c r="O2" i="11" a="1"/>
  <c r="DN11" i="11" a="1"/>
  <c r="FM11" i="11" a="1"/>
  <c r="L2" i="11" a="1"/>
  <c r="CS2" i="11" a="1"/>
  <c r="CQ21" i="11" a="1"/>
  <c r="DB21" i="11" a="1"/>
  <c r="FO11" i="11" a="1"/>
  <c r="AS11" i="11" a="1"/>
  <c r="EW11" i="11" a="1"/>
  <c r="ES2" i="11" a="1"/>
  <c r="BT2" i="11" a="1"/>
  <c r="FB21" i="11" a="1"/>
  <c r="BM21" i="11" a="1"/>
  <c r="T11" i="11" a="1"/>
  <c r="BH21" i="11" a="1"/>
  <c r="DG11" i="11" a="1"/>
  <c r="BG21" i="11" a="1"/>
  <c r="FD11" i="11" a="1"/>
  <c r="EM2" i="11" a="1"/>
  <c r="CJ2" i="11" a="1"/>
  <c r="EE11" i="11" a="1"/>
  <c r="GN11" i="11" a="1"/>
  <c r="FN21" i="11" a="1"/>
  <c r="BS21" i="11" a="1"/>
  <c r="CB21" i="11" a="1"/>
  <c r="CT21" i="11" a="1"/>
  <c r="DO21" i="11" a="1"/>
  <c r="EX21" i="11" a="1"/>
  <c r="EM11" i="11" a="1"/>
  <c r="BO2" i="11" a="1"/>
  <c r="BC2" i="11" a="1"/>
  <c r="AT11" i="11" a="1"/>
  <c r="BT11" i="11" a="1"/>
  <c r="BU11" i="11" a="1"/>
  <c r="BQ21" i="11" a="1"/>
  <c r="DP11" i="11" a="1"/>
  <c r="GC11" i="11" a="1"/>
  <c r="DM11" i="11" a="1"/>
  <c r="AG2" i="11" a="1"/>
  <c r="DL21" i="11" a="1"/>
  <c r="EQ2" i="11" a="1"/>
  <c r="CT11" i="11" a="1"/>
  <c r="BF21" i="11" a="1"/>
  <c r="DC21" i="11" a="1"/>
  <c r="EC2" i="11" a="1"/>
  <c r="DQ21" i="11" a="1"/>
  <c r="CU11" i="11" a="1"/>
  <c r="GI21" i="11" a="1"/>
  <c r="BT21" i="11" a="1"/>
  <c r="GG11" i="11" a="1"/>
  <c r="FA11" i="11" a="1"/>
  <c r="BG11" i="11" a="1"/>
  <c r="AE21" i="11" a="1"/>
  <c r="GM21" i="11" a="1"/>
  <c r="FO21" i="11" a="1"/>
  <c r="F2" i="11" a="1"/>
  <c r="ER2" i="11" a="1"/>
  <c r="BV2" i="11" a="1"/>
  <c r="AN11" i="11" a="1"/>
  <c r="ED21" i="11" a="1"/>
  <c r="X21" i="11" a="1"/>
  <c r="BX21" i="11" a="1"/>
  <c r="DB11" i="11" a="1"/>
  <c r="BV21" i="11" a="1"/>
  <c r="GC21" i="11" a="1"/>
  <c r="CF2" i="11" a="1"/>
  <c r="AL2" i="11" a="1"/>
  <c r="GF21" i="11" a="1"/>
  <c r="GI11" i="11" a="1"/>
  <c r="N21" i="11" a="1"/>
  <c r="AV11" i="11" a="1"/>
  <c r="AO2" i="11" a="1"/>
  <c r="BZ2" i="11" a="1"/>
  <c r="AT2" i="11" a="1"/>
  <c r="O11" i="11" a="1"/>
  <c r="BM2" i="11" a="1"/>
  <c r="GA21" i="11" a="1"/>
  <c r="CV2" i="11" a="1"/>
  <c r="FY11" i="11" a="1"/>
  <c r="CY2" i="11" a="1"/>
  <c r="DA11" i="11" a="1"/>
  <c r="BG2" i="11" a="1"/>
  <c r="FR11" i="11" a="1"/>
  <c r="AK2" i="11" a="1"/>
  <c r="DV2" i="11" a="1"/>
  <c r="AI2" i="11" a="1"/>
  <c r="AN21" i="11" a="1"/>
  <c r="GD21" i="11" a="1"/>
  <c r="EN2" i="11" a="1"/>
  <c r="L11" i="11" a="1"/>
  <c r="FF21" i="11" a="1"/>
  <c r="EG21" i="11" a="1"/>
  <c r="BJ2" i="11" a="1"/>
  <c r="BH2" i="11" a="1"/>
  <c r="EA11" i="11" a="1"/>
  <c r="GU11" i="11" a="1"/>
  <c r="W11" i="11" a="1"/>
  <c r="BL11" i="11" a="1"/>
  <c r="J2" i="11" a="1"/>
  <c r="DH11" i="11" a="1"/>
  <c r="K11" i="11" a="1"/>
  <c r="GG21" i="11" a="1"/>
  <c r="DG2" i="11" a="1"/>
  <c r="AJ11" i="11" a="1"/>
  <c r="BP11" i="11" a="1"/>
  <c r="DC2" i="11" a="1"/>
  <c r="GO21" i="11" a="1"/>
  <c r="ED11" i="11" a="1"/>
  <c r="DT2" i="11" a="1"/>
  <c r="DL2" i="11" a="1"/>
  <c r="BJ21" i="11" a="1"/>
  <c r="BH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<sst xmlns="http://schemas.openxmlformats.org/spreadsheetml/2006/main" count="2363" uniqueCount="1360">
  <si>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</si>
  <si>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</si>
  <si>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</si>
  <si>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</si>
  <si>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</si>
  <si>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</si>
  <si>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</si>
  <si>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</si>
  <si>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</si>
  <si>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</si>
  <si>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</si>
  <si>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</si>
  <si>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</si>
  <si>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</si>
  <si>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</si>
  <si>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</si>
  <si>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</si>
  <si>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</si>
  <si>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</si>
  <si>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</si>
  <si>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</si>
  <si>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</si>
  <si>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</si>
  <si>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</si>
  <si>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</si>
  <si>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</si>
  <si>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</si>
  <si>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</si>
  <si>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</si>
  <si>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</si>
  <si>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</si>
  <si>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</si>
  <si>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</si>
  <si>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</si>
  <si>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</si>
  <si>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</si>
  <si>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</si>
  <si>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</si>
  <si>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</si>
  <si>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</si>
  <si>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</si>
  <si>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</si>
  <si>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</si>
  <si>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</si>
  <si>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</si>
  <si>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</si>
  <si>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</si>
  <si>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</si>
  <si>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</si>
  <si>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</si>
  <si>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</si>
  <si>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</si>
  <si>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</si>
  <si>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</si>
  <si>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</si>
  <si>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</si>
  <si>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</si>
  <si>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</si>
  <si>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</si>
  <si>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</si>
  <si>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</si>
  <si>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</si>
  <si>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</si>
  <si>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</si>
  <si>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</si>
  <si>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</si>
  <si>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</si>
  <si>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</si>
  <si>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</si>
  <si>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</si>
  <si>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</si>
  <si>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</si>
  <si>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</si>
  <si>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</si>
  <si>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</si>
  <si>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</si>
  <si>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</si>
  <si>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</si>
  <si>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</si>
  <si>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</si>
  <si>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</si>
  <si>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</si>
  <si>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</si>
  <si>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</si>
  <si>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</si>
  <si>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</si>
  <si>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</si>
  <si>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</si>
  <si>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</si>
  <si>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</si>
  <si>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</si>
  <si>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</si>
  <si>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</si>
  <si>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</si>
  <si>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</si>
  <si>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</si>
  <si>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</si>
  <si>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</si>
  <si>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</si>
  <si>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</si>
  <si>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</si>
  <si>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</si>
  <si>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</si>
  <si>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</si>
  <si>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</si>
  <si>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</si>
  <si>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</si>
  <si>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</si>
  <si>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</si>
  <si>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</si>
  <si>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</si>
  <si>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</si>
  <si>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</si>
  <si>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</si>
  <si>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</si>
  <si>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</si>
  <si>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</si>
  <si>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</si>
  <si>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</si>
  <si>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</si>
  <si>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</si>
  <si>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</si>
  <si>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</si>
  <si>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</si>
  <si>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</si>
  <si>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</si>
  <si>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</si>
  <si>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</si>
  <si>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</si>
  <si>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</si>
  <si>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</si>
  <si>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</si>
  <si>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</si>
  <si>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</si>
  <si>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</si>
  <si>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</si>
  <si>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</si>
  <si>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</si>
  <si>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</si>
  <si>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</si>
  <si>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</si>
  <si>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</si>
  <si>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</si>
  <si>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</si>
  <si>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</si>
  <si>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</si>
  <si>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</si>
  <si>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</si>
  <si>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</si>
  <si>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</si>
  <si>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</si>
  <si>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</si>
  <si>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</si>
  <si>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</si>
  <si>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</si>
  <si>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</si>
  <si>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</si>
  <si>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</si>
  <si>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</si>
  <si>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</si>
  <si>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</si>
  <si>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</si>
  <si>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</si>
  <si>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</si>
  <si>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</si>
  <si>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</si>
  <si>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</si>
  <si>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</si>
  <si>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</si>
  <si>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</si>
  <si>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</si>
  <si>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</si>
  <si>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</si>
  <si>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</si>
  <si>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</si>
  <si>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</si>
  <si>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</si>
  <si>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</si>
  <si>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</si>
  <si>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</si>
  <si>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</si>
  <si>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</si>
  <si>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</si>
  <si>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</si>
  <si>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</si>
  <si>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</si>
  <si>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</si>
  <si>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</si>
  <si>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</si>
  <si>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</si>
  <si>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</si>
  <si>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</si>
  <si>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</si>
  <si>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</si>
  <si>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</si>
  <si>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</si>
  <si>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</si>
  <si>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</si>
  <si>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</si>
  <si>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</si>
  <si>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</si>
  <si>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</si>
  <si>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</si>
  <si>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</si>
  <si>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</si>
  <si>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</si>
  <si>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</si>
  <si>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</si>
  <si>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</si>
  <si>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</si>
  <si>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</si>
  <si>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</si>
  <si>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</si>
  <si>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</si>
  <si>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</si>
  <si>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</si>
  <si>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</si>
  <si>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</si>
  <si>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</si>
  <si>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</si>
  <si>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</si>
  <si>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</si>
  <si>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</si>
  <si>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</si>
  <si>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</si>
  <si>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</si>
  <si>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</si>
  <si>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</si>
  <si>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</si>
  <si>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</si>
  <si>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</si>
  <si>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</si>
  <si>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</si>
  <si>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</si>
  <si>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</si>
  <si>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</si>
  <si>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</si>
  <si>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</si>
  <si>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</si>
  <si>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</si>
  <si>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</si>
  <si>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</si>
  <si>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</si>
  <si>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</si>
  <si>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</si>
  <si>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</si>
  <si>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</si>
  <si>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</si>
  <si>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</si>
  <si>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</si>
  <si>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</si>
  <si>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</si>
  <si>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</si>
  <si>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</si>
  <si>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</si>
  <si>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</si>
  <si>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</si>
  <si>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</si>
  <si>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</si>
  <si>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</si>
  <si>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</si>
  <si>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</si>
  <si>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</si>
  <si>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</si>
  <si>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</si>
  <si>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</si>
  <si>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</si>
  <si>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</si>
  <si>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</si>
  <si>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</si>
  <si>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</si>
  <si>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</si>
  <si>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</si>
  <si>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</si>
  <si>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</si>
  <si>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</si>
  <si>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</si>
  <si>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</si>
  <si>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</si>
  <si>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</si>
  <si>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</si>
  <si>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</si>
  <si>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</si>
  <si>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</si>
  <si>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</si>
  <si>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</si>
  <si>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</si>
  <si>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</si>
  <si>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</si>
  <si>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</si>
  <si>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</si>
  <si>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</si>
  <si>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</si>
  <si>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</si>
  <si>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</si>
  <si>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</si>
  <si>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</si>
  <si>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</si>
  <si>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</si>
  <si>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</si>
  <si>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</si>
  <si>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</si>
  <si>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</si>
  <si>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</si>
  <si>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</si>
  <si>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</si>
  <si>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</si>
  <si>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</si>
  <si>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</si>
  <si>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</si>
  <si>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</si>
  <si>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</si>
  <si>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</si>
  <si>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</si>
  <si>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</si>
  <si>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</si>
  <si>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</si>
  <si>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</si>
  <si>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</si>
  <si>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</si>
  <si>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</si>
  <si>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</si>
  <si>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</si>
  <si>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</si>
  <si>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</si>
  <si>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</si>
  <si>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</si>
  <si>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</si>
  <si>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</si>
  <si>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</si>
  <si>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</si>
  <si>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</si>
  <si>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</si>
  <si>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</si>
  <si>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</si>
  <si>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</si>
  <si>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</si>
  <si>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</si>
  <si>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</si>
  <si>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</si>
  <si>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</si>
  <si>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</si>
  <si>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</si>
  <si>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</si>
  <si>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</si>
  <si>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</si>
  <si>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</si>
  <si>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</si>
  <si>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</si>
  <si>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</si>
  <si>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</si>
  <si>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</si>
  <si>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</si>
  <si>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</si>
  <si>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</si>
  <si>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</si>
  <si>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</si>
  <si>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</si>
  <si>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</si>
  <si>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</si>
  <si>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</si>
  <si>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</si>
  <si>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</si>
  <si>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</si>
  <si>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</si>
  <si>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</si>
  <si>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</si>
  <si>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</si>
  <si>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</si>
  <si>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</si>
  <si>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</si>
  <si>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</si>
  <si>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</si>
  <si>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</si>
  <si>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</si>
  <si>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</si>
  <si>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</si>
  <si>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</si>
  <si>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</si>
  <si>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</si>
  <si>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</si>
  <si>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</si>
  <si>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</si>
  <si>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</si>
  <si>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</si>
  <si>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</si>
  <si>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</si>
  <si>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</si>
  <si>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</si>
  <si>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</si>
  <si>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</si>
  <si>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</si>
  <si>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</si>
  <si>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</si>
  <si>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</si>
  <si>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</si>
  <si>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</si>
  <si>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</si>
  <si>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</si>
  <si>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</si>
  <si>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</si>
  <si>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</si>
  <si>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</si>
  <si>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</si>
  <si>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</si>
  <si>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</si>
  <si>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</si>
  <si>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</si>
  <si>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</si>
  <si>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</si>
  <si>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</si>
  <si>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</si>
  <si>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</si>
  <si>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</si>
  <si>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</si>
  <si>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</si>
  <si>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</si>
  <si>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</si>
  <si>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</si>
  <si>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</si>
  <si>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</si>
  <si>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</si>
  <si>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</si>
  <si>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</si>
  <si>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</si>
  <si>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</si>
  <si>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</si>
  <si>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</si>
  <si>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</si>
  <si>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</si>
  <si>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</si>
  <si>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</si>
  <si>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</si>
  <si>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</si>
  <si>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</si>
  <si>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</si>
  <si>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</si>
  <si>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</si>
  <si>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</si>
  <si>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</si>
  <si>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</si>
  <si>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</si>
  <si>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</si>
  <si>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</si>
  <si>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</si>
  <si>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</si>
  <si>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</si>
  <si>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</si>
  <si>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</si>
  <si>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</si>
  <si>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</si>
  <si>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</si>
  <si>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</si>
  <si>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</si>
  <si>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</si>
  <si>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</si>
  <si>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</si>
  <si>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</si>
  <si>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</si>
  <si>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</si>
  <si>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</si>
  <si>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</si>
  <si>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</si>
  <si>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</si>
  <si>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</si>
  <si>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</si>
  <si>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</si>
  <si>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</si>
  <si>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</si>
  <si>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</si>
  <si>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</si>
  <si>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</si>
  <si>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</si>
  <si>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</si>
  <si>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</si>
  <si>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</si>
  <si>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</si>
  <si>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</si>
  <si>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</si>
  <si>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</si>
  <si>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</si>
  <si>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</si>
  <si>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</si>
  <si>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</si>
  <si>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</si>
  <si>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</si>
  <si>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</si>
  <si>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</si>
  <si>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</si>
  <si>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</si>
  <si>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</si>
  <si>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</si>
  <si>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</si>
  <si>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</si>
  <si>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</si>
  <si>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</si>
  <si>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</si>
  <si>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</si>
  <si>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</si>
  <si>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</si>
  <si>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</si>
  <si>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</si>
  <si>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</si>
  <si>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</si>
  <si>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</si>
  <si>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</si>
  <si>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</si>
  <si>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</si>
  <si>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</si>
  <si>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</si>
  <si>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</si>
  <si>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</si>
  <si>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</si>
  <si>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</si>
  <si>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</si>
  <si>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</si>
  <si>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</si>
  <si>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</si>
  <si>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</si>
  <si>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</si>
  <si>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</si>
  <si>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</si>
  <si>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</si>
  <si>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</si>
  <si>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</si>
  <si>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</si>
  <si>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</si>
  <si>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</si>
  <si>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</si>
  <si>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</si>
  <si>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</si>
  <si>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</si>
  <si>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</si>
  <si>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</si>
  <si>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</si>
  <si>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</si>
  <si>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</si>
  <si>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</si>
  <si>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</si>
  <si>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</si>
  <si>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</si>
  <si>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</si>
  <si>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</si>
  <si>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</si>
  <si>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</si>
  <si>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</si>
  <si>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</si>
  <si>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</si>
  <si>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</si>
  <si>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</si>
  <si>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</si>
  <si>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</si>
  <si>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</si>
  <si>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</si>
  <si>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</si>
  <si>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</si>
  <si>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</si>
  <si>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</si>
  <si>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</si>
  <si>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</si>
  <si>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</si>
  <si>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</si>
  <si>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</si>
  <si>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</si>
  <si>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</si>
  <si>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</si>
  <si>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</si>
  <si>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</si>
  <si>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</si>
  <si>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</si>
  <si>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</si>
  <si>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</si>
  <si>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</si>
  <si>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</si>
  <si>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</si>
  <si>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</si>
  <si>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</si>
  <si>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</si>
  <si>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</si>
  <si>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</si>
  <si>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</si>
  <si>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</si>
  <si>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</si>
  <si>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</si>
  <si>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</si>
  <si>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</si>
  <si>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</si>
  <si>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</si>
  <si>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</si>
  <si>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</si>
  <si>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</si>
  <si>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</si>
  <si>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</si>
  <si>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</si>
  <si>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</si>
  <si>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</si>
  <si>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</si>
  <si>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</si>
  <si>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</si>
  <si>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</si>
  <si>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</si>
  <si>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</si>
  <si>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</si>
  <si>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</si>
  <si>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</si>
  <si>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</si>
  <si>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</si>
  <si>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</si>
  <si>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</si>
  <si>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</si>
  <si>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</si>
  <si>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</si>
  <si>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</si>
  <si>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</si>
  <si>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</si>
  <si>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</si>
  <si>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</si>
  <si>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</si>
  <si>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</si>
  <si>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</si>
  <si>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</si>
  <si>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</si>
  <si>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</si>
  <si>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</si>
  <si>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</si>
  <si>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</si>
  <si>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</si>
  <si>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</si>
  <si>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</si>
  <si>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</si>
  <si>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</si>
  <si>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</si>
  <si>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</si>
  <si>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</si>
  <si>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</si>
  <si>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</si>
  <si>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</si>
  <si>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</si>
  <si>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</si>
  <si>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</si>
  <si>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</si>
  <si>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</si>
  <si>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</si>
  <si>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</si>
  <si>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</si>
  <si>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</si>
  <si>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</si>
  <si>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</si>
  <si>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</si>
  <si>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</si>
  <si>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</si>
  <si>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</si>
  <si>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</si>
  <si>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</si>
  <si>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</si>
  <si>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</si>
  <si>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</si>
  <si>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</si>
  <si>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</si>
  <si>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</si>
  <si>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</si>
  <si>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</si>
  <si>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</si>
  <si>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</si>
  <si>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</si>
  <si>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</si>
  <si>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</si>
  <si>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</si>
  <si>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</si>
  <si>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</si>
  <si>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</si>
  <si>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</si>
  <si>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</si>
  <si>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</si>
  <si>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</si>
  <si>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</si>
  <si>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</si>
  <si>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</si>
  <si>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</si>
  <si>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</si>
  <si>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</si>
  <si>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</si>
  <si>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</si>
  <si>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</si>
  <si>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</si>
  <si>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</si>
  <si>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</si>
  <si>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</si>
  <si>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</si>
  <si>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</si>
  <si>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</si>
  <si>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</si>
  <si>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</si>
  <si>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</si>
  <si>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</si>
  <si>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</si>
  <si>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</si>
  <si>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</si>
  <si>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</si>
  <si>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</si>
  <si>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</si>
  <si>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</si>
  <si>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</si>
  <si>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</si>
  <si>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</si>
  <si>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</si>
  <si>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</si>
  <si>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</si>
  <si>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</si>
  <si>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</si>
  <si>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</si>
  <si>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</si>
  <si>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</si>
  <si>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</si>
  <si>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</si>
  <si>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</si>
  <si>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</si>
  <si>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</si>
  <si>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</si>
  <si>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</si>
  <si>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</si>
  <si>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</si>
  <si>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</si>
  <si>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</si>
  <si>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</si>
  <si>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</si>
  <si>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</si>
  <si>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</si>
  <si>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</si>
  <si>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</si>
  <si>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</si>
  <si>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</si>
  <si>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</si>
  <si>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</si>
  <si>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</si>
  <si>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</si>
  <si>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</si>
  <si>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</si>
  <si>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</si>
  <si>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</si>
  <si>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</si>
  <si>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</si>
  <si>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</si>
  <si>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</si>
  <si>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</si>
  <si>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</si>
  <si>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</si>
  <si>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</si>
  <si>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</si>
  <si>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</si>
  <si>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</si>
  <si>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</si>
  <si>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</si>
  <si>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</si>
  <si>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</si>
  <si>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</si>
  <si>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</si>
  <si>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</si>
  <si>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</si>
  <si>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</si>
  <si>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</si>
  <si>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</si>
  <si>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</si>
  <si>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</si>
  <si>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</si>
  <si>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</si>
  <si>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</si>
  <si>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</si>
  <si>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</si>
  <si>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</si>
  <si>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</si>
  <si>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</si>
  <si>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</si>
  <si>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</si>
  <si>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</si>
  <si>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</si>
  <si>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</si>
  <si>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</si>
  <si>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</si>
  <si>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</si>
  <si>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</si>
  <si>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</si>
  <si>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</si>
  <si>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</si>
  <si>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</si>
  <si>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</si>
  <si>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</si>
  <si>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</si>
  <si>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</si>
  <si>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</si>
  <si>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</si>
  <si>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</si>
  <si>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</si>
  <si>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</si>
  <si>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</si>
  <si>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</si>
  <si>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</si>
  <si>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</si>
  <si>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</si>
  <si>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</si>
  <si>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</si>
  <si>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</si>
  <si>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</si>
  <si>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</si>
  <si>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</si>
  <si>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</si>
  <si>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</si>
  <si>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</si>
  <si>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</si>
  <si>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</si>
  <si>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</si>
  <si>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</si>
  <si>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</si>
  <si>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</si>
  <si>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</si>
  <si>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</si>
  <si>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</si>
  <si>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</si>
  <si>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</si>
  <si>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</si>
  <si>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</si>
  <si>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</si>
  <si>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</si>
  <si>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</si>
  <si>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</si>
  <si>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</si>
  <si>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</si>
  <si>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</si>
  <si>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</si>
  <si>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</si>
  <si>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</si>
  <si>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</si>
  <si>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</si>
  <si>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</si>
  <si>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</si>
  <si>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</si>
  <si>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</si>
  <si>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</si>
  <si>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</si>
  <si>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</si>
  <si>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</si>
  <si>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</si>
  <si>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</si>
  <si>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</si>
  <si>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</si>
  <si>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</si>
  <si>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</si>
  <si>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</si>
  <si>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</si>
  <si>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</si>
  <si>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</si>
  <si>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</si>
  <si>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</si>
  <si>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</si>
  <si>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</si>
  <si>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</si>
  <si>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</si>
  <si>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</si>
  <si>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</si>
  <si>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</si>
  <si>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</si>
  <si>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</si>
  <si>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</si>
  <si>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</si>
  <si>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</si>
  <si>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</si>
  <si>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</si>
  <si>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</si>
  <si>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</si>
  <si>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</si>
  <si>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</si>
  <si>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</si>
  <si>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</si>
  <si>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</si>
  <si>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</si>
  <si>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</si>
  <si>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</si>
  <si>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</si>
  <si>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</si>
  <si>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</si>
  <si>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</si>
  <si>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</si>
  <si>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</si>
  <si>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</si>
  <si>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</si>
  <si>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</si>
  <si>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</si>
  <si>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</si>
  <si>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</si>
  <si>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</si>
  <si>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</si>
  <si>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</si>
  <si>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</si>
  <si>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</si>
  <si>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</si>
  <si>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</si>
  <si>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</si>
  <si>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</si>
  <si>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</si>
  <si>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</si>
  <si>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</si>
  <si>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</si>
  <si>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</si>
  <si>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</si>
  <si>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</si>
  <si>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</si>
  <si>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</si>
  <si>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</si>
  <si>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</si>
  <si>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</si>
  <si>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</si>
  <si>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</si>
  <si>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</si>
  <si>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</si>
  <si>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</si>
  <si>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</si>
  <si>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</si>
  <si>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</si>
  <si>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</si>
  <si>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</si>
  <si>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</si>
  <si>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</si>
  <si>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</si>
  <si>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</si>
  <si>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</si>
  <si>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</si>
  <si>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</si>
  <si>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</si>
  <si>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</si>
  <si>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</si>
  <si>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</si>
  <si>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</si>
  <si>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</si>
  <si>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</si>
  <si>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</si>
  <si>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</si>
  <si>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</si>
  <si>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</si>
  <si>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</si>
  <si>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</si>
  <si>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</si>
  <si>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</si>
  <si>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</si>
  <si>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</si>
  <si>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</si>
  <si>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</si>
  <si>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</si>
  <si>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</si>
  <si>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</si>
  <si>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</si>
  <si>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</si>
  <si>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</si>
  <si>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</si>
  <si>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</si>
  <si>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</si>
  <si>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</si>
  <si>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</si>
  <si>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</si>
  <si>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</si>
  <si>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</si>
  <si>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</si>
  <si>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</si>
  <si>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</si>
  <si>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</si>
  <si>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</si>
  <si>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</si>
  <si>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</si>
  <si>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</si>
  <si>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</si>
  <si>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</si>
  <si>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</si>
  <si>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</si>
  <si>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</si>
  <si>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</si>
  <si>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</si>
  <si>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</si>
  <si>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</si>
  <si>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</si>
  <si>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</si>
  <si>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</si>
  <si>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</si>
  <si>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</si>
  <si>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</si>
  <si>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</si>
  <si>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</si>
  <si>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</si>
  <si>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</si>
  <si>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</si>
  <si>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</si>
  <si>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</si>
  <si>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</si>
  <si>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</si>
  <si>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</si>
  <si>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</si>
  <si>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</si>
  <si>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</si>
  <si>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</si>
  <si>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</si>
  <si>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</si>
  <si>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</si>
  <si>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</si>
  <si>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</si>
  <si>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</si>
  <si>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</si>
  <si>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</si>
  <si>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</si>
  <si>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</si>
  <si>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</si>
  <si>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</si>
  <si>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</si>
  <si>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</si>
  <si>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</si>
  <si>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</si>
  <si>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</si>
  <si>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</si>
  <si>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</si>
  <si>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</si>
  <si>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</si>
  <si>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</si>
  <si>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</si>
  <si>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</si>
  <si>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</si>
  <si>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</si>
  <si>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</si>
  <si>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</si>
  <si>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</si>
  <si>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</si>
  <si>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</si>
  <si>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</si>
  <si>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</si>
  <si>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</si>
  <si>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</si>
  <si>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</si>
  <si>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</si>
  <si>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</si>
  <si>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</si>
  <si>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</si>
  <si>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</si>
  <si>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</si>
  <si>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</si>
  <si>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</si>
  <si>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</si>
  <si>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</si>
  <si>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</si>
  <si>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</si>
  <si>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</si>
  <si>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</si>
  <si>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</si>
  <si>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</si>
  <si>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</si>
  <si>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</si>
  <si>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</si>
  <si>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</si>
  <si>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</si>
  <si>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</si>
  <si>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</si>
  <si>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</si>
  <si>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</si>
  <si>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</si>
  <si>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</si>
  <si>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</si>
  <si>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</si>
  <si>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</si>
  <si>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</si>
  <si>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</si>
  <si>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</si>
  <si>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</si>
  <si>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</si>
  <si>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</si>
  <si>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</si>
  <si>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</si>
  <si>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</si>
  <si>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</si>
  <si>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</si>
  <si>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</si>
  <si>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</si>
  <si>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</si>
  <si>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</si>
  <si>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</si>
  <si>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</si>
  <si>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</si>
  <si>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</si>
  <si>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</si>
  <si>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</si>
  <si>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</si>
  <si>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</si>
  <si>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</si>
  <si>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</si>
  <si>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</si>
  <si>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</si>
  <si>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</si>
  <si>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</si>
  <si>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</si>
  <si>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</si>
  <si>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</si>
  <si>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</si>
  <si>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</si>
  <si>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</si>
  <si>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</si>
  <si>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</si>
  <si>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</si>
  <si>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</si>
  <si>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</si>
  <si>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</si>
  <si>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</si>
  <si>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</si>
  <si>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</si>
  <si>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</si>
  <si>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</si>
  <si>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</si>
  <si>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</si>
  <si>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</si>
  <si>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</si>
  <si>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</si>
  <si>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</si>
  <si>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</si>
  <si>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</si>
  <si>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</si>
  <si>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</si>
  <si>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</si>
  <si>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</si>
  <si>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</si>
  <si>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</si>
  <si>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</si>
  <si>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</si>
  <si>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</si>
  <si>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</si>
  <si>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</si>
  <si>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</si>
  <si>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</si>
  <si>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</si>
  <si>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</si>
  <si>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</si>
  <si>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</si>
  <si>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</si>
  <si>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</si>
  <si>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</si>
  <si>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</si>
  <si>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</si>
  <si>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</si>
  <si>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</si>
  <si>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</si>
  <si>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</si>
  <si>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</si>
  <si>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</si>
  <si>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</si>
  <si>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</si>
  <si>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</si>
  <si>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</si>
  <si>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</si>
  <si>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</si>
  <si>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</si>
  <si>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</si>
  <si>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</si>
  <si>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</si>
  <si>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</si>
  <si>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</si>
  <si>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</si>
  <si>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</si>
  <si>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</si>
  <si>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</si>
  <si>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</si>
  <si>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</si>
  <si>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</si>
  <si>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</si>
  <si>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</si>
  <si>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</si>
  <si>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</si>
  <si>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</si>
  <si>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</si>
  <si>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</si>
  <si>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</si>
  <si>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</si>
  <si>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</si>
  <si>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</si>
  <si>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</si>
  <si>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</si>
  <si>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</si>
  <si>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</si>
  <si>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</si>
  <si>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</si>
  <si>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</si>
  <si>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</si>
  <si>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</si>
  <si>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</si>
  <si>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</si>
  <si>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</si>
  <si>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</si>
  <si>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</si>
  <si>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</si>
  <si>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</si>
  <si>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</si>
  <si>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</si>
  <si>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</si>
  <si>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</si>
  <si>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</si>
  <si>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</si>
  <si>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</si>
  <si>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</si>
  <si>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</si>
  <si>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</si>
  <si>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</si>
  <si>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</si>
  <si>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</si>
  <si>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</si>
  <si>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</si>
  <si>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</si>
  <si>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</si>
  <si>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</si>
  <si>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</si>
  <si>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</si>
  <si>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</si>
  <si>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</si>
  <si>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</si>
  <si>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</si>
  <si>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</si>
  <si>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</si>
  <si>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</si>
  <si>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</si>
  <si>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</si>
  <si>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</si>
  <si>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</si>
  <si>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</si>
  <si>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</si>
  <si>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</si>
  <si>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</si>
  <si>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</si>
  <si>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</si>
  <si>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</si>
  <si>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</si>
  <si>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</si>
  <si>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</si>
  <si>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</si>
  <si>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</si>
  <si>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</si>
  <si>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</si>
  <si>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</si>
  <si>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</si>
  <si>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</si>
  <si>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</si>
  <si>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</si>
  <si>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</si>
  <si>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</si>
  <si>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</si>
  <si>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</si>
  <si>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</si>
  <si>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</si>
  <si>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</si>
  <si>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</si>
  <si>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</si>
  <si>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</si>
  <si>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</si>
  <si>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</si>
  <si>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</si>
  <si>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</si>
  <si>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</si>
  <si>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</si>
  <si>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</si>
  <si>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</si>
  <si>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</si>
  <si>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</si>
  <si>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</si>
  <si>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</si>
  <si>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</si>
  <si>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</si>
  <si>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</si>
  <si>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</si>
  <si>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</si>
  <si>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</si>
  <si>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</si>
  <si>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</si>
  <si>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</si>
  <si>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</si>
  <si>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</si>
  <si>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</si>
  <si>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</si>
  <si>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</si>
  <si>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</si>
  <si>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</si>
  <si>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</si>
  <si>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</si>
  <si>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</si>
  <si>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</si>
  <si>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</si>
  <si>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</si>
  <si>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</si>
  <si>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</si>
  <si>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</si>
  <si>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</si>
  <si>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</si>
  <si>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</si>
  <si>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</si>
  <si>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</si>
  <si>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</si>
  <si>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</si>
  <si>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</si>
  <si>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</si>
  <si>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</si>
  <si>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</si>
  <si>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</si>
  <si>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</si>
  <si>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</si>
  <si>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</si>
  <si>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</si>
  <si>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</si>
  <si>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</si>
  <si>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</si>
  <si>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</si>
  <si>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</si>
  <si>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</si>
  <si>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</si>
  <si>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</si>
  <si>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</si>
  <si>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</si>
  <si>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</si>
  <si>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</si>
  <si>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</si>
  <si>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</si>
  <si>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</si>
  <si>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</si>
  <si>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</si>
  <si>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</si>
  <si>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</si>
  <si>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</si>
  <si>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</si>
  <si>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</si>
  <si>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</si>
  <si>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</si>
  <si>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</si>
  <si>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</si>
  <si>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</si>
  <si>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</si>
  <si>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</si>
  <si>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</si>
  <si>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</si>
  <si>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</si>
  <si>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</si>
  <si>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</si>
  <si>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</si>
  <si>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</si>
  <si>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</si>
  <si>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</si>
  <si>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</si>
  <si>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</si>
  <si>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</si>
  <si>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</si>
  <si>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</si>
  <si>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 1</t>
  </si>
  <si>
    <t>Area</t>
  </si>
  <si>
    <t>21 - Houghton</t>
  </si>
  <si>
    <t>24 - Iron River</t>
  </si>
  <si>
    <t>25 - Ontonagon</t>
  </si>
  <si>
    <t>26 - Ishpeming</t>
  </si>
  <si>
    <t>27 - Munising</t>
  </si>
  <si>
    <t>28 - Delta</t>
  </si>
  <si>
    <t>49833
49841
49885</t>
  </si>
  <si>
    <t>26103001200
26103002500
26103002600</t>
  </si>
  <si>
    <t>I23121700001 Wildlife
I23121800013 Public
I23122700001 Planned
I23122800002 Planned</t>
  </si>
  <si>
    <t>Gwinn</t>
  </si>
  <si>
    <t>Little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</si>
</sst>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%"/>
    <numFmt numFmtId="172" formatCode="0.0000"/>
    <numFmt numFmtId="173" formatCode="0.000"/>
    <numFmt numFmtId="17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3" fillId="0" borderId="7" xfId="0" applyNumberFormat="1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171" fontId="3" fillId="0" borderId="27" xfId="3" applyNumberFormat="1" applyFont="1" applyBorder="1"/>
    <xf numFmtId="171" fontId="3" fillId="0" borderId="13" xfId="3" applyNumberFormat="1" applyFont="1" applyBorder="1"/>
    <xf numFmtId="2" fontId="3" fillId="0" borderId="16" xfId="0" applyNumberFormat="1" applyFont="1" applyBorder="1"/>
    <xf numFmtId="172" fontId="0" fillId="0" borderId="6" xfId="0" applyNumberFormat="1" applyBorder="1"/>
    <xf numFmtId="172" fontId="0" fillId="0" borderId="1" xfId="0" applyNumberFormat="1" applyBorder="1"/>
    <xf numFmtId="173" fontId="0" fillId="0" borderId="13" xfId="0" applyNumberFormat="1" applyBorder="1"/>
    <xf numFmtId="2" fontId="0" fillId="0" borderId="27" xfId="0" applyNumberFormat="1" applyBorder="1"/>
    <xf numFmtId="2" fontId="0" fillId="0" borderId="13" xfId="0" applyNumberFormat="1" applyBorder="1"/>
    <xf numFmtId="9" fontId="3" fillId="0" borderId="16" xfId="3" applyFont="1" applyBorder="1" applyAlignment="1">
      <alignment horizontal="center"/>
    </xf>
    <xf numFmtId="9" fontId="3" fillId="0" borderId="14" xfId="3" applyFont="1" applyBorder="1" applyAlignment="1">
      <alignment horizontal="center"/>
    </xf>
    <xf numFmtId="9" fontId="3" fillId="0" borderId="6" xfId="3" applyFont="1" applyBorder="1"/>
    <xf numFmtId="9" fontId="3" fillId="0" borderId="1" xfId="3" applyFont="1" applyBorder="1"/>
    <xf numFmtId="174" fontId="3" fillId="0" borderId="14" xfId="3" applyNumberFormat="1" applyFont="1" applyBorder="1" applyAlignment="1">
      <alignment horizontal="center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showGridLines="0"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79" t="s">
        <v>0</v>
      </c>
      <c r="C1" s="279"/>
    </row>
    <row r="2" spans="2:31" ht="19.5" thickBot="1" x14ac:dyDescent="0.35">
      <c r="B2" s="8"/>
    </row>
    <row r="3" spans="2:31" ht="36" customHeight="1" x14ac:dyDescent="0.25">
      <c r="B3" s="100" t="s">
        <v>1</v>
      </c>
      <c r="C3" s="280" t="s">
        <v>197</v>
      </c>
      <c r="D3" s="281"/>
      <c r="E3" s="71"/>
      <c r="F3" s="101" t="s">
        <v>2</v>
      </c>
    </row>
    <row r="4" spans="2:31" s="58" customFormat="1" ht="36" customHeight="1" thickBot="1" x14ac:dyDescent="0.3">
      <c r="B4" s="240" t="s">
        <v>3</v>
      </c>
      <c r="C4" s="282">
        <v>45291</v>
      </c>
      <c r="D4" s="283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6" customHeight="1" thickBot="1" x14ac:dyDescent="0.3">
      <c r="B6" s="292" t="s">
        <v>5</v>
      </c>
      <c r="C6" s="293"/>
      <c r="D6" s="293"/>
      <c r="E6" s="293"/>
      <c r="F6" s="294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284" t="s">
        <v>6</v>
      </c>
      <c r="C7" s="285"/>
      <c r="D7" s="53" t="s">
        <v>7</v>
      </c>
      <c r="E7" s="59" t="s">
        <v>8</v>
      </c>
      <c r="F7" s="85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86" t="s">
        <v>10</v>
      </c>
      <c r="C8" s="287"/>
      <c r="D8" s="54" t="s">
        <v>11</v>
      </c>
      <c r="E8" s="166"/>
      <c r="F8" s="149"/>
      <c r="M8"/>
      <c r="N8" s="2"/>
      <c r="AE8"/>
    </row>
    <row r="9" spans="2:31" ht="18" customHeight="1" x14ac:dyDescent="0.25">
      <c r="B9" s="288"/>
      <c r="C9" s="289"/>
      <c r="D9" s="52" t="s">
        <v>12</v>
      </c>
      <c r="E9" s="167"/>
      <c r="F9" s="150"/>
      <c r="M9"/>
      <c r="N9" s="2"/>
      <c r="AE9"/>
    </row>
    <row r="10" spans="2:31" ht="18" customHeight="1" thickBot="1" x14ac:dyDescent="0.3">
      <c r="B10" s="290"/>
      <c r="C10" s="291"/>
      <c r="D10" s="55" t="s">
        <v>13</v>
      </c>
      <c r="E10" s="168"/>
      <c r="F10" s="151"/>
      <c r="M10"/>
      <c r="N10" s="2"/>
      <c r="AE10"/>
    </row>
    <row r="11" spans="2:31" ht="18" customHeight="1" x14ac:dyDescent="0.25">
      <c r="B11" s="286" t="s">
        <v>14</v>
      </c>
      <c r="C11" s="287"/>
      <c r="D11" s="56" t="s">
        <v>11</v>
      </c>
      <c r="E11" s="169"/>
      <c r="F11" s="152"/>
      <c r="M11"/>
      <c r="N11" s="2"/>
      <c r="AE11"/>
    </row>
    <row r="12" spans="2:31" ht="18" customHeight="1" x14ac:dyDescent="0.25">
      <c r="B12" s="288"/>
      <c r="C12" s="289"/>
      <c r="D12" s="52" t="s">
        <v>12</v>
      </c>
      <c r="E12" s="167"/>
      <c r="F12" s="150"/>
      <c r="M12"/>
      <c r="N12" s="2"/>
      <c r="AE12"/>
    </row>
    <row r="13" spans="2:31" ht="18" customHeight="1" thickBot="1" x14ac:dyDescent="0.3">
      <c r="B13" s="290"/>
      <c r="C13" s="291"/>
      <c r="D13" s="57" t="s">
        <v>13</v>
      </c>
      <c r="E13" s="170"/>
      <c r="F13" s="153"/>
      <c r="M13"/>
      <c r="N13" s="2"/>
      <c r="AE13"/>
    </row>
    <row r="14" spans="2:31" ht="18" customHeight="1" x14ac:dyDescent="0.25">
      <c r="B14" s="286" t="s">
        <v>15</v>
      </c>
      <c r="C14" s="287"/>
      <c r="D14" s="54" t="s">
        <v>11</v>
      </c>
      <c r="E14" s="166"/>
      <c r="F14" s="149"/>
      <c r="M14"/>
      <c r="N14" s="2"/>
      <c r="AE14"/>
    </row>
    <row r="15" spans="2:31" ht="18" customHeight="1" x14ac:dyDescent="0.25">
      <c r="B15" s="288"/>
      <c r="C15" s="289"/>
      <c r="D15" s="52" t="s">
        <v>12</v>
      </c>
      <c r="E15" s="167"/>
      <c r="F15" s="150"/>
      <c r="M15"/>
      <c r="N15" s="2"/>
      <c r="AE15"/>
    </row>
    <row r="16" spans="2:31" ht="18" customHeight="1" thickBot="1" x14ac:dyDescent="0.3">
      <c r="B16" s="290"/>
      <c r="C16" s="291"/>
      <c r="D16" s="57" t="s">
        <v>13</v>
      </c>
      <c r="E16" s="170"/>
      <c r="F16" s="153"/>
      <c r="M16"/>
      <c r="N16" s="2"/>
      <c r="AE16"/>
    </row>
    <row r="17" spans="2:31" ht="18" customHeight="1" x14ac:dyDescent="0.25">
      <c r="B17" s="286" t="s">
        <v>16</v>
      </c>
      <c r="C17" s="287"/>
      <c r="D17" s="54" t="s">
        <v>11</v>
      </c>
      <c r="E17" s="166"/>
      <c r="F17" s="149"/>
      <c r="M17"/>
      <c r="N17" s="2"/>
      <c r="AE17"/>
    </row>
    <row r="18" spans="2:31" ht="18" customHeight="1" x14ac:dyDescent="0.25">
      <c r="B18" s="288"/>
      <c r="C18" s="289"/>
      <c r="D18" s="52" t="s">
        <v>12</v>
      </c>
      <c r="E18" s="167"/>
      <c r="F18" s="150"/>
      <c r="M18"/>
      <c r="N18" s="2"/>
      <c r="AE18"/>
    </row>
    <row r="19" spans="2:31" ht="18" customHeight="1" thickBot="1" x14ac:dyDescent="0.3">
      <c r="B19" s="290"/>
      <c r="C19" s="291"/>
      <c r="D19" s="57" t="s">
        <v>13</v>
      </c>
      <c r="E19" s="170"/>
      <c r="F19" s="153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1" customFormat="1" ht="36" customHeight="1" thickBot="1" x14ac:dyDescent="0.3">
      <c r="B21" s="292" t="s">
        <v>17</v>
      </c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4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3" t="s">
        <v>18</v>
      </c>
      <c r="C22" s="274"/>
      <c r="D22" s="274"/>
      <c r="E22" s="274"/>
      <c r="F22" s="274"/>
      <c r="G22" s="274"/>
      <c r="H22" s="274"/>
      <c r="I22" s="274"/>
      <c r="J22" s="274"/>
      <c r="K22" s="274"/>
      <c r="L22" s="274"/>
      <c r="M22" s="326"/>
      <c r="AE22"/>
    </row>
    <row r="23" spans="2:31" ht="18" customHeight="1" thickBot="1" x14ac:dyDescent="0.3">
      <c r="B23" s="277" t="s">
        <v>19</v>
      </c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330"/>
      <c r="AE23"/>
    </row>
    <row r="24" spans="2:31" s="141" customFormat="1" ht="36" customHeight="1" thickBot="1" x14ac:dyDescent="0.3">
      <c r="B24" s="314" t="s">
        <v>20</v>
      </c>
      <c r="C24" s="331"/>
      <c r="D24" s="331"/>
      <c r="E24" s="331"/>
      <c r="F24" s="331"/>
      <c r="G24" s="331"/>
      <c r="H24" s="331"/>
      <c r="I24" s="331"/>
      <c r="J24" s="331"/>
      <c r="K24" s="331"/>
      <c r="L24" s="331"/>
      <c r="M24" s="332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295" t="s">
        <v>21</v>
      </c>
      <c r="C25" s="296"/>
      <c r="D25" s="94" t="s">
        <v>1347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99" t="s">
        <v>22</v>
      </c>
      <c r="C26" s="300"/>
      <c r="D26" s="157" t="s">
        <v>1359</v>
      </c>
      <c r="E26" s="75"/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99" t="s">
        <v>23</v>
      </c>
      <c r="C27" s="300"/>
      <c r="D27" s="157">
        <v>657</v>
      </c>
      <c r="E27" s="75"/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99" t="s">
        <v>24</v>
      </c>
      <c r="C28" s="300"/>
      <c r="D28" s="187">
        <v>105.8</v>
      </c>
      <c r="E28" s="188"/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03" t="s">
        <v>25</v>
      </c>
      <c r="C29" s="76" t="s">
        <v>11</v>
      </c>
      <c r="D29" s="155">
        <v>3.6597020102420856</v>
      </c>
      <c r="E29" s="154"/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 x14ac:dyDescent="0.25">
      <c r="B30" s="304"/>
      <c r="C30" s="76" t="s">
        <v>12</v>
      </c>
      <c r="D30" s="155">
        <v>0.28264498975791436</v>
      </c>
      <c r="E30" s="154"/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 x14ac:dyDescent="0.25">
      <c r="B31" s="304"/>
      <c r="C31" s="76" t="s">
        <v>13</v>
      </c>
      <c r="D31" s="155">
        <v>0</v>
      </c>
      <c r="E31" s="154"/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 x14ac:dyDescent="0.25">
      <c r="B32" s="305"/>
      <c r="C32" s="76" t="s">
        <v>26</v>
      </c>
      <c r="D32" s="155">
        <v>3.9423470000000003</v>
      </c>
      <c r="E32" s="154"/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 x14ac:dyDescent="0.25">
      <c r="B33" s="308" t="s">
        <v>27</v>
      </c>
      <c r="C33" s="93" t="s">
        <v>11</v>
      </c>
      <c r="D33" s="198">
        <v>997</v>
      </c>
      <c r="E33" s="199"/>
      <c r="F33" s="199"/>
      <c r="G33" s="199"/>
      <c r="H33" s="199"/>
      <c r="I33" s="199"/>
      <c r="J33" s="199"/>
      <c r="K33" s="199"/>
      <c r="L33" s="199"/>
      <c r="M33" s="200"/>
      <c r="AE33"/>
    </row>
    <row r="34" spans="2:31" ht="18" customHeight="1" x14ac:dyDescent="0.25">
      <c r="B34" s="308"/>
      <c r="C34" s="76" t="s">
        <v>12</v>
      </c>
      <c r="D34" s="198">
        <v>77</v>
      </c>
      <c r="E34" s="199"/>
      <c r="F34" s="199"/>
      <c r="G34" s="199"/>
      <c r="H34" s="199"/>
      <c r="I34" s="199"/>
      <c r="J34" s="199"/>
      <c r="K34" s="199"/>
      <c r="L34" s="199"/>
      <c r="M34" s="201"/>
      <c r="AE34"/>
    </row>
    <row r="35" spans="2:31" ht="18" customHeight="1" x14ac:dyDescent="0.25">
      <c r="B35" s="305"/>
      <c r="C35" s="76" t="s">
        <v>13</v>
      </c>
      <c r="D35" s="198">
        <v>0</v>
      </c>
      <c r="E35" s="199"/>
      <c r="F35" s="199"/>
      <c r="G35" s="199"/>
      <c r="H35" s="199"/>
      <c r="I35" s="199"/>
      <c r="J35" s="199"/>
      <c r="K35" s="199"/>
      <c r="L35" s="199"/>
      <c r="M35" s="202"/>
      <c r="AE35"/>
    </row>
    <row r="36" spans="2:31" ht="18" customHeight="1" x14ac:dyDescent="0.25">
      <c r="B36" s="301" t="s">
        <v>28</v>
      </c>
      <c r="C36" s="302"/>
      <c r="D36" s="174" t="s">
        <v>1358</v>
      </c>
      <c r="E36" s="3"/>
      <c r="F36" s="3"/>
      <c r="G36" s="3"/>
      <c r="H36" s="3"/>
      <c r="I36" s="3"/>
      <c r="J36" s="3"/>
      <c r="K36" s="3"/>
      <c r="L36" s="3"/>
      <c r="M36" s="175"/>
      <c r="AE36"/>
    </row>
    <row r="37" spans="2:31" ht="45" x14ac:dyDescent="0.25">
      <c r="B37" s="297" t="s">
        <v>29</v>
      </c>
      <c r="C37" s="298"/>
      <c r="D37" s="258" t="s">
        <v>1355</v>
      </c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45" x14ac:dyDescent="0.25">
      <c r="B38" s="77" t="s">
        <v>30</v>
      </c>
      <c r="C38" s="78"/>
      <c r="D38" s="259" t="s">
        <v>1356</v>
      </c>
      <c r="E38" s="3"/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 x14ac:dyDescent="0.25">
      <c r="B39" s="324" t="s">
        <v>31</v>
      </c>
      <c r="C39" s="335"/>
      <c r="D39" s="241">
        <v>45107</v>
      </c>
      <c r="E39" s="247"/>
      <c r="F39" s="248"/>
      <c r="G39" s="247"/>
      <c r="H39" s="246"/>
      <c r="I39" s="248"/>
      <c r="J39" s="247"/>
      <c r="K39" s="246"/>
      <c r="L39" s="246"/>
      <c r="M39" s="245"/>
      <c r="N39" s="242"/>
      <c r="AE39"/>
    </row>
    <row r="40" spans="2:31" ht="120.75" thickBot="1" x14ac:dyDescent="0.3">
      <c r="B40" s="317" t="s">
        <v>32</v>
      </c>
      <c r="C40" s="318"/>
      <c r="D40" s="161" t="s">
        <v>1357</v>
      </c>
      <c r="E40" s="162"/>
      <c r="F40" s="162"/>
      <c r="G40" s="162"/>
      <c r="H40" s="162"/>
      <c r="I40" s="162"/>
      <c r="J40" s="243"/>
      <c r="K40" s="244"/>
      <c r="L40" s="162"/>
      <c r="M40" s="163"/>
      <c r="AE40"/>
    </row>
    <row r="41" spans="2:31" s="141" customFormat="1" ht="36" customHeight="1" thickBot="1" x14ac:dyDescent="0.3">
      <c r="B41" s="314" t="s">
        <v>33</v>
      </c>
      <c r="C41" s="315"/>
      <c r="D41" s="315"/>
      <c r="E41" s="315"/>
      <c r="F41" s="315"/>
      <c r="G41" s="315"/>
      <c r="H41" s="315"/>
      <c r="I41" s="315"/>
      <c r="J41" s="315"/>
      <c r="K41" s="315"/>
      <c r="L41" s="315"/>
      <c r="M41" s="316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295" t="s">
        <v>21</v>
      </c>
      <c r="C42" s="296"/>
      <c r="D42" s="94" t="s">
        <v>1347</v>
      </c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99" t="s">
        <v>22</v>
      </c>
      <c r="C43" s="300"/>
      <c r="D43" s="157" t="s">
        <v>1359</v>
      </c>
      <c r="E43" s="75"/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99" t="s">
        <v>23</v>
      </c>
      <c r="C44" s="300"/>
      <c r="D44" s="157">
        <v>657</v>
      </c>
      <c r="E44" s="75"/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19" t="s">
        <v>24</v>
      </c>
      <c r="C45" s="320"/>
      <c r="D45" s="187">
        <v>105.8</v>
      </c>
      <c r="E45" s="188"/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03" t="s">
        <v>34</v>
      </c>
      <c r="C46" s="76" t="s">
        <v>11</v>
      </c>
      <c r="D46" s="155">
        <v>1.7984988826815641E-2</v>
      </c>
      <c r="E46" s="154"/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 x14ac:dyDescent="0.25">
      <c r="B47" s="304"/>
      <c r="C47" s="76" t="s">
        <v>12</v>
      </c>
      <c r="D47" s="155">
        <v>1.3890111731843576E-3</v>
      </c>
      <c r="E47" s="154"/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 x14ac:dyDescent="0.25">
      <c r="B48" s="304"/>
      <c r="C48" s="76" t="s">
        <v>13</v>
      </c>
      <c r="D48" s="155">
        <v>0</v>
      </c>
      <c r="E48" s="154"/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 x14ac:dyDescent="0.25">
      <c r="B49" s="305"/>
      <c r="C49" s="76" t="s">
        <v>26</v>
      </c>
      <c r="D49" s="155">
        <v>1.9373999999999999E-2</v>
      </c>
      <c r="E49" s="154"/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 x14ac:dyDescent="0.25">
      <c r="B50" s="308" t="s">
        <v>27</v>
      </c>
      <c r="C50" s="93" t="s">
        <v>11</v>
      </c>
      <c r="D50" s="203">
        <v>997</v>
      </c>
      <c r="E50" s="199"/>
      <c r="F50" s="199"/>
      <c r="G50" s="199"/>
      <c r="H50" s="199"/>
      <c r="I50" s="199"/>
      <c r="J50" s="199"/>
      <c r="K50" s="199"/>
      <c r="L50" s="199"/>
      <c r="M50" s="200"/>
      <c r="AE50"/>
    </row>
    <row r="51" spans="2:31" ht="18" customHeight="1" x14ac:dyDescent="0.25">
      <c r="B51" s="308"/>
      <c r="C51" s="76" t="s">
        <v>12</v>
      </c>
      <c r="D51" s="204">
        <v>77</v>
      </c>
      <c r="E51" s="199"/>
      <c r="F51" s="199"/>
      <c r="G51" s="199"/>
      <c r="H51" s="199"/>
      <c r="I51" s="199"/>
      <c r="J51" s="199"/>
      <c r="K51" s="199"/>
      <c r="L51" s="199"/>
      <c r="M51" s="201"/>
      <c r="AE51"/>
    </row>
    <row r="52" spans="2:31" ht="18" customHeight="1" x14ac:dyDescent="0.25">
      <c r="B52" s="305"/>
      <c r="C52" s="76" t="s">
        <v>13</v>
      </c>
      <c r="D52" s="205">
        <v>0</v>
      </c>
      <c r="E52" s="199"/>
      <c r="F52" s="199"/>
      <c r="G52" s="199"/>
      <c r="H52" s="199"/>
      <c r="I52" s="199"/>
      <c r="J52" s="199"/>
      <c r="K52" s="199"/>
      <c r="L52" s="199"/>
      <c r="M52" s="202"/>
      <c r="AE52"/>
    </row>
    <row r="53" spans="2:31" ht="18" customHeight="1" x14ac:dyDescent="0.25">
      <c r="B53" s="301" t="s">
        <v>28</v>
      </c>
      <c r="C53" s="302"/>
      <c r="D53" s="174" t="s">
        <v>1358</v>
      </c>
      <c r="E53" s="3"/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 x14ac:dyDescent="0.25">
      <c r="B54" s="297" t="s">
        <v>29</v>
      </c>
      <c r="C54" s="298"/>
      <c r="D54" s="174" t="s">
        <v>1355</v>
      </c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45" x14ac:dyDescent="0.25">
      <c r="B55" s="77" t="s">
        <v>30</v>
      </c>
      <c r="C55" s="78"/>
      <c r="D55" s="259" t="s">
        <v>1356</v>
      </c>
      <c r="E55" s="3"/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 x14ac:dyDescent="0.25">
      <c r="B56" s="324" t="s">
        <v>31</v>
      </c>
      <c r="C56" s="325"/>
      <c r="D56" s="190">
        <v>45107</v>
      </c>
      <c r="E56" s="248"/>
      <c r="F56" s="248"/>
      <c r="G56" s="248"/>
      <c r="H56" s="248"/>
      <c r="I56" s="248"/>
      <c r="J56" s="248"/>
      <c r="K56" s="248"/>
      <c r="L56" s="248"/>
      <c r="M56" s="246"/>
      <c r="N56" s="242"/>
      <c r="AE56"/>
    </row>
    <row r="57" spans="2:31" ht="120.75" thickBot="1" x14ac:dyDescent="0.3">
      <c r="B57" s="317" t="s">
        <v>32</v>
      </c>
      <c r="C57" s="318"/>
      <c r="D57" s="161" t="s">
        <v>1357</v>
      </c>
      <c r="E57" s="162"/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 x14ac:dyDescent="0.3">
      <c r="B58" s="311"/>
      <c r="C58" s="312"/>
      <c r="D58" s="312"/>
      <c r="E58" s="312"/>
      <c r="F58" s="312"/>
      <c r="G58" s="312"/>
      <c r="H58" s="312"/>
      <c r="I58" s="312"/>
      <c r="J58" s="312"/>
      <c r="K58" s="312"/>
      <c r="L58" s="312"/>
      <c r="M58" s="313"/>
      <c r="N58" s="2"/>
      <c r="AD58"/>
      <c r="AE58"/>
    </row>
    <row r="59" spans="2:31" ht="27.6" customHeight="1" thickBot="1" x14ac:dyDescent="0.3">
      <c r="B59" s="309"/>
      <c r="C59" s="310"/>
      <c r="D59" s="148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306" t="s">
        <v>45</v>
      </c>
      <c r="C60" s="307"/>
      <c r="D60" s="192"/>
      <c r="E60" s="193"/>
      <c r="F60" s="193"/>
      <c r="G60" s="193"/>
      <c r="H60" s="193"/>
      <c r="I60" s="193"/>
      <c r="J60" s="193"/>
      <c r="K60" s="193"/>
      <c r="L60" s="193"/>
      <c r="M60" s="194"/>
      <c r="N60" s="2"/>
      <c r="AE60"/>
    </row>
    <row r="61" spans="2:31" ht="50.1" customHeight="1" thickBot="1" x14ac:dyDescent="0.3">
      <c r="B61" s="306" t="s">
        <v>46</v>
      </c>
      <c r="C61" s="307"/>
      <c r="D61" s="192"/>
      <c r="E61" s="193"/>
      <c r="F61" s="193"/>
      <c r="G61" s="193"/>
      <c r="H61" s="193"/>
      <c r="I61" s="193"/>
      <c r="J61" s="193"/>
      <c r="K61" s="193"/>
      <c r="L61" s="193"/>
      <c r="M61" s="194"/>
      <c r="N61" s="2"/>
      <c r="AE61"/>
    </row>
    <row r="62" spans="2:31" ht="36" customHeight="1" thickBot="1" x14ac:dyDescent="0.3">
      <c r="B62" s="327"/>
      <c r="C62" s="328"/>
      <c r="D62" s="328"/>
      <c r="E62" s="328"/>
      <c r="F62" s="328"/>
      <c r="G62" s="328"/>
      <c r="H62" s="328"/>
      <c r="I62" s="328"/>
      <c r="J62" s="328"/>
      <c r="K62" s="328"/>
      <c r="L62" s="328"/>
      <c r="M62" s="329"/>
      <c r="N62" s="2"/>
      <c r="AE62"/>
    </row>
    <row r="63" spans="2:31" ht="18" customHeight="1" x14ac:dyDescent="0.25">
      <c r="B63" s="333" t="s">
        <v>47</v>
      </c>
      <c r="C63" s="35" t="s">
        <v>48</v>
      </c>
      <c r="D63" s="195">
        <v>14</v>
      </c>
      <c r="E63" s="273"/>
      <c r="F63" s="274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308"/>
      <c r="C64" s="36" t="s">
        <v>49</v>
      </c>
      <c r="D64" s="196">
        <v>1831</v>
      </c>
      <c r="E64" s="275"/>
      <c r="F64" s="276"/>
    </row>
    <row r="65" spans="2:54" ht="18" customHeight="1" thickBot="1" x14ac:dyDescent="0.3">
      <c r="B65" s="334"/>
      <c r="C65" s="251" t="s">
        <v>50</v>
      </c>
      <c r="D65" s="196">
        <v>0</v>
      </c>
      <c r="E65" s="275"/>
      <c r="F65" s="276"/>
    </row>
    <row r="66" spans="2:54" ht="36" customHeight="1" thickBot="1" x14ac:dyDescent="0.3">
      <c r="B66" s="306" t="s">
        <v>51</v>
      </c>
      <c r="C66" s="307"/>
      <c r="D66" s="197"/>
      <c r="E66" s="277"/>
      <c r="F66" s="278"/>
      <c r="G66" s="49"/>
    </row>
    <row r="67" spans="2:54" ht="36" customHeight="1" thickBot="1" x14ac:dyDescent="0.3">
      <c r="B67" s="321"/>
      <c r="C67" s="322"/>
      <c r="D67" s="322"/>
      <c r="E67" s="322"/>
      <c r="F67" s="322"/>
      <c r="G67" s="323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 x14ac:dyDescent="0.25">
      <c r="B76" s="177" t="s">
        <v>65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showGridLines="0"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79" t="s">
        <v>0</v>
      </c>
      <c r="C1" s="279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100" t="s">
        <v>1</v>
      </c>
      <c r="C3" s="336" t="str">
        <f>IF(ISBLANK('Credits, worst circuits, storms'!C3), "", 'Credits, worst circuits, storms'!C3)</f>
        <v>Upper Peninsula Power Co.</v>
      </c>
      <c r="D3" s="337"/>
      <c r="E3" s="71"/>
      <c r="F3" s="101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0" t="s">
        <v>3</v>
      </c>
      <c r="C4" s="338">
        <f>IF(ISBLANK('Credits, worst circuits, storms'!C4), "", 'Credits, worst circuits, storms'!C4)</f>
        <v>45291</v>
      </c>
      <c r="D4" s="339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6" customHeight="1" thickBot="1" x14ac:dyDescent="0.3">
      <c r="B6" s="340" t="s">
        <v>78</v>
      </c>
      <c r="C6" s="341"/>
      <c r="D6" s="341"/>
      <c r="E6" s="341"/>
      <c r="F6" s="341"/>
      <c r="G6" s="341"/>
      <c r="H6" s="341"/>
      <c r="I6" s="341"/>
      <c r="J6" s="341"/>
      <c r="K6" s="34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43"/>
      <c r="C7" s="345" t="s">
        <v>79</v>
      </c>
      <c r="D7" s="345" t="s">
        <v>80</v>
      </c>
      <c r="E7" s="347" t="s">
        <v>81</v>
      </c>
      <c r="F7" s="348"/>
      <c r="G7" s="351" t="s">
        <v>82</v>
      </c>
      <c r="H7" s="352"/>
      <c r="I7" s="352"/>
      <c r="J7" s="353"/>
      <c r="K7" s="24" t="s">
        <v>38</v>
      </c>
      <c r="L7" s="347" t="s">
        <v>83</v>
      </c>
      <c r="M7" s="354"/>
      <c r="N7" s="354"/>
      <c r="O7" s="354"/>
      <c r="P7" s="354"/>
      <c r="Q7" s="348"/>
      <c r="R7" s="345" t="s">
        <v>84</v>
      </c>
      <c r="S7" s="357" t="s">
        <v>85</v>
      </c>
      <c r="T7" s="358"/>
      <c r="U7" s="358"/>
      <c r="V7" s="358"/>
      <c r="W7" s="358"/>
      <c r="X7" s="358"/>
      <c r="Y7" s="358"/>
      <c r="Z7" s="358"/>
      <c r="AA7" s="358"/>
      <c r="AB7" s="359"/>
      <c r="AC7" s="357" t="s">
        <v>86</v>
      </c>
      <c r="AD7" s="358"/>
      <c r="AE7" s="358"/>
      <c r="AF7" s="358"/>
      <c r="AG7" s="359"/>
      <c r="AH7"/>
      <c r="AI7"/>
      <c r="AJ7"/>
      <c r="AK7"/>
    </row>
    <row r="8" spans="2:37" s="1" customFormat="1" ht="54" customHeight="1" thickBot="1" x14ac:dyDescent="0.3">
      <c r="B8" s="344"/>
      <c r="C8" s="346"/>
      <c r="D8" s="346"/>
      <c r="E8" s="349"/>
      <c r="F8" s="350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49"/>
      <c r="M8" s="355"/>
      <c r="N8" s="355"/>
      <c r="O8" s="355"/>
      <c r="P8" s="355"/>
      <c r="Q8" s="350"/>
      <c r="R8" s="356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9" t="s">
        <v>103</v>
      </c>
      <c r="AG8" s="252" t="s">
        <v>104</v>
      </c>
      <c r="AH8"/>
    </row>
    <row r="9" spans="2:37" s="6" customFormat="1" ht="18" customHeight="1" x14ac:dyDescent="0.25">
      <c r="B9" s="378" t="s">
        <v>105</v>
      </c>
      <c r="C9" s="378" t="s">
        <v>106</v>
      </c>
      <c r="D9" s="378" t="s">
        <v>107</v>
      </c>
      <c r="E9" s="379" t="s">
        <v>108</v>
      </c>
      <c r="F9" s="380" t="s">
        <v>109</v>
      </c>
      <c r="G9" s="379" t="s">
        <v>110</v>
      </c>
      <c r="H9" s="383" t="s">
        <v>111</v>
      </c>
      <c r="I9" s="383" t="s">
        <v>112</v>
      </c>
      <c r="J9" s="383" t="s">
        <v>113</v>
      </c>
      <c r="K9" s="380" t="s">
        <v>114</v>
      </c>
      <c r="L9" s="303" t="s">
        <v>115</v>
      </c>
      <c r="M9" s="362" t="s">
        <v>116</v>
      </c>
      <c r="N9" s="362" t="s">
        <v>117</v>
      </c>
      <c r="O9" s="362" t="s">
        <v>118</v>
      </c>
      <c r="P9" s="362" t="s">
        <v>119</v>
      </c>
      <c r="Q9" s="364" t="s">
        <v>120</v>
      </c>
      <c r="R9" s="366" t="s">
        <v>121</v>
      </c>
      <c r="S9" s="368" t="s">
        <v>122</v>
      </c>
      <c r="T9" s="360" t="s">
        <v>123</v>
      </c>
      <c r="U9" s="360" t="s">
        <v>124</v>
      </c>
      <c r="V9" s="360" t="s">
        <v>125</v>
      </c>
      <c r="W9" s="360" t="s">
        <v>126</v>
      </c>
      <c r="X9" s="360" t="s">
        <v>127</v>
      </c>
      <c r="Y9" s="360" t="s">
        <v>128</v>
      </c>
      <c r="Z9" s="360" t="s">
        <v>129</v>
      </c>
      <c r="AA9" s="360" t="s">
        <v>130</v>
      </c>
      <c r="AB9" s="382" t="s">
        <v>131</v>
      </c>
      <c r="AC9" s="333" t="s">
        <v>132</v>
      </c>
      <c r="AD9" s="377" t="s">
        <v>133</v>
      </c>
      <c r="AE9" s="377" t="s">
        <v>134</v>
      </c>
      <c r="AF9" s="377" t="s">
        <v>135</v>
      </c>
      <c r="AG9" s="370" t="s">
        <v>136</v>
      </c>
      <c r="AH9" s="1"/>
    </row>
    <row r="10" spans="2:37" s="6" customFormat="1" ht="111.95" customHeight="1" thickBot="1" x14ac:dyDescent="0.3">
      <c r="B10" s="367"/>
      <c r="C10" s="367"/>
      <c r="D10" s="367"/>
      <c r="E10" s="369"/>
      <c r="F10" s="381"/>
      <c r="G10" s="369"/>
      <c r="H10" s="361"/>
      <c r="I10" s="361"/>
      <c r="J10" s="361"/>
      <c r="K10" s="381"/>
      <c r="L10" s="334"/>
      <c r="M10" s="363"/>
      <c r="N10" s="363"/>
      <c r="O10" s="363"/>
      <c r="P10" s="363"/>
      <c r="Q10" s="365"/>
      <c r="R10" s="367"/>
      <c r="S10" s="369"/>
      <c r="T10" s="361"/>
      <c r="U10" s="361"/>
      <c r="V10" s="361"/>
      <c r="W10" s="361"/>
      <c r="X10" s="361"/>
      <c r="Y10" s="361"/>
      <c r="Z10" s="361"/>
      <c r="AA10" s="361"/>
      <c r="AB10" s="381"/>
      <c r="AC10" s="334"/>
      <c r="AD10" s="363"/>
      <c r="AE10" s="363"/>
      <c r="AF10" s="363"/>
      <c r="AG10" s="365"/>
      <c r="AJ10" s="2"/>
    </row>
    <row r="11" spans="2:37" ht="18" customHeight="1" thickBot="1" x14ac:dyDescent="0.3">
      <c r="B11" s="138" t="s">
        <v>137</v>
      </c>
      <c r="C11" s="206">
        <v>0.99918001525553002</v>
      </c>
      <c r="D11" s="207">
        <v>0.95238095238095233</v>
      </c>
      <c r="E11" s="208"/>
      <c r="F11" s="209">
        <v>1</v>
      </c>
      <c r="G11" s="210">
        <v>1</v>
      </c>
      <c r="H11" s="211">
        <v>0.98998569384835478</v>
      </c>
      <c r="I11" s="212">
        <v>1</v>
      </c>
      <c r="J11" s="210"/>
      <c r="K11" s="220"/>
      <c r="L11" s="222">
        <v>31.2</v>
      </c>
      <c r="M11" s="223"/>
      <c r="N11" s="223">
        <v>223414</v>
      </c>
      <c r="O11" s="224">
        <v>93</v>
      </c>
      <c r="P11" s="225">
        <v>0.3354838709677419</v>
      </c>
      <c r="Q11" s="226"/>
      <c r="R11" s="227">
        <v>3229</v>
      </c>
      <c r="S11" s="228">
        <v>509</v>
      </c>
      <c r="T11" s="229"/>
      <c r="U11" s="229">
        <v>210</v>
      </c>
      <c r="V11" s="229"/>
      <c r="W11" s="229">
        <v>1296</v>
      </c>
      <c r="X11" s="229">
        <v>817</v>
      </c>
      <c r="Y11" s="229">
        <v>2</v>
      </c>
      <c r="Z11" s="229">
        <v>186</v>
      </c>
      <c r="AA11" s="229">
        <v>209</v>
      </c>
      <c r="AB11" s="229"/>
      <c r="AC11" s="224">
        <v>10.665145000000001</v>
      </c>
      <c r="AD11" s="224">
        <v>5.4788999999999984E-2</v>
      </c>
      <c r="AE11" s="230">
        <v>194.6585080946906</v>
      </c>
      <c r="AF11" s="231">
        <v>0.9997610496761673</v>
      </c>
      <c r="AG11" s="232"/>
      <c r="AH11"/>
      <c r="AI11"/>
      <c r="AJ11"/>
      <c r="AK11"/>
    </row>
    <row r="12" spans="2:37" ht="18" customHeight="1" thickBot="1" x14ac:dyDescent="0.3">
      <c r="B12" s="79" t="s">
        <v>138</v>
      </c>
      <c r="C12" s="213">
        <v>0.99888762371901596</v>
      </c>
      <c r="D12" s="214">
        <v>0.98603351955307261</v>
      </c>
      <c r="E12" s="215"/>
      <c r="F12" s="216">
        <v>1</v>
      </c>
      <c r="G12" s="217">
        <v>0.99065385714818355</v>
      </c>
      <c r="H12" s="218">
        <v>0.99821580947948185</v>
      </c>
      <c r="I12" s="219">
        <v>1</v>
      </c>
      <c r="J12" s="217">
        <v>0.9851449120253436</v>
      </c>
      <c r="K12" s="221"/>
      <c r="L12" s="222">
        <v>376.6</v>
      </c>
      <c r="M12" s="223"/>
      <c r="N12" s="223">
        <v>3183195</v>
      </c>
      <c r="O12" s="224">
        <v>372</v>
      </c>
      <c r="P12" s="225">
        <v>1.0123655913978495</v>
      </c>
      <c r="Q12" s="226">
        <v>1.0123655913978495</v>
      </c>
      <c r="R12" s="227">
        <v>80461</v>
      </c>
      <c r="S12" s="228">
        <v>10954</v>
      </c>
      <c r="T12" s="229">
        <v>328</v>
      </c>
      <c r="U12" s="229">
        <v>2664</v>
      </c>
      <c r="V12" s="229"/>
      <c r="W12" s="229">
        <v>3793</v>
      </c>
      <c r="X12" s="229">
        <v>32124</v>
      </c>
      <c r="Y12" s="229">
        <v>11593</v>
      </c>
      <c r="Z12" s="229">
        <v>4053</v>
      </c>
      <c r="AA12" s="229">
        <v>13331</v>
      </c>
      <c r="AB12" s="229">
        <v>1621</v>
      </c>
      <c r="AC12" s="224">
        <v>411.51788400000021</v>
      </c>
      <c r="AD12" s="224">
        <v>1.3664039999999993</v>
      </c>
      <c r="AE12" s="230">
        <v>301.16852995161054</v>
      </c>
      <c r="AF12" s="231">
        <v>0.99921778702929331</v>
      </c>
      <c r="AG12" s="232"/>
      <c r="AH12" s="233"/>
      <c r="AI12"/>
      <c r="AJ12"/>
      <c r="AK12"/>
    </row>
    <row r="13" spans="2:37" s="58" customFormat="1" ht="72" customHeight="1" thickBot="1" x14ac:dyDescent="0.3">
      <c r="B13" s="88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 x14ac:dyDescent="0.25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 x14ac:dyDescent="0.3"/>
    <row r="19" spans="2:11" ht="19.5" thickBot="1" x14ac:dyDescent="0.3">
      <c r="B19" s="371" t="s">
        <v>149</v>
      </c>
      <c r="C19" s="372"/>
      <c r="D19" s="372"/>
      <c r="E19" s="372"/>
      <c r="F19" s="372"/>
      <c r="G19" s="372"/>
      <c r="H19" s="372"/>
      <c r="I19" s="372"/>
      <c r="J19" s="372"/>
      <c r="K19" s="373"/>
    </row>
    <row r="20" spans="2:11" ht="213.75" customHeight="1" x14ac:dyDescent="0.25">
      <c r="B20" s="374"/>
      <c r="C20" s="375"/>
      <c r="D20" s="375"/>
      <c r="E20" s="375"/>
      <c r="F20" s="375"/>
      <c r="G20" s="375"/>
      <c r="H20" s="375"/>
      <c r="I20" s="375"/>
      <c r="J20" s="375"/>
      <c r="K20" s="376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79" t="s">
        <v>0</v>
      </c>
      <c r="C1" s="279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100" t="s">
        <v>1</v>
      </c>
      <c r="C3" s="336" t="str">
        <f>IF(ISBLANK('Credits, worst circuits, storms'!C3), "", 'Credits, worst circuits, storms'!C3)</f>
        <v>Upper Peninsula Power Co.</v>
      </c>
      <c r="D3" s="337"/>
      <c r="E3" s="71"/>
      <c r="F3" s="101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0" t="s">
        <v>3</v>
      </c>
      <c r="C4" s="338">
        <f>IF(ISBLANK('Credits, worst circuits, storms'!C4), "", 'Credits, worst circuits, storms'!C4)</f>
        <v>45291</v>
      </c>
      <c r="D4" s="339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40" t="s">
        <v>150</v>
      </c>
      <c r="C6" s="341"/>
      <c r="D6" s="341"/>
      <c r="E6" s="341"/>
      <c r="F6" s="341"/>
      <c r="G6" s="341"/>
      <c r="H6" s="341"/>
      <c r="I6" s="341"/>
      <c r="J6" s="341"/>
      <c r="K6" s="34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3"/>
      <c r="C7" s="384"/>
      <c r="D7" s="345" t="s">
        <v>79</v>
      </c>
      <c r="E7" s="345" t="s">
        <v>80</v>
      </c>
      <c r="F7" s="347" t="s">
        <v>81</v>
      </c>
      <c r="G7" s="348"/>
      <c r="H7" s="351" t="s">
        <v>82</v>
      </c>
      <c r="I7" s="352"/>
      <c r="J7" s="352"/>
      <c r="K7" s="353"/>
      <c r="L7" s="24" t="s">
        <v>38</v>
      </c>
      <c r="M7" s="347" t="s">
        <v>83</v>
      </c>
      <c r="N7" s="354"/>
      <c r="O7" s="354"/>
      <c r="P7" s="354"/>
      <c r="Q7" s="354"/>
      <c r="R7" s="348"/>
      <c r="S7" s="345" t="s">
        <v>84</v>
      </c>
      <c r="T7" s="357" t="s">
        <v>85</v>
      </c>
      <c r="U7" s="358"/>
      <c r="V7" s="358"/>
      <c r="W7" s="358"/>
      <c r="X7" s="358"/>
      <c r="Y7" s="358"/>
      <c r="Z7" s="358"/>
      <c r="AA7" s="358"/>
      <c r="AB7" s="358"/>
      <c r="AC7" s="359"/>
      <c r="AD7" s="357" t="s">
        <v>86</v>
      </c>
      <c r="AE7" s="358"/>
      <c r="AF7" s="358"/>
      <c r="AG7" s="358"/>
      <c r="AH7" s="359"/>
      <c r="AI7"/>
      <c r="AJ7"/>
      <c r="AK7"/>
    </row>
    <row r="8" spans="2:37" s="1" customFormat="1" ht="45" customHeight="1" thickBot="1" x14ac:dyDescent="0.3">
      <c r="B8" s="344"/>
      <c r="C8" s="385"/>
      <c r="D8" s="346"/>
      <c r="E8" s="346"/>
      <c r="F8" s="349"/>
      <c r="G8" s="350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49"/>
      <c r="N8" s="355"/>
      <c r="O8" s="355"/>
      <c r="P8" s="355"/>
      <c r="Q8" s="355"/>
      <c r="R8" s="350"/>
      <c r="S8" s="356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9" t="s">
        <v>103</v>
      </c>
      <c r="AH8" s="252" t="s">
        <v>104</v>
      </c>
      <c r="AI8"/>
    </row>
    <row r="9" spans="2:37" s="6" customFormat="1" ht="15.75" customHeight="1" x14ac:dyDescent="0.25">
      <c r="B9" s="378" t="s">
        <v>151</v>
      </c>
      <c r="C9" s="378" t="s">
        <v>152</v>
      </c>
      <c r="D9" s="378" t="s">
        <v>106</v>
      </c>
      <c r="E9" s="378" t="s">
        <v>107</v>
      </c>
      <c r="F9" s="379" t="s">
        <v>108</v>
      </c>
      <c r="G9" s="380" t="s">
        <v>109</v>
      </c>
      <c r="H9" s="379" t="s">
        <v>110</v>
      </c>
      <c r="I9" s="383" t="s">
        <v>111</v>
      </c>
      <c r="J9" s="383" t="s">
        <v>112</v>
      </c>
      <c r="K9" s="383" t="s">
        <v>113</v>
      </c>
      <c r="L9" s="380" t="s">
        <v>114</v>
      </c>
      <c r="M9" s="303" t="s">
        <v>115</v>
      </c>
      <c r="N9" s="362" t="s">
        <v>116</v>
      </c>
      <c r="O9" s="362" t="s">
        <v>117</v>
      </c>
      <c r="P9" s="362" t="s">
        <v>118</v>
      </c>
      <c r="Q9" s="362" t="s">
        <v>119</v>
      </c>
      <c r="R9" s="364" t="s">
        <v>120</v>
      </c>
      <c r="S9" s="366" t="s">
        <v>121</v>
      </c>
      <c r="T9" s="368" t="s">
        <v>122</v>
      </c>
      <c r="U9" s="360" t="s">
        <v>123</v>
      </c>
      <c r="V9" s="360" t="s">
        <v>124</v>
      </c>
      <c r="W9" s="360" t="s">
        <v>125</v>
      </c>
      <c r="X9" s="360" t="s">
        <v>126</v>
      </c>
      <c r="Y9" s="360" t="s">
        <v>127</v>
      </c>
      <c r="Z9" s="360" t="s">
        <v>153</v>
      </c>
      <c r="AA9" s="360" t="s">
        <v>129</v>
      </c>
      <c r="AB9" s="360" t="s">
        <v>130</v>
      </c>
      <c r="AC9" s="382" t="s">
        <v>131</v>
      </c>
      <c r="AD9" s="333" t="s">
        <v>132</v>
      </c>
      <c r="AE9" s="377" t="s">
        <v>133</v>
      </c>
      <c r="AF9" s="377" t="s">
        <v>134</v>
      </c>
      <c r="AG9" s="377" t="s">
        <v>135</v>
      </c>
      <c r="AH9" s="370" t="s">
        <v>136</v>
      </c>
      <c r="AI9" s="1"/>
    </row>
    <row r="10" spans="2:37" s="6" customFormat="1" ht="105.75" customHeight="1" thickBot="1" x14ac:dyDescent="0.3">
      <c r="B10" s="367"/>
      <c r="C10" s="367"/>
      <c r="D10" s="367"/>
      <c r="E10" s="367"/>
      <c r="F10" s="369"/>
      <c r="G10" s="381"/>
      <c r="H10" s="369"/>
      <c r="I10" s="361"/>
      <c r="J10" s="361"/>
      <c r="K10" s="361"/>
      <c r="L10" s="381"/>
      <c r="M10" s="334"/>
      <c r="N10" s="363"/>
      <c r="O10" s="363"/>
      <c r="P10" s="363"/>
      <c r="Q10" s="363"/>
      <c r="R10" s="365"/>
      <c r="S10" s="367"/>
      <c r="T10" s="369"/>
      <c r="U10" s="361"/>
      <c r="V10" s="361"/>
      <c r="W10" s="361"/>
      <c r="X10" s="361"/>
      <c r="Y10" s="361"/>
      <c r="Z10" s="361"/>
      <c r="AA10" s="361"/>
      <c r="AB10" s="361"/>
      <c r="AC10" s="381"/>
      <c r="AD10" s="334"/>
      <c r="AE10" s="363"/>
      <c r="AF10" s="363"/>
      <c r="AG10" s="363"/>
      <c r="AH10" s="365"/>
      <c r="AK10" s="2"/>
    </row>
    <row r="11" spans="2:37" ht="15" customHeight="1" x14ac:dyDescent="0.25">
      <c r="B11" s="144" t="s">
        <v>1348</v>
      </c>
      <c r="C11" s="146" t="s">
        <v>1349</v>
      </c>
      <c r="D11" s="103"/>
      <c r="E11" s="104"/>
      <c r="F11" s="94"/>
      <c r="G11" s="254">
        <v>1</v>
      </c>
      <c r="H11" s="268">
        <v>1</v>
      </c>
      <c r="I11" s="268">
        <v>1</v>
      </c>
      <c r="J11" s="270">
        <v>1</v>
      </c>
      <c r="K11" s="19"/>
      <c r="L11" s="31"/>
      <c r="M11" s="33">
        <v>9.5</v>
      </c>
      <c r="N11" s="113"/>
      <c r="O11" s="113"/>
      <c r="P11" s="67"/>
      <c r="Q11" s="34"/>
      <c r="R11" s="84"/>
      <c r="S11" s="44">
        <v>1470</v>
      </c>
      <c r="T11" s="33">
        <v>409</v>
      </c>
      <c r="U11" s="86"/>
      <c r="V11" s="86">
        <v>86</v>
      </c>
      <c r="W11" s="86"/>
      <c r="X11" s="86">
        <v>1</v>
      </c>
      <c r="Y11" s="34">
        <v>731</v>
      </c>
      <c r="Z11" s="34"/>
      <c r="AA11" s="34">
        <v>59</v>
      </c>
      <c r="AB11" s="67">
        <v>184</v>
      </c>
      <c r="AC11" s="69"/>
      <c r="AD11" s="266"/>
      <c r="AE11" s="263"/>
      <c r="AF11" s="262"/>
      <c r="AG11" s="260"/>
      <c r="AH11" s="14"/>
      <c r="AI11"/>
      <c r="AJ11"/>
      <c r="AK11"/>
    </row>
    <row r="12" spans="2:37" x14ac:dyDescent="0.25">
      <c r="B12" s="120" t="s">
        <v>1348</v>
      </c>
      <c r="C12" s="145" t="s">
        <v>1350</v>
      </c>
      <c r="D12" s="107"/>
      <c r="E12" s="108"/>
      <c r="F12" s="250"/>
      <c r="G12" s="255">
        <v>1</v>
      </c>
      <c r="H12" s="269">
        <v>1</v>
      </c>
      <c r="I12" s="269">
        <v>1</v>
      </c>
      <c r="J12" s="271"/>
      <c r="K12" s="10"/>
      <c r="L12" s="17"/>
      <c r="M12" s="18"/>
      <c r="N12" s="117"/>
      <c r="O12" s="117"/>
      <c r="P12" s="68"/>
      <c r="Q12" s="4"/>
      <c r="R12" s="249"/>
      <c r="S12" s="43">
        <v>1</v>
      </c>
      <c r="T12" s="18"/>
      <c r="U12" s="87"/>
      <c r="V12" s="87"/>
      <c r="W12" s="87"/>
      <c r="X12" s="87"/>
      <c r="Y12" s="4"/>
      <c r="Z12" s="4"/>
      <c r="AA12" s="4">
        <v>1</v>
      </c>
      <c r="AB12" s="68"/>
      <c r="AC12" s="15"/>
      <c r="AD12" s="265"/>
      <c r="AE12" s="264"/>
      <c r="AF12" s="154"/>
      <c r="AG12" s="261"/>
      <c r="AH12" s="13"/>
      <c r="AI12"/>
      <c r="AJ12"/>
      <c r="AK12"/>
    </row>
    <row r="13" spans="2:37" x14ac:dyDescent="0.25">
      <c r="B13" s="120" t="s">
        <v>1348</v>
      </c>
      <c r="C13" s="145" t="s">
        <v>1351</v>
      </c>
      <c r="D13" s="107"/>
      <c r="E13" s="108"/>
      <c r="F13" s="250"/>
      <c r="G13" s="255">
        <v>1</v>
      </c>
      <c r="H13" s="269">
        <v>1</v>
      </c>
      <c r="I13" s="269">
        <v>1</v>
      </c>
      <c r="J13" s="271"/>
      <c r="K13" s="10"/>
      <c r="L13" s="17"/>
      <c r="M13" s="18"/>
      <c r="N13" s="117"/>
      <c r="O13" s="117"/>
      <c r="P13" s="68"/>
      <c r="Q13" s="4"/>
      <c r="R13" s="249"/>
      <c r="S13" s="43">
        <v>14</v>
      </c>
      <c r="T13" s="18"/>
      <c r="U13" s="87"/>
      <c r="V13" s="87">
        <v>1</v>
      </c>
      <c r="W13" s="87"/>
      <c r="X13" s="87"/>
      <c r="Y13" s="4">
        <v>13</v>
      </c>
      <c r="Z13" s="4"/>
      <c r="AA13" s="4"/>
      <c r="AB13" s="68"/>
      <c r="AC13" s="15"/>
      <c r="AD13" s="267"/>
      <c r="AE13" s="264"/>
      <c r="AF13" s="154"/>
      <c r="AG13" s="261"/>
      <c r="AH13" s="13"/>
      <c r="AI13"/>
      <c r="AJ13"/>
      <c r="AK13"/>
    </row>
    <row r="14" spans="2:37" x14ac:dyDescent="0.25">
      <c r="B14" s="120" t="s">
        <v>1348</v>
      </c>
      <c r="C14" s="145" t="s">
        <v>1352</v>
      </c>
      <c r="D14" s="107"/>
      <c r="E14" s="108"/>
      <c r="F14" s="95"/>
      <c r="G14" s="255">
        <v>1</v>
      </c>
      <c r="H14" s="269">
        <v>1</v>
      </c>
      <c r="I14" s="272">
        <v>0.95597484276729561</v>
      </c>
      <c r="J14" s="271">
        <v>1</v>
      </c>
      <c r="K14" s="10"/>
      <c r="L14" s="17"/>
      <c r="M14" s="18">
        <v>2.1</v>
      </c>
      <c r="N14" s="117"/>
      <c r="O14" s="117"/>
      <c r="P14" s="68"/>
      <c r="Q14" s="4"/>
      <c r="R14" s="249"/>
      <c r="S14" s="43">
        <v>1486</v>
      </c>
      <c r="T14" s="18">
        <v>99</v>
      </c>
      <c r="U14" s="87"/>
      <c r="V14" s="87">
        <v>63</v>
      </c>
      <c r="W14" s="87"/>
      <c r="X14" s="87">
        <v>1256</v>
      </c>
      <c r="Y14" s="4">
        <v>44</v>
      </c>
      <c r="Z14" s="4"/>
      <c r="AA14" s="4">
        <v>24</v>
      </c>
      <c r="AB14" s="68"/>
      <c r="AC14" s="15"/>
      <c r="AD14" s="267"/>
      <c r="AE14" s="264"/>
      <c r="AF14" s="154"/>
      <c r="AG14" s="261"/>
      <c r="AH14" s="13"/>
      <c r="AI14"/>
      <c r="AJ14"/>
      <c r="AK14"/>
    </row>
    <row r="15" spans="2:37" x14ac:dyDescent="0.25">
      <c r="B15" s="120" t="s">
        <v>1348</v>
      </c>
      <c r="C15" s="145" t="s">
        <v>1353</v>
      </c>
      <c r="D15" s="107"/>
      <c r="E15" s="108"/>
      <c r="F15" s="95"/>
      <c r="G15" s="255">
        <v>1</v>
      </c>
      <c r="H15" s="269">
        <v>1</v>
      </c>
      <c r="I15" s="269">
        <v>1</v>
      </c>
      <c r="J15" s="271">
        <v>1</v>
      </c>
      <c r="K15" s="10"/>
      <c r="L15" s="17"/>
      <c r="M15" s="18">
        <v>6</v>
      </c>
      <c r="N15" s="117"/>
      <c r="O15" s="117"/>
      <c r="P15" s="68"/>
      <c r="Q15" s="4"/>
      <c r="R15" s="249"/>
      <c r="S15" s="43">
        <v>71</v>
      </c>
      <c r="T15" s="18">
        <v>1</v>
      </c>
      <c r="U15" s="87"/>
      <c r="V15" s="87">
        <v>6</v>
      </c>
      <c r="W15" s="87"/>
      <c r="X15" s="87">
        <v>38</v>
      </c>
      <c r="Y15" s="4"/>
      <c r="Z15" s="4">
        <v>2</v>
      </c>
      <c r="AA15" s="4"/>
      <c r="AB15" s="68">
        <v>24</v>
      </c>
      <c r="AC15" s="15"/>
      <c r="AD15" s="267"/>
      <c r="AE15" s="264"/>
      <c r="AF15" s="154"/>
      <c r="AG15" s="261"/>
      <c r="AH15" s="13"/>
      <c r="AI15"/>
      <c r="AJ15"/>
      <c r="AK15"/>
    </row>
    <row r="16" spans="2:37" x14ac:dyDescent="0.25">
      <c r="B16" s="120" t="s">
        <v>1348</v>
      </c>
      <c r="C16" s="145" t="s">
        <v>1354</v>
      </c>
      <c r="D16" s="107"/>
      <c r="E16" s="108"/>
      <c r="F16" s="250"/>
      <c r="G16" s="255">
        <v>1</v>
      </c>
      <c r="H16" s="269">
        <v>1</v>
      </c>
      <c r="I16" s="269">
        <v>1</v>
      </c>
      <c r="J16" s="271">
        <v>1</v>
      </c>
      <c r="K16" s="10"/>
      <c r="L16" s="17"/>
      <c r="M16" s="18">
        <v>13.6</v>
      </c>
      <c r="N16" s="117"/>
      <c r="O16" s="117"/>
      <c r="P16" s="68"/>
      <c r="Q16" s="4"/>
      <c r="R16" s="249"/>
      <c r="S16" s="43">
        <v>187</v>
      </c>
      <c r="T16" s="18"/>
      <c r="U16" s="87"/>
      <c r="V16" s="87">
        <v>54</v>
      </c>
      <c r="W16" s="87"/>
      <c r="X16" s="87">
        <v>1</v>
      </c>
      <c r="Y16" s="4">
        <v>29</v>
      </c>
      <c r="Z16" s="4"/>
      <c r="AA16" s="4">
        <v>102</v>
      </c>
      <c r="AB16" s="68">
        <v>1</v>
      </c>
      <c r="AC16" s="15"/>
      <c r="AD16" s="267"/>
      <c r="AE16" s="264"/>
      <c r="AF16" s="154"/>
      <c r="AG16" s="261"/>
      <c r="AH16" s="13"/>
      <c r="AI16"/>
      <c r="AJ16"/>
      <c r="AK16"/>
    </row>
    <row r="17" spans="2:37" x14ac:dyDescent="0.25">
      <c r="B17" s="120"/>
      <c r="C17" s="145"/>
      <c r="D17" s="107"/>
      <c r="E17" s="108"/>
      <c r="F17" s="250"/>
      <c r="G17" s="256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49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5"/>
      <c r="D18" s="107"/>
      <c r="E18" s="108"/>
      <c r="F18" s="250"/>
      <c r="G18" s="256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49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3"/>
      <c r="C19" s="145"/>
      <c r="D19" s="107"/>
      <c r="E19" s="108"/>
      <c r="F19" s="95"/>
      <c r="G19" s="256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49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7"/>
      <c r="D20" s="121"/>
      <c r="E20" s="122"/>
      <c r="F20" s="123"/>
      <c r="G20" s="257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 x14ac:dyDescent="0.3">
      <c r="B21" s="88" t="s">
        <v>139</v>
      </c>
      <c r="C21" s="88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G2" sqref="G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79" t="s">
        <v>0</v>
      </c>
      <c r="C1" s="279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100" t="s">
        <v>1</v>
      </c>
      <c r="C3" s="336" t="str">
        <f>IF(ISBLANK('Credits, worst circuits, storms'!C3), "", 'Credits, worst circuits, storms'!C3)</f>
        <v>Upper Peninsula Power Co.</v>
      </c>
      <c r="D3" s="337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0" t="s">
        <v>3</v>
      </c>
      <c r="C4" s="338">
        <f>IF(ISBLANK('Credits, worst circuits, storms'!C4), "", 'Credits, worst circuits, storms'!C4)</f>
        <v>45291</v>
      </c>
      <c r="D4" s="339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40" t="s">
        <v>154</v>
      </c>
      <c r="C6" s="341"/>
      <c r="D6" s="341"/>
      <c r="E6" s="341"/>
      <c r="F6" s="341"/>
      <c r="G6" s="341"/>
      <c r="H6" s="341"/>
      <c r="I6" s="341"/>
      <c r="J6" s="341"/>
      <c r="K6" s="34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3"/>
      <c r="C7" s="358" t="s">
        <v>79</v>
      </c>
      <c r="D7" s="396" t="s">
        <v>80</v>
      </c>
      <c r="E7" s="347" t="s">
        <v>81</v>
      </c>
      <c r="F7" s="348"/>
      <c r="G7" s="351" t="s">
        <v>82</v>
      </c>
      <c r="H7" s="352"/>
      <c r="I7" s="352"/>
      <c r="J7" s="353"/>
      <c r="K7" s="24" t="s">
        <v>38</v>
      </c>
      <c r="L7" s="347" t="s">
        <v>83</v>
      </c>
      <c r="M7" s="354"/>
      <c r="N7" s="354"/>
      <c r="O7" s="354"/>
      <c r="P7" s="354"/>
      <c r="Q7" s="348"/>
      <c r="R7" s="345" t="s">
        <v>84</v>
      </c>
      <c r="S7" s="357" t="s">
        <v>85</v>
      </c>
      <c r="T7" s="390"/>
      <c r="U7" s="390"/>
      <c r="V7" s="390"/>
      <c r="W7" s="390"/>
      <c r="X7" s="390"/>
      <c r="Y7" s="390"/>
      <c r="Z7" s="390"/>
      <c r="AA7" s="390"/>
      <c r="AB7" s="391"/>
      <c r="AC7" s="357" t="s">
        <v>86</v>
      </c>
      <c r="AD7" s="390"/>
      <c r="AE7" s="390"/>
      <c r="AF7" s="390"/>
      <c r="AG7" s="391"/>
      <c r="AH7"/>
      <c r="AI7"/>
      <c r="AJ7"/>
      <c r="AK7"/>
      <c r="AL7"/>
      <c r="AM7"/>
    </row>
    <row r="8" spans="2:39" s="1" customFormat="1" ht="54" customHeight="1" thickBot="1" x14ac:dyDescent="0.3">
      <c r="B8" s="344"/>
      <c r="C8" s="395"/>
      <c r="D8" s="397"/>
      <c r="E8" s="349"/>
      <c r="F8" s="350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92"/>
      <c r="M8" s="393"/>
      <c r="N8" s="393"/>
      <c r="O8" s="393"/>
      <c r="P8" s="393"/>
      <c r="Q8" s="394"/>
      <c r="R8" s="356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9" t="s">
        <v>103</v>
      </c>
      <c r="AG8" s="252" t="s">
        <v>104</v>
      </c>
      <c r="AH8"/>
    </row>
    <row r="9" spans="2:39" s="6" customFormat="1" ht="15.75" customHeight="1" x14ac:dyDescent="0.25">
      <c r="B9" s="398" t="s">
        <v>155</v>
      </c>
      <c r="C9" s="378" t="s">
        <v>106</v>
      </c>
      <c r="D9" s="378" t="s">
        <v>107</v>
      </c>
      <c r="E9" s="379" t="s">
        <v>108</v>
      </c>
      <c r="F9" s="380" t="s">
        <v>109</v>
      </c>
      <c r="G9" s="379" t="s">
        <v>110</v>
      </c>
      <c r="H9" s="383" t="s">
        <v>111</v>
      </c>
      <c r="I9" s="383" t="s">
        <v>112</v>
      </c>
      <c r="J9" s="383" t="s">
        <v>113</v>
      </c>
      <c r="K9" s="380" t="s">
        <v>114</v>
      </c>
      <c r="L9" s="303" t="s">
        <v>115</v>
      </c>
      <c r="M9" s="362" t="s">
        <v>116</v>
      </c>
      <c r="N9" s="362" t="s">
        <v>117</v>
      </c>
      <c r="O9" s="389" t="s">
        <v>118</v>
      </c>
      <c r="P9" s="362" t="s">
        <v>119</v>
      </c>
      <c r="Q9" s="364" t="s">
        <v>120</v>
      </c>
      <c r="R9" s="366" t="s">
        <v>121</v>
      </c>
      <c r="S9" s="368" t="s">
        <v>122</v>
      </c>
      <c r="T9" s="360" t="s">
        <v>123</v>
      </c>
      <c r="U9" s="360" t="s">
        <v>124</v>
      </c>
      <c r="V9" s="360" t="s">
        <v>125</v>
      </c>
      <c r="W9" s="360" t="s">
        <v>126</v>
      </c>
      <c r="X9" s="360" t="s">
        <v>127</v>
      </c>
      <c r="Y9" s="360" t="s">
        <v>153</v>
      </c>
      <c r="Z9" s="360" t="s">
        <v>129</v>
      </c>
      <c r="AA9" s="360" t="s">
        <v>130</v>
      </c>
      <c r="AB9" s="382" t="s">
        <v>131</v>
      </c>
      <c r="AC9" s="333" t="s">
        <v>132</v>
      </c>
      <c r="AD9" s="377" t="s">
        <v>133</v>
      </c>
      <c r="AE9" s="377" t="s">
        <v>134</v>
      </c>
      <c r="AF9" s="386" t="s">
        <v>135</v>
      </c>
      <c r="AG9" s="370" t="s">
        <v>136</v>
      </c>
      <c r="AH9" s="1"/>
    </row>
    <row r="10" spans="2:39" s="6" customFormat="1" ht="102" customHeight="1" thickBot="1" x14ac:dyDescent="0.3">
      <c r="B10" s="399"/>
      <c r="C10" s="367"/>
      <c r="D10" s="367"/>
      <c r="E10" s="369"/>
      <c r="F10" s="381"/>
      <c r="G10" s="369"/>
      <c r="H10" s="361"/>
      <c r="I10" s="361"/>
      <c r="J10" s="361"/>
      <c r="K10" s="381"/>
      <c r="L10" s="334"/>
      <c r="M10" s="363"/>
      <c r="N10" s="363"/>
      <c r="O10" s="387"/>
      <c r="P10" s="363"/>
      <c r="Q10" s="365"/>
      <c r="R10" s="367"/>
      <c r="S10" s="369"/>
      <c r="T10" s="388"/>
      <c r="U10" s="388"/>
      <c r="V10" s="388"/>
      <c r="W10" s="388"/>
      <c r="X10" s="361"/>
      <c r="Y10" s="361"/>
      <c r="Z10" s="361"/>
      <c r="AA10" s="361"/>
      <c r="AB10" s="381"/>
      <c r="AC10" s="334"/>
      <c r="AD10" s="363"/>
      <c r="AE10" s="363"/>
      <c r="AF10" s="387"/>
      <c r="AG10" s="365"/>
      <c r="AJ10" s="2"/>
    </row>
    <row r="11" spans="2:39" ht="15" customHeight="1" x14ac:dyDescent="0.25">
      <c r="B11" s="63" t="s">
        <v>156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157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158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159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160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161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162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163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164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0" t="s">
        <v>165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79" t="s">
        <v>0</v>
      </c>
      <c r="C1" s="279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100" t="s">
        <v>1</v>
      </c>
      <c r="C3" s="336" t="str">
        <f>IF(ISBLANK('Credits, worst circuits, storms'!C3), "", 'Credits, worst circuits, storms'!C3)</f>
        <v>Upper Peninsula Power Co.</v>
      </c>
      <c r="D3" s="337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38" t="s">
        <v>3</v>
      </c>
      <c r="C4" s="400">
        <f>IF(ISBLANK('Credits, worst circuits, storms'!C4), "", 'Credits, worst circuits, storms'!C4)</f>
        <v>45291</v>
      </c>
      <c r="D4" s="401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39" t="s">
        <v>166</v>
      </c>
      <c r="C5" s="338"/>
      <c r="D5" s="339"/>
      <c r="E5" s="71"/>
      <c r="F5" s="237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1" customFormat="1" ht="33" customHeight="1" thickBot="1" x14ac:dyDescent="0.3">
      <c r="B7" s="340" t="s">
        <v>167</v>
      </c>
      <c r="C7" s="341"/>
      <c r="D7" s="341"/>
      <c r="E7" s="341"/>
      <c r="F7" s="341"/>
      <c r="G7" s="341"/>
      <c r="H7" s="341"/>
      <c r="I7" s="341"/>
      <c r="J7" s="341"/>
      <c r="K7" s="342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43"/>
      <c r="C8" s="358" t="s">
        <v>79</v>
      </c>
      <c r="D8" s="396" t="s">
        <v>80</v>
      </c>
      <c r="E8" s="347" t="s">
        <v>81</v>
      </c>
      <c r="F8" s="348"/>
      <c r="G8" s="351" t="s">
        <v>82</v>
      </c>
      <c r="H8" s="352"/>
      <c r="I8" s="352"/>
      <c r="J8" s="353"/>
      <c r="K8" s="24" t="s">
        <v>38</v>
      </c>
      <c r="L8" s="347" t="s">
        <v>83</v>
      </c>
      <c r="M8" s="354"/>
      <c r="N8" s="354"/>
      <c r="O8" s="354"/>
      <c r="P8" s="354"/>
      <c r="Q8" s="348"/>
      <c r="R8" s="345" t="s">
        <v>84</v>
      </c>
      <c r="S8" s="357" t="s">
        <v>85</v>
      </c>
      <c r="T8" s="390"/>
      <c r="U8" s="390"/>
      <c r="V8" s="390"/>
      <c r="W8" s="390"/>
      <c r="X8" s="390"/>
      <c r="Y8" s="390"/>
      <c r="Z8" s="390"/>
      <c r="AA8" s="390"/>
      <c r="AB8" s="391"/>
      <c r="AC8" s="357" t="s">
        <v>86</v>
      </c>
      <c r="AD8" s="390"/>
      <c r="AE8" s="390"/>
      <c r="AF8" s="390"/>
      <c r="AG8" s="391"/>
      <c r="AH8"/>
      <c r="AI8"/>
      <c r="AJ8"/>
      <c r="AK8"/>
      <c r="AL8"/>
      <c r="AM8"/>
    </row>
    <row r="9" spans="2:39" s="1" customFormat="1" ht="73.900000000000006" customHeight="1" thickBot="1" x14ac:dyDescent="0.3">
      <c r="B9" s="344"/>
      <c r="C9" s="395"/>
      <c r="D9" s="397"/>
      <c r="E9" s="349"/>
      <c r="F9" s="350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92"/>
      <c r="M9" s="393"/>
      <c r="N9" s="393"/>
      <c r="O9" s="393"/>
      <c r="P9" s="393"/>
      <c r="Q9" s="394"/>
      <c r="R9" s="356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9" t="s">
        <v>103</v>
      </c>
      <c r="AG9" s="252" t="s">
        <v>104</v>
      </c>
      <c r="AH9"/>
    </row>
    <row r="10" spans="2:39" s="6" customFormat="1" ht="15.75" customHeight="1" x14ac:dyDescent="0.25">
      <c r="B10" s="398" t="s">
        <v>168</v>
      </c>
      <c r="C10" s="378" t="s">
        <v>106</v>
      </c>
      <c r="D10" s="378" t="s">
        <v>107</v>
      </c>
      <c r="E10" s="379" t="s">
        <v>108</v>
      </c>
      <c r="F10" s="380" t="s">
        <v>109</v>
      </c>
      <c r="G10" s="379" t="s">
        <v>110</v>
      </c>
      <c r="H10" s="383" t="s">
        <v>111</v>
      </c>
      <c r="I10" s="383" t="s">
        <v>112</v>
      </c>
      <c r="J10" s="383" t="s">
        <v>113</v>
      </c>
      <c r="K10" s="380" t="s">
        <v>114</v>
      </c>
      <c r="L10" s="303" t="s">
        <v>115</v>
      </c>
      <c r="M10" s="362" t="s">
        <v>116</v>
      </c>
      <c r="N10" s="362" t="s">
        <v>117</v>
      </c>
      <c r="O10" s="389" t="s">
        <v>118</v>
      </c>
      <c r="P10" s="362" t="s">
        <v>119</v>
      </c>
      <c r="Q10" s="364" t="s">
        <v>120</v>
      </c>
      <c r="R10" s="366" t="s">
        <v>121</v>
      </c>
      <c r="S10" s="368" t="s">
        <v>122</v>
      </c>
      <c r="T10" s="360" t="s">
        <v>123</v>
      </c>
      <c r="U10" s="360" t="s">
        <v>124</v>
      </c>
      <c r="V10" s="360" t="s">
        <v>125</v>
      </c>
      <c r="W10" s="360" t="s">
        <v>126</v>
      </c>
      <c r="X10" s="360" t="s">
        <v>127</v>
      </c>
      <c r="Y10" s="360" t="s">
        <v>153</v>
      </c>
      <c r="Z10" s="360" t="s">
        <v>129</v>
      </c>
      <c r="AA10" s="360" t="s">
        <v>130</v>
      </c>
      <c r="AB10" s="382" t="s">
        <v>131</v>
      </c>
      <c r="AC10" s="333" t="s">
        <v>132</v>
      </c>
      <c r="AD10" s="377" t="s">
        <v>133</v>
      </c>
      <c r="AE10" s="377" t="s">
        <v>134</v>
      </c>
      <c r="AF10" s="386" t="s">
        <v>135</v>
      </c>
      <c r="AG10" s="370" t="s">
        <v>136</v>
      </c>
      <c r="AH10" s="1"/>
    </row>
    <row r="11" spans="2:39" s="6" customFormat="1" ht="106.5" customHeight="1" thickBot="1" x14ac:dyDescent="0.3">
      <c r="B11" s="399"/>
      <c r="C11" s="367"/>
      <c r="D11" s="367"/>
      <c r="E11" s="369"/>
      <c r="F11" s="381"/>
      <c r="G11" s="369"/>
      <c r="H11" s="361"/>
      <c r="I11" s="361"/>
      <c r="J11" s="361"/>
      <c r="K11" s="381"/>
      <c r="L11" s="334"/>
      <c r="M11" s="363"/>
      <c r="N11" s="363"/>
      <c r="O11" s="387"/>
      <c r="P11" s="363"/>
      <c r="Q11" s="365"/>
      <c r="R11" s="367"/>
      <c r="S11" s="369"/>
      <c r="T11" s="388"/>
      <c r="U11" s="388"/>
      <c r="V11" s="388"/>
      <c r="W11" s="388"/>
      <c r="X11" s="361"/>
      <c r="Y11" s="361"/>
      <c r="Z11" s="361"/>
      <c r="AA11" s="361"/>
      <c r="AB11" s="381"/>
      <c r="AC11" s="334"/>
      <c r="AD11" s="363"/>
      <c r="AE11" s="363"/>
      <c r="AF11" s="387"/>
      <c r="AG11" s="365"/>
      <c r="AJ11" s="2"/>
    </row>
    <row r="12" spans="2:39" ht="15" customHeight="1" x14ac:dyDescent="0.25">
      <c r="B12" s="63" t="s">
        <v>169</v>
      </c>
      <c r="C12" s="103"/>
      <c r="D12" s="104"/>
      <c r="E12" s="105"/>
      <c r="F12" s="106"/>
      <c r="G12" s="19"/>
      <c r="H12" s="32"/>
      <c r="I12" s="5"/>
      <c r="J12" s="19"/>
      <c r="K12" s="31"/>
      <c r="L12" s="112"/>
      <c r="M12" s="113"/>
      <c r="N12" s="113"/>
      <c r="O12" s="114"/>
      <c r="P12" s="113"/>
      <c r="Q12" s="115"/>
      <c r="R12" s="44"/>
      <c r="S12" s="33"/>
      <c r="T12" s="86"/>
      <c r="U12" s="86"/>
      <c r="V12" s="86"/>
      <c r="W12" s="86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170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171</v>
      </c>
      <c r="C14" s="107"/>
      <c r="D14" s="108"/>
      <c r="E14" s="109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172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173</v>
      </c>
      <c r="C16" s="107"/>
      <c r="D16" s="108"/>
      <c r="E16" s="111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174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175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176</v>
      </c>
      <c r="C19" s="107"/>
      <c r="D19" s="108"/>
      <c r="E19" s="109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177</v>
      </c>
      <c r="C20" s="107"/>
      <c r="D20" s="108"/>
      <c r="E20" s="111"/>
      <c r="F20" s="110"/>
      <c r="G20" s="10"/>
      <c r="H20" s="9"/>
      <c r="I20" s="3"/>
      <c r="J20" s="10"/>
      <c r="K20" s="17"/>
      <c r="L20" s="116"/>
      <c r="M20" s="117"/>
      <c r="N20" s="117"/>
      <c r="O20" s="118"/>
      <c r="P20" s="117"/>
      <c r="Q20" s="119"/>
      <c r="R20" s="43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178</v>
      </c>
      <c r="C21" s="121"/>
      <c r="D21" s="122"/>
      <c r="E21" s="139"/>
      <c r="F21" s="140"/>
      <c r="G21" s="125"/>
      <c r="H21" s="126"/>
      <c r="I21" s="127"/>
      <c r="J21" s="125"/>
      <c r="K21" s="128"/>
      <c r="L21" s="116"/>
      <c r="M21" s="117"/>
      <c r="N21" s="117"/>
      <c r="O21" s="118"/>
      <c r="P21" s="117"/>
      <c r="Q21" s="119"/>
      <c r="R21" s="134"/>
      <c r="S21" s="18"/>
      <c r="T21" s="87"/>
      <c r="U21" s="87"/>
      <c r="V21" s="87"/>
      <c r="W21" s="87"/>
      <c r="X21" s="4"/>
      <c r="Y21" s="4"/>
      <c r="Z21" s="4"/>
      <c r="AA21" s="68"/>
      <c r="AB21" s="15"/>
      <c r="AC21" s="40"/>
      <c r="AD21" s="4"/>
      <c r="AE21" s="10"/>
      <c r="AF21" s="17"/>
      <c r="AG21" s="96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90"/>
      <c r="M22" s="91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2:39" s="58" customFormat="1" x14ac:dyDescent="0.25">
      <c r="B23" s="253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61</v>
      </c>
      <c r="G1" t="s">
        <v>181</v>
      </c>
    </row>
    <row r="2" spans="1:7" x14ac:dyDescent="0.25">
      <c r="A2" s="97" t="s">
        <v>182</v>
      </c>
      <c r="C2" s="98">
        <f ca="1">EOMONTH(TODAY(), 0)</f>
        <v>45322</v>
      </c>
      <c r="D2" s="99"/>
      <c r="E2" t="s">
        <v>183</v>
      </c>
      <c r="G2" s="191">
        <f ca="1">DATE(YEAR(TODAY()), 6, 30)</f>
        <v>45473</v>
      </c>
    </row>
    <row r="3" spans="1:7" x14ac:dyDescent="0.25">
      <c r="A3" s="97" t="s">
        <v>184</v>
      </c>
      <c r="C3" s="98">
        <f ca="1">EOMONTH(TODAY(), -1)</f>
        <v>45291</v>
      </c>
      <c r="E3" t="s">
        <v>185</v>
      </c>
      <c r="G3" s="191">
        <f ca="1">DATE(YEAR(G2)-1, 6, 30)</f>
        <v>45107</v>
      </c>
    </row>
    <row r="4" spans="1:7" x14ac:dyDescent="0.25">
      <c r="A4" s="97" t="s">
        <v>186</v>
      </c>
      <c r="C4" s="98">
        <f ca="1">EOMONTH(TODAY(), -2)</f>
        <v>45260</v>
      </c>
      <c r="E4" t="s">
        <v>187</v>
      </c>
      <c r="G4" s="191">
        <f t="shared" ref="G4:G52" ca="1" si="0">DATE(YEAR(G3)-1, 6, 30)</f>
        <v>44742</v>
      </c>
    </row>
    <row r="5" spans="1:7" x14ac:dyDescent="0.25">
      <c r="A5" s="97" t="s">
        <v>188</v>
      </c>
      <c r="C5" s="98">
        <f ca="1">EOMONTH(TODAY(), -3)</f>
        <v>45230</v>
      </c>
      <c r="E5" t="s">
        <v>189</v>
      </c>
      <c r="G5" s="191">
        <f t="shared" ca="1" si="0"/>
        <v>44377</v>
      </c>
    </row>
    <row r="6" spans="1:7" x14ac:dyDescent="0.25">
      <c r="A6" s="97" t="s">
        <v>190</v>
      </c>
      <c r="C6" s="98">
        <f ca="1">EOMONTH(TODAY(), -4)</f>
        <v>45199</v>
      </c>
      <c r="E6" t="s">
        <v>191</v>
      </c>
      <c r="G6" s="191">
        <f t="shared" ca="1" si="0"/>
        <v>44012</v>
      </c>
    </row>
    <row r="7" spans="1:7" x14ac:dyDescent="0.25">
      <c r="A7" s="97" t="s">
        <v>192</v>
      </c>
      <c r="C7" s="98">
        <f ca="1">EOMONTH(TODAY(), -5)</f>
        <v>45169</v>
      </c>
      <c r="E7" t="s">
        <v>193</v>
      </c>
      <c r="G7" s="191">
        <f t="shared" ca="1" si="0"/>
        <v>43646</v>
      </c>
    </row>
    <row r="8" spans="1:7" x14ac:dyDescent="0.25">
      <c r="A8" s="97" t="s">
        <v>194</v>
      </c>
      <c r="C8" s="98">
        <f ca="1">EOMONTH(TODAY(), -6)</f>
        <v>45138</v>
      </c>
      <c r="G8" s="191">
        <f t="shared" ca="1" si="0"/>
        <v>43281</v>
      </c>
    </row>
    <row r="9" spans="1:7" x14ac:dyDescent="0.25">
      <c r="A9" s="97" t="s">
        <v>195</v>
      </c>
      <c r="C9" s="98">
        <f ca="1">EOMONTH(TODAY(), -7)</f>
        <v>45107</v>
      </c>
      <c r="G9" s="191">
        <f t="shared" ca="1" si="0"/>
        <v>42916</v>
      </c>
    </row>
    <row r="10" spans="1:7" x14ac:dyDescent="0.25">
      <c r="A10" s="97" t="s">
        <v>196</v>
      </c>
      <c r="C10" s="98">
        <f ca="1">EOMONTH(TODAY(), -8)</f>
        <v>45077</v>
      </c>
      <c r="G10" s="191">
        <f t="shared" ca="1" si="0"/>
        <v>42551</v>
      </c>
    </row>
    <row r="11" spans="1:7" x14ac:dyDescent="0.25">
      <c r="A11" s="97" t="s">
        <v>197</v>
      </c>
      <c r="C11" s="98">
        <f ca="1">EOMONTH(TODAY(), -9)</f>
        <v>45046</v>
      </c>
      <c r="G11" s="191">
        <f t="shared" ca="1" si="0"/>
        <v>42185</v>
      </c>
    </row>
    <row r="12" spans="1:7" x14ac:dyDescent="0.25">
      <c r="A12" s="97" t="s">
        <v>198</v>
      </c>
      <c r="C12" s="98">
        <f ca="1">EOMONTH(TODAY(), -10)</f>
        <v>45016</v>
      </c>
      <c r="G12" s="191">
        <f t="shared" ca="1" si="0"/>
        <v>41820</v>
      </c>
    </row>
    <row r="13" spans="1:7" x14ac:dyDescent="0.25">
      <c r="C13" s="98">
        <f ca="1">EOMONTH(TODAY(), -11)</f>
        <v>44985</v>
      </c>
      <c r="G13" s="191">
        <f t="shared" ca="1" si="0"/>
        <v>41455</v>
      </c>
    </row>
    <row r="14" spans="1:7" x14ac:dyDescent="0.25">
      <c r="C14" s="98">
        <f ca="1">EOMONTH(TODAY(), -12)</f>
        <v>44957</v>
      </c>
      <c r="G14" s="191">
        <f t="shared" ca="1" si="0"/>
        <v>41090</v>
      </c>
    </row>
    <row r="15" spans="1:7" x14ac:dyDescent="0.25">
      <c r="C15" s="98">
        <f ca="1">EOMONTH(TODAY(), -13)</f>
        <v>44926</v>
      </c>
      <c r="G15" s="191">
        <f t="shared" ca="1" si="0"/>
        <v>40724</v>
      </c>
    </row>
    <row r="16" spans="1:7" x14ac:dyDescent="0.25">
      <c r="C16" s="98">
        <f ca="1">EOMONTH(TODAY(), -14)</f>
        <v>44895</v>
      </c>
      <c r="G16" s="191">
        <f t="shared" ca="1" si="0"/>
        <v>40359</v>
      </c>
    </row>
    <row r="17" spans="3:7" x14ac:dyDescent="0.25">
      <c r="C17" s="98">
        <f ca="1">EOMONTH(TODAY(), -16)</f>
        <v>44834</v>
      </c>
      <c r="G17" s="191">
        <f t="shared" ca="1" si="0"/>
        <v>39994</v>
      </c>
    </row>
    <row r="18" spans="3:7" x14ac:dyDescent="0.25">
      <c r="C18" s="98">
        <f ca="1">EOMONTH(TODAY(), -15)</f>
        <v>44865</v>
      </c>
      <c r="G18" s="191">
        <f t="shared" ca="1" si="0"/>
        <v>39629</v>
      </c>
    </row>
    <row r="19" spans="3:7" x14ac:dyDescent="0.25">
      <c r="C19" s="98">
        <f ca="1">EOMONTH(TODAY(), -17)</f>
        <v>44804</v>
      </c>
      <c r="G19" s="191">
        <f t="shared" ca="1" si="0"/>
        <v>39263</v>
      </c>
    </row>
    <row r="20" spans="3:7" x14ac:dyDescent="0.25">
      <c r="C20" s="98">
        <f ca="1">EOMONTH(TODAY(), -18)</f>
        <v>44773</v>
      </c>
      <c r="G20" s="191">
        <f t="shared" ca="1" si="0"/>
        <v>38898</v>
      </c>
    </row>
    <row r="21" spans="3:7" x14ac:dyDescent="0.25">
      <c r="G21" s="191">
        <f t="shared" ca="1" si="0"/>
        <v>38533</v>
      </c>
    </row>
    <row r="22" spans="3:7" x14ac:dyDescent="0.25">
      <c r="G22" s="191">
        <f t="shared" ca="1" si="0"/>
        <v>38168</v>
      </c>
    </row>
    <row r="23" spans="3:7" x14ac:dyDescent="0.25">
      <c r="G23" s="191">
        <f t="shared" ca="1" si="0"/>
        <v>37802</v>
      </c>
    </row>
    <row r="24" spans="3:7" x14ac:dyDescent="0.25">
      <c r="G24" s="191">
        <f t="shared" ca="1" si="0"/>
        <v>37437</v>
      </c>
    </row>
    <row r="25" spans="3:7" x14ac:dyDescent="0.25">
      <c r="G25" s="191">
        <f t="shared" ca="1" si="0"/>
        <v>37072</v>
      </c>
    </row>
    <row r="26" spans="3:7" x14ac:dyDescent="0.25">
      <c r="G26" s="191">
        <f t="shared" ca="1" si="0"/>
        <v>36707</v>
      </c>
    </row>
    <row r="27" spans="3:7" x14ac:dyDescent="0.25">
      <c r="G27" s="191">
        <f t="shared" ca="1" si="0"/>
        <v>36341</v>
      </c>
    </row>
    <row r="28" spans="3:7" x14ac:dyDescent="0.25">
      <c r="G28" s="191">
        <f t="shared" ca="1" si="0"/>
        <v>35976</v>
      </c>
    </row>
    <row r="29" spans="3:7" x14ac:dyDescent="0.25">
      <c r="G29" s="191">
        <f t="shared" ca="1" si="0"/>
        <v>35611</v>
      </c>
    </row>
    <row r="30" spans="3:7" x14ac:dyDescent="0.25">
      <c r="G30" s="191">
        <f t="shared" ca="1" si="0"/>
        <v>35246</v>
      </c>
    </row>
    <row r="31" spans="3:7" x14ac:dyDescent="0.25">
      <c r="G31" s="191">
        <f t="shared" ca="1" si="0"/>
        <v>34880</v>
      </c>
    </row>
    <row r="32" spans="3:7" x14ac:dyDescent="0.25">
      <c r="G32" s="191">
        <f t="shared" ca="1" si="0"/>
        <v>34515</v>
      </c>
    </row>
    <row r="33" spans="7:7" x14ac:dyDescent="0.25">
      <c r="G33" s="191">
        <f t="shared" ca="1" si="0"/>
        <v>34150</v>
      </c>
    </row>
    <row r="34" spans="7:7" x14ac:dyDescent="0.25">
      <c r="G34" s="191">
        <f t="shared" ca="1" si="0"/>
        <v>33785</v>
      </c>
    </row>
    <row r="35" spans="7:7" x14ac:dyDescent="0.25">
      <c r="G35" s="191">
        <f t="shared" ca="1" si="0"/>
        <v>33419</v>
      </c>
    </row>
    <row r="36" spans="7:7" x14ac:dyDescent="0.25">
      <c r="G36" s="191">
        <f t="shared" ca="1" si="0"/>
        <v>33054</v>
      </c>
    </row>
    <row r="37" spans="7:7" x14ac:dyDescent="0.25">
      <c r="G37" s="191">
        <f t="shared" ca="1" si="0"/>
        <v>32689</v>
      </c>
    </row>
    <row r="38" spans="7:7" x14ac:dyDescent="0.25">
      <c r="G38" s="191">
        <f t="shared" ca="1" si="0"/>
        <v>32324</v>
      </c>
    </row>
    <row r="39" spans="7:7" x14ac:dyDescent="0.25">
      <c r="G39" s="191">
        <f t="shared" ca="1" si="0"/>
        <v>31958</v>
      </c>
    </row>
    <row r="40" spans="7:7" x14ac:dyDescent="0.25">
      <c r="G40" s="191">
        <f t="shared" ca="1" si="0"/>
        <v>31593</v>
      </c>
    </row>
    <row r="41" spans="7:7" x14ac:dyDescent="0.25">
      <c r="G41" s="191">
        <f t="shared" ca="1" si="0"/>
        <v>31228</v>
      </c>
    </row>
    <row r="42" spans="7:7" x14ac:dyDescent="0.25">
      <c r="G42" s="191">
        <f t="shared" ca="1" si="0"/>
        <v>30863</v>
      </c>
    </row>
    <row r="43" spans="7:7" x14ac:dyDescent="0.25">
      <c r="G43" s="191">
        <f t="shared" ca="1" si="0"/>
        <v>30497</v>
      </c>
    </row>
    <row r="44" spans="7:7" x14ac:dyDescent="0.25">
      <c r="G44" s="191">
        <f t="shared" ca="1" si="0"/>
        <v>30132</v>
      </c>
    </row>
    <row r="45" spans="7:7" x14ac:dyDescent="0.25">
      <c r="G45" s="191">
        <f t="shared" ca="1" si="0"/>
        <v>29767</v>
      </c>
    </row>
    <row r="46" spans="7:7" x14ac:dyDescent="0.25">
      <c r="G46" s="191">
        <f t="shared" ca="1" si="0"/>
        <v>29402</v>
      </c>
    </row>
    <row r="47" spans="7:7" x14ac:dyDescent="0.25">
      <c r="G47" s="191">
        <f t="shared" ca="1" si="0"/>
        <v>29036</v>
      </c>
    </row>
    <row r="48" spans="7:7" x14ac:dyDescent="0.25">
      <c r="G48" s="191">
        <f t="shared" ca="1" si="0"/>
        <v>28671</v>
      </c>
    </row>
    <row r="49" spans="7:7" x14ac:dyDescent="0.25">
      <c r="G49" s="191">
        <f t="shared" ca="1" si="0"/>
        <v>28306</v>
      </c>
    </row>
    <row r="50" spans="7:7" x14ac:dyDescent="0.25">
      <c r="G50" s="191">
        <f t="shared" ca="1" si="0"/>
        <v>27941</v>
      </c>
    </row>
    <row r="51" spans="7:7" x14ac:dyDescent="0.25">
      <c r="G51" s="191">
        <f t="shared" ca="1" si="0"/>
        <v>27575</v>
      </c>
    </row>
    <row r="52" spans="7:7" x14ac:dyDescent="0.25">
      <c r="G52" s="191">
        <f t="shared" ca="1" si="0"/>
        <v>27210</v>
      </c>
    </row>
    <row r="53" spans="7:7" x14ac:dyDescent="0.25">
      <c r="G53" s="99"/>
    </row>
    <row r="54" spans="7:7" x14ac:dyDescent="0.25">
      <c r="G54" s="99"/>
    </row>
    <row r="55" spans="7:7" x14ac:dyDescent="0.25">
      <c r="G55" s="99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48</v>
      </c>
      <c r="AW1" t="s">
        <v>49</v>
      </c>
      <c r="AX1" t="s">
        <v>50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IF(ISBLANK(INDIRECT("'"&amp;B7)),"",TRIM(CLEAN(INDIRECT("'"&amp;B7))))</f>
        <v>Upper Peninsula Power Co.</v>
      </c>
      <c r="C2" s="236" t="str" cm="1">
        <f t="array" aca="1" ref="C2" ca="1">IF(ISBLANK(INDIRECT("'"&amp;C7)),"",TRIM(CLEAN(INDIRECT("'"&amp;C7))))</f>
        <v>45291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/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/>
      </c>
      <c r="N2" s="179" t="str" cm="1">
        <f t="array" aca="1" ref="N2" ca="1">IF(ISBLANK(INDIRECT("'"&amp;N7)),"",TRIM(CLEAN(INDIRECT("'"&amp;N7))))</f>
        <v/>
      </c>
      <c r="O2" s="179" t="str" cm="1">
        <f t="array" aca="1" ref="O2" ca="1">IF(ISBLANK(INDIRECT("'"&amp;O7)),"",TRIM(CLEAN(INDIRECT("'"&amp;O7))))</f>
        <v/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/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/>
      </c>
      <c r="Z2" s="179" t="str" cm="1">
        <f t="array" aca="1" ref="Z2" ca="1">IF(ISBLANK(INDIRECT("'"&amp;Z7)),"",TRIM(CLEAN(INDIRECT("'"&amp;Z7))))</f>
        <v/>
      </c>
      <c r="AA2" s="179" t="str" cm="1">
        <f t="array" aca="1" ref="AA2" ca="1">IF(ISBLANK(INDIRECT("'"&amp;AA7)),"",TRIM(CLEAN(INDIRECT("'"&amp;AA7))))</f>
        <v/>
      </c>
      <c r="AB2" s="179" t="str" cm="1">
        <f t="array" aca="1" ref="AB2" ca="1">IF(ISBLANK(INDIRECT("'"&amp;AB7)),"",TRIM(CLEAN(INDIRECT("'"&amp;AB7))))</f>
        <v/>
      </c>
      <c r="AC2" s="179" t="str" cm="1">
        <f t="array" aca="1" ref="AC2" ca="1">IF(ISBLANK(INDIRECT("'"&amp;AC7)),"",TRIM(CLEAN(INDIRECT("'"&amp;AC7))))</f>
        <v/>
      </c>
      <c r="AD2" s="179" t="str" cm="1">
        <f t="array" aca="1" ref="AD2" ca="1">IF(ISBLANK(INDIRECT("'"&amp;AD7)),"",TRIM(CLEAN(INDIRECT("'"&amp;AD7))))</f>
        <v/>
      </c>
      <c r="AE2" s="179" t="str" cm="1">
        <f t="array" aca="1" ref="AE2" ca="1">IF(ISBLANK(INDIRECT("'"&amp;AE7)),"",TRIM(CLEAN(INDIRECT("'"&amp;AE7))))</f>
        <v/>
      </c>
      <c r="AF2" s="179" t="str" cm="1">
        <f t="array" aca="1" ref="AF2" ca="1">IF(ISBLANK(INDIRECT("'"&amp;AF7)),"",TRIM(CLEAN(INDIRECT("'"&amp;AF7))))</f>
        <v/>
      </c>
      <c r="AG2" s="179" t="str" cm="1">
        <f t="array" aca="1" ref="AG2" ca="1">IF(ISBLANK(INDIRECT("'"&amp;AG7)),"",TRIM(CLEAN(INDIRECT("'"&amp;AG7))))</f>
        <v/>
      </c>
      <c r="AH2" s="179" t="str" cm="1">
        <f t="array" aca="1" ref="AH2" ca="1">IF(ISBLANK(INDIRECT("'"&amp;AH7)),"",TRIM(CLEAN(INDIRECT("'"&amp;AH7))))</f>
        <v/>
      </c>
      <c r="AI2" s="179" t="str" cm="1">
        <f t="array" aca="1" ref="AI2" ca="1">IF(ISBLANK(INDIRECT("'"&amp;AI7)),"",TRIM(CLEAN(INDIRECT("'"&amp;AI7))))</f>
        <v/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/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/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/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/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/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/>
      </c>
      <c r="AV2" s="179" t="str" cm="1">
        <f t="array" aca="1" ref="AV2" ca="1">IF(ISBLANK(INDIRECT("'"&amp;AV7)),"",TRIM(CLEAN(INDIRECT("'"&amp;AV7))))</f>
        <v>14</v>
      </c>
      <c r="AW2" s="179" t="str" cm="1">
        <f t="array" aca="1" ref="AW2" ca="1">IF(ISBLANK(INDIRECT("'"&amp;AW7)),"",TRIM(CLEAN(INDIRECT("'"&amp;AW7))))</f>
        <v>1831</v>
      </c>
      <c r="AX2" s="179" t="str" cm="1">
        <f t="array" aca="1" ref="AX2" ca="1">IF(ISBLANK(INDIRECT("'"&amp;AX7)),"",TRIM(CLEAN(INDIRECT("'"&amp;AX7))))</f>
        <v>0</v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48</v>
      </c>
      <c r="AW5" t="s">
        <v>49</v>
      </c>
      <c r="AX5" t="s">
        <v>50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Upper Peninsula Power Co.</v>
      </c>
      <c r="C6" s="99">
        <f>'Credits, worst circuits, storms'!C4</f>
        <v>45291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0</v>
      </c>
      <c r="L6" s="178">
        <f>'Credits, worst circuits, storms'!E16</f>
        <v>0</v>
      </c>
      <c r="M6" s="178">
        <f>'Credits, worst circuits, storms'!E17</f>
        <v>0</v>
      </c>
      <c r="N6" s="178">
        <f>'Credits, worst circuits, storms'!E18</f>
        <v>0</v>
      </c>
      <c r="O6" s="17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9">
        <f>'Credits, worst circuits, storms'!D60</f>
        <v>0</v>
      </c>
      <c r="AC6" s="179">
        <f>'Credits, worst circuits, storms'!D61</f>
        <v>0</v>
      </c>
      <c r="AD6" s="179">
        <f>'Credits, worst circuits, storms'!E60</f>
        <v>0</v>
      </c>
      <c r="AE6" s="179">
        <f>'Credits, worst circuits, storms'!E61</f>
        <v>0</v>
      </c>
      <c r="AF6" s="179">
        <f>'Credits, worst circuits, storms'!F60</f>
        <v>0</v>
      </c>
      <c r="AG6" s="179">
        <f>'Credits, worst circuits, storms'!F61</f>
        <v>0</v>
      </c>
      <c r="AH6" s="179">
        <f>'Credits, worst circuits, storms'!G60</f>
        <v>0</v>
      </c>
      <c r="AI6" s="179">
        <f>'Credits, worst circuits, storms'!G61</f>
        <v>0</v>
      </c>
      <c r="AJ6" s="179">
        <f>'Credits, worst circuits, storms'!H60</f>
        <v>0</v>
      </c>
      <c r="AK6" s="179">
        <f>'Credits, worst circuits, storms'!H61</f>
        <v>0</v>
      </c>
      <c r="AL6" s="179">
        <f>'Credits, worst circuits, storms'!I60</f>
        <v>0</v>
      </c>
      <c r="AM6" s="179">
        <f>'Credits, worst circuits, storms'!I61</f>
        <v>0</v>
      </c>
      <c r="AN6" s="179">
        <f>'Credits, worst circuits, storms'!J60</f>
        <v>0</v>
      </c>
      <c r="AO6" s="179">
        <f>'Credits, worst circuits, storms'!J61</f>
        <v>0</v>
      </c>
      <c r="AP6" s="179">
        <f>'Credits, worst circuits, storms'!K60</f>
        <v>0</v>
      </c>
      <c r="AQ6" s="179">
        <f>'Credits, worst circuits, storms'!K61</f>
        <v>0</v>
      </c>
      <c r="AR6" s="179">
        <f>'Credits, worst circuits, storms'!L60</f>
        <v>0</v>
      </c>
      <c r="AS6" s="179">
        <f>'Credits, worst circuits, storms'!L61</f>
        <v>0</v>
      </c>
      <c r="AT6" s="179">
        <f>'Credits, worst circuits, storms'!M60</f>
        <v>0</v>
      </c>
      <c r="AU6" s="179">
        <f>'Credits, worst circuits, storms'!M61</f>
        <v>0</v>
      </c>
      <c r="AV6" s="179">
        <f>'Credits, worst circuits, storms'!D63</f>
        <v>14</v>
      </c>
      <c r="AW6" s="179">
        <f>'Credits, worst circuits, storms'!D64</f>
        <v>1831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9">
        <f>'Credits, worst circuits, storms'!C70</f>
        <v>0</v>
      </c>
      <c r="BB6" s="99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9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9">
        <f>'Credits, worst circuits, storms'!D70</f>
        <v>0</v>
      </c>
      <c r="BV6" s="99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9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9">
        <f>'Credits, worst circuits, storms'!E70</f>
        <v>0</v>
      </c>
      <c r="CP6" s="99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9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9">
        <f>'Credits, worst circuits, storms'!F70</f>
        <v>0</v>
      </c>
      <c r="DJ6" s="99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9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9">
        <f>'Credits, worst circuits, storms'!G70</f>
        <v>0</v>
      </c>
      <c r="ED6" s="99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9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 x14ac:dyDescent="0.25">
      <c r="A7" t="s">
        <v>349</v>
      </c>
      <c r="B7" s="181" t="s">
        <v>350</v>
      </c>
      <c r="C7" s="181" t="s">
        <v>351</v>
      </c>
      <c r="D7" s="182" t="s">
        <v>352</v>
      </c>
      <c r="E7" s="182" t="s">
        <v>353</v>
      </c>
      <c r="F7" s="182" t="s">
        <v>354</v>
      </c>
      <c r="G7" s="182" t="s">
        <v>355</v>
      </c>
      <c r="H7" s="182" t="s">
        <v>356</v>
      </c>
      <c r="I7" s="182" t="s">
        <v>357</v>
      </c>
      <c r="J7" s="182" t="s">
        <v>358</v>
      </c>
      <c r="K7" s="182" t="s">
        <v>359</v>
      </c>
      <c r="L7" s="182" t="s">
        <v>360</v>
      </c>
      <c r="M7" s="182" t="s">
        <v>361</v>
      </c>
      <c r="N7" s="182" t="s">
        <v>362</v>
      </c>
      <c r="O7" s="182" t="s">
        <v>363</v>
      </c>
      <c r="P7" s="181" t="s">
        <v>364</v>
      </c>
      <c r="Q7" s="181" t="s">
        <v>365</v>
      </c>
      <c r="R7" s="181" t="s">
        <v>366</v>
      </c>
      <c r="S7" s="181" t="s">
        <v>367</v>
      </c>
      <c r="T7" s="181" t="s">
        <v>368</v>
      </c>
      <c r="U7" s="181" t="s">
        <v>369</v>
      </c>
      <c r="V7" s="181" t="s">
        <v>370</v>
      </c>
      <c r="W7" s="181" t="s">
        <v>371</v>
      </c>
      <c r="X7" s="181" t="s">
        <v>372</v>
      </c>
      <c r="Y7" s="181" t="s">
        <v>373</v>
      </c>
      <c r="Z7" s="181" t="s">
        <v>374</v>
      </c>
      <c r="AA7" s="181" t="s">
        <v>375</v>
      </c>
      <c r="AB7" s="183" t="s">
        <v>376</v>
      </c>
      <c r="AC7" s="183" t="s">
        <v>377</v>
      </c>
      <c r="AD7" s="183" t="s">
        <v>378</v>
      </c>
      <c r="AE7" s="183" t="s">
        <v>379</v>
      </c>
      <c r="AF7" s="183" t="s">
        <v>380</v>
      </c>
      <c r="AG7" s="183" t="s">
        <v>381</v>
      </c>
      <c r="AH7" s="183" t="s">
        <v>382</v>
      </c>
      <c r="AI7" s="183" t="s">
        <v>383</v>
      </c>
      <c r="AJ7" s="183" t="s">
        <v>384</v>
      </c>
      <c r="AK7" s="183" t="s">
        <v>385</v>
      </c>
      <c r="AL7" s="183" t="s">
        <v>386</v>
      </c>
      <c r="AM7" s="183" t="s">
        <v>387</v>
      </c>
      <c r="AN7" s="183" t="s">
        <v>388</v>
      </c>
      <c r="AO7" s="183" t="s">
        <v>389</v>
      </c>
      <c r="AP7" s="183" t="s">
        <v>390</v>
      </c>
      <c r="AQ7" s="183" t="s">
        <v>391</v>
      </c>
      <c r="AR7" s="183" t="s">
        <v>392</v>
      </c>
      <c r="AS7" s="183" t="s">
        <v>393</v>
      </c>
      <c r="AT7" s="183" t="s">
        <v>394</v>
      </c>
      <c r="AU7" s="183" t="s">
        <v>395</v>
      </c>
      <c r="AV7" s="183" t="s">
        <v>396</v>
      </c>
      <c r="AW7" s="183" t="s">
        <v>397</v>
      </c>
      <c r="AX7" s="183" t="s">
        <v>398</v>
      </c>
      <c r="AY7" s="183" t="s">
        <v>399</v>
      </c>
      <c r="AZ7" s="181" t="s">
        <v>400</v>
      </c>
      <c r="BA7" s="184" t="s">
        <v>401</v>
      </c>
      <c r="BB7" s="184" t="s">
        <v>402</v>
      </c>
      <c r="BC7" s="181" t="s">
        <v>403</v>
      </c>
      <c r="BD7" s="182" t="s">
        <v>404</v>
      </c>
      <c r="BE7" s="181" t="s">
        <v>405</v>
      </c>
      <c r="BF7" s="181" t="s">
        <v>406</v>
      </c>
      <c r="BG7" s="184" t="s">
        <v>407</v>
      </c>
      <c r="BH7" s="185" t="s">
        <v>408</v>
      </c>
      <c r="BI7" s="185" t="s">
        <v>409</v>
      </c>
      <c r="BJ7" s="181" t="s">
        <v>410</v>
      </c>
      <c r="BK7" s="182" t="s">
        <v>411</v>
      </c>
      <c r="BL7" s="182" t="s">
        <v>412</v>
      </c>
      <c r="BM7" s="182" t="s">
        <v>413</v>
      </c>
      <c r="BN7" s="182" t="s">
        <v>414</v>
      </c>
      <c r="BO7" s="182" t="s">
        <v>415</v>
      </c>
      <c r="BP7" s="182" t="s">
        <v>416</v>
      </c>
      <c r="BQ7" s="182" t="s">
        <v>417</v>
      </c>
      <c r="BR7" s="182" t="s">
        <v>418</v>
      </c>
      <c r="BS7" s="185" t="s">
        <v>419</v>
      </c>
      <c r="BT7" s="181" t="s">
        <v>420</v>
      </c>
      <c r="BU7" s="184" t="s">
        <v>421</v>
      </c>
      <c r="BV7" s="184" t="s">
        <v>422</v>
      </c>
      <c r="BW7" s="181" t="s">
        <v>423</v>
      </c>
      <c r="BX7" s="182" t="s">
        <v>424</v>
      </c>
      <c r="BY7" s="181" t="s">
        <v>425</v>
      </c>
      <c r="BZ7" s="181" t="s">
        <v>426</v>
      </c>
      <c r="CA7" s="184" t="s">
        <v>427</v>
      </c>
      <c r="CB7" s="185" t="s">
        <v>428</v>
      </c>
      <c r="CC7" s="185" t="s">
        <v>429</v>
      </c>
      <c r="CD7" s="181" t="s">
        <v>430</v>
      </c>
      <c r="CE7" s="182" t="s">
        <v>431</v>
      </c>
      <c r="CF7" s="182" t="s">
        <v>432</v>
      </c>
      <c r="CG7" s="182" t="s">
        <v>433</v>
      </c>
      <c r="CH7" s="182" t="s">
        <v>434</v>
      </c>
      <c r="CI7" s="182" t="s">
        <v>435</v>
      </c>
      <c r="CJ7" s="182" t="s">
        <v>436</v>
      </c>
      <c r="CK7" s="182" t="s">
        <v>437</v>
      </c>
      <c r="CL7" s="182" t="s">
        <v>438</v>
      </c>
      <c r="CM7" s="185" t="s">
        <v>439</v>
      </c>
      <c r="CN7" s="181" t="s">
        <v>440</v>
      </c>
      <c r="CO7" s="184" t="s">
        <v>441</v>
      </c>
      <c r="CP7" s="184" t="s">
        <v>442</v>
      </c>
      <c r="CQ7" s="181" t="s">
        <v>443</v>
      </c>
      <c r="CR7" s="182" t="s">
        <v>444</v>
      </c>
      <c r="CS7" s="181" t="s">
        <v>445</v>
      </c>
      <c r="CT7" s="181" t="s">
        <v>446</v>
      </c>
      <c r="CU7" s="184" t="s">
        <v>447</v>
      </c>
      <c r="CV7" s="185" t="s">
        <v>448</v>
      </c>
      <c r="CW7" s="185" t="s">
        <v>449</v>
      </c>
      <c r="CX7" s="181" t="s">
        <v>450</v>
      </c>
      <c r="CY7" s="182" t="s">
        <v>451</v>
      </c>
      <c r="CZ7" s="182" t="s">
        <v>452</v>
      </c>
      <c r="DA7" s="182" t="s">
        <v>453</v>
      </c>
      <c r="DB7" s="182" t="s">
        <v>454</v>
      </c>
      <c r="DC7" s="182" t="s">
        <v>455</v>
      </c>
      <c r="DD7" s="182" t="s">
        <v>456</v>
      </c>
      <c r="DE7" s="182" t="s">
        <v>457</v>
      </c>
      <c r="DF7" s="182" t="s">
        <v>458</v>
      </c>
      <c r="DG7" s="185" t="s">
        <v>459</v>
      </c>
      <c r="DH7" s="181" t="s">
        <v>460</v>
      </c>
      <c r="DI7" s="184" t="s">
        <v>461</v>
      </c>
      <c r="DJ7" s="184" t="s">
        <v>462</v>
      </c>
      <c r="DK7" s="181" t="s">
        <v>463</v>
      </c>
      <c r="DL7" s="182" t="s">
        <v>464</v>
      </c>
      <c r="DM7" s="181" t="s">
        <v>465</v>
      </c>
      <c r="DN7" s="181" t="s">
        <v>466</v>
      </c>
      <c r="DO7" s="184" t="s">
        <v>467</v>
      </c>
      <c r="DP7" s="185" t="s">
        <v>468</v>
      </c>
      <c r="DQ7" s="185" t="s">
        <v>469</v>
      </c>
      <c r="DR7" s="181" t="s">
        <v>470</v>
      </c>
      <c r="DS7" s="182" t="s">
        <v>471</v>
      </c>
      <c r="DT7" s="182" t="s">
        <v>472</v>
      </c>
      <c r="DU7" s="182" t="s">
        <v>473</v>
      </c>
      <c r="DV7" s="182" t="s">
        <v>474</v>
      </c>
      <c r="DW7" s="182" t="s">
        <v>475</v>
      </c>
      <c r="DX7" s="182" t="s">
        <v>476</v>
      </c>
      <c r="DY7" s="182" t="s">
        <v>477</v>
      </c>
      <c r="DZ7" s="182" t="s">
        <v>478</v>
      </c>
      <c r="EA7" s="185" t="s">
        <v>479</v>
      </c>
      <c r="EB7" s="181" t="s">
        <v>480</v>
      </c>
      <c r="EC7" s="184" t="s">
        <v>481</v>
      </c>
      <c r="ED7" s="184" t="s">
        <v>482</v>
      </c>
      <c r="EE7" s="181" t="s">
        <v>483</v>
      </c>
      <c r="EF7" s="182" t="s">
        <v>484</v>
      </c>
      <c r="EG7" s="181" t="s">
        <v>485</v>
      </c>
      <c r="EH7" s="181" t="s">
        <v>486</v>
      </c>
      <c r="EI7" s="184" t="s">
        <v>487</v>
      </c>
      <c r="EJ7" s="185" t="s">
        <v>488</v>
      </c>
      <c r="EK7" s="185" t="s">
        <v>489</v>
      </c>
      <c r="EL7" s="181" t="s">
        <v>490</v>
      </c>
      <c r="EM7" s="182" t="s">
        <v>491</v>
      </c>
      <c r="EN7" s="182" t="s">
        <v>492</v>
      </c>
      <c r="EO7" s="182" t="s">
        <v>493</v>
      </c>
      <c r="EP7" s="182" t="s">
        <v>494</v>
      </c>
      <c r="EQ7" s="182" t="s">
        <v>495</v>
      </c>
      <c r="ER7" s="182" t="s">
        <v>496</v>
      </c>
      <c r="ES7" s="182" t="s">
        <v>497</v>
      </c>
      <c r="ET7" s="182" t="s">
        <v>498</v>
      </c>
      <c r="EU7" s="185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IF(ISBLANK(INDIRECT("'"&amp;B16)),"",TRIM(CLEAN(INDIRECT("'"&amp;B16))))</f>
        <v>Upper Peninsula Power Co.</v>
      </c>
      <c r="C11" s="236" t="str" cm="1">
        <f t="array" aca="1" ref="C11" ca="1">IF(ISBLANK(INDIRECT("'"&amp;C16)),"",TRIM(CLEAN(INDIRECT("'"&amp;C16))))</f>
        <v>45291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Little Lake</v>
      </c>
      <c r="F11" t="str" cm="1">
        <f t="array" aca="1" ref="F11" ca="1">IF(ISBLANK(INDIRECT("'"&amp;F16)),"",TRIM(CLEAN(INDIRECT("'"&amp;F16))))</f>
        <v>657</v>
      </c>
      <c r="G11" t="str" cm="1">
        <f t="array" aca="1" ref="G11" ca="1">IF(ISBLANK(INDIRECT("'"&amp;G16)),"",TRIM(CLEAN(INDIRECT("'"&amp;G16))))</f>
        <v>105.8</v>
      </c>
      <c r="H11" t="str" cm="1">
        <f t="array" aca="1" ref="H11" ca="1">IF(ISBLANK(INDIRECT("'"&amp;H16)),"",TRIM(CLEAN(INDIRECT("'"&amp;H16))))</f>
        <v>3.65970201024209</v>
      </c>
      <c r="I11" t="str" cm="1">
        <f t="array" aca="1" ref="I11" ca="1">IF(ISBLANK(INDIRECT("'"&amp;I16)),"",TRIM(CLEAN(INDIRECT("'"&amp;I16))))</f>
        <v>0.282644989757914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3.942347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997</v>
      </c>
      <c r="Q11" t="str" cm="1">
        <f t="array" aca="1" ref="Q11" ca="1">IF(ISBLANK(INDIRECT("'"&amp;Q16)),"",TRIM(CLEAN(INDIRECT("'"&amp;Q16))))</f>
        <v>77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Gwinn</v>
      </c>
      <c r="T11" t="str" cm="1">
        <f t="array" aca="1" ref="T11" ca="1">IF(ISBLANK(INDIRECT("'"&amp;T16)),"",TRIM(CLEAN(INDIRECT("'"&amp;T16))))</f>
        <v>498334984149885</v>
      </c>
      <c r="U11" t="str" cm="1">
        <f t="array" aca="1" ref="U11" ca="1">IF(ISBLANK(INDIRECT("'"&amp;U16)),"",TRIM(CLEAN(INDIRECT("'"&amp;U16))))</f>
        <v>261030012002610300250026103002600</v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I23121700001 WildlifeI23121800013 PublicI23122700001 PlannedI23122800002 Planned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Upper Peninsula Power Co.</v>
      </c>
      <c r="C15" s="99">
        <f>'Credits, worst circuits, storms'!C4</f>
        <v>45291</v>
      </c>
      <c r="D15" t="str">
        <f>'Credits, worst circuits, storms'!D25</f>
        <v>Circuit 1</v>
      </c>
      <c r="E15" t="str">
        <f>'Credits, worst circuits, storms'!D26</f>
        <v>Little Lake</v>
      </c>
      <c r="F15">
        <f>'Credits, worst circuits, storms'!D27</f>
        <v>657</v>
      </c>
      <c r="G15">
        <f>'Credits, worst circuits, storms'!D28</f>
        <v>105.8</v>
      </c>
      <c r="H15" s="179">
        <f>'Credits, worst circuits, storms'!D29</f>
        <v>3.6597020102420856</v>
      </c>
      <c r="I15" s="179">
        <f>'Credits, worst circuits, storms'!D30</f>
        <v>0.28264498975791436</v>
      </c>
      <c r="J15" s="179">
        <f>'Credits, worst circuits, storms'!D31</f>
        <v>0</v>
      </c>
      <c r="K15" s="179">
        <f>'Credits, worst circuits, storms'!D32</f>
        <v>3.9423470000000003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997</v>
      </c>
      <c r="Q15" s="179">
        <f>'Credits, worst circuits, storms'!D34</f>
        <v>77</v>
      </c>
      <c r="R15" s="179">
        <f>'Credits, worst circuits, storms'!D35</f>
        <v>0</v>
      </c>
      <c r="S15" t="str">
        <f>'Credits, worst circuits, storms'!D36</f>
        <v>Gwinn</v>
      </c>
      <c r="T15" t="str">
        <f>'Credits, worst circuits, storms'!D37</f>
        <v>49833
49841
49885</v>
      </c>
      <c r="U15" t="str">
        <f>'Credits, worst circuits, storms'!D38</f>
        <v>26103001200
26103002500
26103002600</v>
      </c>
      <c r="V15" s="99">
        <f>'Credits, worst circuits, storms'!D39</f>
        <v>45107</v>
      </c>
      <c r="W15" t="str">
        <f>'Credits, worst circuits, storms'!D40</f>
        <v>I23121700001 Wildlife
I23121800013 Public
I23122700001 Planned
I23122800002 Planned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9">
        <f>'Credits, worst circuits, storms'!E29</f>
        <v>0</v>
      </c>
      <c r="AC15" s="179">
        <f>'Credits, worst circuits, storms'!E30</f>
        <v>0</v>
      </c>
      <c r="AD15" s="179">
        <f>'Credits, worst circuits, storms'!E31</f>
        <v>0</v>
      </c>
      <c r="AE15" s="179">
        <f>'Credits, worst circuits, storms'!E32</f>
        <v>0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0</v>
      </c>
      <c r="AK15" s="179">
        <f>'Credits, worst circuits, storms'!E34</f>
        <v>0</v>
      </c>
      <c r="AL15" s="179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9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9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9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9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9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9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9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9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9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349</v>
      </c>
      <c r="B16" s="181" t="s">
        <v>350</v>
      </c>
      <c r="C16" s="181" t="s">
        <v>351</v>
      </c>
      <c r="D16" s="181" t="s">
        <v>700</v>
      </c>
      <c r="E16" s="181" t="s">
        <v>701</v>
      </c>
      <c r="F16" s="181" t="s">
        <v>702</v>
      </c>
      <c r="G16" s="181" t="s">
        <v>703</v>
      </c>
      <c r="H16" s="183" t="s">
        <v>704</v>
      </c>
      <c r="I16" s="183" t="s">
        <v>705</v>
      </c>
      <c r="J16" s="183" t="s">
        <v>706</v>
      </c>
      <c r="K16" s="183" t="s">
        <v>707</v>
      </c>
      <c r="L16" s="183" t="s">
        <v>708</v>
      </c>
      <c r="M16" s="183" t="s">
        <v>708</v>
      </c>
      <c r="N16" s="183" t="s">
        <v>708</v>
      </c>
      <c r="O16" s="183" t="s">
        <v>708</v>
      </c>
      <c r="P16" s="183" t="s">
        <v>709</v>
      </c>
      <c r="Q16" s="183" t="s">
        <v>710</v>
      </c>
      <c r="R16" s="183" t="s">
        <v>711</v>
      </c>
      <c r="S16" s="181" t="s">
        <v>712</v>
      </c>
      <c r="T16" s="181" t="s">
        <v>713</v>
      </c>
      <c r="U16" s="181" t="s">
        <v>714</v>
      </c>
      <c r="V16" s="184" t="s">
        <v>715</v>
      </c>
      <c r="W16" s="181" t="s">
        <v>716</v>
      </c>
      <c r="X16" s="181" t="s">
        <v>717</v>
      </c>
      <c r="Y16" s="181" t="s">
        <v>718</v>
      </c>
      <c r="Z16" s="181" t="s">
        <v>719</v>
      </c>
      <c r="AA16" s="181" t="s">
        <v>720</v>
      </c>
      <c r="AB16" s="183" t="s">
        <v>721</v>
      </c>
      <c r="AC16" s="183" t="s">
        <v>722</v>
      </c>
      <c r="AD16" s="183" t="s">
        <v>723</v>
      </c>
      <c r="AE16" s="183" t="s">
        <v>724</v>
      </c>
      <c r="AF16" s="183" t="s">
        <v>708</v>
      </c>
      <c r="AG16" s="183" t="s">
        <v>708</v>
      </c>
      <c r="AH16" s="183" t="s">
        <v>708</v>
      </c>
      <c r="AI16" s="183" t="s">
        <v>708</v>
      </c>
      <c r="AJ16" s="183" t="s">
        <v>725</v>
      </c>
      <c r="AK16" s="183" t="s">
        <v>726</v>
      </c>
      <c r="AL16" s="183" t="s">
        <v>727</v>
      </c>
      <c r="AM16" s="181" t="s">
        <v>728</v>
      </c>
      <c r="AN16" s="181" t="s">
        <v>729</v>
      </c>
      <c r="AO16" s="181" t="s">
        <v>730</v>
      </c>
      <c r="AP16" s="184" t="s">
        <v>731</v>
      </c>
      <c r="AQ16" s="181" t="s">
        <v>732</v>
      </c>
      <c r="AR16" s="181" t="s">
        <v>733</v>
      </c>
      <c r="AS16" s="181" t="s">
        <v>734</v>
      </c>
      <c r="AT16" s="181" t="s">
        <v>735</v>
      </c>
      <c r="AU16" s="181" t="s">
        <v>736</v>
      </c>
      <c r="AV16" s="183" t="s">
        <v>737</v>
      </c>
      <c r="AW16" s="183" t="s">
        <v>738</v>
      </c>
      <c r="AX16" s="183" t="s">
        <v>739</v>
      </c>
      <c r="AY16" s="183" t="s">
        <v>740</v>
      </c>
      <c r="AZ16" s="183" t="s">
        <v>708</v>
      </c>
      <c r="BA16" s="183" t="s">
        <v>708</v>
      </c>
      <c r="BB16" s="183" t="s">
        <v>708</v>
      </c>
      <c r="BC16" s="183" t="s">
        <v>708</v>
      </c>
      <c r="BD16" s="183" t="s">
        <v>741</v>
      </c>
      <c r="BE16" s="183" t="s">
        <v>742</v>
      </c>
      <c r="BF16" s="183" t="s">
        <v>743</v>
      </c>
      <c r="BG16" s="181" t="s">
        <v>744</v>
      </c>
      <c r="BH16" s="181" t="s">
        <v>745</v>
      </c>
      <c r="BI16" s="181" t="s">
        <v>746</v>
      </c>
      <c r="BJ16" s="184" t="s">
        <v>747</v>
      </c>
      <c r="BK16" s="181" t="s">
        <v>748</v>
      </c>
      <c r="BL16" s="181" t="s">
        <v>749</v>
      </c>
      <c r="BM16" s="181" t="s">
        <v>750</v>
      </c>
      <c r="BN16" s="181" t="s">
        <v>751</v>
      </c>
      <c r="BO16" s="181" t="s">
        <v>752</v>
      </c>
      <c r="BP16" s="183" t="s">
        <v>753</v>
      </c>
      <c r="BQ16" s="183" t="s">
        <v>754</v>
      </c>
      <c r="BR16" s="183" t="s">
        <v>755</v>
      </c>
      <c r="BS16" s="183" t="s">
        <v>756</v>
      </c>
      <c r="BT16" s="183" t="s">
        <v>708</v>
      </c>
      <c r="BU16" s="183" t="s">
        <v>708</v>
      </c>
      <c r="BV16" s="183" t="s">
        <v>708</v>
      </c>
      <c r="BW16" s="183" t="s">
        <v>708</v>
      </c>
      <c r="BX16" s="183" t="s">
        <v>757</v>
      </c>
      <c r="BY16" s="183" t="s">
        <v>758</v>
      </c>
      <c r="BZ16" s="183" t="s">
        <v>759</v>
      </c>
      <c r="CA16" s="181" t="s">
        <v>760</v>
      </c>
      <c r="CB16" s="181" t="s">
        <v>761</v>
      </c>
      <c r="CC16" s="181" t="s">
        <v>762</v>
      </c>
      <c r="CD16" s="184" t="s">
        <v>763</v>
      </c>
      <c r="CE16" s="181" t="s">
        <v>764</v>
      </c>
      <c r="CF16" s="181" t="s">
        <v>765</v>
      </c>
      <c r="CG16" s="181" t="s">
        <v>766</v>
      </c>
      <c r="CH16" s="181" t="s">
        <v>767</v>
      </c>
      <c r="CI16" s="181" t="s">
        <v>768</v>
      </c>
      <c r="CJ16" s="183" t="s">
        <v>769</v>
      </c>
      <c r="CK16" s="183" t="s">
        <v>770</v>
      </c>
      <c r="CL16" s="183" t="s">
        <v>771</v>
      </c>
      <c r="CM16" s="183" t="s">
        <v>772</v>
      </c>
      <c r="CN16" s="183" t="s">
        <v>708</v>
      </c>
      <c r="CO16" s="183" t="s">
        <v>708</v>
      </c>
      <c r="CP16" s="183" t="s">
        <v>708</v>
      </c>
      <c r="CQ16" s="183" t="s">
        <v>708</v>
      </c>
      <c r="CR16" s="183" t="s">
        <v>773</v>
      </c>
      <c r="CS16" s="183" t="s">
        <v>774</v>
      </c>
      <c r="CT16" s="183" t="s">
        <v>775</v>
      </c>
      <c r="CU16" s="181" t="s">
        <v>776</v>
      </c>
      <c r="CV16" s="181" t="s">
        <v>777</v>
      </c>
      <c r="CW16" s="181" t="s">
        <v>778</v>
      </c>
      <c r="CX16" s="184" t="s">
        <v>779</v>
      </c>
      <c r="CY16" s="181" t="s">
        <v>780</v>
      </c>
      <c r="CZ16" s="181" t="s">
        <v>781</v>
      </c>
      <c r="DA16" s="181" t="s">
        <v>782</v>
      </c>
      <c r="DB16" s="181" t="s">
        <v>783</v>
      </c>
      <c r="DC16" s="181" t="s">
        <v>784</v>
      </c>
      <c r="DD16" s="183" t="s">
        <v>785</v>
      </c>
      <c r="DE16" s="183" t="s">
        <v>786</v>
      </c>
      <c r="DF16" s="183" t="s">
        <v>787</v>
      </c>
      <c r="DG16" s="183" t="s">
        <v>788</v>
      </c>
      <c r="DH16" s="183" t="s">
        <v>708</v>
      </c>
      <c r="DI16" s="183" t="s">
        <v>708</v>
      </c>
      <c r="DJ16" s="183" t="s">
        <v>708</v>
      </c>
      <c r="DK16" s="183" t="s">
        <v>708</v>
      </c>
      <c r="DL16" s="183" t="s">
        <v>789</v>
      </c>
      <c r="DM16" s="183" t="s">
        <v>790</v>
      </c>
      <c r="DN16" s="183" t="s">
        <v>791</v>
      </c>
      <c r="DO16" s="181" t="s">
        <v>792</v>
      </c>
      <c r="DP16" s="181" t="s">
        <v>793</v>
      </c>
      <c r="DQ16" s="181" t="s">
        <v>794</v>
      </c>
      <c r="DR16" s="184" t="s">
        <v>795</v>
      </c>
      <c r="DS16" s="181" t="s">
        <v>796</v>
      </c>
      <c r="DT16" s="181" t="s">
        <v>797</v>
      </c>
      <c r="DU16" s="181" t="s">
        <v>798</v>
      </c>
      <c r="DV16" s="181" t="s">
        <v>799</v>
      </c>
      <c r="DW16" s="181" t="s">
        <v>800</v>
      </c>
      <c r="DX16" s="183" t="s">
        <v>801</v>
      </c>
      <c r="DY16" s="183" t="s">
        <v>802</v>
      </c>
      <c r="DZ16" s="183" t="s">
        <v>803</v>
      </c>
      <c r="EA16" s="183" t="s">
        <v>804</v>
      </c>
      <c r="EB16" s="183" t="s">
        <v>708</v>
      </c>
      <c r="EC16" s="183" t="s">
        <v>708</v>
      </c>
      <c r="ED16" s="183" t="s">
        <v>708</v>
      </c>
      <c r="EE16" s="183" t="s">
        <v>708</v>
      </c>
      <c r="EF16" s="183" t="s">
        <v>805</v>
      </c>
      <c r="EG16" s="183" t="s">
        <v>806</v>
      </c>
      <c r="EH16" s="183" t="s">
        <v>807</v>
      </c>
      <c r="EI16" s="181" t="s">
        <v>808</v>
      </c>
      <c r="EJ16" s="181" t="s">
        <v>809</v>
      </c>
      <c r="EK16" s="181" t="s">
        <v>810</v>
      </c>
      <c r="EL16" s="184" t="s">
        <v>811</v>
      </c>
      <c r="EM16" s="181" t="s">
        <v>812</v>
      </c>
      <c r="EN16" s="181" t="s">
        <v>813</v>
      </c>
      <c r="EO16" s="181" t="s">
        <v>814</v>
      </c>
      <c r="EP16" s="181" t="s">
        <v>815</v>
      </c>
      <c r="EQ16" s="181" t="s">
        <v>816</v>
      </c>
      <c r="ER16" s="183" t="s">
        <v>817</v>
      </c>
      <c r="ES16" s="183" t="s">
        <v>818</v>
      </c>
      <c r="ET16" s="183" t="s">
        <v>819</v>
      </c>
      <c r="EU16" s="183" t="s">
        <v>820</v>
      </c>
      <c r="EV16" s="183" t="s">
        <v>708</v>
      </c>
      <c r="EW16" s="183" t="s">
        <v>708</v>
      </c>
      <c r="EX16" s="183" t="s">
        <v>708</v>
      </c>
      <c r="EY16" s="183" t="s">
        <v>708</v>
      </c>
      <c r="EZ16" s="183" t="s">
        <v>821</v>
      </c>
      <c r="FA16" s="183" t="s">
        <v>822</v>
      </c>
      <c r="FB16" s="183" t="s">
        <v>823</v>
      </c>
      <c r="FC16" s="181" t="s">
        <v>824</v>
      </c>
      <c r="FD16" s="181" t="s">
        <v>825</v>
      </c>
      <c r="FE16" s="181" t="s">
        <v>826</v>
      </c>
      <c r="FF16" s="184" t="s">
        <v>827</v>
      </c>
      <c r="FG16" s="181" t="s">
        <v>828</v>
      </c>
      <c r="FH16" s="181" t="s">
        <v>829</v>
      </c>
      <c r="FI16" s="181" t="s">
        <v>830</v>
      </c>
      <c r="FJ16" s="181" t="s">
        <v>831</v>
      </c>
      <c r="FK16" s="181" t="s">
        <v>832</v>
      </c>
      <c r="FL16" s="183" t="s">
        <v>833</v>
      </c>
      <c r="FM16" s="183" t="s">
        <v>834</v>
      </c>
      <c r="FN16" s="183" t="s">
        <v>835</v>
      </c>
      <c r="FO16" s="183" t="s">
        <v>836</v>
      </c>
      <c r="FP16" s="183" t="s">
        <v>708</v>
      </c>
      <c r="FQ16" s="183" t="s">
        <v>708</v>
      </c>
      <c r="FR16" s="183" t="s">
        <v>708</v>
      </c>
      <c r="FS16" s="183" t="s">
        <v>708</v>
      </c>
      <c r="FT16" s="183" t="s">
        <v>837</v>
      </c>
      <c r="FU16" s="183" t="s">
        <v>838</v>
      </c>
      <c r="FV16" s="183" t="s">
        <v>839</v>
      </c>
      <c r="FW16" s="181" t="s">
        <v>840</v>
      </c>
      <c r="FX16" s="181" t="s">
        <v>841</v>
      </c>
      <c r="FY16" s="181" t="s">
        <v>842</v>
      </c>
      <c r="FZ16" s="184" t="s">
        <v>843</v>
      </c>
      <c r="GA16" s="181" t="s">
        <v>844</v>
      </c>
      <c r="GB16" s="181" t="s">
        <v>845</v>
      </c>
      <c r="GC16" s="181" t="s">
        <v>846</v>
      </c>
      <c r="GD16" s="181" t="s">
        <v>847</v>
      </c>
      <c r="GE16" s="181" t="s">
        <v>848</v>
      </c>
      <c r="GF16" s="183" t="s">
        <v>849</v>
      </c>
      <c r="GG16" s="183" t="s">
        <v>850</v>
      </c>
      <c r="GH16" s="183" t="s">
        <v>851</v>
      </c>
      <c r="GI16" s="183" t="s">
        <v>852</v>
      </c>
      <c r="GJ16" s="183" t="s">
        <v>708</v>
      </c>
      <c r="GK16" s="183" t="s">
        <v>708</v>
      </c>
      <c r="GL16" s="183" t="s">
        <v>708</v>
      </c>
      <c r="GM16" s="183" t="s">
        <v>708</v>
      </c>
      <c r="GN16" s="183" t="s">
        <v>853</v>
      </c>
      <c r="GO16" s="183" t="s">
        <v>854</v>
      </c>
      <c r="GP16" s="183" t="s">
        <v>855</v>
      </c>
      <c r="GQ16" s="181" t="s">
        <v>856</v>
      </c>
      <c r="GR16" s="181" t="s">
        <v>857</v>
      </c>
      <c r="GS16" s="181" t="s">
        <v>858</v>
      </c>
      <c r="GT16" s="184" t="s">
        <v>859</v>
      </c>
      <c r="GU16" s="181" t="s">
        <v>860</v>
      </c>
    </row>
    <row r="20" spans="1:203" x14ac:dyDescent="0.25">
      <c r="A20" t="s">
        <v>199</v>
      </c>
      <c r="B20" t="s">
        <v>200</v>
      </c>
      <c r="C20" t="s">
        <v>201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  <c r="V20" t="s">
        <v>879</v>
      </c>
      <c r="W20" t="s">
        <v>880</v>
      </c>
      <c r="X20" t="s">
        <v>881</v>
      </c>
      <c r="Y20" t="s">
        <v>882</v>
      </c>
      <c r="Z20" t="s">
        <v>883</v>
      </c>
      <c r="AA20" t="s">
        <v>884</v>
      </c>
      <c r="AB20" t="s">
        <v>885</v>
      </c>
      <c r="AC20" t="s">
        <v>886</v>
      </c>
      <c r="AD20" t="s">
        <v>887</v>
      </c>
      <c r="AE20" t="s">
        <v>888</v>
      </c>
      <c r="AF20" t="s">
        <v>889</v>
      </c>
      <c r="AG20" t="s">
        <v>890</v>
      </c>
      <c r="AH20" t="s">
        <v>891</v>
      </c>
      <c r="AI20" t="s">
        <v>892</v>
      </c>
      <c r="AJ20" t="s">
        <v>893</v>
      </c>
      <c r="AK20" t="s">
        <v>894</v>
      </c>
      <c r="AL20" t="s">
        <v>895</v>
      </c>
      <c r="AM20" t="s">
        <v>896</v>
      </c>
      <c r="AN20" t="s">
        <v>897</v>
      </c>
      <c r="AO20" t="s">
        <v>898</v>
      </c>
      <c r="AP20" t="s">
        <v>899</v>
      </c>
      <c r="AQ20" t="s">
        <v>900</v>
      </c>
      <c r="AR20" t="s">
        <v>901</v>
      </c>
      <c r="AS20" t="s">
        <v>902</v>
      </c>
      <c r="AT20" t="s">
        <v>903</v>
      </c>
      <c r="AU20" t="s">
        <v>904</v>
      </c>
      <c r="AV20" t="s">
        <v>905</v>
      </c>
      <c r="AW20" t="s">
        <v>906</v>
      </c>
      <c r="AX20" t="s">
        <v>907</v>
      </c>
      <c r="AY20" t="s">
        <v>908</v>
      </c>
      <c r="AZ20" t="s">
        <v>909</v>
      </c>
      <c r="BA20" t="s">
        <v>910</v>
      </c>
      <c r="BB20" t="s">
        <v>911</v>
      </c>
      <c r="BC20" t="s">
        <v>912</v>
      </c>
      <c r="BD20" t="s">
        <v>913</v>
      </c>
      <c r="BE20" t="s">
        <v>914</v>
      </c>
      <c r="BF20" t="s">
        <v>915</v>
      </c>
      <c r="BG20" t="s">
        <v>916</v>
      </c>
      <c r="BH20" t="s">
        <v>917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923</v>
      </c>
      <c r="BO20" t="s">
        <v>924</v>
      </c>
      <c r="BP20" t="s">
        <v>925</v>
      </c>
      <c r="BQ20" t="s">
        <v>926</v>
      </c>
      <c r="BR20" t="s">
        <v>927</v>
      </c>
      <c r="BS20" t="s">
        <v>928</v>
      </c>
      <c r="BT20" t="s">
        <v>929</v>
      </c>
      <c r="BU20" t="s">
        <v>930</v>
      </c>
      <c r="BV20" t="s">
        <v>931</v>
      </c>
      <c r="BW20" t="s">
        <v>932</v>
      </c>
      <c r="BX20" t="s">
        <v>933</v>
      </c>
      <c r="BY20" t="s">
        <v>934</v>
      </c>
      <c r="BZ20" t="s">
        <v>935</v>
      </c>
      <c r="CA20" t="s">
        <v>936</v>
      </c>
      <c r="CB20" t="s">
        <v>937</v>
      </c>
      <c r="CC20" t="s">
        <v>938</v>
      </c>
      <c r="CD20" t="s">
        <v>939</v>
      </c>
      <c r="CE20" t="s">
        <v>940</v>
      </c>
      <c r="CF20" t="s">
        <v>941</v>
      </c>
      <c r="CG20" t="s">
        <v>942</v>
      </c>
      <c r="CH20" t="s">
        <v>943</v>
      </c>
      <c r="CI20" t="s">
        <v>944</v>
      </c>
      <c r="CJ20" t="s">
        <v>945</v>
      </c>
      <c r="CK20" t="s">
        <v>946</v>
      </c>
      <c r="CL20" t="s">
        <v>947</v>
      </c>
      <c r="CM20" t="s">
        <v>948</v>
      </c>
      <c r="CN20" t="s">
        <v>949</v>
      </c>
      <c r="CO20" t="s">
        <v>950</v>
      </c>
      <c r="CP20" t="s">
        <v>951</v>
      </c>
      <c r="CQ20" t="s">
        <v>952</v>
      </c>
      <c r="CR20" t="s">
        <v>953</v>
      </c>
      <c r="CS20" t="s">
        <v>954</v>
      </c>
      <c r="CT20" t="s">
        <v>955</v>
      </c>
      <c r="CU20" t="s">
        <v>956</v>
      </c>
      <c r="CV20" t="s">
        <v>957</v>
      </c>
      <c r="CW20" t="s">
        <v>958</v>
      </c>
      <c r="CX20" t="s">
        <v>959</v>
      </c>
      <c r="CY20" t="s">
        <v>960</v>
      </c>
      <c r="CZ20" t="s">
        <v>961</v>
      </c>
      <c r="DA20" t="s">
        <v>962</v>
      </c>
      <c r="DB20" t="s">
        <v>963</v>
      </c>
      <c r="DC20" t="s">
        <v>964</v>
      </c>
      <c r="DD20" t="s">
        <v>965</v>
      </c>
      <c r="DE20" t="s">
        <v>966</v>
      </c>
      <c r="DF20" t="s">
        <v>967</v>
      </c>
      <c r="DG20" t="s">
        <v>968</v>
      </c>
      <c r="DH20" t="s">
        <v>969</v>
      </c>
      <c r="DI20" t="s">
        <v>970</v>
      </c>
      <c r="DJ20" t="s">
        <v>971</v>
      </c>
      <c r="DK20" t="s">
        <v>972</v>
      </c>
      <c r="DL20" t="s">
        <v>973</v>
      </c>
      <c r="DM20" t="s">
        <v>974</v>
      </c>
      <c r="DN20" t="s">
        <v>975</v>
      </c>
      <c r="DO20" t="s">
        <v>976</v>
      </c>
      <c r="DP20" t="s">
        <v>977</v>
      </c>
      <c r="DQ20" t="s">
        <v>978</v>
      </c>
      <c r="DR20" t="s">
        <v>979</v>
      </c>
      <c r="DS20" t="s">
        <v>980</v>
      </c>
      <c r="DT20" t="s">
        <v>981</v>
      </c>
      <c r="DU20" t="s">
        <v>982</v>
      </c>
      <c r="DV20" t="s">
        <v>983</v>
      </c>
      <c r="DW20" t="s">
        <v>984</v>
      </c>
      <c r="DX20" t="s">
        <v>985</v>
      </c>
      <c r="DY20" t="s">
        <v>986</v>
      </c>
      <c r="DZ20" t="s">
        <v>987</v>
      </c>
      <c r="EA20" t="s">
        <v>988</v>
      </c>
      <c r="EB20" t="s">
        <v>989</v>
      </c>
      <c r="EC20" t="s">
        <v>990</v>
      </c>
      <c r="ED20" t="s">
        <v>991</v>
      </c>
      <c r="EE20" t="s">
        <v>992</v>
      </c>
      <c r="EF20" t="s">
        <v>993</v>
      </c>
      <c r="EG20" t="s">
        <v>994</v>
      </c>
      <c r="EH20" t="s">
        <v>995</v>
      </c>
      <c r="EI20" t="s">
        <v>996</v>
      </c>
      <c r="EJ20" t="s">
        <v>997</v>
      </c>
      <c r="EK20" t="s">
        <v>998</v>
      </c>
      <c r="EL20" t="s">
        <v>999</v>
      </c>
      <c r="EM20" t="s">
        <v>1000</v>
      </c>
      <c r="EN20" t="s">
        <v>1001</v>
      </c>
      <c r="EO20" t="s">
        <v>1002</v>
      </c>
      <c r="EP20" t="s">
        <v>1003</v>
      </c>
      <c r="EQ20" t="s">
        <v>1004</v>
      </c>
      <c r="ER20" t="s">
        <v>1005</v>
      </c>
      <c r="ES20" t="s">
        <v>1006</v>
      </c>
      <c r="ET20" t="s">
        <v>1007</v>
      </c>
      <c r="EU20" t="s">
        <v>1008</v>
      </c>
      <c r="EV20" t="s">
        <v>1009</v>
      </c>
      <c r="EW20" t="s">
        <v>1010</v>
      </c>
      <c r="EX20" t="s">
        <v>1011</v>
      </c>
      <c r="EY20" t="s">
        <v>1012</v>
      </c>
      <c r="EZ20" t="s">
        <v>1013</v>
      </c>
      <c r="FA20" t="s">
        <v>1014</v>
      </c>
      <c r="FB20" t="s">
        <v>1015</v>
      </c>
      <c r="FC20" t="s">
        <v>1016</v>
      </c>
      <c r="FD20" t="s">
        <v>1017</v>
      </c>
      <c r="FE20" t="s">
        <v>1018</v>
      </c>
      <c r="FF20" t="s">
        <v>1019</v>
      </c>
      <c r="FG20" t="s">
        <v>1020</v>
      </c>
      <c r="FH20" t="s">
        <v>1021</v>
      </c>
      <c r="FI20" t="s">
        <v>1022</v>
      </c>
      <c r="FJ20" t="s">
        <v>1023</v>
      </c>
      <c r="FK20" t="s">
        <v>1024</v>
      </c>
      <c r="FL20" t="s">
        <v>1025</v>
      </c>
      <c r="FM20" t="s">
        <v>1026</v>
      </c>
      <c r="FN20" t="s">
        <v>1027</v>
      </c>
      <c r="FO20" t="s">
        <v>1028</v>
      </c>
      <c r="FP20" t="s">
        <v>1029</v>
      </c>
      <c r="FQ20" t="s">
        <v>1030</v>
      </c>
      <c r="FR20" t="s">
        <v>1031</v>
      </c>
      <c r="FS20" t="s">
        <v>1032</v>
      </c>
      <c r="FT20" t="s">
        <v>1033</v>
      </c>
      <c r="FU20" t="s">
        <v>1034</v>
      </c>
      <c r="FV20" t="s">
        <v>1035</v>
      </c>
      <c r="FW20" t="s">
        <v>1036</v>
      </c>
      <c r="FX20" t="s">
        <v>1037</v>
      </c>
      <c r="FY20" t="s">
        <v>1038</v>
      </c>
      <c r="FZ20" t="s">
        <v>1039</v>
      </c>
      <c r="GA20" t="s">
        <v>1040</v>
      </c>
      <c r="GB20" t="s">
        <v>1041</v>
      </c>
      <c r="GC20" t="s">
        <v>1042</v>
      </c>
      <c r="GD20" t="s">
        <v>1043</v>
      </c>
      <c r="GE20" t="s">
        <v>1044</v>
      </c>
      <c r="GF20" t="s">
        <v>1045</v>
      </c>
      <c r="GG20" t="s">
        <v>1046</v>
      </c>
      <c r="GH20" t="s">
        <v>1047</v>
      </c>
      <c r="GI20" t="s">
        <v>1048</v>
      </c>
      <c r="GJ20" t="s">
        <v>1049</v>
      </c>
      <c r="GK20" t="s">
        <v>1050</v>
      </c>
      <c r="GL20" t="s">
        <v>1051</v>
      </c>
      <c r="GM20" t="s">
        <v>1052</v>
      </c>
      <c r="GN20" t="s">
        <v>1053</v>
      </c>
      <c r="GO20" t="s">
        <v>1054</v>
      </c>
      <c r="GP20" t="s">
        <v>1055</v>
      </c>
      <c r="GQ20" t="s">
        <v>1056</v>
      </c>
      <c r="GR20" t="s">
        <v>1057</v>
      </c>
      <c r="GS20" t="s">
        <v>1058</v>
      </c>
      <c r="GT20" t="s">
        <v>1059</v>
      </c>
      <c r="GU20" t="s">
        <v>1060</v>
      </c>
    </row>
    <row r="21" spans="1:203" x14ac:dyDescent="0.25">
      <c r="A21" t="s">
        <v>347</v>
      </c>
      <c r="B21" t="str" cm="1">
        <f t="array" aca="1" ref="B21" ca="1">IF(ISBLANK(INDIRECT("'"&amp;B26)),"",TRIM(CLEAN(INDIRECT("'"&amp;B26))))</f>
        <v>Upper Peninsula Power Co.</v>
      </c>
      <c r="C21" s="236" t="str" cm="1">
        <f t="array" aca="1" ref="C21" ca="1">IF(ISBLANK(INDIRECT("'"&amp;C26)),"",TRIM(CLEAN(INDIRECT("'"&amp;C26))))</f>
        <v>45291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Little Lake</v>
      </c>
      <c r="F21" t="str" cm="1">
        <f t="array" aca="1" ref="F21" ca="1">IF(ISBLANK(INDIRECT("'"&amp;F26)),"",TRIM(CLEAN(INDIRECT("'"&amp;F26))))</f>
        <v>657</v>
      </c>
      <c r="G21" t="str" cm="1">
        <f t="array" aca="1" ref="G21" ca="1">IF(ISBLANK(INDIRECT("'"&amp;G26)),"",TRIM(CLEAN(INDIRECT("'"&amp;G26))))</f>
        <v>105.8</v>
      </c>
      <c r="H21" t="str" cm="1">
        <f t="array" aca="1" ref="H21" ca="1">IF(ISBLANK(INDIRECT("'"&amp;H26)),"",TRIM(CLEAN(INDIRECT("'"&amp;H26))))</f>
        <v>0.0179849888268156</v>
      </c>
      <c r="I21" t="str" cm="1">
        <f t="array" aca="1" ref="I21" ca="1">IF(ISBLANK(INDIRECT("'"&amp;I26)),"",TRIM(CLEAN(INDIRECT("'"&amp;I26))))</f>
        <v>0.00138901117318436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0.019374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997</v>
      </c>
      <c r="Q21" t="str" cm="1">
        <f t="array" aca="1" ref="Q21" ca="1">IF(ISBLANK(INDIRECT("'"&amp;Q26)),"",TRIM(CLEAN(INDIRECT("'"&amp;Q26))))</f>
        <v>77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Gwinn</v>
      </c>
      <c r="T21" t="str" cm="1">
        <f t="array" aca="1" ref="T21" ca="1">IF(ISBLANK(INDIRECT("'"&amp;T26)),"",TRIM(CLEAN(INDIRECT("'"&amp;T26))))</f>
        <v>498334984149885</v>
      </c>
      <c r="U21" t="str" cm="1">
        <f t="array" aca="1" ref="U21" ca="1">IF(ISBLANK(INDIRECT("'"&amp;U26)),"",TRIM(CLEAN(INDIRECT("'"&amp;U26))))</f>
        <v>261030012002610300250026103002600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I23121700001 WildlifeI23121800013 PublicI23122700001 PlannedI23122800002 Planned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877</v>
      </c>
      <c r="U24" t="s">
        <v>878</v>
      </c>
      <c r="V24" t="s">
        <v>879</v>
      </c>
      <c r="W24" t="s">
        <v>880</v>
      </c>
      <c r="X24" t="s">
        <v>881</v>
      </c>
      <c r="Y24" t="s">
        <v>882</v>
      </c>
      <c r="Z24" t="s">
        <v>883</v>
      </c>
      <c r="AA24" t="s">
        <v>884</v>
      </c>
      <c r="AB24" t="s">
        <v>885</v>
      </c>
      <c r="AC24" t="s">
        <v>886</v>
      </c>
      <c r="AD24" t="s">
        <v>887</v>
      </c>
      <c r="AE24" t="s">
        <v>888</v>
      </c>
      <c r="AF24" t="s">
        <v>889</v>
      </c>
      <c r="AG24" t="s">
        <v>890</v>
      </c>
      <c r="AH24" t="s">
        <v>891</v>
      </c>
      <c r="AI24" t="s">
        <v>892</v>
      </c>
      <c r="AJ24" t="s">
        <v>893</v>
      </c>
      <c r="AK24" t="s">
        <v>894</v>
      </c>
      <c r="AL24" t="s">
        <v>895</v>
      </c>
      <c r="AM24" t="s">
        <v>896</v>
      </c>
      <c r="AN24" t="s">
        <v>897</v>
      </c>
      <c r="AO24" t="s">
        <v>898</v>
      </c>
      <c r="AP24" t="s">
        <v>899</v>
      </c>
      <c r="AQ24" t="s">
        <v>900</v>
      </c>
      <c r="AR24" t="s">
        <v>901</v>
      </c>
      <c r="AS24" t="s">
        <v>902</v>
      </c>
      <c r="AT24" t="s">
        <v>903</v>
      </c>
      <c r="AU24" t="s">
        <v>904</v>
      </c>
      <c r="AV24" t="s">
        <v>905</v>
      </c>
      <c r="AW24" t="s">
        <v>906</v>
      </c>
      <c r="AX24" t="s">
        <v>907</v>
      </c>
      <c r="AY24" t="s">
        <v>908</v>
      </c>
      <c r="AZ24" t="s">
        <v>909</v>
      </c>
      <c r="BA24" t="s">
        <v>910</v>
      </c>
      <c r="BB24" t="s">
        <v>911</v>
      </c>
      <c r="BC24" t="s">
        <v>912</v>
      </c>
      <c r="BD24" t="s">
        <v>913</v>
      </c>
      <c r="BE24" t="s">
        <v>914</v>
      </c>
      <c r="BF24" t="s">
        <v>915</v>
      </c>
      <c r="BG24" t="s">
        <v>916</v>
      </c>
      <c r="BH24" t="s">
        <v>917</v>
      </c>
      <c r="BI24" t="s">
        <v>918</v>
      </c>
      <c r="BJ24" t="s">
        <v>919</v>
      </c>
      <c r="BK24" t="s">
        <v>920</v>
      </c>
      <c r="BL24" t="s">
        <v>921</v>
      </c>
      <c r="BM24" t="s">
        <v>922</v>
      </c>
      <c r="BN24" t="s">
        <v>923</v>
      </c>
      <c r="BO24" t="s">
        <v>924</v>
      </c>
      <c r="BP24" t="s">
        <v>925</v>
      </c>
      <c r="BQ24" t="s">
        <v>926</v>
      </c>
      <c r="BR24" t="s">
        <v>927</v>
      </c>
      <c r="BS24" t="s">
        <v>928</v>
      </c>
      <c r="BT24" t="s">
        <v>929</v>
      </c>
      <c r="BU24" t="s">
        <v>930</v>
      </c>
      <c r="BV24" t="s">
        <v>931</v>
      </c>
      <c r="BW24" t="s">
        <v>932</v>
      </c>
      <c r="BX24" t="s">
        <v>933</v>
      </c>
      <c r="BY24" t="s">
        <v>934</v>
      </c>
      <c r="BZ24" t="s">
        <v>935</v>
      </c>
      <c r="CA24" t="s">
        <v>936</v>
      </c>
      <c r="CB24" t="s">
        <v>937</v>
      </c>
      <c r="CC24" t="s">
        <v>938</v>
      </c>
      <c r="CD24" t="s">
        <v>939</v>
      </c>
      <c r="CE24" t="s">
        <v>940</v>
      </c>
      <c r="CF24" t="s">
        <v>941</v>
      </c>
      <c r="CG24" t="s">
        <v>942</v>
      </c>
      <c r="CH24" t="s">
        <v>943</v>
      </c>
      <c r="CI24" t="s">
        <v>944</v>
      </c>
      <c r="CJ24" t="s">
        <v>945</v>
      </c>
      <c r="CK24" t="s">
        <v>946</v>
      </c>
      <c r="CL24" t="s">
        <v>947</v>
      </c>
      <c r="CM24" t="s">
        <v>948</v>
      </c>
      <c r="CN24" t="s">
        <v>949</v>
      </c>
      <c r="CO24" t="s">
        <v>950</v>
      </c>
      <c r="CP24" t="s">
        <v>951</v>
      </c>
      <c r="CQ24" t="s">
        <v>952</v>
      </c>
      <c r="CR24" t="s">
        <v>953</v>
      </c>
      <c r="CS24" t="s">
        <v>954</v>
      </c>
      <c r="CT24" t="s">
        <v>955</v>
      </c>
      <c r="CU24" t="s">
        <v>956</v>
      </c>
      <c r="CV24" t="s">
        <v>957</v>
      </c>
      <c r="CW24" t="s">
        <v>958</v>
      </c>
      <c r="CX24" t="s">
        <v>959</v>
      </c>
      <c r="CY24" t="s">
        <v>960</v>
      </c>
      <c r="CZ24" t="s">
        <v>961</v>
      </c>
      <c r="DA24" t="s">
        <v>962</v>
      </c>
      <c r="DB24" t="s">
        <v>963</v>
      </c>
      <c r="DC24" t="s">
        <v>964</v>
      </c>
      <c r="DD24" t="s">
        <v>965</v>
      </c>
      <c r="DE24" t="s">
        <v>966</v>
      </c>
      <c r="DF24" t="s">
        <v>967</v>
      </c>
      <c r="DG24" t="s">
        <v>968</v>
      </c>
      <c r="DH24" t="s">
        <v>969</v>
      </c>
      <c r="DI24" t="s">
        <v>970</v>
      </c>
      <c r="DJ24" t="s">
        <v>971</v>
      </c>
      <c r="DK24" t="s">
        <v>972</v>
      </c>
      <c r="DL24" t="s">
        <v>973</v>
      </c>
      <c r="DM24" t="s">
        <v>974</v>
      </c>
      <c r="DN24" t="s">
        <v>975</v>
      </c>
      <c r="DO24" t="s">
        <v>976</v>
      </c>
      <c r="DP24" t="s">
        <v>977</v>
      </c>
      <c r="DQ24" t="s">
        <v>978</v>
      </c>
      <c r="DR24" t="s">
        <v>979</v>
      </c>
      <c r="DS24" t="s">
        <v>980</v>
      </c>
      <c r="DT24" t="s">
        <v>981</v>
      </c>
      <c r="DU24" t="s">
        <v>982</v>
      </c>
      <c r="DV24" t="s">
        <v>983</v>
      </c>
      <c r="DW24" t="s">
        <v>984</v>
      </c>
      <c r="DX24" t="s">
        <v>985</v>
      </c>
      <c r="DY24" t="s">
        <v>986</v>
      </c>
      <c r="DZ24" t="s">
        <v>987</v>
      </c>
      <c r="EA24" t="s">
        <v>988</v>
      </c>
      <c r="EB24" t="s">
        <v>989</v>
      </c>
      <c r="EC24" t="s">
        <v>990</v>
      </c>
      <c r="ED24" t="s">
        <v>991</v>
      </c>
      <c r="EE24" t="s">
        <v>992</v>
      </c>
      <c r="EF24" t="s">
        <v>993</v>
      </c>
      <c r="EG24" t="s">
        <v>994</v>
      </c>
      <c r="EH24" t="s">
        <v>995</v>
      </c>
      <c r="EI24" t="s">
        <v>996</v>
      </c>
      <c r="EJ24" t="s">
        <v>997</v>
      </c>
      <c r="EK24" t="s">
        <v>998</v>
      </c>
      <c r="EL24" t="s">
        <v>999</v>
      </c>
      <c r="EM24" t="s">
        <v>1000</v>
      </c>
      <c r="EN24" t="s">
        <v>1001</v>
      </c>
      <c r="EO24" t="s">
        <v>1002</v>
      </c>
      <c r="EP24" t="s">
        <v>1003</v>
      </c>
      <c r="EQ24" t="s">
        <v>1004</v>
      </c>
      <c r="ER24" t="s">
        <v>1005</v>
      </c>
      <c r="ES24" t="s">
        <v>1006</v>
      </c>
      <c r="ET24" t="s">
        <v>1007</v>
      </c>
      <c r="EU24" t="s">
        <v>1008</v>
      </c>
      <c r="EV24" t="s">
        <v>1009</v>
      </c>
      <c r="EW24" t="s">
        <v>1010</v>
      </c>
      <c r="EX24" t="s">
        <v>1011</v>
      </c>
      <c r="EY24" t="s">
        <v>1012</v>
      </c>
      <c r="EZ24" t="s">
        <v>1013</v>
      </c>
      <c r="FA24" t="s">
        <v>1014</v>
      </c>
      <c r="FB24" t="s">
        <v>1015</v>
      </c>
      <c r="FC24" t="s">
        <v>1016</v>
      </c>
      <c r="FD24" t="s">
        <v>1017</v>
      </c>
      <c r="FE24" t="s">
        <v>1018</v>
      </c>
      <c r="FF24" t="s">
        <v>1019</v>
      </c>
      <c r="FG24" t="s">
        <v>1020</v>
      </c>
      <c r="FH24" t="s">
        <v>1021</v>
      </c>
      <c r="FI24" t="s">
        <v>1022</v>
      </c>
      <c r="FJ24" t="s">
        <v>1023</v>
      </c>
      <c r="FK24" t="s">
        <v>1024</v>
      </c>
      <c r="FL24" t="s">
        <v>1025</v>
      </c>
      <c r="FM24" t="s">
        <v>1026</v>
      </c>
      <c r="FN24" t="s">
        <v>1027</v>
      </c>
      <c r="FO24" t="s">
        <v>1028</v>
      </c>
      <c r="FP24" t="s">
        <v>1029</v>
      </c>
      <c r="FQ24" t="s">
        <v>1030</v>
      </c>
      <c r="FR24" t="s">
        <v>1031</v>
      </c>
      <c r="FS24" t="s">
        <v>1032</v>
      </c>
      <c r="FT24" t="s">
        <v>1033</v>
      </c>
      <c r="FU24" t="s">
        <v>1034</v>
      </c>
      <c r="FV24" t="s">
        <v>1035</v>
      </c>
      <c r="FW24" t="s">
        <v>1036</v>
      </c>
      <c r="FX24" t="s">
        <v>1037</v>
      </c>
      <c r="FY24" t="s">
        <v>1038</v>
      </c>
      <c r="FZ24" t="s">
        <v>1039</v>
      </c>
      <c r="GA24" t="s">
        <v>1040</v>
      </c>
      <c r="GB24" t="s">
        <v>1041</v>
      </c>
      <c r="GC24" t="s">
        <v>1042</v>
      </c>
      <c r="GD24" t="s">
        <v>1043</v>
      </c>
      <c r="GE24" t="s">
        <v>1044</v>
      </c>
      <c r="GF24" t="s">
        <v>1045</v>
      </c>
      <c r="GG24" t="s">
        <v>1046</v>
      </c>
      <c r="GH24" t="s">
        <v>1047</v>
      </c>
      <c r="GI24" t="s">
        <v>1048</v>
      </c>
      <c r="GJ24" t="s">
        <v>1049</v>
      </c>
      <c r="GK24" t="s">
        <v>1050</v>
      </c>
      <c r="GL24" t="s">
        <v>1051</v>
      </c>
      <c r="GM24" t="s">
        <v>1052</v>
      </c>
      <c r="GN24" t="s">
        <v>1053</v>
      </c>
      <c r="GO24" t="s">
        <v>1054</v>
      </c>
      <c r="GP24" t="s">
        <v>1055</v>
      </c>
      <c r="GQ24" t="s">
        <v>1056</v>
      </c>
      <c r="GR24" t="s">
        <v>1057</v>
      </c>
      <c r="GS24" t="s">
        <v>1058</v>
      </c>
      <c r="GT24" t="s">
        <v>1059</v>
      </c>
      <c r="GU24" t="s">
        <v>1060</v>
      </c>
    </row>
    <row r="25" spans="1:203" x14ac:dyDescent="0.25">
      <c r="A25" t="s">
        <v>348</v>
      </c>
      <c r="B25" t="str">
        <f>'Credits, worst circuits, storms'!C3</f>
        <v>Upper Peninsula Power Co.</v>
      </c>
      <c r="C25" s="99">
        <f>'Credits, worst circuits, storms'!C4</f>
        <v>45291</v>
      </c>
      <c r="D25" t="str">
        <f>'Credits, worst circuits, storms'!D42</f>
        <v>Circuit 1</v>
      </c>
      <c r="E25" t="str">
        <f>'Credits, worst circuits, storms'!D43</f>
        <v>Little Lake</v>
      </c>
      <c r="F25">
        <f>'Credits, worst circuits, storms'!D44</f>
        <v>657</v>
      </c>
      <c r="G25">
        <f>'Credits, worst circuits, storms'!D45</f>
        <v>105.8</v>
      </c>
      <c r="H25" s="179">
        <f>'Credits, worst circuits, storms'!D46</f>
        <v>1.7984988826815641E-2</v>
      </c>
      <c r="I25" s="179">
        <f>'Credits, worst circuits, storms'!D47</f>
        <v>1.3890111731843576E-3</v>
      </c>
      <c r="J25" s="179">
        <f>'Credits, worst circuits, storms'!D48</f>
        <v>0</v>
      </c>
      <c r="K25" s="179">
        <f>'Credits, worst circuits, storms'!D49</f>
        <v>1.9373999999999999E-2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997</v>
      </c>
      <c r="Q25" s="179">
        <f>'Credits, worst circuits, storms'!D51</f>
        <v>77</v>
      </c>
      <c r="R25" s="179">
        <f>'Credits, worst circuits, storms'!D52</f>
        <v>0</v>
      </c>
      <c r="S25" t="str">
        <f>'Credits, worst circuits, storms'!D53</f>
        <v>Gwinn</v>
      </c>
      <c r="T25" t="str">
        <f>'Credits, worst circuits, storms'!D54</f>
        <v>49833
49841
49885</v>
      </c>
      <c r="U25" t="str">
        <f>'Credits, worst circuits, storms'!D55</f>
        <v>26103001200
26103002500
26103002600</v>
      </c>
      <c r="V25" s="99">
        <f>'Credits, worst circuits, storms'!D56</f>
        <v>45107</v>
      </c>
      <c r="W25" t="str">
        <f>'Credits, worst circuits, storms'!D57</f>
        <v>I23121700001 Wildlife
I23121800013 Public
I23122700001 Planned
I23122800002 Planned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9">
        <f>'Credits, worst circuits, storms'!E46</f>
        <v>0</v>
      </c>
      <c r="AC25" s="179">
        <f>'Credits, worst circuits, storms'!E47</f>
        <v>0</v>
      </c>
      <c r="AD25" s="179">
        <f>'Credits, worst circuits, storms'!E48</f>
        <v>0</v>
      </c>
      <c r="AE25" s="179">
        <f>'Credits, worst circuits, storms'!E49</f>
        <v>0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0</v>
      </c>
      <c r="AK25" s="179">
        <f>'Credits, worst circuits, storms'!E51</f>
        <v>0</v>
      </c>
      <c r="AL25" s="179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9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9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9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9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9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9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9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9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9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349</v>
      </c>
      <c r="B26" s="181" t="s">
        <v>350</v>
      </c>
      <c r="C26" s="181" t="s">
        <v>351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708</v>
      </c>
      <c r="M26" t="s">
        <v>708</v>
      </c>
      <c r="N26" t="s">
        <v>708</v>
      </c>
      <c r="O26" t="s">
        <v>708</v>
      </c>
      <c r="P26" t="s">
        <v>1069</v>
      </c>
      <c r="Q26" t="s">
        <v>1070</v>
      </c>
      <c r="R26" t="s">
        <v>1071</v>
      </c>
      <c r="S26" t="s">
        <v>1072</v>
      </c>
      <c r="T26" t="s">
        <v>1073</v>
      </c>
      <c r="U26" t="s">
        <v>1074</v>
      </c>
      <c r="V26" t="s">
        <v>1075</v>
      </c>
      <c r="W26" t="s">
        <v>1076</v>
      </c>
      <c r="X26" t="s">
        <v>1077</v>
      </c>
      <c r="Y26" t="s">
        <v>1078</v>
      </c>
      <c r="Z26" t="s">
        <v>1079</v>
      </c>
      <c r="AA26" t="s">
        <v>1080</v>
      </c>
      <c r="AB26" t="s">
        <v>1081</v>
      </c>
      <c r="AC26" t="s">
        <v>1082</v>
      </c>
      <c r="AD26" t="s">
        <v>1083</v>
      </c>
      <c r="AE26" t="s">
        <v>1084</v>
      </c>
      <c r="AF26" t="s">
        <v>708</v>
      </c>
      <c r="AG26" t="s">
        <v>708</v>
      </c>
      <c r="AH26" t="s">
        <v>708</v>
      </c>
      <c r="AI26" t="s">
        <v>708</v>
      </c>
      <c r="AJ26" t="s">
        <v>1085</v>
      </c>
      <c r="AK26" t="s">
        <v>1086</v>
      </c>
      <c r="AL26" t="s">
        <v>1087</v>
      </c>
      <c r="AM26" t="s">
        <v>1088</v>
      </c>
      <c r="AN26" t="s">
        <v>1089</v>
      </c>
      <c r="AO26" t="s">
        <v>1090</v>
      </c>
      <c r="AP26" t="s">
        <v>1091</v>
      </c>
      <c r="AQ26" t="s">
        <v>1092</v>
      </c>
      <c r="AR26" t="s">
        <v>1093</v>
      </c>
      <c r="AS26" t="s">
        <v>1094</v>
      </c>
      <c r="AT26" t="s">
        <v>1095</v>
      </c>
      <c r="AU26" t="s">
        <v>1096</v>
      </c>
      <c r="AV26" t="s">
        <v>1097</v>
      </c>
      <c r="AW26" t="s">
        <v>1098</v>
      </c>
      <c r="AX26" t="s">
        <v>1099</v>
      </c>
      <c r="AY26" t="s">
        <v>1100</v>
      </c>
      <c r="AZ26" t="s">
        <v>708</v>
      </c>
      <c r="BA26" t="s">
        <v>708</v>
      </c>
      <c r="BB26" t="s">
        <v>708</v>
      </c>
      <c r="BC26" t="s">
        <v>708</v>
      </c>
      <c r="BD26" t="s">
        <v>1101</v>
      </c>
      <c r="BE26" t="s">
        <v>1102</v>
      </c>
      <c r="BF26" t="s">
        <v>1103</v>
      </c>
      <c r="BG26" t="s">
        <v>1104</v>
      </c>
      <c r="BH26" t="s">
        <v>1105</v>
      </c>
      <c r="BI26" t="s">
        <v>1106</v>
      </c>
      <c r="BJ26" t="s">
        <v>1107</v>
      </c>
      <c r="BK26" t="s">
        <v>1108</v>
      </c>
      <c r="BL26" t="s">
        <v>1109</v>
      </c>
      <c r="BM26" t="s">
        <v>1110</v>
      </c>
      <c r="BN26" t="s">
        <v>1111</v>
      </c>
      <c r="BO26" t="s">
        <v>1112</v>
      </c>
      <c r="BP26" t="s">
        <v>1113</v>
      </c>
      <c r="BQ26" t="s">
        <v>1114</v>
      </c>
      <c r="BR26" t="s">
        <v>1115</v>
      </c>
      <c r="BS26" t="s">
        <v>1116</v>
      </c>
      <c r="BT26" t="s">
        <v>708</v>
      </c>
      <c r="BU26" t="s">
        <v>708</v>
      </c>
      <c r="BV26" t="s">
        <v>708</v>
      </c>
      <c r="BW26" t="s">
        <v>708</v>
      </c>
      <c r="BX26" t="s">
        <v>1117</v>
      </c>
      <c r="BY26" t="s">
        <v>1118</v>
      </c>
      <c r="BZ26" t="s">
        <v>1119</v>
      </c>
      <c r="CA26" t="s">
        <v>1120</v>
      </c>
      <c r="CB26" t="s">
        <v>1121</v>
      </c>
      <c r="CC26" t="s">
        <v>1122</v>
      </c>
      <c r="CD26" t="s">
        <v>1123</v>
      </c>
      <c r="CE26" t="s">
        <v>1124</v>
      </c>
      <c r="CF26" t="s">
        <v>1125</v>
      </c>
      <c r="CG26" t="s">
        <v>1126</v>
      </c>
      <c r="CH26" t="s">
        <v>1127</v>
      </c>
      <c r="CI26" t="s">
        <v>1128</v>
      </c>
      <c r="CJ26" t="s">
        <v>1129</v>
      </c>
      <c r="CK26" t="s">
        <v>1130</v>
      </c>
      <c r="CL26" t="s">
        <v>1131</v>
      </c>
      <c r="CM26" t="s">
        <v>1132</v>
      </c>
      <c r="CN26" t="s">
        <v>708</v>
      </c>
      <c r="CO26" t="s">
        <v>708</v>
      </c>
      <c r="CP26" t="s">
        <v>708</v>
      </c>
      <c r="CQ26" t="s">
        <v>708</v>
      </c>
      <c r="CR26" t="s">
        <v>1133</v>
      </c>
      <c r="CS26" t="s">
        <v>1134</v>
      </c>
      <c r="CT26" t="s">
        <v>1135</v>
      </c>
      <c r="CU26" t="s">
        <v>1136</v>
      </c>
      <c r="CV26" t="s">
        <v>1137</v>
      </c>
      <c r="CW26" t="s">
        <v>1138</v>
      </c>
      <c r="CX26" t="s">
        <v>1139</v>
      </c>
      <c r="CY26" t="s">
        <v>1140</v>
      </c>
      <c r="CZ26" t="s">
        <v>1141</v>
      </c>
      <c r="DA26" t="s">
        <v>1142</v>
      </c>
      <c r="DB26" t="s">
        <v>1143</v>
      </c>
      <c r="DC26" t="s">
        <v>1144</v>
      </c>
      <c r="DD26" t="s">
        <v>1145</v>
      </c>
      <c r="DE26" t="s">
        <v>1146</v>
      </c>
      <c r="DF26" t="s">
        <v>1147</v>
      </c>
      <c r="DG26" t="s">
        <v>1148</v>
      </c>
      <c r="DH26" t="s">
        <v>708</v>
      </c>
      <c r="DI26" t="s">
        <v>708</v>
      </c>
      <c r="DJ26" t="s">
        <v>708</v>
      </c>
      <c r="DK26" t="s">
        <v>708</v>
      </c>
      <c r="DL26" t="s">
        <v>1149</v>
      </c>
      <c r="DM26" t="s">
        <v>1150</v>
      </c>
      <c r="DN26" t="s">
        <v>1151</v>
      </c>
      <c r="DO26" t="s">
        <v>1152</v>
      </c>
      <c r="DP26" t="s">
        <v>1153</v>
      </c>
      <c r="DQ26" t="s">
        <v>1154</v>
      </c>
      <c r="DR26" t="s">
        <v>1155</v>
      </c>
      <c r="DS26" t="s">
        <v>1156</v>
      </c>
      <c r="DT26" t="s">
        <v>1157</v>
      </c>
      <c r="DU26" t="s">
        <v>1158</v>
      </c>
      <c r="DV26" t="s">
        <v>1159</v>
      </c>
      <c r="DW26" t="s">
        <v>1160</v>
      </c>
      <c r="DX26" t="s">
        <v>1161</v>
      </c>
      <c r="DY26" t="s">
        <v>1162</v>
      </c>
      <c r="DZ26" t="s">
        <v>1163</v>
      </c>
      <c r="EA26" t="s">
        <v>1164</v>
      </c>
      <c r="EB26" t="s">
        <v>708</v>
      </c>
      <c r="EC26" t="s">
        <v>708</v>
      </c>
      <c r="ED26" t="s">
        <v>708</v>
      </c>
      <c r="EE26" t="s">
        <v>708</v>
      </c>
      <c r="EF26" t="s">
        <v>1165</v>
      </c>
      <c r="EG26" t="s">
        <v>1166</v>
      </c>
      <c r="EH26" t="s">
        <v>1167</v>
      </c>
      <c r="EI26" t="s">
        <v>1168</v>
      </c>
      <c r="EJ26" t="s">
        <v>1169</v>
      </c>
      <c r="EK26" t="s">
        <v>1170</v>
      </c>
      <c r="EL26" t="s">
        <v>1171</v>
      </c>
      <c r="EM26" t="s">
        <v>1172</v>
      </c>
      <c r="EN26" t="s">
        <v>1173</v>
      </c>
      <c r="EO26" t="s">
        <v>1174</v>
      </c>
      <c r="EP26" t="s">
        <v>1175</v>
      </c>
      <c r="EQ26" t="s">
        <v>1176</v>
      </c>
      <c r="ER26" t="s">
        <v>1177</v>
      </c>
      <c r="ES26" t="s">
        <v>1178</v>
      </c>
      <c r="ET26" t="s">
        <v>1179</v>
      </c>
      <c r="EU26" t="s">
        <v>1180</v>
      </c>
      <c r="EV26" t="s">
        <v>708</v>
      </c>
      <c r="EW26" t="s">
        <v>708</v>
      </c>
      <c r="EX26" t="s">
        <v>708</v>
      </c>
      <c r="EY26" t="s">
        <v>708</v>
      </c>
      <c r="EZ26" t="s">
        <v>1181</v>
      </c>
      <c r="FA26" t="s">
        <v>1182</v>
      </c>
      <c r="FB26" t="s">
        <v>1183</v>
      </c>
      <c r="FC26" t="s">
        <v>1184</v>
      </c>
      <c r="FD26" t="s">
        <v>1185</v>
      </c>
      <c r="FE26" t="s">
        <v>1186</v>
      </c>
      <c r="FF26" t="s">
        <v>1187</v>
      </c>
      <c r="FG26" t="s">
        <v>1188</v>
      </c>
      <c r="FH26" t="s">
        <v>1189</v>
      </c>
      <c r="FI26" t="s">
        <v>1190</v>
      </c>
      <c r="FJ26" t="s">
        <v>1191</v>
      </c>
      <c r="FK26" t="s">
        <v>1192</v>
      </c>
      <c r="FL26" t="s">
        <v>1193</v>
      </c>
      <c r="FM26" t="s">
        <v>1194</v>
      </c>
      <c r="FN26" t="s">
        <v>1195</v>
      </c>
      <c r="FO26" t="s">
        <v>1196</v>
      </c>
      <c r="FP26" t="s">
        <v>708</v>
      </c>
      <c r="FQ26" t="s">
        <v>708</v>
      </c>
      <c r="FR26" t="s">
        <v>708</v>
      </c>
      <c r="FS26" t="s">
        <v>708</v>
      </c>
      <c r="FT26" t="s">
        <v>1197</v>
      </c>
      <c r="FU26" t="s">
        <v>1198</v>
      </c>
      <c r="FV26" t="s">
        <v>1199</v>
      </c>
      <c r="FW26" t="s">
        <v>1200</v>
      </c>
      <c r="FX26" t="s">
        <v>1201</v>
      </c>
      <c r="FY26" t="s">
        <v>1202</v>
      </c>
      <c r="FZ26" t="s">
        <v>1203</v>
      </c>
      <c r="GA26" t="s">
        <v>1204</v>
      </c>
      <c r="GB26" t="s">
        <v>1205</v>
      </c>
      <c r="GC26" t="s">
        <v>1206</v>
      </c>
      <c r="GD26" t="s">
        <v>1207</v>
      </c>
      <c r="GE26" t="s">
        <v>1208</v>
      </c>
      <c r="GF26" t="s">
        <v>1209</v>
      </c>
      <c r="GG26" t="s">
        <v>1210</v>
      </c>
      <c r="GH26" t="s">
        <v>1211</v>
      </c>
      <c r="GI26" t="s">
        <v>1212</v>
      </c>
      <c r="GJ26" t="s">
        <v>708</v>
      </c>
      <c r="GK26" t="s">
        <v>708</v>
      </c>
      <c r="GL26" t="s">
        <v>708</v>
      </c>
      <c r="GM26" t="s">
        <v>708</v>
      </c>
      <c r="GN26" t="s">
        <v>1213</v>
      </c>
      <c r="GO26" t="s">
        <v>1214</v>
      </c>
      <c r="GP26" t="s">
        <v>1215</v>
      </c>
      <c r="GQ26" t="s">
        <v>1216</v>
      </c>
      <c r="GR26" t="s">
        <v>1217</v>
      </c>
      <c r="GS26" t="s">
        <v>1218</v>
      </c>
      <c r="GT26" t="s">
        <v>1219</v>
      </c>
      <c r="GU26" t="s">
        <v>1220</v>
      </c>
    </row>
    <row r="30" spans="1:203" x14ac:dyDescent="0.25">
      <c r="A30" t="s">
        <v>199</v>
      </c>
      <c r="B30" t="s">
        <v>200</v>
      </c>
      <c r="C30" t="s">
        <v>201</v>
      </c>
      <c r="D30" t="s">
        <v>1221</v>
      </c>
      <c r="E30" t="s">
        <v>1222</v>
      </c>
      <c r="F30" t="s">
        <v>1223</v>
      </c>
      <c r="G30" t="s">
        <v>1224</v>
      </c>
      <c r="H30" t="s">
        <v>1225</v>
      </c>
      <c r="I30" t="s">
        <v>1226</v>
      </c>
      <c r="J30" t="s">
        <v>1227</v>
      </c>
      <c r="K30" t="s">
        <v>1228</v>
      </c>
      <c r="L30" t="s">
        <v>1229</v>
      </c>
      <c r="M30" t="s">
        <v>1230</v>
      </c>
      <c r="N30" t="s">
        <v>1231</v>
      </c>
      <c r="O30" t="s">
        <v>1232</v>
      </c>
      <c r="P30" t="s">
        <v>1233</v>
      </c>
      <c r="Q30" t="s">
        <v>1234</v>
      </c>
      <c r="R30" t="s">
        <v>1235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  <c r="AF30" t="s">
        <v>1249</v>
      </c>
      <c r="AG30" t="s">
        <v>1250</v>
      </c>
      <c r="AH30" t="s">
        <v>1251</v>
      </c>
      <c r="AI30" t="s">
        <v>1252</v>
      </c>
      <c r="AJ30" t="s">
        <v>1253</v>
      </c>
      <c r="AK30" t="s">
        <v>1254</v>
      </c>
      <c r="AL30" t="s">
        <v>1255</v>
      </c>
      <c r="AM30" t="s">
        <v>1256</v>
      </c>
      <c r="AN30" t="s">
        <v>1257</v>
      </c>
      <c r="AO30" t="s">
        <v>1258</v>
      </c>
      <c r="AP30" t="s">
        <v>1259</v>
      </c>
      <c r="AQ30" t="s">
        <v>1260</v>
      </c>
      <c r="AR30" t="s">
        <v>1261</v>
      </c>
      <c r="AS30" t="s">
        <v>1262</v>
      </c>
      <c r="AT30" t="s">
        <v>1263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1270</v>
      </c>
      <c r="BB30" t="s">
        <v>1271</v>
      </c>
      <c r="BC30" t="s">
        <v>1272</v>
      </c>
      <c r="BD30" t="s">
        <v>1273</v>
      </c>
      <c r="BE30" t="s">
        <v>1274</v>
      </c>
      <c r="BF30" t="s">
        <v>1275</v>
      </c>
      <c r="BG30" t="s">
        <v>1276</v>
      </c>
      <c r="BH30" t="s">
        <v>1277</v>
      </c>
      <c r="BI30" t="s">
        <v>1278</v>
      </c>
      <c r="BJ30" t="s">
        <v>1279</v>
      </c>
      <c r="BK30" t="s">
        <v>1280</v>
      </c>
      <c r="BL30" t="s">
        <v>1281</v>
      </c>
      <c r="BM30" t="s">
        <v>1282</v>
      </c>
    </row>
    <row r="31" spans="1:203" x14ac:dyDescent="0.25">
      <c r="A31" t="s">
        <v>347</v>
      </c>
      <c r="B31" t="str" cm="1">
        <f t="array" aca="1" ref="B31" ca="1">INDIRECT("'"&amp;B36)</f>
        <v>Upper Peninsula Power Co.</v>
      </c>
      <c r="C31" s="236" cm="1">
        <f t="array" aca="1" ref="C31" ca="1">INDIRECT("'"&amp;C36)</f>
        <v>45291</v>
      </c>
      <c r="D31" t="str" cm="1">
        <f t="array" aca="1" ref="D31" ca="1">IF(ISBLANK(INDIRECT("'"&amp;D36)),"",TRIM(CLEAN(INDIRECT("'"&amp;D36))))</f>
        <v>0.99918001525553</v>
      </c>
      <c r="E31" t="str" cm="1">
        <f t="array" aca="1" ref="E31" ca="1">IF(ISBLANK(INDIRECT("'"&amp;E36)),"",TRIM(CLEAN(INDIRECT("'"&amp;E36))))</f>
        <v>0.952380952380952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0.989985693848355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31.2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223414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0.335483870967742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3229</v>
      </c>
      <c r="T31" t="str" cm="1">
        <f t="array" aca="1" ref="T31" ca="1">IF(ISBLANK(INDIRECT("'"&amp;T36)),"",TRIM(CLEAN(INDIRECT("'"&amp;T36))))</f>
        <v>509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210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1296</v>
      </c>
      <c r="Y31" t="str" cm="1">
        <f t="array" aca="1" ref="Y31" ca="1">IF(ISBLANK(INDIRECT("'"&amp;Y36)),"",TRIM(CLEAN(INDIRECT("'"&amp;Y36))))</f>
        <v>817</v>
      </c>
      <c r="Z31" t="str" cm="1">
        <f t="array" aca="1" ref="Z31" ca="1">IF(ISBLANK(INDIRECT("'"&amp;Z36)),"",TRIM(CLEAN(INDIRECT("'"&amp;Z36))))</f>
        <v>2</v>
      </c>
      <c r="AA31" t="str" cm="1">
        <f t="array" aca="1" ref="AA31" ca="1">IF(ISBLANK(INDIRECT("'"&amp;AA36)),"",TRIM(CLEAN(INDIRECT("'"&amp;AA36))))</f>
        <v>186</v>
      </c>
      <c r="AB31" t="str" cm="1">
        <f t="array" aca="1" ref="AB31" ca="1">IF(ISBLANK(INDIRECT("'"&amp;AB36)),"",TRIM(CLEAN(INDIRECT("'"&amp;AB36))))</f>
        <v>209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10.665145</v>
      </c>
      <c r="AE31" t="str" cm="1">
        <f t="array" aca="1" ref="AE31" ca="1">IF(ISBLANK(INDIRECT("'"&amp;AE36)),"",TRIM(CLEAN(INDIRECT("'"&amp;AE36))))</f>
        <v>0.054789</v>
      </c>
      <c r="AF31" t="str" cm="1">
        <f t="array" aca="1" ref="AF31" ca="1">IF(ISBLANK(INDIRECT("'"&amp;AF36)),"",TRIM(CLEAN(INDIRECT("'"&amp;AF36))))</f>
        <v>194.658508094691</v>
      </c>
      <c r="AG31" t="str" cm="1">
        <f t="array" aca="1" ref="AG31" ca="1">IF(ISBLANK(INDIRECT("'"&amp;AG36)),"",TRIM(CLEAN(INDIRECT("'"&amp;AG36))))</f>
        <v>0.999761049676167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0.998887623719016</v>
      </c>
      <c r="AJ31" t="str" cm="1">
        <f t="array" aca="1" ref="AJ31" ca="1">IF(ISBLANK(INDIRECT("'"&amp;AJ36)),"",TRIM(CLEAN(INDIRECT("'"&amp;AJ36))))</f>
        <v>0.986033519553073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0.990653857148184</v>
      </c>
      <c r="AN31" t="str" cm="1">
        <f t="array" aca="1" ref="AN31" ca="1">IF(ISBLANK(INDIRECT("'"&amp;AN36)),"",TRIM(CLEAN(INDIRECT("'"&amp;AN36))))</f>
        <v>0.998215809479482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376.6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3183195</v>
      </c>
      <c r="AU31" t="str" cm="1">
        <f t="array" aca="1" ref="AU31" ca="1">IF(ISBLANK(INDIRECT("'"&amp;AU36)),"",TRIM(CLEAN(INDIRECT("'"&amp;AU36))))</f>
        <v>372</v>
      </c>
      <c r="AV31" t="str" cm="1">
        <f t="array" aca="1" ref="AV31" ca="1">IF(ISBLANK(INDIRECT("'"&amp;AV36)),"",TRIM(CLEAN(INDIRECT("'"&amp;AV36))))</f>
        <v>1.01236559139785</v>
      </c>
      <c r="AW31" t="str" cm="1">
        <f t="array" aca="1" ref="AW31" ca="1">IF(ISBLANK(INDIRECT("'"&amp;AW36)),"",TRIM(CLEAN(INDIRECT("'"&amp;AW36))))</f>
        <v>1.01236559139785</v>
      </c>
      <c r="AX31" t="str" cm="1">
        <f t="array" aca="1" ref="AX31" ca="1">IF(ISBLANK(INDIRECT("'"&amp;AX36)),"",TRIM(CLEAN(INDIRECT("'"&amp;AX36))))</f>
        <v>80461</v>
      </c>
      <c r="AY31" t="str" cm="1">
        <f t="array" aca="1" ref="AY31" ca="1">IF(ISBLANK(INDIRECT("'"&amp;AY36)),"",TRIM(CLEAN(INDIRECT("'"&amp;AY36))))</f>
        <v>10954</v>
      </c>
      <c r="AZ31" t="str" cm="1">
        <f t="array" aca="1" ref="AZ31" ca="1">IF(ISBLANK(INDIRECT("'"&amp;AZ36)),"",TRIM(CLEAN(INDIRECT("'"&amp;AZ36))))</f>
        <v>328</v>
      </c>
      <c r="BA31" t="str" cm="1">
        <f t="array" aca="1" ref="BA31" ca="1">IF(ISBLANK(INDIRECT("'"&amp;BA36)),"",TRIM(CLEAN(INDIRECT("'"&amp;BA36))))</f>
        <v>2664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3793</v>
      </c>
      <c r="BD31" t="str" cm="1">
        <f t="array" aca="1" ref="BD31" ca="1">IF(ISBLANK(INDIRECT("'"&amp;BD36)),"",TRIM(CLEAN(INDIRECT("'"&amp;BD36))))</f>
        <v>32124</v>
      </c>
      <c r="BE31" t="str" cm="1">
        <f t="array" aca="1" ref="BE31" ca="1">IF(ISBLANK(INDIRECT("'"&amp;BE36)),"",TRIM(CLEAN(INDIRECT("'"&amp;BE36))))</f>
        <v>11593</v>
      </c>
      <c r="BF31" t="str" cm="1">
        <f t="array" aca="1" ref="BF31" ca="1">IF(ISBLANK(INDIRECT("'"&amp;BF36)),"",TRIM(CLEAN(INDIRECT("'"&amp;BF36))))</f>
        <v>4053</v>
      </c>
      <c r="BG31" t="str" cm="1">
        <f t="array" aca="1" ref="BG31" ca="1">IF(ISBLANK(INDIRECT("'"&amp;BG36)),"",TRIM(CLEAN(INDIRECT("'"&amp;BG36))))</f>
        <v>13331</v>
      </c>
      <c r="BH31" t="str" cm="1">
        <f t="array" aca="1" ref="BH31" ca="1">IF(ISBLANK(INDIRECT("'"&amp;BH36)),"",TRIM(CLEAN(INDIRECT("'"&amp;BH36))))</f>
        <v>1621</v>
      </c>
      <c r="BI31" t="str" cm="1">
        <f t="array" aca="1" ref="BI31" ca="1">IF(ISBLANK(INDIRECT("'"&amp;BI36)),"",TRIM(CLEAN(INDIRECT("'"&amp;BI36))))</f>
        <v>411.517884</v>
      </c>
      <c r="BJ31" t="str" cm="1">
        <f t="array" aca="1" ref="BJ31" ca="1">IF(ISBLANK(INDIRECT("'"&amp;BJ36)),"",TRIM(CLEAN(INDIRECT("'"&amp;BJ36))))</f>
        <v>1.366404</v>
      </c>
      <c r="BK31" t="str" cm="1">
        <f t="array" aca="1" ref="BK31" ca="1">IF(ISBLANK(INDIRECT("'"&amp;BK36)),"",TRIM(CLEAN(INDIRECT("'"&amp;BK36))))</f>
        <v>301.168529951611</v>
      </c>
      <c r="BL31" t="str" cm="1">
        <f t="array" aca="1" ref="BL31" ca="1">IF(ISBLANK(INDIRECT("'"&amp;BL36)),"",TRIM(CLEAN(INDIRECT("'"&amp;BL36))))</f>
        <v>0.999217787029293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1227</v>
      </c>
      <c r="K34" t="s">
        <v>1228</v>
      </c>
      <c r="L34" t="s">
        <v>1229</v>
      </c>
      <c r="M34" t="s">
        <v>1230</v>
      </c>
      <c r="N34" t="s">
        <v>1231</v>
      </c>
      <c r="O34" t="s">
        <v>1232</v>
      </c>
      <c r="P34" t="s">
        <v>1233</v>
      </c>
      <c r="Q34" t="s">
        <v>1234</v>
      </c>
      <c r="R34" t="s">
        <v>1235</v>
      </c>
      <c r="S34" t="s">
        <v>1236</v>
      </c>
      <c r="T34" t="s">
        <v>1237</v>
      </c>
      <c r="U34" t="s">
        <v>1238</v>
      </c>
      <c r="V34" t="s">
        <v>1239</v>
      </c>
      <c r="W34" t="s">
        <v>1240</v>
      </c>
      <c r="X34" t="s">
        <v>1241</v>
      </c>
      <c r="Y34" t="s">
        <v>1242</v>
      </c>
      <c r="Z34" t="s">
        <v>1243</v>
      </c>
      <c r="AA34" t="s">
        <v>1244</v>
      </c>
      <c r="AB34" t="s">
        <v>1245</v>
      </c>
      <c r="AC34" t="s">
        <v>1246</v>
      </c>
      <c r="AD34" t="s">
        <v>1247</v>
      </c>
      <c r="AE34" t="s">
        <v>1248</v>
      </c>
      <c r="AF34" t="s">
        <v>1249</v>
      </c>
      <c r="AG34" t="s">
        <v>1250</v>
      </c>
      <c r="AH34" t="s">
        <v>1251</v>
      </c>
      <c r="AI34" t="s">
        <v>1252</v>
      </c>
      <c r="AJ34" t="s">
        <v>1253</v>
      </c>
      <c r="AK34" t="s">
        <v>1254</v>
      </c>
      <c r="AL34" t="s">
        <v>1255</v>
      </c>
      <c r="AM34" t="s">
        <v>1256</v>
      </c>
      <c r="AN34" t="s">
        <v>1257</v>
      </c>
      <c r="AO34" t="s">
        <v>1258</v>
      </c>
      <c r="AP34" t="s">
        <v>1259</v>
      </c>
      <c r="AQ34" t="s">
        <v>1260</v>
      </c>
      <c r="AR34" t="s">
        <v>1261</v>
      </c>
      <c r="AS34" t="s">
        <v>1262</v>
      </c>
      <c r="AT34" t="s">
        <v>1263</v>
      </c>
      <c r="AU34" t="s">
        <v>1264</v>
      </c>
      <c r="AV34" t="s">
        <v>1265</v>
      </c>
      <c r="AW34" t="s">
        <v>1266</v>
      </c>
      <c r="AX34" t="s">
        <v>1267</v>
      </c>
      <c r="AY34" t="s">
        <v>1268</v>
      </c>
      <c r="AZ34" t="s">
        <v>1269</v>
      </c>
      <c r="BA34" t="s">
        <v>1270</v>
      </c>
      <c r="BB34" t="s">
        <v>1271</v>
      </c>
      <c r="BC34" t="s">
        <v>1272</v>
      </c>
      <c r="BD34" t="s">
        <v>1273</v>
      </c>
      <c r="BE34" t="s">
        <v>1274</v>
      </c>
      <c r="BF34" t="s">
        <v>1275</v>
      </c>
      <c r="BG34" t="s">
        <v>1276</v>
      </c>
      <c r="BH34" t="s">
        <v>1277</v>
      </c>
      <c r="BI34" t="s">
        <v>1278</v>
      </c>
      <c r="BJ34" t="s">
        <v>1279</v>
      </c>
      <c r="BK34" t="s">
        <v>1280</v>
      </c>
      <c r="BL34" t="s">
        <v>1281</v>
      </c>
      <c r="BM34" t="s">
        <v>1282</v>
      </c>
    </row>
    <row r="35" spans="1:65" x14ac:dyDescent="0.25">
      <c r="A35" t="s">
        <v>348</v>
      </c>
      <c r="B35" t="str">
        <f>'System Reliability Data'!C3</f>
        <v>Upper Peninsula Power Co.</v>
      </c>
      <c r="C35" s="99">
        <f>'System Reliability Data'!C4</f>
        <v>45291</v>
      </c>
      <c r="D35" s="234">
        <f>'System Reliability Data'!C11</f>
        <v>0.99918001525553002</v>
      </c>
      <c r="E35" s="234">
        <f>'System Reliability Data'!D11</f>
        <v>0.95238095238095233</v>
      </c>
      <c r="F35" s="234">
        <f>'System Reliability Data'!E11</f>
        <v>0</v>
      </c>
      <c r="G35" s="234">
        <f>'System Reliability Data'!F11</f>
        <v>1</v>
      </c>
      <c r="H35" s="234">
        <f>'System Reliability Data'!G11</f>
        <v>1</v>
      </c>
      <c r="I35" s="234">
        <f>'System Reliability Data'!H11</f>
        <v>0.98998569384835478</v>
      </c>
      <c r="J35" s="234">
        <f>'System Reliability Data'!I11</f>
        <v>1</v>
      </c>
      <c r="K35" s="234">
        <f>'System Reliability Data'!J11</f>
        <v>0</v>
      </c>
      <c r="L35" s="235">
        <f>'System Reliability Data'!K11</f>
        <v>0</v>
      </c>
      <c r="M35" s="179">
        <f>'System Reliability Data'!L11</f>
        <v>31.2</v>
      </c>
      <c r="N35">
        <f>'System Reliability Data'!M11</f>
        <v>0</v>
      </c>
      <c r="O35">
        <f>'System Reliability Data'!N11</f>
        <v>223414</v>
      </c>
      <c r="P35" s="179">
        <f>'System Reliability Data'!O11</f>
        <v>93</v>
      </c>
      <c r="Q35" s="234">
        <f>'System Reliability Data'!P11</f>
        <v>0.3354838709677419</v>
      </c>
      <c r="R35" s="234">
        <f>'System Reliability Data'!Q11</f>
        <v>0</v>
      </c>
      <c r="S35" s="235">
        <f>'System Reliability Data'!R11</f>
        <v>3229</v>
      </c>
      <c r="T35" s="235">
        <f>'System Reliability Data'!S11</f>
        <v>509</v>
      </c>
      <c r="U35" s="235">
        <f>'System Reliability Data'!T11</f>
        <v>0</v>
      </c>
      <c r="V35" s="235">
        <f>'System Reliability Data'!U11</f>
        <v>210</v>
      </c>
      <c r="W35" s="235">
        <f>'System Reliability Data'!V11</f>
        <v>0</v>
      </c>
      <c r="X35" s="235">
        <f>'System Reliability Data'!W11</f>
        <v>1296</v>
      </c>
      <c r="Y35" s="235">
        <f>'System Reliability Data'!X11</f>
        <v>817</v>
      </c>
      <c r="Z35" s="235">
        <f>'System Reliability Data'!Y11</f>
        <v>2</v>
      </c>
      <c r="AA35" s="235">
        <f>'System Reliability Data'!Z11</f>
        <v>186</v>
      </c>
      <c r="AB35" s="235">
        <f>'System Reliability Data'!AA11</f>
        <v>209</v>
      </c>
      <c r="AC35" s="235">
        <f>'System Reliability Data'!AB11</f>
        <v>0</v>
      </c>
      <c r="AD35" s="179">
        <f>'System Reliability Data'!AC11</f>
        <v>10.665145000000001</v>
      </c>
      <c r="AE35" s="179">
        <f>'System Reliability Data'!AD11</f>
        <v>5.4788999999999984E-2</v>
      </c>
      <c r="AF35" s="179">
        <f>'System Reliability Data'!AE11</f>
        <v>194.6585080946906</v>
      </c>
      <c r="AG35" s="179">
        <f>'System Reliability Data'!AF11</f>
        <v>0.9997610496761673</v>
      </c>
      <c r="AH35" s="234">
        <f>'System Reliability Data'!AG11</f>
        <v>0</v>
      </c>
      <c r="AI35" s="234">
        <f>'System Reliability Data'!C12</f>
        <v>0.99888762371901596</v>
      </c>
      <c r="AJ35" s="234">
        <f>'System Reliability Data'!D12</f>
        <v>0.98603351955307261</v>
      </c>
      <c r="AK35" s="234">
        <f>'System Reliability Data'!E12</f>
        <v>0</v>
      </c>
      <c r="AL35" s="234">
        <f>'System Reliability Data'!F12</f>
        <v>1</v>
      </c>
      <c r="AM35" s="234">
        <f>'System Reliability Data'!G12</f>
        <v>0.99065385714818355</v>
      </c>
      <c r="AN35" s="234">
        <f>'System Reliability Data'!H12</f>
        <v>0.99821580947948185</v>
      </c>
      <c r="AO35" s="234">
        <f>'System Reliability Data'!I12</f>
        <v>1</v>
      </c>
      <c r="AP35" s="235">
        <f>'System Reliability Data'!J12</f>
        <v>0.9851449120253436</v>
      </c>
      <c r="AQ35" s="179">
        <f>'System Reliability Data'!K12</f>
        <v>0</v>
      </c>
      <c r="AR35" s="179">
        <f>'System Reliability Data'!L12</f>
        <v>376.6</v>
      </c>
      <c r="AS35">
        <f>'System Reliability Data'!M12</f>
        <v>0</v>
      </c>
      <c r="AT35" s="179">
        <f>'System Reliability Data'!N12</f>
        <v>3183195</v>
      </c>
      <c r="AU35" s="234">
        <f>'System Reliability Data'!O12</f>
        <v>372</v>
      </c>
      <c r="AV35" s="234">
        <f>'System Reliability Data'!P12</f>
        <v>1.0123655913978495</v>
      </c>
      <c r="AW35" s="235">
        <f>'System Reliability Data'!Q12</f>
        <v>1.0123655913978495</v>
      </c>
      <c r="AX35" s="235">
        <f>'System Reliability Data'!R12</f>
        <v>80461</v>
      </c>
      <c r="AY35" s="235">
        <f>'System Reliability Data'!S12</f>
        <v>10954</v>
      </c>
      <c r="AZ35" s="235">
        <f>'System Reliability Data'!T12</f>
        <v>328</v>
      </c>
      <c r="BA35" s="235">
        <f>'System Reliability Data'!U12</f>
        <v>2664</v>
      </c>
      <c r="BB35" s="235">
        <f>'System Reliability Data'!V12</f>
        <v>0</v>
      </c>
      <c r="BC35" s="235">
        <f>'System Reliability Data'!W12</f>
        <v>3793</v>
      </c>
      <c r="BD35" s="235">
        <f>'System Reliability Data'!X12</f>
        <v>32124</v>
      </c>
      <c r="BE35" s="235">
        <f>'System Reliability Data'!Y12</f>
        <v>11593</v>
      </c>
      <c r="BF35" s="235">
        <f>'System Reliability Data'!Z12</f>
        <v>4053</v>
      </c>
      <c r="BG35" s="235">
        <f>'System Reliability Data'!AA12</f>
        <v>13331</v>
      </c>
      <c r="BH35" s="179">
        <f>'System Reliability Data'!AB12</f>
        <v>1621</v>
      </c>
      <c r="BI35" s="179">
        <f>'System Reliability Data'!AC12</f>
        <v>411.51788400000021</v>
      </c>
      <c r="BJ35" s="179">
        <f>'System Reliability Data'!AD12</f>
        <v>1.3664039999999993</v>
      </c>
      <c r="BK35" s="179">
        <f>'System Reliability Data'!AE12</f>
        <v>301.16852995161054</v>
      </c>
      <c r="BL35" s="179">
        <f>'System Reliability Data'!AF12</f>
        <v>0.99921778702929331</v>
      </c>
      <c r="BM35" s="179">
        <f>'System Reliability Data'!AG12</f>
        <v>0</v>
      </c>
    </row>
    <row r="36" spans="1:65" x14ac:dyDescent="0.25">
      <c r="A36" t="s">
        <v>349</v>
      </c>
      <c r="B36" s="181" t="s">
        <v>1283</v>
      </c>
      <c r="C36" s="181" t="s">
        <v>1284</v>
      </c>
      <c r="D36" s="181" t="s">
        <v>1285</v>
      </c>
      <c r="E36" s="181" t="s">
        <v>1286</v>
      </c>
      <c r="F36" s="181" t="s">
        <v>1287</v>
      </c>
      <c r="G36" s="181" t="s">
        <v>1288</v>
      </c>
      <c r="H36" s="181" t="s">
        <v>1289</v>
      </c>
      <c r="I36" s="181" t="s">
        <v>1290</v>
      </c>
      <c r="J36" s="181" t="s">
        <v>1291</v>
      </c>
      <c r="K36" s="181" t="s">
        <v>1292</v>
      </c>
      <c r="L36" s="181" t="s">
        <v>1293</v>
      </c>
      <c r="M36" s="181" t="s">
        <v>1294</v>
      </c>
      <c r="N36" s="181" t="s">
        <v>1295</v>
      </c>
      <c r="O36" s="181" t="s">
        <v>1296</v>
      </c>
      <c r="P36" s="181" t="s">
        <v>1297</v>
      </c>
      <c r="Q36" s="181" t="s">
        <v>1298</v>
      </c>
      <c r="R36" s="181" t="s">
        <v>1299</v>
      </c>
      <c r="S36" s="181" t="s">
        <v>1300</v>
      </c>
      <c r="T36" s="181" t="s">
        <v>1301</v>
      </c>
      <c r="U36" s="181" t="s">
        <v>1302</v>
      </c>
      <c r="V36" s="181" t="s">
        <v>1303</v>
      </c>
      <c r="W36" s="181" t="s">
        <v>1304</v>
      </c>
      <c r="X36" s="181" t="s">
        <v>1305</v>
      </c>
      <c r="Y36" s="181" t="s">
        <v>1306</v>
      </c>
      <c r="Z36" s="181" t="s">
        <v>1307</v>
      </c>
      <c r="AA36" s="181" t="s">
        <v>1308</v>
      </c>
      <c r="AB36" s="181" t="s">
        <v>1309</v>
      </c>
      <c r="AC36" s="181" t="s">
        <v>1310</v>
      </c>
      <c r="AD36" s="181" t="s">
        <v>1311</v>
      </c>
      <c r="AE36" s="181" t="s">
        <v>1312</v>
      </c>
      <c r="AF36" s="181" t="s">
        <v>1313</v>
      </c>
      <c r="AG36" s="181" t="s">
        <v>1314</v>
      </c>
      <c r="AH36" s="181" t="s">
        <v>1315</v>
      </c>
      <c r="AI36" s="181" t="s">
        <v>1316</v>
      </c>
      <c r="AJ36" s="181" t="s">
        <v>1317</v>
      </c>
      <c r="AK36" s="181" t="s">
        <v>1318</v>
      </c>
      <c r="AL36" s="181" t="s">
        <v>1319</v>
      </c>
      <c r="AM36" s="181" t="s">
        <v>1320</v>
      </c>
      <c r="AN36" s="181" t="s">
        <v>1321</v>
      </c>
      <c r="AO36" s="181" t="s">
        <v>1322</v>
      </c>
      <c r="AP36" s="181" t="s">
        <v>1323</v>
      </c>
      <c r="AQ36" s="181" t="s">
        <v>1324</v>
      </c>
      <c r="AR36" s="181" t="s">
        <v>1325</v>
      </c>
      <c r="AS36" s="181" t="s">
        <v>1326</v>
      </c>
      <c r="AT36" s="181" t="s">
        <v>1327</v>
      </c>
      <c r="AU36" s="181" t="s">
        <v>1328</v>
      </c>
      <c r="AV36" s="181" t="s">
        <v>1329</v>
      </c>
      <c r="AW36" s="181" t="s">
        <v>1330</v>
      </c>
      <c r="AX36" s="181" t="s">
        <v>1331</v>
      </c>
      <c r="AY36" s="181" t="s">
        <v>1332</v>
      </c>
      <c r="AZ36" s="181" t="s">
        <v>1333</v>
      </c>
      <c r="BA36" s="181" t="s">
        <v>1334</v>
      </c>
      <c r="BB36" s="181" t="s">
        <v>1335</v>
      </c>
      <c r="BC36" s="181" t="s">
        <v>1336</v>
      </c>
      <c r="BD36" s="181" t="s">
        <v>1337</v>
      </c>
      <c r="BE36" s="181" t="s">
        <v>1338</v>
      </c>
      <c r="BF36" s="181" t="s">
        <v>1339</v>
      </c>
      <c r="BG36" s="181" t="s">
        <v>1340</v>
      </c>
      <c r="BH36" s="181" t="s">
        <v>1341</v>
      </c>
      <c r="BI36" s="181" t="s">
        <v>1342</v>
      </c>
      <c r="BJ36" s="181" t="s">
        <v>1343</v>
      </c>
      <c r="BK36" s="181" t="s">
        <v>1344</v>
      </c>
      <c r="BL36" s="181" t="s">
        <v>1345</v>
      </c>
      <c r="BM36" s="181" t="s">
        <v>1346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462334-98D4-4FF7-8598-75BA5A84B80D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Jay R. Ringler</cp:lastModifiedBy>
  <cp:revision/>
  <dcterms:created xsi:type="dcterms:W3CDTF">2022-03-10T14:26:53Z</dcterms:created>
  <dcterms:modified xsi:type="dcterms:W3CDTF">2024-01-31T13:27:44Z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