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maurys411_lln_campussintursula_be/Documents/6AIT/GIP/Taken/Dashboard/data/"/>
    </mc:Choice>
  </mc:AlternateContent>
  <xr:revisionPtr revIDLastSave="604" documentId="8_{3FAAFE01-9F6C-4708-90EC-C37953C0995C}" xr6:coauthVersionLast="47" xr6:coauthVersionMax="47" xr10:uidLastSave="{9A674FA3-AD73-4B1E-B2D0-C94080F88661}"/>
  <bookViews>
    <workbookView xWindow="-120" yWindow="-120" windowWidth="20730" windowHeight="11160" tabRatio="1000" firstSheet="3" activeTab="5" xr2:uid="{00000000-000D-0000-FFFF-FFFF00000000}"/>
  </bookViews>
  <sheets>
    <sheet name="Resultatenrek" sheetId="2" r:id="rId1"/>
    <sheet name="Balans" sheetId="1" r:id="rId2"/>
    <sheet name="Gegevens uit de toelichting" sheetId="29" r:id="rId3"/>
    <sheet name="horizontale analyse balans" sheetId="19" r:id="rId4"/>
    <sheet name="horizontale analyse resrek" sheetId="20" r:id="rId5"/>
    <sheet name="verticale analyse balans" sheetId="17" r:id="rId6"/>
    <sheet name="verticale analyse resrek" sheetId="18" r:id="rId7"/>
    <sheet name="Liquiditeit" sheetId="30" r:id="rId8"/>
    <sheet name="Solvabiliteit" sheetId="31" r:id="rId9"/>
    <sheet name="REV" sheetId="33" r:id="rId10"/>
    <sheet name="KlantLevKrediet" sheetId="34" r:id="rId11"/>
    <sheet name="Voorraad" sheetId="35" r:id="rId12"/>
    <sheet name="Nettobedrijfskapitaal" sheetId="36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7" l="1"/>
  <c r="D5" i="17"/>
  <c r="C5" i="17"/>
  <c r="E26" i="17"/>
  <c r="D26" i="17"/>
  <c r="C26" i="17"/>
  <c r="D2" i="35"/>
  <c r="D11" i="34" s="1"/>
  <c r="D13" i="34" s="1"/>
  <c r="C2" i="35"/>
  <c r="C11" i="34" s="1"/>
  <c r="C13" i="34" s="1"/>
  <c r="B2" i="35"/>
  <c r="B11" i="34" s="1"/>
  <c r="D5" i="33"/>
  <c r="C5" i="33"/>
  <c r="B5" i="33"/>
  <c r="D4" i="31"/>
  <c r="C4" i="31"/>
  <c r="B4" i="31"/>
  <c r="D18" i="30"/>
  <c r="C18" i="30"/>
  <c r="B18" i="30"/>
  <c r="D4" i="30"/>
  <c r="C4" i="30"/>
  <c r="B4" i="30"/>
  <c r="B11" i="30"/>
  <c r="B15" i="30"/>
  <c r="B28" i="30"/>
  <c r="C12" i="34"/>
  <c r="D12" i="34"/>
  <c r="C9" i="34"/>
  <c r="D9" i="34"/>
  <c r="B9" i="34"/>
  <c r="C5" i="34"/>
  <c r="D5" i="34"/>
  <c r="B5" i="34"/>
  <c r="C3" i="35"/>
  <c r="D3" i="35"/>
  <c r="B3" i="35"/>
  <c r="C5" i="35"/>
  <c r="D5" i="35"/>
  <c r="B5" i="35"/>
  <c r="C4" i="35"/>
  <c r="D4" i="35"/>
  <c r="B4" i="35"/>
  <c r="C7" i="34"/>
  <c r="D7" i="34"/>
  <c r="B7" i="34"/>
  <c r="B12" i="34" s="1"/>
  <c r="C3" i="34"/>
  <c r="D3" i="34"/>
  <c r="B3" i="34"/>
  <c r="C8" i="34"/>
  <c r="D8" i="34"/>
  <c r="B8" i="34"/>
  <c r="C4" i="34"/>
  <c r="D4" i="34"/>
  <c r="B4" i="34"/>
  <c r="C4" i="33"/>
  <c r="D4" i="33"/>
  <c r="B4" i="33"/>
  <c r="C3" i="33"/>
  <c r="D3" i="33"/>
  <c r="B3" i="33"/>
  <c r="C3" i="31"/>
  <c r="D3" i="31"/>
  <c r="B3" i="31"/>
  <c r="C2" i="31"/>
  <c r="D2" i="31"/>
  <c r="B2" i="31"/>
  <c r="C27" i="30"/>
  <c r="C28" i="30" s="1"/>
  <c r="D27" i="30"/>
  <c r="B27" i="30"/>
  <c r="C26" i="30"/>
  <c r="D26" i="30"/>
  <c r="D28" i="30" s="1"/>
  <c r="B26" i="30"/>
  <c r="C23" i="30"/>
  <c r="D23" i="30"/>
  <c r="B23" i="30"/>
  <c r="C22" i="30"/>
  <c r="D22" i="30"/>
  <c r="B22" i="30"/>
  <c r="C21" i="30"/>
  <c r="D21" i="30"/>
  <c r="B21" i="30"/>
  <c r="C20" i="30"/>
  <c r="D20" i="30"/>
  <c r="B20" i="30"/>
  <c r="C14" i="30"/>
  <c r="D14" i="30"/>
  <c r="B14" i="30"/>
  <c r="C13" i="30"/>
  <c r="D13" i="30"/>
  <c r="B13" i="30"/>
  <c r="C10" i="30"/>
  <c r="D10" i="30"/>
  <c r="B10" i="30"/>
  <c r="C9" i="30"/>
  <c r="D9" i="30"/>
  <c r="B9" i="30"/>
  <c r="C8" i="30"/>
  <c r="D8" i="30"/>
  <c r="B8" i="30"/>
  <c r="C7" i="30"/>
  <c r="D7" i="30"/>
  <c r="B7" i="30"/>
  <c r="C6" i="30"/>
  <c r="C11" i="30" s="1"/>
  <c r="D6" i="30"/>
  <c r="B6" i="30"/>
  <c r="B13" i="34" l="1"/>
  <c r="D11" i="30"/>
  <c r="C15" i="30"/>
  <c r="D15" i="30"/>
  <c r="B24" i="30"/>
  <c r="C24" i="30"/>
  <c r="D24" i="30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3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3" i="18"/>
  <c r="D47" i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D4" i="17"/>
  <c r="E4" i="17"/>
  <c r="C4" i="17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D3" i="20"/>
  <c r="E3" i="20"/>
  <c r="C3" i="20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D4" i="19"/>
  <c r="E4" i="19"/>
  <c r="C4" i="19"/>
  <c r="D92" i="1" l="1"/>
  <c r="D53" i="1"/>
  <c r="C53" i="1"/>
  <c r="C5" i="1" l="1"/>
  <c r="E97" i="1" l="1"/>
  <c r="D97" i="1"/>
  <c r="C97" i="1"/>
  <c r="E92" i="1" l="1"/>
  <c r="D87" i="1"/>
  <c r="C75" i="1"/>
  <c r="D75" i="1"/>
  <c r="E68" i="1"/>
  <c r="E67" i="1" s="1"/>
  <c r="D68" i="1"/>
  <c r="D67" i="1" s="1"/>
  <c r="C68" i="1"/>
  <c r="E58" i="1"/>
  <c r="D58" i="1"/>
  <c r="D52" i="1" s="1"/>
  <c r="C58" i="1"/>
  <c r="C52" i="1" s="1"/>
  <c r="E53" i="1"/>
  <c r="E42" i="1"/>
  <c r="D42" i="1"/>
  <c r="C42" i="1"/>
  <c r="E39" i="1"/>
  <c r="E30" i="1"/>
  <c r="E22" i="1"/>
  <c r="E19" i="1"/>
  <c r="D19" i="1"/>
  <c r="C19" i="1"/>
  <c r="D5" i="1"/>
  <c r="E28" i="2"/>
  <c r="D28" i="2"/>
  <c r="E22" i="2"/>
  <c r="D22" i="2"/>
  <c r="C9" i="2"/>
  <c r="E3" i="2"/>
  <c r="D3" i="2"/>
  <c r="C3" i="2"/>
  <c r="C74" i="1" l="1"/>
  <c r="E21" i="2"/>
  <c r="E14" i="1"/>
  <c r="E5" i="1" s="1"/>
  <c r="D27" i="2"/>
  <c r="C26" i="1"/>
  <c r="E87" i="1"/>
  <c r="E27" i="2"/>
  <c r="D74" i="1"/>
  <c r="E75" i="1"/>
  <c r="D9" i="2"/>
  <c r="C21" i="2"/>
  <c r="D26" i="1"/>
  <c r="E52" i="1"/>
  <c r="E9" i="2"/>
  <c r="C20" i="2"/>
  <c r="D21" i="2"/>
  <c r="E26" i="1"/>
  <c r="C67" i="1"/>
  <c r="C102" i="1" l="1"/>
  <c r="E20" i="2"/>
  <c r="E74" i="1"/>
  <c r="E102" i="1" s="1"/>
  <c r="E47" i="1"/>
  <c r="D20" i="2"/>
  <c r="C33" i="2"/>
  <c r="C47" i="1"/>
  <c r="D102" i="1"/>
  <c r="D33" i="2" l="1"/>
  <c r="E33" i="2"/>
  <c r="D39" i="2" l="1"/>
  <c r="C42" i="2"/>
  <c r="E39" i="2"/>
  <c r="D42" i="2" l="1"/>
  <c r="E42" i="2"/>
</calcChain>
</file>

<file path=xl/sharedStrings.xml><?xml version="1.0" encoding="utf-8"?>
<sst xmlns="http://schemas.openxmlformats.org/spreadsheetml/2006/main" count="658" uniqueCount="242">
  <si>
    <t>Nr.</t>
  </si>
  <si>
    <t>ACTIVA</t>
  </si>
  <si>
    <t>Codes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</si>
  <si>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</si>
  <si>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</si>
  <si>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</si>
  <si>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</si>
  <si>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</si>
  <si>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</si>
  <si>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</si>
  <si>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</si>
  <si>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</si>
  <si>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</si>
  <si>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</si>
  <si>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</si>
  <si>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</si>
  <si>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</si>
  <si>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</si>
  <si>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</si>
  <si>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</si>
  <si>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</si>
  <si>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</si>
  <si>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</si>
  <si>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</si>
  <si>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</si>
  <si>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</si>
  <si>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</si>
  <si>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</si>
  <si>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</si>
  <si>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</si>
  <si>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</si>
  <si>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</si>
  <si>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</si>
  <si>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</si>
  <si>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</si>
  <si>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</si>
  <si>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</si>
  <si>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</si>
  <si>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</si>
  <si>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</si>
  <si>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</si>
  <si>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</si>
  <si>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</si>
  <si>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</si>
  <si>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</si>
  <si>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</si>
  <si>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</si>
  <si>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</si>
  <si>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</si>
  <si>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</si>
  <si>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</si>
  <si>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</si>
  <si>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</si>
  <si>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</si>
  <si>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</si>
  <si>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</si>
  <si>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</si>
  <si>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</si>
  <si>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</si>
  <si>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</si>
  <si>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</si>
  <si>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</si>
  <si>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</si>
  <si>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</si>
  <si>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</si>
  <si>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</si>
  <si>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</si>
  <si>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</si>
  <si>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</si>
  <si>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</si>
  <si>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</si>
  <si>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</si>
  <si>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</si>
  <si>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</si>
  <si>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</si>
  <si>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</si>
  <si>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</si>
  <si>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</si>
  <si>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</si>
  <si>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</si>
  <si>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</si>
  <si>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</si>
  <si>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</si>
  <si>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</si>
  <si>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</si>
  <si>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</si>
  <si>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</si>
  <si>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</si>
  <si>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</si>
  <si>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</si>
  <si>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</si>
  <si>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</si>
  <si>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</si>
  <si>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</si>
  <si>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</si>
  <si>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</si>
  <si>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</si>
  <si>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</si>
  <si>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</si>
  <si>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</si>
  <si>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</si>
  <si>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</si>
  <si>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</si>
  <si>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</si>
  <si>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</si>
  <si>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</si>
  <si>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</si>
  <si>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</si>
  <si>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</si>
  <si>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</si>
  <si>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</si>
  <si>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</si>
  <si>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</si>
  <si>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</si>
  <si>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</si>
  <si>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</si>
  <si>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</si>
  <si>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</si>
  <si>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</si>
  <si>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</si>
  <si>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</si>
  <si>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</si>
  <si>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</si>
  <si>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</si>
  <si>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</si>
  <si>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</si>
  <si>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</si>
  <si>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</si>
  <si>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</si>
  <si>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</si>
  <si>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</si>
  <si>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</si>
  <si>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</si>
  <si>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</si>
  <si>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</si>
  <si>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</si>
  <si>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</si>
  <si>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</si>
  <si>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</si>
  <si>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</si>
  <si>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</si>
  <si>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</si>
  <si>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</si>
  <si>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</si>
  <si>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</si>
  <si>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</si>
  <si>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</si>
  <si>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</si>
  <si>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</si>
  <si>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</si>
  <si>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</si>
  <si>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</si>
  <si>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</si>
  <si>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</si>
  <si>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</si>
  <si>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</si>
  <si>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</si>
  <si>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</si>
  <si>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</si>
  <si>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</si>
  <si>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</si>
  <si>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Totaal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</si>
  <si>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</si>
  <si>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</si>
  <si>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</si>
  <si>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</si>
  <si>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</si>
  <si>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</si>
  <si>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</si>
  <si>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</si>
  <si>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</si>
  <si>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</si>
  <si>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</si>
  <si>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</si>
  <si>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</si>
  <si>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</si>
  <si>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</si>
  <si>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</si>
  <si>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</si>
  <si>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</si>
  <si>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</si>
  <si>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</si>
  <si>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</si>
  <si>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</si>
  <si>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</si>
  <si>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</si>
  <si>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</si>
  <si>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</si>
  <si>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</si>
  <si>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</si>
  <si>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</si>
  <si>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</si>
  <si>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</si>
  <si>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</si>
  <si>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</si>
  <si>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</si>
  <si>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</si>
  <si>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</si>
  <si>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</si>
  <si>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</si>
  <si>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</si>
  <si>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</si>
  <si>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</si>
  <si>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</si>
  <si>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</si>
  <si>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</si>
  <si>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</si>
  <si>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</si>
  <si>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</si>
  <si>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</si>
  <si>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</si>
  <si>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</si>
  <si>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</si>
  <si>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</si>
  <si>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</si>
  <si>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</si>
  <si>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</si>
  <si>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</si>
  <si>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</si>
  <si>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</si>
  <si>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</si>
  <si>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</si>
  <si>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</si>
  <si>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</si>
  <si>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Voorraden en bestelling in uitvoering</t>
  </si>
  <si>
    <t>Vorderingen op ten hoogste 1 jaar</t>
  </si>
  <si>
    <t>Geldbeleggingen</t>
  </si>
  <si>
    <t>Liquide middelen</t>
  </si>
  <si>
    <t>Overlopende rekeningen</t>
  </si>
  <si>
    <t>Schulden op ten hoogste 1 jaar</t>
  </si>
  <si>
    <t>LIQUIDITEIT IN ENGE ZIN</t>
  </si>
  <si>
    <t>LIQUIDITEIT IN RUIME ZIN</t>
  </si>
  <si>
    <t>Eigen Vermogen</t>
  </si>
  <si>
    <t>Totaal vermogen</t>
  </si>
  <si>
    <t>Te bestemmen winst</t>
  </si>
  <si>
    <t>Handelsvorderingen</t>
  </si>
  <si>
    <t>Omzet + btw</t>
  </si>
  <si>
    <t>Handelsschulden</t>
  </si>
  <si>
    <t>Aankopen + btw</t>
  </si>
  <si>
    <t>omzet à kostprijs (code 60)</t>
  </si>
  <si>
    <t>voorraden en bestelling in uitvoering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</si>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</sst>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1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3" fontId="9" fillId="3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5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3" fontId="10" fillId="0" borderId="0" xfId="0" applyNumberFormat="1" applyFont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0" borderId="2" xfId="0" applyNumberFormat="1" applyFont="1" applyBorder="1"/>
    <xf numFmtId="0" fontId="22" fillId="0" borderId="2" xfId="0" applyNumberFormat="1" applyFont="1" applyBorder="1" applyAlignment="1">
      <alignment horizontal="right"/>
    </xf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7" fillId="0" borderId="2" xfId="0" applyNumberFormat="1" applyFont="1" applyBorder="1" applyAlignment="1">
      <alignment horizontal="right"/>
    </xf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29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0" fillId="3" borderId="2" xfId="0" applyNumberFormat="1" applyFont="1" applyFill="1" applyBorder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10" fontId="10" fillId="7" borderId="0" xfId="1" applyNumberFormat="1" applyFont="1" applyFill="1"/>
    <xf numFmtId="0" fontId="9" fillId="7" borderId="0" xfId="0" applyFont="1" applyFill="1" applyBorder="1" applyAlignment="1">
      <alignment horizontal="left" vertical="top"/>
    </xf>
    <xf numFmtId="0" fontId="22" fillId="0" borderId="2" xfId="0" applyNumberFormat="1" applyFont="1" applyBorder="1" applyAlignment="1">
      <alignment vertical="top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4" fontId="21" fillId="0" borderId="2" xfId="0" applyNumberFormat="1" applyFont="1" applyBorder="1" applyAlignment="1">
      <alignment horizontal="right"/>
    </xf>
    <xf numFmtId="0" fontId="19" fillId="8" borderId="0" xfId="0" applyNumberFormat="1" applyFont="1" applyFill="1"/>
    <xf numFmtId="2" fontId="20" fillId="4" borderId="1" xfId="0" applyNumberFormat="1" applyFont="1" applyFill="1" applyBorder="1"/>
    <xf numFmtId="2" fontId="20" fillId="4" borderId="1" xfId="0" applyNumberFormat="1" applyFont="1" applyFill="1" applyBorder="1" applyAlignment="1">
      <alignment horizontal="center"/>
    </xf>
    <xf numFmtId="4" fontId="0" fillId="0" borderId="2" xfId="0" applyNumberFormat="1" applyBorder="1"/>
    <xf numFmtId="0" fontId="12" fillId="0" borderId="2" xfId="0" applyFont="1" applyBorder="1"/>
    <xf numFmtId="3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24" fillId="0" borderId="2" xfId="1" applyNumberFormat="1" applyFont="1" applyBorder="1"/>
    <xf numFmtId="2" fontId="12" fillId="0" borderId="2" xfId="1" applyNumberFormat="1" applyFont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Liquiditeit!$A$4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Liquiditeit!$B$4:$D$4</c:f>
              <c:numCache>
                <c:formatCode>0.00</c:formatCode>
                <c:ptCount val="3"/>
                <c:pt idx="0">
                  <c:v>3.03</c:v>
                </c:pt>
                <c:pt idx="1">
                  <c:v>2.3199999999999998</c:v>
                </c:pt>
                <c:pt idx="2">
                  <c:v>0.78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F78-4921-9C7F-A5CB85D5828A}"/>
            </c:ext>
          </c:extLst>
        </c:ser>
        <c:ser>
          <c:idx val="1"/>
          <c:order val="1"/>
          <c:tx>
            <c:strRef>
              <c:f>Liquiditeit!$A$18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Liquiditeit!$B$18:$D$18</c:f>
              <c:numCache>
                <c:formatCode>0.00</c:formatCode>
                <c:ptCount val="3"/>
                <c:pt idx="0">
                  <c:v>1.94</c:v>
                </c:pt>
                <c:pt idx="1">
                  <c:v>1.1499999999999999</c:v>
                </c:pt>
                <c:pt idx="2">
                  <c:v>0.27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F78-4921-9C7F-A5CB85D582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20435375"/>
        <c:axId val="1920428303"/>
      </c:lineChart>
      <c:catAx>
        <c:axId val="19204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0428303"/>
        <c:crosses val="autoZero"/>
        <c:auto val="1"/>
        <c:lblAlgn val="ctr"/>
        <c:lblOffset val="100"/>
        <c:noMultiLvlLbl val="0"/>
      </c:catAx>
      <c:valAx>
        <c:axId val="19204283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04353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Solvabiliteit!$B$4:$D$4</c:f>
              <c:numCache>
                <c:formatCode>0.00</c:formatCode>
                <c:ptCount val="3"/>
                <c:pt idx="0">
                  <c:v>0.3</c:v>
                </c:pt>
                <c:pt idx="1">
                  <c:v>0.39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8-4FC4-B9A8-AA8CEA3A2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95660063"/>
        <c:axId val="2095667967"/>
      </c:barChart>
      <c:catAx>
        <c:axId val="20956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5667967"/>
        <c:crosses val="autoZero"/>
        <c:auto val="1"/>
        <c:lblAlgn val="ctr"/>
        <c:lblOffset val="100"/>
        <c:noMultiLvlLbl val="0"/>
      </c:catAx>
      <c:valAx>
        <c:axId val="20956679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956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147637</xdr:rowOff>
    </xdr:from>
    <xdr:to>
      <xdr:col>11</xdr:col>
      <xdr:colOff>500062</xdr:colOff>
      <xdr:row>15</xdr:row>
      <xdr:rowOff>33337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6927429-5534-4A2E-AC1E-84FE3590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4</xdr:row>
      <xdr:rowOff>176212</xdr:rowOff>
    </xdr:from>
    <xdr:to>
      <xdr:col>13</xdr:col>
      <xdr:colOff>376237</xdr:colOff>
      <xdr:row>19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0A3EF07-CC6E-4C91-9AD7-CABB9E781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2" workbookViewId="0">
      <selection activeCell="A5" sqref="A5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121</v>
      </c>
      <c r="B1" s="6"/>
    </row>
    <row r="2" spans="1:10">
      <c r="A2" s="7"/>
      <c r="B2" s="7" t="s">
        <v>114</v>
      </c>
      <c r="C2" s="53">
        <v>2018</v>
      </c>
      <c r="D2" s="53">
        <v>2019</v>
      </c>
      <c r="E2" s="54">
        <v>2020</v>
      </c>
    </row>
    <row r="3" spans="1:10">
      <c r="A3" s="55" t="s">
        <v>122</v>
      </c>
      <c r="B3" s="55" t="s">
        <v>181</v>
      </c>
      <c r="C3" s="51">
        <f>SUM(C4:C8)</f>
        <v>21938745</v>
      </c>
      <c r="D3" s="51">
        <f>SUM(D4:D8)</f>
        <v>20661416</v>
      </c>
      <c r="E3" s="51">
        <f>SUM(E4:E8)</f>
        <v>17474499</v>
      </c>
    </row>
    <row r="4" spans="1:10">
      <c r="A4" s="20" t="s">
        <v>123</v>
      </c>
      <c r="B4" s="20">
        <v>70</v>
      </c>
      <c r="C4" s="43">
        <v>21869848</v>
      </c>
      <c r="D4" s="43">
        <v>20438616</v>
      </c>
      <c r="E4" s="48">
        <v>17379104</v>
      </c>
    </row>
    <row r="5" spans="1:10">
      <c r="A5" s="20" t="s">
        <v>124</v>
      </c>
      <c r="B5" s="20">
        <v>71</v>
      </c>
      <c r="C5" s="43">
        <v>-535464</v>
      </c>
      <c r="D5" s="43">
        <v>144986</v>
      </c>
      <c r="E5" s="48">
        <v>-8247</v>
      </c>
    </row>
    <row r="6" spans="1:10">
      <c r="A6" s="20" t="s">
        <v>125</v>
      </c>
      <c r="B6" s="20">
        <v>72</v>
      </c>
      <c r="C6" s="43"/>
      <c r="D6" s="43"/>
      <c r="E6" s="48"/>
    </row>
    <row r="7" spans="1:10">
      <c r="A7" s="20" t="s">
        <v>126</v>
      </c>
      <c r="B7" s="20">
        <v>74</v>
      </c>
      <c r="C7" s="43">
        <v>139834</v>
      </c>
      <c r="D7" s="43">
        <v>77814</v>
      </c>
      <c r="E7" s="48">
        <v>103642</v>
      </c>
    </row>
    <row r="8" spans="1:10">
      <c r="A8" s="20" t="s">
        <v>179</v>
      </c>
      <c r="B8" s="20" t="s">
        <v>180</v>
      </c>
      <c r="C8" s="49">
        <v>464527</v>
      </c>
      <c r="D8" s="43"/>
      <c r="E8" s="43"/>
    </row>
    <row r="9" spans="1:10">
      <c r="A9" s="55" t="s">
        <v>127</v>
      </c>
      <c r="B9" s="55" t="s">
        <v>182</v>
      </c>
      <c r="C9" s="51">
        <f>C10+C13+C14+C15+C16+C17+C18+C19</f>
        <v>20323828</v>
      </c>
      <c r="D9" s="51">
        <f>D10+D13+D14+D15+D16+D17+D18+D19</f>
        <v>19938979</v>
      </c>
      <c r="E9" s="51">
        <f>E10+E13+E14+E15+E16+E17+E18+E19</f>
        <v>20651203</v>
      </c>
    </row>
    <row r="10" spans="1:10">
      <c r="A10" s="20" t="s">
        <v>128</v>
      </c>
      <c r="B10" s="20">
        <v>60</v>
      </c>
      <c r="C10" s="44">
        <v>6866593</v>
      </c>
      <c r="D10" s="44">
        <v>6233525</v>
      </c>
      <c r="E10" s="44">
        <v>6075775</v>
      </c>
    </row>
    <row r="11" spans="1:10">
      <c r="A11" s="20" t="s">
        <v>129</v>
      </c>
      <c r="B11" s="20" t="s">
        <v>130</v>
      </c>
      <c r="C11" s="43">
        <v>6374622</v>
      </c>
      <c r="D11" s="43">
        <v>6219502</v>
      </c>
      <c r="E11" s="43">
        <v>6864933</v>
      </c>
    </row>
    <row r="12" spans="1:10">
      <c r="A12" s="20" t="s">
        <v>131</v>
      </c>
      <c r="B12" s="20">
        <v>609</v>
      </c>
      <c r="C12" s="43">
        <v>491971</v>
      </c>
      <c r="D12" s="43">
        <v>14023</v>
      </c>
      <c r="E12" s="43">
        <v>-789158</v>
      </c>
      <c r="G12" s="9"/>
      <c r="H12" s="9"/>
      <c r="I12" s="9"/>
      <c r="J12" s="9"/>
    </row>
    <row r="13" spans="1:10">
      <c r="A13" s="20" t="s">
        <v>132</v>
      </c>
      <c r="B13" s="20">
        <v>61</v>
      </c>
      <c r="C13" s="43">
        <v>6785606</v>
      </c>
      <c r="D13" s="43">
        <v>7412741</v>
      </c>
      <c r="E13" s="43">
        <v>9109469</v>
      </c>
    </row>
    <row r="14" spans="1:10">
      <c r="A14" s="20" t="s">
        <v>133</v>
      </c>
      <c r="B14" s="20">
        <v>62</v>
      </c>
      <c r="C14" s="43">
        <v>5594335</v>
      </c>
      <c r="D14" s="43">
        <v>5267198</v>
      </c>
      <c r="E14" s="43">
        <v>4843286</v>
      </c>
    </row>
    <row r="15" spans="1:10">
      <c r="A15" s="20" t="s">
        <v>134</v>
      </c>
      <c r="B15" s="20">
        <v>630</v>
      </c>
      <c r="C15" s="43">
        <v>608262</v>
      </c>
      <c r="D15" s="43">
        <v>505220</v>
      </c>
      <c r="E15" s="43">
        <v>289460</v>
      </c>
    </row>
    <row r="16" spans="1:10" ht="50.25" customHeight="1">
      <c r="A16" s="20" t="s">
        <v>135</v>
      </c>
      <c r="B16" s="20" t="s">
        <v>136</v>
      </c>
      <c r="C16" s="43">
        <v>50160</v>
      </c>
      <c r="D16" s="43">
        <v>122405</v>
      </c>
      <c r="E16" s="43">
        <v>136681</v>
      </c>
    </row>
    <row r="17" spans="1:5" ht="15.75" customHeight="1">
      <c r="A17" s="20" t="s">
        <v>137</v>
      </c>
      <c r="B17" s="20" t="s">
        <v>184</v>
      </c>
      <c r="C17" s="43">
        <v>15806</v>
      </c>
      <c r="D17" s="43">
        <v>-44495</v>
      </c>
      <c r="E17" s="43">
        <v>-64943</v>
      </c>
    </row>
    <row r="18" spans="1:5">
      <c r="A18" s="20" t="s">
        <v>138</v>
      </c>
      <c r="B18" s="20" t="s">
        <v>139</v>
      </c>
      <c r="C18" s="43">
        <v>100519</v>
      </c>
      <c r="D18" s="43">
        <v>85946</v>
      </c>
      <c r="E18" s="43">
        <v>92566</v>
      </c>
    </row>
    <row r="19" spans="1:5" ht="21.75" customHeight="1">
      <c r="A19" s="20" t="s">
        <v>183</v>
      </c>
      <c r="B19" s="20" t="s">
        <v>195</v>
      </c>
      <c r="C19" s="43">
        <v>302547</v>
      </c>
      <c r="D19" s="43">
        <v>356439</v>
      </c>
      <c r="E19" s="43">
        <v>168909</v>
      </c>
    </row>
    <row r="20" spans="1:5" ht="24.75" customHeight="1">
      <c r="A20" s="50" t="s">
        <v>140</v>
      </c>
      <c r="B20" s="52">
        <v>9901</v>
      </c>
      <c r="C20" s="51">
        <f>C3-C9</f>
        <v>1614917</v>
      </c>
      <c r="D20" s="51">
        <f>D3-D9</f>
        <v>722437</v>
      </c>
      <c r="E20" s="51">
        <f>E3-E9</f>
        <v>-3176704</v>
      </c>
    </row>
    <row r="21" spans="1:5">
      <c r="A21" s="55" t="s">
        <v>141</v>
      </c>
      <c r="B21" s="55" t="s">
        <v>185</v>
      </c>
      <c r="C21" s="51">
        <f>C22+C26</f>
        <v>43651</v>
      </c>
      <c r="D21" s="51">
        <f>D22+D26</f>
        <v>7408</v>
      </c>
      <c r="E21" s="51">
        <f>E22+E26</f>
        <v>21197</v>
      </c>
    </row>
    <row r="22" spans="1:5">
      <c r="A22" s="20" t="s">
        <v>192</v>
      </c>
      <c r="B22" s="20">
        <v>75</v>
      </c>
      <c r="C22" s="42">
        <v>43651</v>
      </c>
      <c r="D22" s="42">
        <f>D23+D24+D25</f>
        <v>5854</v>
      </c>
      <c r="E22" s="42">
        <f>E23+E24+E25</f>
        <v>18203</v>
      </c>
    </row>
    <row r="23" spans="1:5">
      <c r="A23" s="20" t="s">
        <v>142</v>
      </c>
      <c r="B23" s="20">
        <v>750</v>
      </c>
      <c r="C23" s="43">
        <v>7125</v>
      </c>
      <c r="D23" s="43"/>
      <c r="E23" s="43"/>
    </row>
    <row r="24" spans="1:5">
      <c r="A24" s="20" t="s">
        <v>143</v>
      </c>
      <c r="B24" s="20">
        <v>751</v>
      </c>
      <c r="C24" s="43">
        <v>34647</v>
      </c>
      <c r="D24" s="43">
        <v>5222</v>
      </c>
      <c r="E24" s="43">
        <v>16721</v>
      </c>
    </row>
    <row r="25" spans="1:5">
      <c r="A25" s="20" t="s">
        <v>144</v>
      </c>
      <c r="B25" s="20" t="s">
        <v>145</v>
      </c>
      <c r="C25" s="43">
        <v>1879</v>
      </c>
      <c r="D25" s="43">
        <v>632</v>
      </c>
      <c r="E25" s="43">
        <v>1482</v>
      </c>
    </row>
    <row r="26" spans="1:5">
      <c r="A26" s="20" t="s">
        <v>186</v>
      </c>
      <c r="B26" s="20" t="s">
        <v>187</v>
      </c>
      <c r="C26" s="49"/>
      <c r="D26" s="49">
        <v>1554</v>
      </c>
      <c r="E26" s="49">
        <v>2994</v>
      </c>
    </row>
    <row r="27" spans="1:5">
      <c r="A27" s="55" t="s">
        <v>146</v>
      </c>
      <c r="B27" s="55" t="s">
        <v>188</v>
      </c>
      <c r="C27" s="51">
        <v>185751</v>
      </c>
      <c r="D27" s="51">
        <f>D28+D32</f>
        <v>468019</v>
      </c>
      <c r="E27" s="51">
        <f>E28+E32</f>
        <v>273386</v>
      </c>
    </row>
    <row r="28" spans="1:5">
      <c r="A28" s="20" t="s">
        <v>189</v>
      </c>
      <c r="B28" s="20">
        <v>65</v>
      </c>
      <c r="C28" s="42">
        <v>185751</v>
      </c>
      <c r="D28" s="42">
        <f>D29+D30+D31</f>
        <v>468019</v>
      </c>
      <c r="E28" s="42">
        <f>E29+E30+E31</f>
        <v>151304</v>
      </c>
    </row>
    <row r="29" spans="1:5">
      <c r="A29" s="20" t="s">
        <v>147</v>
      </c>
      <c r="B29" s="20">
        <v>650</v>
      </c>
      <c r="C29" s="43">
        <v>143412</v>
      </c>
      <c r="D29" s="43">
        <v>433568</v>
      </c>
      <c r="E29" s="43">
        <v>93196</v>
      </c>
    </row>
    <row r="30" spans="1:5" ht="24" customHeight="1">
      <c r="A30" s="59" t="s">
        <v>148</v>
      </c>
      <c r="B30" s="20">
        <v>651</v>
      </c>
      <c r="C30" s="43"/>
      <c r="D30" s="43"/>
      <c r="E30" s="43"/>
    </row>
    <row r="31" spans="1:5">
      <c r="A31" s="20" t="s">
        <v>149</v>
      </c>
      <c r="B31" s="20" t="s">
        <v>150</v>
      </c>
      <c r="C31" s="43">
        <v>42339</v>
      </c>
      <c r="D31" s="43">
        <v>34451</v>
      </c>
      <c r="E31" s="43">
        <v>58108</v>
      </c>
    </row>
    <row r="32" spans="1:5">
      <c r="A32" s="20" t="s">
        <v>190</v>
      </c>
      <c r="B32" s="20" t="s">
        <v>191</v>
      </c>
      <c r="C32" s="43"/>
      <c r="D32" s="43"/>
      <c r="E32" s="43">
        <v>122082</v>
      </c>
    </row>
    <row r="33" spans="1:6">
      <c r="A33" s="56" t="s">
        <v>193</v>
      </c>
      <c r="B33" s="55">
        <v>9903</v>
      </c>
      <c r="C33" s="51">
        <f>C20+C21-C27</f>
        <v>1472817</v>
      </c>
      <c r="D33" s="51">
        <f>D20+D21-D27</f>
        <v>261826</v>
      </c>
      <c r="E33" s="51">
        <f>E20+E21-E27</f>
        <v>-3428893</v>
      </c>
    </row>
    <row r="34" spans="1:6">
      <c r="A34" s="20" t="s">
        <v>151</v>
      </c>
      <c r="B34" s="20">
        <v>780</v>
      </c>
      <c r="C34" s="42"/>
      <c r="D34" s="43"/>
      <c r="E34" s="43"/>
    </row>
    <row r="35" spans="1:6">
      <c r="A35" s="20" t="s">
        <v>152</v>
      </c>
      <c r="B35" s="20">
        <v>680</v>
      </c>
      <c r="C35" s="42"/>
      <c r="D35" s="43"/>
      <c r="E35" s="42"/>
    </row>
    <row r="36" spans="1:6">
      <c r="A36" s="20" t="s">
        <v>153</v>
      </c>
      <c r="B36" s="20" t="s">
        <v>154</v>
      </c>
      <c r="C36" s="42">
        <v>412401</v>
      </c>
      <c r="D36" s="42">
        <v>90052</v>
      </c>
      <c r="E36" s="42">
        <v>352</v>
      </c>
    </row>
    <row r="37" spans="1:6" ht="30.75" customHeight="1">
      <c r="A37" s="20" t="s">
        <v>155</v>
      </c>
      <c r="B37" s="20" t="s">
        <v>194</v>
      </c>
      <c r="C37" s="43">
        <v>425687</v>
      </c>
      <c r="D37" s="43">
        <v>90052</v>
      </c>
      <c r="E37" s="43">
        <v>352</v>
      </c>
    </row>
    <row r="38" spans="1:6">
      <c r="A38" s="20" t="s">
        <v>156</v>
      </c>
      <c r="B38" s="20">
        <v>77</v>
      </c>
      <c r="C38" s="43">
        <v>13288</v>
      </c>
      <c r="D38" s="43"/>
      <c r="E38" s="43"/>
    </row>
    <row r="39" spans="1:6">
      <c r="A39" s="56" t="s">
        <v>157</v>
      </c>
      <c r="B39" s="55">
        <v>9904</v>
      </c>
      <c r="C39" s="51">
        <v>1060415</v>
      </c>
      <c r="D39" s="51">
        <f>D33+D34-D36</f>
        <v>171774</v>
      </c>
      <c r="E39" s="51">
        <f>E33+E34-E36</f>
        <v>-3429245</v>
      </c>
    </row>
    <row r="40" spans="1:6">
      <c r="A40" s="20" t="s">
        <v>158</v>
      </c>
      <c r="B40" s="20">
        <v>789</v>
      </c>
      <c r="C40" s="42"/>
      <c r="D40" s="42"/>
      <c r="E40" s="42"/>
    </row>
    <row r="41" spans="1:6">
      <c r="A41" s="20" t="s">
        <v>159</v>
      </c>
      <c r="B41" s="20">
        <v>689</v>
      </c>
      <c r="C41" s="43"/>
      <c r="D41" s="42"/>
      <c r="E41" s="43"/>
    </row>
    <row r="42" spans="1:6">
      <c r="A42" s="55" t="s">
        <v>160</v>
      </c>
      <c r="B42" s="55">
        <v>9905</v>
      </c>
      <c r="C42" s="51">
        <f>C39+C40-C41</f>
        <v>1060415</v>
      </c>
      <c r="D42" s="51">
        <f>D39+D40-D41</f>
        <v>171774</v>
      </c>
      <c r="E42" s="51">
        <f>E39+E40-E41</f>
        <v>-3429245</v>
      </c>
    </row>
    <row r="43" spans="1:6">
      <c r="A43" s="7"/>
      <c r="B43" s="7"/>
      <c r="C43" s="43"/>
      <c r="D43" s="43"/>
      <c r="E43" s="43"/>
      <c r="F43" s="48"/>
    </row>
    <row r="44" spans="1:6">
      <c r="A44" s="7"/>
      <c r="B44" s="7"/>
      <c r="C44" s="43"/>
      <c r="D44" s="43"/>
      <c r="E44" s="43"/>
      <c r="F44" s="48"/>
    </row>
    <row r="45" spans="1:6">
      <c r="A45" s="8"/>
      <c r="B45" s="8"/>
      <c r="C45" s="42"/>
      <c r="D45" s="42"/>
      <c r="E45" s="42"/>
      <c r="F45" s="48"/>
    </row>
    <row r="46" spans="1:6">
      <c r="C46" s="43"/>
      <c r="D46" s="43"/>
      <c r="F46" s="48"/>
    </row>
    <row r="47" spans="1:6">
      <c r="C47" s="43"/>
      <c r="D47" s="43"/>
      <c r="F47" s="48"/>
    </row>
    <row r="48" spans="1:6">
      <c r="C48" s="42"/>
      <c r="D48" s="42"/>
      <c r="F48" s="48"/>
    </row>
    <row r="49" spans="3:6">
      <c r="C49" s="43"/>
      <c r="D49" s="43"/>
      <c r="F49" s="48"/>
    </row>
    <row r="50" spans="3:6">
      <c r="C50" s="43"/>
      <c r="D50" s="43"/>
      <c r="F50" s="48"/>
    </row>
    <row r="51" spans="3:6">
      <c r="C51" s="42"/>
      <c r="D51" s="42"/>
      <c r="F51" s="48"/>
    </row>
    <row r="52" spans="3:6">
      <c r="C52" s="42"/>
      <c r="D52" s="42"/>
      <c r="F52" s="48"/>
    </row>
    <row r="53" spans="3:6">
      <c r="C53" s="42"/>
      <c r="D53" s="42"/>
      <c r="F53" s="48"/>
    </row>
    <row r="54" spans="3:6">
      <c r="C54" s="42"/>
      <c r="D54" s="42"/>
      <c r="F54" s="4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D8" sqref="D8"/>
    </sheetView>
  </sheetViews>
  <sheetFormatPr defaultRowHeight="15"/>
  <cols>
    <col min="1" max="1" width="21.285156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5" t="s">
        <v>241</v>
      </c>
      <c r="B2" s="45" t="s">
        <v>196</v>
      </c>
      <c r="C2" s="45" t="s">
        <v>197</v>
      </c>
      <c r="D2" s="45" t="s">
        <v>198</v>
      </c>
    </row>
    <row r="3" spans="1:4">
      <c r="A3" s="46" t="s">
        <v>234</v>
      </c>
      <c r="B3" s="66">
        <f>Resultatenrek!C42</f>
        <v>1060415</v>
      </c>
      <c r="C3" s="66">
        <f>Resultatenrek!D42</f>
        <v>171774</v>
      </c>
      <c r="D3" s="66">
        <f>Resultatenrek!E42</f>
        <v>-3429245</v>
      </c>
    </row>
    <row r="4" spans="1:4">
      <c r="A4" s="45" t="s">
        <v>162</v>
      </c>
      <c r="B4" s="105">
        <f>Balans!C52</f>
        <v>4275171</v>
      </c>
      <c r="C4" s="105">
        <f>Balans!D52</f>
        <v>4282445</v>
      </c>
      <c r="D4" s="105">
        <f>Balans!E52</f>
        <v>853200</v>
      </c>
    </row>
    <row r="5" spans="1:4">
      <c r="A5" s="106" t="s">
        <v>163</v>
      </c>
      <c r="B5" s="112">
        <f>ROUND(B3/B4,2)</f>
        <v>0.25</v>
      </c>
      <c r="C5" s="112">
        <f>ROUND(C3/C4,2)</f>
        <v>0.04</v>
      </c>
      <c r="D5" s="112">
        <f>ROUND(D3/D4,2)</f>
        <v>-4.0199999999999996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F10" sqref="F10"/>
    </sheetView>
  </sheetViews>
  <sheetFormatPr defaultRowHeight="21.75" customHeight="1"/>
  <cols>
    <col min="1" max="1" width="50.7109375" customWidth="1"/>
    <col min="2" max="4" width="16.7109375" bestFit="1" customWidth="1"/>
  </cols>
  <sheetData>
    <row r="1" spans="1:13" ht="21.75" customHeight="1">
      <c r="A1" s="66"/>
      <c r="B1" s="66"/>
      <c r="C1" s="66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21.75" customHeight="1">
      <c r="A2" s="66"/>
      <c r="B2" s="78">
        <v>2018</v>
      </c>
      <c r="C2" s="78">
        <v>2019</v>
      </c>
      <c r="D2" s="78">
        <v>2020</v>
      </c>
      <c r="E2" s="67"/>
      <c r="F2" s="67"/>
      <c r="G2" s="67"/>
      <c r="H2" s="67"/>
      <c r="I2" s="67"/>
      <c r="J2" s="67"/>
      <c r="K2" s="67"/>
      <c r="L2" s="67"/>
      <c r="M2" s="67"/>
    </row>
    <row r="3" spans="1:13" ht="21.75" customHeight="1">
      <c r="A3" s="79" t="s">
        <v>164</v>
      </c>
      <c r="B3" s="109">
        <f>(B4*365)/B5</f>
        <v>18.077506256540367</v>
      </c>
      <c r="C3" s="109">
        <f t="shared" ref="C3:D3" si="0">(C4*365)/C5</f>
        <v>16.316408804274555</v>
      </c>
      <c r="D3" s="109">
        <f t="shared" si="0"/>
        <v>16.534520350435244</v>
      </c>
      <c r="E3" s="67"/>
      <c r="F3" s="67"/>
      <c r="G3" s="67"/>
      <c r="H3" s="67"/>
      <c r="I3" s="67"/>
      <c r="J3" s="67"/>
      <c r="K3" s="67"/>
      <c r="L3" s="67"/>
      <c r="M3" s="67"/>
    </row>
    <row r="4" spans="1:13" ht="21.75" customHeight="1">
      <c r="A4" s="66" t="s">
        <v>235</v>
      </c>
      <c r="B4" s="107">
        <f>Balans!C40</f>
        <v>1310620</v>
      </c>
      <c r="C4" s="107">
        <f>Balans!D40</f>
        <v>1105525</v>
      </c>
      <c r="D4" s="107">
        <f>Balans!E40</f>
        <v>952602</v>
      </c>
      <c r="E4" s="67"/>
      <c r="F4" s="67"/>
      <c r="G4" s="67"/>
      <c r="H4" s="67"/>
      <c r="I4" s="67"/>
      <c r="J4" s="67"/>
      <c r="K4" s="67"/>
      <c r="L4" s="67"/>
      <c r="M4" s="67"/>
    </row>
    <row r="5" spans="1:13" ht="21.75" customHeight="1">
      <c r="A5" s="66" t="s">
        <v>236</v>
      </c>
      <c r="B5" s="78">
        <f>Resultatenrek!C4*1.21</f>
        <v>26462516.079999998</v>
      </c>
      <c r="C5" s="78">
        <f>Resultatenrek!D4*1.21</f>
        <v>24730725.359999999</v>
      </c>
      <c r="D5" s="78">
        <f>Resultatenrek!E4*1.21</f>
        <v>21028715.84</v>
      </c>
      <c r="E5" s="67"/>
      <c r="F5" s="67"/>
      <c r="G5" s="67"/>
      <c r="H5" s="67"/>
      <c r="I5" s="67"/>
      <c r="J5" s="67"/>
      <c r="K5" s="67"/>
      <c r="L5" s="67"/>
      <c r="M5" s="67"/>
    </row>
    <row r="6" spans="1:13" ht="21.75" customHeight="1">
      <c r="A6" s="66"/>
      <c r="B6" s="78"/>
      <c r="C6" s="78"/>
      <c r="D6" s="78"/>
      <c r="E6" s="67"/>
      <c r="F6" s="67"/>
      <c r="G6" s="67"/>
      <c r="H6" s="67"/>
      <c r="I6" s="67"/>
      <c r="J6" s="67"/>
      <c r="K6" s="67"/>
      <c r="L6" s="67"/>
      <c r="M6" s="67"/>
    </row>
    <row r="7" spans="1:13" ht="21.75" customHeight="1">
      <c r="A7" s="80" t="s">
        <v>169</v>
      </c>
      <c r="B7" s="109">
        <f>(B8*365)/B9</f>
        <v>33.174742238766406</v>
      </c>
      <c r="C7" s="109">
        <f t="shared" ref="C7:D7" si="1">(C8*365)/C9</f>
        <v>39.164116305709797</v>
      </c>
      <c r="D7" s="109">
        <f t="shared" si="1"/>
        <v>63.624128719962876</v>
      </c>
      <c r="E7" s="67"/>
      <c r="F7" s="67"/>
      <c r="G7" s="67"/>
      <c r="H7" s="67"/>
      <c r="I7" s="67"/>
      <c r="J7" s="67"/>
      <c r="K7" s="67"/>
      <c r="L7" s="67"/>
      <c r="M7" s="67"/>
    </row>
    <row r="8" spans="1:13" ht="21.75" customHeight="1">
      <c r="A8" s="66" t="s">
        <v>237</v>
      </c>
      <c r="B8" s="107">
        <f>Balans!C92</f>
        <v>1325645</v>
      </c>
      <c r="C8" s="107">
        <f>Balans!D92</f>
        <v>1629755</v>
      </c>
      <c r="D8" s="107">
        <f>Balans!E92</f>
        <v>3117999</v>
      </c>
      <c r="E8" s="67"/>
      <c r="F8" s="67"/>
      <c r="G8" s="67"/>
      <c r="H8" s="67"/>
      <c r="I8" s="67"/>
      <c r="J8" s="67"/>
      <c r="K8" s="67"/>
      <c r="L8" s="67"/>
      <c r="M8" s="67"/>
    </row>
    <row r="9" spans="1:13" ht="21.75" customHeight="1">
      <c r="A9" s="66" t="s">
        <v>238</v>
      </c>
      <c r="B9" s="78">
        <f>Resultatenrek!C11+Resultatenrek!C13*1.21</f>
        <v>14585205.26</v>
      </c>
      <c r="C9" s="78">
        <f>Resultatenrek!D11+Resultatenrek!D13*1.21</f>
        <v>15188918.609999999</v>
      </c>
      <c r="D9" s="78">
        <f>Resultatenrek!E11+Resultatenrek!E13*1.21</f>
        <v>17887390.490000002</v>
      </c>
      <c r="E9" s="67"/>
      <c r="F9" s="67"/>
      <c r="G9" s="67"/>
      <c r="H9" s="67"/>
      <c r="I9" s="67"/>
      <c r="J9" s="67"/>
      <c r="K9" s="67"/>
      <c r="L9" s="67"/>
      <c r="M9" s="67"/>
    </row>
    <row r="10" spans="1:13" ht="21.75" customHeight="1">
      <c r="A10" s="67"/>
      <c r="B10" s="81"/>
      <c r="C10" s="81"/>
      <c r="D10" s="81"/>
      <c r="E10" s="67"/>
      <c r="F10" s="67"/>
      <c r="G10" s="67"/>
      <c r="H10" s="67"/>
      <c r="I10" s="67"/>
      <c r="J10" s="67"/>
      <c r="K10" s="67"/>
      <c r="L10" s="67"/>
      <c r="M10" s="67"/>
    </row>
    <row r="11" spans="1:13" ht="21.75" customHeight="1">
      <c r="A11" s="66" t="s">
        <v>165</v>
      </c>
      <c r="B11" s="110">
        <f>Voorraad!B2+KlantLevKrediet!B3</f>
        <v>233.78750625654038</v>
      </c>
      <c r="C11" s="110">
        <f>Voorraad!C2+KlantLevKrediet!C3</f>
        <v>248.55640880427455</v>
      </c>
      <c r="D11" s="110">
        <f>Voorraad!D2+KlantLevKrediet!D3</f>
        <v>293.53452035043523</v>
      </c>
      <c r="E11" s="67"/>
      <c r="F11" s="67"/>
      <c r="G11" s="67"/>
      <c r="H11" s="67"/>
      <c r="I11" s="67"/>
      <c r="J11" s="67"/>
      <c r="K11" s="67"/>
      <c r="L11" s="67"/>
      <c r="M11" s="67"/>
    </row>
    <row r="12" spans="1:13" ht="21.75" customHeight="1">
      <c r="A12" s="66" t="s">
        <v>166</v>
      </c>
      <c r="B12" s="110">
        <f>B7</f>
        <v>33.174742238766406</v>
      </c>
      <c r="C12" s="110">
        <f t="shared" ref="C12:D12" si="2">C7</f>
        <v>39.164116305709797</v>
      </c>
      <c r="D12" s="110">
        <f t="shared" si="2"/>
        <v>63.624128719962876</v>
      </c>
      <c r="E12" s="67"/>
      <c r="F12" s="67"/>
      <c r="G12" s="67"/>
      <c r="H12" s="67"/>
      <c r="I12" s="67"/>
      <c r="J12" s="67"/>
      <c r="K12" s="67"/>
      <c r="L12" s="67"/>
      <c r="M12" s="67"/>
    </row>
    <row r="13" spans="1:13" ht="21.75" customHeight="1">
      <c r="A13" s="80" t="s">
        <v>167</v>
      </c>
      <c r="B13" s="109">
        <f>B12-B11</f>
        <v>-200.61276401777397</v>
      </c>
      <c r="C13" s="109">
        <f t="shared" ref="C13:D13" si="3">C12-C11</f>
        <v>-209.39229249856476</v>
      </c>
      <c r="D13" s="109">
        <f t="shared" si="3"/>
        <v>-229.91039163047236</v>
      </c>
      <c r="E13" s="67"/>
      <c r="F13" s="67"/>
      <c r="G13" s="67"/>
      <c r="H13" s="67"/>
      <c r="I13" s="67"/>
      <c r="J13" s="67"/>
      <c r="K13" s="67"/>
      <c r="L13" s="67"/>
      <c r="M13" s="67"/>
    </row>
    <row r="14" spans="1:13" ht="21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3" sqref="D3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63" t="s">
        <v>241</v>
      </c>
      <c r="B1" s="64" t="s">
        <v>196</v>
      </c>
      <c r="C1" s="64" t="s">
        <v>197</v>
      </c>
      <c r="D1" s="64" t="s">
        <v>198</v>
      </c>
    </row>
    <row r="2" spans="1:4">
      <c r="A2" s="62" t="s">
        <v>220</v>
      </c>
      <c r="B2" s="109">
        <f>ROUND(365/B3,2)</f>
        <v>215.71</v>
      </c>
      <c r="C2" s="109">
        <f>ROUND(365/C3,2)</f>
        <v>232.24</v>
      </c>
      <c r="D2" s="109">
        <f>ROUND(365/D3,2)</f>
        <v>277</v>
      </c>
    </row>
    <row r="3" spans="1:4">
      <c r="A3" s="65" t="s">
        <v>219</v>
      </c>
      <c r="B3" s="108">
        <f>B4/B5</f>
        <v>1.6921163698983068</v>
      </c>
      <c r="C3" s="108">
        <f t="shared" ref="C3:D3" si="0">C4/C5</f>
        <v>1.5716300916728017</v>
      </c>
      <c r="D3" s="108">
        <f t="shared" si="0"/>
        <v>1.3176748467029367</v>
      </c>
    </row>
    <row r="4" spans="1:4">
      <c r="A4" s="45" t="s">
        <v>239</v>
      </c>
      <c r="B4" s="66">
        <f>Resultatenrek!C10</f>
        <v>6866593</v>
      </c>
      <c r="C4" s="66">
        <f>Resultatenrek!D10</f>
        <v>6233525</v>
      </c>
      <c r="D4" s="66">
        <f>Resultatenrek!E10</f>
        <v>6075775</v>
      </c>
    </row>
    <row r="5" spans="1:4">
      <c r="A5" s="45" t="s">
        <v>240</v>
      </c>
      <c r="B5" s="105">
        <f>Balans!C31+Balans!C38</f>
        <v>4057991</v>
      </c>
      <c r="C5" s="105">
        <f>Balans!D31+Balans!D38</f>
        <v>3966280</v>
      </c>
      <c r="D5" s="105">
        <f>Balans!E31+Balans!E38</f>
        <v>4610982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19" workbookViewId="0">
      <selection activeCell="A3" sqref="A3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2">
      <c r="A3" s="82"/>
      <c r="B3" s="82" t="s">
        <v>196</v>
      </c>
      <c r="C3" s="82" t="s">
        <v>197</v>
      </c>
      <c r="D3" s="82" t="s">
        <v>198</v>
      </c>
      <c r="E3" s="67"/>
      <c r="F3" s="67"/>
      <c r="G3" s="67"/>
      <c r="H3" s="67"/>
      <c r="I3" s="67"/>
      <c r="J3" s="67"/>
      <c r="K3" s="67"/>
      <c r="L3" s="67"/>
    </row>
    <row r="4" spans="1:12">
      <c r="A4" s="83"/>
      <c r="B4" s="84"/>
      <c r="C4" s="84"/>
      <c r="D4" s="84"/>
      <c r="E4" s="67"/>
      <c r="F4" s="67"/>
      <c r="G4" s="67"/>
      <c r="H4" s="67"/>
      <c r="I4" s="67"/>
      <c r="J4" s="67"/>
      <c r="K4" s="67"/>
      <c r="L4" s="67"/>
    </row>
    <row r="5" spans="1:12">
      <c r="A5" s="83"/>
      <c r="B5" s="84"/>
      <c r="C5" s="84"/>
      <c r="D5" s="84"/>
      <c r="E5" s="67"/>
      <c r="F5" s="67"/>
      <c r="G5" s="67"/>
      <c r="H5" s="67"/>
      <c r="I5" s="67"/>
      <c r="J5" s="67"/>
      <c r="K5" s="67"/>
      <c r="L5" s="67"/>
    </row>
    <row r="6" spans="1:12">
      <c r="A6" s="85"/>
      <c r="B6" s="84"/>
      <c r="C6" s="84"/>
      <c r="D6" s="84"/>
      <c r="E6" s="67"/>
      <c r="F6" s="67"/>
      <c r="G6" s="67"/>
      <c r="H6" s="67"/>
      <c r="I6" s="67"/>
      <c r="J6" s="67"/>
      <c r="K6" s="67"/>
      <c r="L6" s="67"/>
    </row>
    <row r="7" spans="1:12">
      <c r="A7" s="83"/>
      <c r="B7" s="84"/>
      <c r="C7" s="84"/>
      <c r="D7" s="84"/>
      <c r="E7" s="67"/>
      <c r="F7" s="67"/>
      <c r="G7" s="67"/>
      <c r="H7" s="67"/>
      <c r="I7" s="67"/>
      <c r="J7" s="67"/>
      <c r="K7" s="67"/>
      <c r="L7" s="67"/>
    </row>
    <row r="8" spans="1:12">
      <c r="A8" s="83"/>
      <c r="B8" s="84"/>
      <c r="C8" s="84"/>
      <c r="D8" s="84"/>
      <c r="E8" s="67"/>
      <c r="F8" s="67"/>
      <c r="G8" s="67"/>
      <c r="H8" s="67"/>
      <c r="I8" s="67"/>
      <c r="J8" s="67"/>
      <c r="K8" s="67"/>
      <c r="L8" s="67"/>
    </row>
    <row r="9" spans="1:12">
      <c r="A9" s="86" t="s">
        <v>161</v>
      </c>
      <c r="B9" s="84"/>
      <c r="C9" s="84"/>
      <c r="D9" s="84"/>
      <c r="E9" s="67"/>
      <c r="F9" s="67"/>
      <c r="G9" s="67"/>
      <c r="H9" s="67"/>
      <c r="I9" s="67"/>
      <c r="J9" s="67"/>
      <c r="K9" s="67"/>
      <c r="L9" s="67"/>
    </row>
    <row r="10" spans="1:12">
      <c r="A10" s="67"/>
      <c r="B10" s="67"/>
      <c r="C10" s="87"/>
      <c r="D10" s="67"/>
      <c r="E10" s="67"/>
      <c r="F10" s="67"/>
      <c r="G10" s="67"/>
      <c r="H10" s="67"/>
      <c r="I10" s="67"/>
      <c r="J10" s="67"/>
      <c r="K10" s="67"/>
      <c r="L10" s="67"/>
    </row>
    <row r="11" spans="1:12">
      <c r="A11" s="82"/>
      <c r="B11" s="82" t="s">
        <v>196</v>
      </c>
      <c r="C11" s="82" t="s">
        <v>197</v>
      </c>
      <c r="D11" s="82" t="s">
        <v>198</v>
      </c>
      <c r="E11" s="67"/>
      <c r="F11" s="67"/>
      <c r="G11" s="67"/>
      <c r="H11" s="67"/>
      <c r="I11" s="67"/>
      <c r="J11" s="67"/>
      <c r="K11" s="67"/>
      <c r="L11" s="67"/>
    </row>
    <row r="12" spans="1:12">
      <c r="A12" s="83"/>
      <c r="B12" s="88"/>
      <c r="C12" s="88"/>
      <c r="D12" s="88"/>
      <c r="E12" s="67"/>
      <c r="F12" s="67"/>
      <c r="G12" s="67"/>
      <c r="H12" s="67"/>
      <c r="I12" s="67"/>
      <c r="J12" s="67"/>
      <c r="K12" s="67"/>
      <c r="L12" s="67"/>
    </row>
    <row r="13" spans="1:12">
      <c r="A13" s="83"/>
      <c r="B13" s="84"/>
      <c r="C13" s="84"/>
      <c r="D13" s="84"/>
      <c r="E13" s="67"/>
      <c r="F13" s="67"/>
      <c r="G13" s="67"/>
      <c r="H13" s="67"/>
      <c r="I13" s="67"/>
      <c r="J13" s="67"/>
      <c r="K13" s="67"/>
      <c r="L13" s="67"/>
    </row>
    <row r="14" spans="1:12">
      <c r="A14" s="86" t="s">
        <v>161</v>
      </c>
      <c r="B14" s="84"/>
      <c r="C14" s="89"/>
      <c r="D14" s="89"/>
      <c r="E14" s="67"/>
      <c r="F14" s="67"/>
      <c r="G14" s="67"/>
      <c r="H14" s="67"/>
      <c r="I14" s="67"/>
      <c r="J14" s="67"/>
      <c r="K14" s="67"/>
      <c r="L14" s="67"/>
    </row>
    <row r="15" spans="1:12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</row>
    <row r="16" spans="1:12">
      <c r="A16" s="82" t="s">
        <v>218</v>
      </c>
      <c r="B16" s="90"/>
      <c r="C16" s="90"/>
      <c r="D16" s="90"/>
      <c r="E16" s="67"/>
      <c r="F16" s="67"/>
      <c r="G16" s="67"/>
      <c r="H16" s="67"/>
      <c r="I16" s="67"/>
      <c r="J16" s="67"/>
      <c r="K16" s="67"/>
      <c r="L16" s="67"/>
    </row>
    <row r="17" spans="1:1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2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2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2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2">
      <c r="A22" s="66"/>
      <c r="B22" s="78" t="s">
        <v>196</v>
      </c>
      <c r="C22" s="78" t="s">
        <v>197</v>
      </c>
      <c r="D22" s="78" t="s">
        <v>198</v>
      </c>
      <c r="E22" s="67"/>
      <c r="F22" s="67"/>
      <c r="G22" s="67"/>
      <c r="H22" s="67"/>
      <c r="I22" s="67"/>
      <c r="J22" s="67"/>
      <c r="K22" s="67"/>
      <c r="L22" s="67"/>
    </row>
    <row r="23" spans="1:12">
      <c r="A23" s="77" t="s">
        <v>162</v>
      </c>
      <c r="B23" s="77"/>
      <c r="C23" s="77"/>
      <c r="D23" s="77"/>
      <c r="E23" s="67"/>
      <c r="F23" s="67"/>
      <c r="G23" s="67"/>
      <c r="H23" s="67"/>
      <c r="I23" s="67"/>
      <c r="J23" s="67"/>
      <c r="K23" s="67"/>
      <c r="L23" s="67"/>
    </row>
    <row r="24" spans="1:12">
      <c r="A24" s="77" t="s">
        <v>170</v>
      </c>
      <c r="B24" s="77"/>
      <c r="C24" s="77"/>
      <c r="D24" s="77"/>
      <c r="E24" s="67"/>
      <c r="F24" s="67"/>
      <c r="G24" s="67"/>
      <c r="H24" s="67"/>
      <c r="I24" s="67"/>
      <c r="J24" s="67"/>
      <c r="K24" s="67"/>
      <c r="L24" s="67"/>
    </row>
    <row r="25" spans="1:12">
      <c r="A25" s="77" t="s">
        <v>171</v>
      </c>
      <c r="B25" s="77"/>
      <c r="C25" s="77"/>
      <c r="D25" s="77"/>
      <c r="E25" s="67"/>
      <c r="F25" s="67"/>
      <c r="G25" s="67"/>
      <c r="H25" s="67"/>
      <c r="I25" s="67"/>
      <c r="J25" s="67"/>
      <c r="K25" s="67"/>
      <c r="L25" s="67"/>
    </row>
    <row r="26" spans="1:12">
      <c r="A26" s="77" t="s">
        <v>172</v>
      </c>
      <c r="B26" s="77"/>
      <c r="C26" s="77"/>
      <c r="D26" s="77"/>
      <c r="E26" s="67"/>
      <c r="F26" s="67"/>
      <c r="G26" s="67"/>
      <c r="H26" s="67"/>
      <c r="I26" s="67"/>
      <c r="J26" s="67"/>
      <c r="K26" s="67"/>
      <c r="L26" s="67"/>
    </row>
    <row r="27" spans="1:12">
      <c r="A27" s="77" t="s">
        <v>173</v>
      </c>
      <c r="B27" s="77"/>
      <c r="C27" s="77"/>
      <c r="D27" s="77"/>
      <c r="E27" s="67"/>
      <c r="F27" s="67"/>
      <c r="G27" s="67"/>
      <c r="H27" s="67"/>
      <c r="I27" s="67"/>
      <c r="J27" s="67"/>
      <c r="K27" s="67"/>
      <c r="L27" s="67"/>
    </row>
    <row r="28" spans="1:12">
      <c r="A28" s="77" t="s">
        <v>174</v>
      </c>
      <c r="B28" s="77"/>
      <c r="C28" s="77"/>
      <c r="D28" s="77"/>
      <c r="E28" s="67"/>
      <c r="F28" s="67"/>
      <c r="G28" s="67"/>
      <c r="H28" s="67"/>
      <c r="I28" s="67"/>
      <c r="J28" s="67"/>
      <c r="K28" s="67"/>
      <c r="L28" s="67"/>
    </row>
    <row r="29" spans="1:12">
      <c r="A29" s="77" t="s">
        <v>175</v>
      </c>
      <c r="B29" s="77"/>
      <c r="C29" s="77"/>
      <c r="D29" s="77"/>
      <c r="E29" s="67"/>
      <c r="F29" s="67"/>
      <c r="G29" s="67"/>
      <c r="H29" s="67"/>
      <c r="I29" s="67"/>
      <c r="J29" s="67"/>
      <c r="K29" s="67"/>
      <c r="L29" s="67"/>
    </row>
    <row r="30" spans="1:12">
      <c r="A30" s="77" t="s">
        <v>217</v>
      </c>
      <c r="B30" s="77"/>
      <c r="C30" s="77"/>
      <c r="D30" s="77"/>
      <c r="E30" s="67"/>
      <c r="F30" s="67"/>
      <c r="G30" s="67"/>
      <c r="H30" s="67"/>
      <c r="I30" s="67"/>
      <c r="J30" s="67"/>
      <c r="K30" s="67"/>
      <c r="L30" s="67"/>
    </row>
    <row r="31" spans="1:12">
      <c r="A31" s="66"/>
      <c r="B31" s="66"/>
      <c r="C31" s="66"/>
      <c r="D31" s="66"/>
      <c r="E31" s="67"/>
      <c r="F31" s="67"/>
      <c r="G31" s="67"/>
      <c r="H31" s="67"/>
      <c r="I31" s="67"/>
      <c r="J31" s="67"/>
      <c r="K31" s="67"/>
      <c r="L31" s="67"/>
    </row>
    <row r="32" spans="1:12">
      <c r="A32" s="77"/>
      <c r="B32" s="77"/>
      <c r="C32" s="77"/>
      <c r="D32" s="77"/>
      <c r="E32" s="67"/>
      <c r="F32" s="67"/>
      <c r="G32" s="67"/>
      <c r="H32" s="67"/>
      <c r="I32" s="67"/>
      <c r="J32" s="67"/>
      <c r="K32" s="67"/>
      <c r="L32" s="67"/>
    </row>
    <row r="33" spans="1:12">
      <c r="A33" s="91" t="s">
        <v>176</v>
      </c>
      <c r="B33" s="91"/>
      <c r="C33" s="91"/>
      <c r="D33" s="91"/>
      <c r="E33" s="67"/>
      <c r="F33" s="67"/>
      <c r="G33" s="67"/>
      <c r="H33" s="67"/>
      <c r="I33" s="67"/>
      <c r="J33" s="67"/>
      <c r="K33" s="67"/>
      <c r="L33" s="67"/>
    </row>
    <row r="34" spans="1:12">
      <c r="A34" s="77"/>
      <c r="B34" s="77"/>
      <c r="C34" s="77"/>
      <c r="D34" s="77"/>
      <c r="E34" s="67"/>
      <c r="F34" s="67"/>
      <c r="G34" s="67"/>
      <c r="H34" s="67"/>
      <c r="I34" s="67"/>
      <c r="J34" s="67"/>
      <c r="K34" s="67"/>
      <c r="L34" s="67"/>
    </row>
    <row r="35" spans="1:12">
      <c r="A35" s="91" t="s">
        <v>177</v>
      </c>
      <c r="B35" s="91"/>
      <c r="C35" s="91"/>
      <c r="D35" s="91"/>
      <c r="E35" s="67"/>
      <c r="F35" s="67"/>
      <c r="G35" s="67"/>
      <c r="H35" s="67"/>
      <c r="I35" s="67"/>
      <c r="J35" s="67"/>
      <c r="K35" s="67"/>
      <c r="L35" s="67"/>
    </row>
    <row r="36" spans="1:12">
      <c r="A36" s="77"/>
      <c r="B36" s="77"/>
      <c r="C36" s="77"/>
      <c r="D36" s="77"/>
      <c r="E36" s="67"/>
      <c r="F36" s="67"/>
      <c r="G36" s="67"/>
      <c r="H36" s="67"/>
      <c r="I36" s="67"/>
      <c r="J36" s="67"/>
      <c r="K36" s="67"/>
      <c r="L36" s="67"/>
    </row>
    <row r="37" spans="1:12">
      <c r="A37" s="91" t="s">
        <v>178</v>
      </c>
      <c r="B37" s="91"/>
      <c r="C37" s="91"/>
      <c r="D37" s="91"/>
      <c r="E37" s="67"/>
      <c r="F37" s="67"/>
      <c r="G37" s="67"/>
      <c r="H37" s="67"/>
      <c r="I37" s="67"/>
      <c r="J37" s="67"/>
      <c r="K37" s="67"/>
      <c r="L37" s="67"/>
    </row>
    <row r="38" spans="1:12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</row>
    <row r="40" spans="1:12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1:12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</row>
    <row r="42" spans="1:1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</row>
    <row r="43" spans="1:12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1:12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2">
      <c r="A45" s="67"/>
      <c r="B45" s="92" t="s">
        <v>196</v>
      </c>
      <c r="C45" s="92" t="s">
        <v>197</v>
      </c>
      <c r="D45" s="92" t="s">
        <v>198</v>
      </c>
      <c r="E45" s="67"/>
      <c r="F45" s="67"/>
      <c r="G45" s="67"/>
      <c r="H45" s="67"/>
      <c r="I45" s="67"/>
      <c r="J45" s="67"/>
      <c r="K45" s="67"/>
      <c r="L45" s="67"/>
    </row>
    <row r="46" spans="1:12">
      <c r="A46" s="93" t="s">
        <v>221</v>
      </c>
      <c r="B46" s="93"/>
      <c r="C46" s="93"/>
      <c r="D46" s="93"/>
      <c r="E46" s="67"/>
      <c r="F46" s="67"/>
      <c r="G46" s="67"/>
      <c r="H46" s="67"/>
      <c r="I46" s="67"/>
      <c r="J46" s="67"/>
      <c r="K46" s="67"/>
      <c r="L46" s="67"/>
    </row>
    <row r="47" spans="1:12">
      <c r="A47" s="66"/>
      <c r="B47" s="66"/>
      <c r="C47" s="66"/>
      <c r="D47" s="66"/>
      <c r="E47" s="67"/>
      <c r="F47" s="67"/>
      <c r="G47" s="67"/>
      <c r="H47" s="67"/>
      <c r="I47" s="67"/>
      <c r="J47" s="67"/>
      <c r="K47" s="67"/>
      <c r="L47" s="67"/>
    </row>
    <row r="48" spans="1:12">
      <c r="A48" s="66"/>
      <c r="B48" s="66"/>
      <c r="C48" s="66"/>
      <c r="D48" s="66"/>
      <c r="E48" s="67"/>
      <c r="F48" s="67"/>
      <c r="G48" s="67"/>
      <c r="H48" s="67"/>
      <c r="I48" s="67"/>
      <c r="J48" s="67"/>
      <c r="K48" s="67"/>
      <c r="L48" s="67"/>
    </row>
    <row r="49" spans="1:12">
      <c r="A49" s="66"/>
      <c r="B49" s="66"/>
      <c r="C49" s="66"/>
      <c r="D49" s="66"/>
      <c r="E49" s="67"/>
      <c r="F49" s="67"/>
      <c r="G49" s="67"/>
      <c r="H49" s="67"/>
      <c r="I49" s="67"/>
      <c r="J49" s="67"/>
      <c r="K49" s="67"/>
      <c r="L49" s="67"/>
    </row>
    <row r="50" spans="1:12">
      <c r="A50" s="66"/>
      <c r="B50" s="66"/>
      <c r="C50" s="66"/>
      <c r="D50" s="66"/>
      <c r="E50" s="67"/>
      <c r="F50" s="67"/>
      <c r="G50" s="67"/>
      <c r="H50" s="67"/>
      <c r="I50" s="67"/>
      <c r="J50" s="67"/>
      <c r="K50" s="67"/>
      <c r="L50" s="67"/>
    </row>
    <row r="51" spans="1:12">
      <c r="A51" s="66"/>
      <c r="B51" s="66"/>
      <c r="C51" s="66"/>
      <c r="D51" s="66"/>
      <c r="E51" s="67"/>
      <c r="F51" s="67"/>
      <c r="G51" s="67"/>
      <c r="H51" s="67"/>
      <c r="I51" s="67"/>
      <c r="J51" s="67"/>
      <c r="K51" s="67"/>
      <c r="L51" s="67"/>
    </row>
    <row r="52" spans="1:12">
      <c r="A52" s="66"/>
      <c r="B52" s="66"/>
      <c r="C52" s="66"/>
      <c r="D52" s="66"/>
      <c r="E52" s="67"/>
      <c r="F52" s="67"/>
      <c r="G52" s="67"/>
      <c r="H52" s="67"/>
      <c r="I52" s="67"/>
      <c r="J52" s="67"/>
      <c r="K52" s="67"/>
      <c r="L52" s="67"/>
    </row>
    <row r="53" spans="1:12">
      <c r="A53" s="94"/>
      <c r="B53" s="66"/>
      <c r="C53" s="66"/>
      <c r="D53" s="66"/>
      <c r="E53" s="67"/>
      <c r="F53" s="67"/>
      <c r="G53" s="67"/>
      <c r="H53" s="67"/>
      <c r="I53" s="67"/>
      <c r="J53" s="67"/>
      <c r="K53" s="67"/>
      <c r="L53" s="67"/>
    </row>
    <row r="54" spans="1:12">
      <c r="A54" s="66"/>
      <c r="B54" s="66"/>
      <c r="C54" s="66"/>
      <c r="D54" s="66"/>
      <c r="E54" s="67"/>
      <c r="F54" s="67"/>
      <c r="G54" s="67"/>
      <c r="H54" s="67"/>
      <c r="I54" s="67"/>
      <c r="J54" s="67"/>
      <c r="K54" s="67"/>
      <c r="L54" s="67"/>
    </row>
    <row r="55" spans="1:12">
      <c r="A55" s="66"/>
      <c r="B55" s="66"/>
      <c r="C55" s="66"/>
      <c r="D55" s="66"/>
      <c r="E55" s="67"/>
      <c r="F55" s="67"/>
      <c r="G55" s="67"/>
      <c r="H55" s="67"/>
      <c r="I55" s="67"/>
      <c r="J55" s="67"/>
      <c r="K55" s="67"/>
      <c r="L55" s="67"/>
    </row>
    <row r="56" spans="1:12">
      <c r="A56" s="94"/>
      <c r="B56" s="66"/>
      <c r="C56" s="66"/>
      <c r="D56" s="66"/>
      <c r="E56" s="67"/>
      <c r="F56" s="67"/>
      <c r="G56" s="67"/>
      <c r="H56" s="67"/>
      <c r="I56" s="67"/>
      <c r="J56" s="67"/>
      <c r="K56" s="67"/>
      <c r="L56" s="67"/>
    </row>
    <row r="57" spans="1:12">
      <c r="A57" s="66"/>
      <c r="B57" s="66"/>
      <c r="C57" s="66"/>
      <c r="D57" s="66"/>
      <c r="E57" s="67"/>
      <c r="F57" s="67"/>
      <c r="G57" s="67"/>
      <c r="H57" s="67"/>
      <c r="I57" s="67"/>
      <c r="J57" s="67"/>
      <c r="K57" s="67"/>
      <c r="L57" s="67"/>
    </row>
    <row r="58" spans="1:12">
      <c r="A58" s="94"/>
      <c r="B58" s="66"/>
      <c r="C58" s="66"/>
      <c r="D58" s="66"/>
      <c r="E58" s="67"/>
      <c r="F58" s="67"/>
      <c r="G58" s="67"/>
      <c r="H58" s="67"/>
      <c r="I58" s="67"/>
      <c r="J58" s="67"/>
      <c r="K58" s="67"/>
      <c r="L58" s="67"/>
    </row>
    <row r="59" spans="1:12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</row>
    <row r="60" spans="1:12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</row>
    <row r="61" spans="1:12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</row>
    <row r="62" spans="1:12">
      <c r="A62" s="93" t="s">
        <v>222</v>
      </c>
      <c r="B62" s="93"/>
      <c r="C62" s="93"/>
      <c r="D62" s="93"/>
      <c r="E62" s="67"/>
      <c r="F62" s="67"/>
      <c r="G62" s="67"/>
      <c r="H62" s="67"/>
      <c r="I62" s="67"/>
      <c r="J62" s="67"/>
      <c r="K62" s="67"/>
      <c r="L62" s="67"/>
    </row>
    <row r="63" spans="1:12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</row>
    <row r="64" spans="1:12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</row>
    <row r="65" spans="1:1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</row>
    <row r="66" spans="1:12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</row>
    <row r="67" spans="1:12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</row>
    <row r="68" spans="1:12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</row>
    <row r="69" spans="1:12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</row>
    <row r="70" spans="1:12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</row>
    <row r="71" spans="1:12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</row>
    <row r="72" spans="1:1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</row>
    <row r="73" spans="1:12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</row>
    <row r="74" spans="1:12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</row>
    <row r="75" spans="1:12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1:12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</row>
    <row r="77" spans="1:1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spans="1:1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  <row r="79" spans="1:1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</row>
    <row r="80" spans="1:1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</row>
    <row r="81" spans="1:12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spans="1:1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1:12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1:12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r="85" spans="1:12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</row>
    <row r="86" spans="1:12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</row>
    <row r="87" spans="1:12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</row>
    <row r="88" spans="1:12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r="89" spans="1:12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1:12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1:12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</row>
    <row r="92" spans="1:1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</row>
    <row r="93" spans="1:12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1:12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</row>
    <row r="95" spans="1:12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</row>
    <row r="96" spans="1:12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1:12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</row>
    <row r="98" spans="1:12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</row>
    <row r="99" spans="1:12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</row>
    <row r="100" spans="1:12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</row>
    <row r="101" spans="1:12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</row>
    <row r="102" spans="1:1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</row>
    <row r="103" spans="1:12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</row>
    <row r="104" spans="1:12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77" workbookViewId="0">
      <selection activeCell="D102" sqref="D102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7"/>
    </row>
    <row r="3" spans="1:5">
      <c r="A3" s="13" t="s">
        <v>1</v>
      </c>
      <c r="B3" s="12" t="s">
        <v>2</v>
      </c>
      <c r="C3" s="31">
        <v>2018</v>
      </c>
      <c r="D3" s="31">
        <v>2019</v>
      </c>
      <c r="E3" s="31">
        <v>2020</v>
      </c>
    </row>
    <row r="4" spans="1:5">
      <c r="A4" s="12" t="s">
        <v>4</v>
      </c>
      <c r="B4" s="20">
        <v>20</v>
      </c>
      <c r="C4" s="19">
        <v>0</v>
      </c>
      <c r="D4" s="14">
        <v>0</v>
      </c>
      <c r="E4" s="9">
        <v>0</v>
      </c>
    </row>
    <row r="5" spans="1:5">
      <c r="A5" s="16" t="s">
        <v>3</v>
      </c>
      <c r="B5" s="16" t="s">
        <v>223</v>
      </c>
      <c r="C5" s="25">
        <f>C6+C7+C14</f>
        <v>3234602</v>
      </c>
      <c r="D5" s="25">
        <f t="shared" ref="D5:E5" si="0">D6+D7+D14</f>
        <v>2832516</v>
      </c>
      <c r="E5" s="25">
        <f t="shared" si="0"/>
        <v>2915603</v>
      </c>
    </row>
    <row r="6" spans="1:5">
      <c r="A6" s="12" t="s">
        <v>5</v>
      </c>
      <c r="B6" s="20">
        <v>21</v>
      </c>
      <c r="C6" s="14">
        <v>256746</v>
      </c>
      <c r="D6" s="14">
        <v>16716</v>
      </c>
      <c r="E6" s="9">
        <v>72773</v>
      </c>
    </row>
    <row r="7" spans="1:5">
      <c r="A7" s="12" t="s">
        <v>6</v>
      </c>
      <c r="B7" s="12" t="s">
        <v>7</v>
      </c>
      <c r="C7" s="21">
        <v>2953046</v>
      </c>
      <c r="D7" s="21">
        <v>2797061</v>
      </c>
      <c r="E7" s="9">
        <v>2823805</v>
      </c>
    </row>
    <row r="8" spans="1:5">
      <c r="A8" s="12" t="s">
        <v>8</v>
      </c>
      <c r="B8" s="20">
        <v>22</v>
      </c>
      <c r="C8" s="21">
        <v>2076791</v>
      </c>
      <c r="D8" s="21">
        <v>2120250</v>
      </c>
      <c r="E8" s="9">
        <v>2111632</v>
      </c>
    </row>
    <row r="9" spans="1:5">
      <c r="A9" s="12" t="s">
        <v>9</v>
      </c>
      <c r="B9" s="20">
        <v>23</v>
      </c>
      <c r="C9" s="21">
        <v>835622</v>
      </c>
      <c r="D9" s="21">
        <v>651562</v>
      </c>
      <c r="E9" s="9">
        <v>602353</v>
      </c>
    </row>
    <row r="10" spans="1:5">
      <c r="A10" s="12" t="s">
        <v>10</v>
      </c>
      <c r="B10" s="20">
        <v>24</v>
      </c>
      <c r="C10" s="14">
        <v>39799</v>
      </c>
      <c r="D10" s="14">
        <v>25249</v>
      </c>
      <c r="E10" s="9">
        <v>109820</v>
      </c>
    </row>
    <row r="11" spans="1:5">
      <c r="A11" s="12" t="s">
        <v>11</v>
      </c>
      <c r="B11" s="20">
        <v>25</v>
      </c>
      <c r="C11" s="21">
        <v>834</v>
      </c>
      <c r="D11" s="14"/>
      <c r="E11" s="9"/>
    </row>
    <row r="12" spans="1:5">
      <c r="A12" s="12" t="s">
        <v>12</v>
      </c>
      <c r="B12" s="20">
        <v>26</v>
      </c>
      <c r="C12" s="14"/>
      <c r="D12" s="14"/>
      <c r="E12" s="9"/>
    </row>
    <row r="13" spans="1:5">
      <c r="A13" s="12" t="s">
        <v>13</v>
      </c>
      <c r="B13" s="20">
        <v>27</v>
      </c>
      <c r="C13" s="14"/>
      <c r="D13" s="14"/>
      <c r="E13" s="9"/>
    </row>
    <row r="14" spans="1:5">
      <c r="A14" s="12" t="s">
        <v>14</v>
      </c>
      <c r="B14" s="20">
        <v>28</v>
      </c>
      <c r="C14" s="14">
        <v>24810</v>
      </c>
      <c r="D14" s="14">
        <v>18739</v>
      </c>
      <c r="E14" s="9">
        <f>E15+E19+E22</f>
        <v>19025</v>
      </c>
    </row>
    <row r="15" spans="1:5">
      <c r="A15" s="12" t="s">
        <v>15</v>
      </c>
      <c r="B15" s="12" t="s">
        <v>16</v>
      </c>
      <c r="C15" s="14">
        <v>17707</v>
      </c>
      <c r="D15" s="14">
        <v>17707</v>
      </c>
      <c r="E15" s="9">
        <v>17707</v>
      </c>
    </row>
    <row r="16" spans="1:5">
      <c r="A16" s="12" t="s">
        <v>17</v>
      </c>
      <c r="B16" s="20">
        <v>280</v>
      </c>
      <c r="C16" s="14">
        <v>17707</v>
      </c>
      <c r="D16" s="14">
        <v>17707</v>
      </c>
      <c r="E16" s="9">
        <v>17707</v>
      </c>
    </row>
    <row r="17" spans="1:5">
      <c r="A17" s="12" t="s">
        <v>18</v>
      </c>
      <c r="B17" s="20">
        <v>281</v>
      </c>
      <c r="C17" s="14"/>
      <c r="D17" s="14"/>
      <c r="E17" s="9"/>
    </row>
    <row r="18" spans="1:5">
      <c r="A18" s="12" t="s">
        <v>19</v>
      </c>
      <c r="B18" s="12"/>
      <c r="C18" s="14"/>
      <c r="D18" s="14"/>
      <c r="E18" s="9"/>
    </row>
    <row r="19" spans="1:5">
      <c r="A19" s="12" t="s">
        <v>20</v>
      </c>
      <c r="B19" s="12" t="s">
        <v>21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17</v>
      </c>
      <c r="B20" s="20">
        <v>282</v>
      </c>
      <c r="C20" s="14"/>
      <c r="D20" s="14"/>
      <c r="E20" s="9"/>
    </row>
    <row r="21" spans="1:5">
      <c r="A21" s="12" t="s">
        <v>18</v>
      </c>
      <c r="B21" s="20">
        <v>283</v>
      </c>
      <c r="C21" s="14"/>
      <c r="D21" s="14"/>
      <c r="E21" s="9"/>
    </row>
    <row r="22" spans="1:5">
      <c r="A22" s="12" t="s">
        <v>22</v>
      </c>
      <c r="B22" s="12" t="s">
        <v>23</v>
      </c>
      <c r="C22" s="14">
        <v>7103</v>
      </c>
      <c r="D22" s="14">
        <v>1031</v>
      </c>
      <c r="E22" s="9">
        <f>E23+E24</f>
        <v>1318</v>
      </c>
    </row>
    <row r="23" spans="1:5">
      <c r="A23" s="12" t="s">
        <v>24</v>
      </c>
      <c r="B23" s="20">
        <v>284</v>
      </c>
      <c r="C23" s="14"/>
      <c r="D23" s="14"/>
      <c r="E23" s="9"/>
    </row>
    <row r="24" spans="1:5">
      <c r="A24" s="12" t="s">
        <v>25</v>
      </c>
      <c r="B24" s="12" t="s">
        <v>26</v>
      </c>
      <c r="C24" s="14">
        <v>7103</v>
      </c>
      <c r="D24" s="14">
        <v>1031</v>
      </c>
      <c r="E24" s="9">
        <v>1318</v>
      </c>
    </row>
    <row r="25" spans="1:5">
      <c r="A25" s="12"/>
      <c r="B25" s="12"/>
      <c r="C25" s="14"/>
      <c r="D25" s="14"/>
      <c r="E25" s="9"/>
    </row>
    <row r="26" spans="1:5">
      <c r="A26" s="16" t="s">
        <v>27</v>
      </c>
      <c r="B26" s="16" t="s">
        <v>28</v>
      </c>
      <c r="C26" s="26">
        <f>C27+C30+C39+C42+C45+C46</f>
        <v>11237155</v>
      </c>
      <c r="D26" s="26">
        <f>D27+D30+D39+D42+D45+D46</f>
        <v>8115395</v>
      </c>
      <c r="E26" s="26">
        <f>E27+E30+E39+E42+E45+E46</f>
        <v>7072665</v>
      </c>
    </row>
    <row r="27" spans="1:5">
      <c r="A27" s="12" t="s">
        <v>29</v>
      </c>
      <c r="B27" s="20">
        <v>29</v>
      </c>
      <c r="C27" s="14">
        <v>0</v>
      </c>
      <c r="D27" s="14">
        <v>250000</v>
      </c>
      <c r="E27" s="9">
        <v>0</v>
      </c>
    </row>
    <row r="28" spans="1:5">
      <c r="A28" s="12" t="s">
        <v>30</v>
      </c>
      <c r="B28" s="20">
        <v>290</v>
      </c>
      <c r="C28" s="14"/>
      <c r="D28" s="14"/>
      <c r="E28" s="9"/>
    </row>
    <row r="29" spans="1:5">
      <c r="A29" s="12" t="s">
        <v>31</v>
      </c>
      <c r="B29" s="20">
        <v>291</v>
      </c>
      <c r="C29" s="14"/>
      <c r="D29" s="14">
        <v>250000</v>
      </c>
      <c r="E29" s="9"/>
    </row>
    <row r="30" spans="1:5">
      <c r="A30" s="12" t="s">
        <v>32</v>
      </c>
      <c r="B30" s="20">
        <v>3</v>
      </c>
      <c r="C30" s="21">
        <v>4057991</v>
      </c>
      <c r="D30" s="21">
        <v>3966280</v>
      </c>
      <c r="E30" s="9">
        <f>E31+E38</f>
        <v>4610982</v>
      </c>
    </row>
    <row r="31" spans="1:5">
      <c r="A31" s="12" t="s">
        <v>33</v>
      </c>
      <c r="B31" s="12" t="s">
        <v>34</v>
      </c>
      <c r="C31" s="21">
        <v>4057991</v>
      </c>
      <c r="D31" s="21">
        <v>3966280</v>
      </c>
      <c r="E31" s="9">
        <v>4610982</v>
      </c>
    </row>
    <row r="32" spans="1:5">
      <c r="A32" s="12" t="s">
        <v>35</v>
      </c>
      <c r="B32" s="12" t="s">
        <v>36</v>
      </c>
      <c r="C32" s="21">
        <v>1757892</v>
      </c>
      <c r="D32" s="21">
        <v>1547236</v>
      </c>
      <c r="E32" s="9">
        <v>2332523</v>
      </c>
    </row>
    <row r="33" spans="1:5">
      <c r="A33" s="12" t="s">
        <v>37</v>
      </c>
      <c r="B33" s="20">
        <v>32</v>
      </c>
      <c r="C33" s="14"/>
      <c r="D33" s="14"/>
      <c r="E33" s="9"/>
    </row>
    <row r="34" spans="1:5">
      <c r="A34" s="12" t="s">
        <v>38</v>
      </c>
      <c r="B34" s="20">
        <v>33</v>
      </c>
      <c r="C34" s="21">
        <v>1996125</v>
      </c>
      <c r="D34" s="21">
        <v>1995679</v>
      </c>
      <c r="E34" s="9">
        <v>1987432</v>
      </c>
    </row>
    <row r="35" spans="1:5">
      <c r="A35" s="12" t="s">
        <v>39</v>
      </c>
      <c r="B35" s="20">
        <v>34</v>
      </c>
      <c r="C35" s="14">
        <v>303974</v>
      </c>
      <c r="D35" s="14">
        <v>423364</v>
      </c>
      <c r="E35" s="9">
        <v>291026</v>
      </c>
    </row>
    <row r="36" spans="1:5">
      <c r="A36" s="12" t="s">
        <v>40</v>
      </c>
      <c r="B36" s="20">
        <v>35</v>
      </c>
      <c r="C36" s="14"/>
      <c r="D36" s="14"/>
      <c r="E36" s="9"/>
    </row>
    <row r="37" spans="1:5">
      <c r="A37" s="12" t="s">
        <v>41</v>
      </c>
      <c r="B37" s="20">
        <v>36</v>
      </c>
      <c r="C37" s="14"/>
      <c r="D37" s="14"/>
      <c r="E37" s="9"/>
    </row>
    <row r="38" spans="1:5">
      <c r="A38" s="12" t="s">
        <v>42</v>
      </c>
      <c r="B38" s="20">
        <v>37</v>
      </c>
      <c r="C38" s="14"/>
      <c r="D38" s="14"/>
      <c r="E38" s="9"/>
    </row>
    <row r="39" spans="1:5">
      <c r="A39" s="12" t="s">
        <v>43</v>
      </c>
      <c r="B39" s="12" t="s">
        <v>44</v>
      </c>
      <c r="C39" s="21">
        <v>2140571</v>
      </c>
      <c r="D39" s="21">
        <v>1179574</v>
      </c>
      <c r="E39" s="9">
        <f>E40+E41</f>
        <v>1277059</v>
      </c>
    </row>
    <row r="40" spans="1:5">
      <c r="A40" s="12" t="s">
        <v>30</v>
      </c>
      <c r="B40" s="20">
        <v>40</v>
      </c>
      <c r="C40" s="21">
        <v>1310620</v>
      </c>
      <c r="D40" s="21">
        <v>1105525</v>
      </c>
      <c r="E40" s="9">
        <v>952602</v>
      </c>
    </row>
    <row r="41" spans="1:5">
      <c r="A41" s="12" t="s">
        <v>31</v>
      </c>
      <c r="B41" s="20">
        <v>41</v>
      </c>
      <c r="C41" s="14">
        <v>829951</v>
      </c>
      <c r="D41" s="14">
        <v>74049</v>
      </c>
      <c r="E41" s="9">
        <v>324457</v>
      </c>
    </row>
    <row r="42" spans="1:5">
      <c r="A42" s="12" t="s">
        <v>45</v>
      </c>
      <c r="B42" s="12" t="s">
        <v>46</v>
      </c>
      <c r="C42" s="14">
        <f>C43+C44</f>
        <v>0</v>
      </c>
      <c r="D42" s="14">
        <f>D43+D44</f>
        <v>0</v>
      </c>
      <c r="E42" s="9">
        <f>E43+E44</f>
        <v>0</v>
      </c>
    </row>
    <row r="43" spans="1:5">
      <c r="A43" s="12" t="s">
        <v>47</v>
      </c>
      <c r="B43" s="20">
        <v>50</v>
      </c>
      <c r="C43" s="14"/>
      <c r="D43" s="14"/>
      <c r="E43" s="9"/>
    </row>
    <row r="44" spans="1:5">
      <c r="A44" s="12" t="s">
        <v>48</v>
      </c>
      <c r="B44" s="12" t="s">
        <v>49</v>
      </c>
      <c r="C44" s="14"/>
      <c r="D44" s="14"/>
      <c r="E44" s="9"/>
    </row>
    <row r="45" spans="1:5">
      <c r="A45" s="12" t="s">
        <v>50</v>
      </c>
      <c r="B45" s="12" t="s">
        <v>51</v>
      </c>
      <c r="C45" s="14">
        <v>4848617</v>
      </c>
      <c r="D45" s="14">
        <v>2495417</v>
      </c>
      <c r="E45" s="9">
        <v>982965</v>
      </c>
    </row>
    <row r="46" spans="1:5">
      <c r="A46" s="12" t="s">
        <v>52</v>
      </c>
      <c r="B46" s="12" t="s">
        <v>53</v>
      </c>
      <c r="C46" s="14">
        <v>189976</v>
      </c>
      <c r="D46" s="14">
        <v>224124</v>
      </c>
      <c r="E46" s="9">
        <v>201659</v>
      </c>
    </row>
    <row r="47" spans="1:5">
      <c r="A47" s="16" t="s">
        <v>54</v>
      </c>
      <c r="B47" s="16" t="s">
        <v>55</v>
      </c>
      <c r="C47" s="22">
        <f>C5+C26</f>
        <v>14471757</v>
      </c>
      <c r="D47" s="22">
        <f>D5+D26</f>
        <v>10947911</v>
      </c>
      <c r="E47" s="22">
        <f>E5+E26</f>
        <v>9988268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56</v>
      </c>
      <c r="B51" s="12" t="s">
        <v>2</v>
      </c>
      <c r="C51" s="12" t="s">
        <v>196</v>
      </c>
      <c r="D51" s="12" t="s">
        <v>197</v>
      </c>
      <c r="E51" s="12" t="s">
        <v>198</v>
      </c>
    </row>
    <row r="52" spans="1:9">
      <c r="A52" s="17" t="s">
        <v>57</v>
      </c>
      <c r="B52" s="16" t="s">
        <v>58</v>
      </c>
      <c r="C52" s="26">
        <f>C53+C56+C57+C58+C65+C66</f>
        <v>4275171</v>
      </c>
      <c r="D52" s="26">
        <f>D53+D56+D57+D58+D65+D66</f>
        <v>4282445</v>
      </c>
      <c r="E52" s="26">
        <f>E53+E56+E57+E58+E65+E66</f>
        <v>853200</v>
      </c>
    </row>
    <row r="53" spans="1:9">
      <c r="A53" s="12" t="s">
        <v>59</v>
      </c>
      <c r="B53" s="20">
        <v>10</v>
      </c>
      <c r="C53" s="21">
        <f t="shared" ref="C53:D53" si="1">C54+C55</f>
        <v>2280731</v>
      </c>
      <c r="D53" s="21">
        <f t="shared" si="1"/>
        <v>2280731</v>
      </c>
      <c r="E53" s="9">
        <f>E54+E55</f>
        <v>2280731</v>
      </c>
    </row>
    <row r="54" spans="1:9">
      <c r="A54" s="12" t="s">
        <v>60</v>
      </c>
      <c r="B54" s="20">
        <v>100</v>
      </c>
      <c r="C54" s="21">
        <v>2280731</v>
      </c>
      <c r="D54" s="21">
        <v>2280731</v>
      </c>
      <c r="E54" s="9">
        <v>2280731</v>
      </c>
    </row>
    <row r="55" spans="1:9">
      <c r="A55" s="12" t="s">
        <v>61</v>
      </c>
      <c r="B55" s="20">
        <v>101</v>
      </c>
      <c r="C55" s="12"/>
      <c r="D55" s="12"/>
      <c r="E55" s="9"/>
      <c r="H55" s="2"/>
      <c r="I55" s="1"/>
    </row>
    <row r="56" spans="1:9">
      <c r="A56" s="12" t="s">
        <v>62</v>
      </c>
      <c r="B56" s="20">
        <v>11</v>
      </c>
      <c r="C56" s="12"/>
      <c r="D56" s="12"/>
      <c r="E56" s="9"/>
      <c r="H56" s="2"/>
      <c r="I56" s="2"/>
    </row>
    <row r="57" spans="1:9">
      <c r="A57" s="12" t="s">
        <v>63</v>
      </c>
      <c r="B57" s="20">
        <v>12</v>
      </c>
      <c r="C57" s="12"/>
      <c r="D57" s="21"/>
      <c r="E57" s="9"/>
      <c r="H57" s="2"/>
      <c r="I57" s="2"/>
    </row>
    <row r="58" spans="1:9">
      <c r="A58" s="12" t="s">
        <v>64</v>
      </c>
      <c r="B58" s="20">
        <v>13</v>
      </c>
      <c r="C58" s="23">
        <f>C59+C60+C63+C64</f>
        <v>1144025</v>
      </c>
      <c r="D58" s="23">
        <f>D59+D60+D63+D64</f>
        <v>1144025</v>
      </c>
      <c r="E58" s="9">
        <f>E59+E60+E63+E64</f>
        <v>1144025</v>
      </c>
      <c r="H58" s="2"/>
      <c r="I58" s="2"/>
    </row>
    <row r="59" spans="1:9">
      <c r="A59" s="12" t="s">
        <v>65</v>
      </c>
      <c r="B59" s="20">
        <v>130</v>
      </c>
      <c r="C59" s="14">
        <v>228073</v>
      </c>
      <c r="D59" s="14">
        <v>228073</v>
      </c>
      <c r="E59" s="9">
        <v>228073</v>
      </c>
      <c r="H59" s="1"/>
      <c r="I59" s="1"/>
    </row>
    <row r="60" spans="1:9">
      <c r="A60" s="12" t="s">
        <v>66</v>
      </c>
      <c r="B60" s="20">
        <v>131</v>
      </c>
      <c r="C60" s="14"/>
      <c r="D60" s="14"/>
      <c r="E60" s="9"/>
      <c r="H60" s="1"/>
      <c r="I60" s="1"/>
    </row>
    <row r="61" spans="1:9">
      <c r="A61" s="12" t="s">
        <v>67</v>
      </c>
      <c r="B61" s="20">
        <v>1310</v>
      </c>
      <c r="C61" s="12"/>
      <c r="D61" s="12"/>
      <c r="E61" s="9"/>
      <c r="H61" s="1"/>
      <c r="I61" s="1"/>
    </row>
    <row r="62" spans="1:9">
      <c r="A62" s="12" t="s">
        <v>68</v>
      </c>
      <c r="B62" s="20">
        <v>1311</v>
      </c>
      <c r="C62" s="14"/>
      <c r="D62" s="14"/>
      <c r="E62" s="9"/>
      <c r="H62" s="4"/>
      <c r="I62" s="4"/>
    </row>
    <row r="63" spans="1:9">
      <c r="A63" s="12" t="s">
        <v>69</v>
      </c>
      <c r="B63" s="20">
        <v>132</v>
      </c>
      <c r="C63" s="14">
        <v>16857</v>
      </c>
      <c r="D63" s="14">
        <v>16857</v>
      </c>
      <c r="E63" s="9">
        <v>16857</v>
      </c>
      <c r="H63" s="4"/>
      <c r="I63" s="4"/>
    </row>
    <row r="64" spans="1:9">
      <c r="A64" s="12" t="s">
        <v>70</v>
      </c>
      <c r="B64" s="20">
        <v>133</v>
      </c>
      <c r="C64" s="14">
        <v>899095</v>
      </c>
      <c r="D64" s="14">
        <v>899095</v>
      </c>
      <c r="E64" s="9">
        <v>899095</v>
      </c>
      <c r="H64" s="4"/>
      <c r="I64" s="4"/>
    </row>
    <row r="65" spans="1:9">
      <c r="A65" s="12" t="s">
        <v>71</v>
      </c>
      <c r="B65" s="20">
        <v>14</v>
      </c>
      <c r="C65" s="21">
        <v>850415</v>
      </c>
      <c r="D65" s="21">
        <v>857689</v>
      </c>
      <c r="E65" s="9">
        <v>-2571556</v>
      </c>
      <c r="H65" s="1"/>
      <c r="I65" s="1"/>
    </row>
    <row r="66" spans="1:9">
      <c r="A66" s="12" t="s">
        <v>72</v>
      </c>
      <c r="B66" s="20">
        <v>15</v>
      </c>
      <c r="C66" s="14"/>
      <c r="D66" s="14"/>
      <c r="E66" s="9"/>
      <c r="H66" s="4"/>
      <c r="I66" s="4"/>
    </row>
    <row r="67" spans="1:9">
      <c r="A67" s="16" t="s">
        <v>73</v>
      </c>
      <c r="B67" s="24">
        <v>16</v>
      </c>
      <c r="C67" s="25">
        <f>C68+C73</f>
        <v>120194</v>
      </c>
      <c r="D67" s="25">
        <f>D68+D73</f>
        <v>75699</v>
      </c>
      <c r="E67" s="25">
        <f>E68+E73</f>
        <v>10756</v>
      </c>
      <c r="H67" s="2"/>
      <c r="I67" s="2"/>
    </row>
    <row r="68" spans="1:9">
      <c r="A68" s="12" t="s">
        <v>74</v>
      </c>
      <c r="B68" s="12" t="s">
        <v>75</v>
      </c>
      <c r="C68" s="23">
        <f>C69+C70+C71+C72</f>
        <v>120194</v>
      </c>
      <c r="D68" s="23">
        <f>D69+D70+D71+D72</f>
        <v>75699</v>
      </c>
      <c r="E68" s="9">
        <f>E69+E70+E71+E72</f>
        <v>10756</v>
      </c>
      <c r="F68" s="9"/>
      <c r="H68" s="4"/>
      <c r="I68" s="4"/>
    </row>
    <row r="69" spans="1:9">
      <c r="A69" s="12" t="s">
        <v>76</v>
      </c>
      <c r="B69" s="20">
        <v>160</v>
      </c>
      <c r="C69" s="14">
        <v>55194</v>
      </c>
      <c r="D69" s="14">
        <v>10699</v>
      </c>
      <c r="E69" s="9">
        <v>10756</v>
      </c>
      <c r="H69" s="1"/>
      <c r="I69" s="1"/>
    </row>
    <row r="70" spans="1:9">
      <c r="A70" s="12" t="s">
        <v>77</v>
      </c>
      <c r="B70" s="20">
        <v>161</v>
      </c>
      <c r="C70" s="14"/>
      <c r="D70" s="14"/>
      <c r="E70" s="9"/>
      <c r="H70" s="1"/>
      <c r="I70" s="1"/>
    </row>
    <row r="71" spans="1:9">
      <c r="A71" s="12" t="s">
        <v>78</v>
      </c>
      <c r="B71" s="20">
        <v>162</v>
      </c>
      <c r="C71" s="14"/>
      <c r="D71" s="14"/>
      <c r="E71" s="9"/>
      <c r="H71" s="4"/>
      <c r="I71" s="4"/>
    </row>
    <row r="72" spans="1:9">
      <c r="A72" s="12" t="s">
        <v>79</v>
      </c>
      <c r="B72" s="12" t="s">
        <v>80</v>
      </c>
      <c r="C72" s="14">
        <v>65000</v>
      </c>
      <c r="D72" s="14">
        <v>65000</v>
      </c>
      <c r="E72" s="9"/>
      <c r="H72" s="4"/>
      <c r="I72" s="4"/>
    </row>
    <row r="73" spans="1:9">
      <c r="A73" s="12" t="s">
        <v>81</v>
      </c>
      <c r="B73" s="20">
        <v>168</v>
      </c>
      <c r="C73" s="14"/>
      <c r="D73" s="14"/>
      <c r="E73" s="9"/>
      <c r="H73" s="4"/>
      <c r="I73" s="4"/>
    </row>
    <row r="74" spans="1:9">
      <c r="A74" s="17" t="s">
        <v>82</v>
      </c>
      <c r="B74" s="16" t="s">
        <v>83</v>
      </c>
      <c r="C74" s="26">
        <f>C75+C87+C101</f>
        <v>10076392</v>
      </c>
      <c r="D74" s="26">
        <f>D75+D87+D101</f>
        <v>6589769</v>
      </c>
      <c r="E74" s="25">
        <f>E75+E87+E101</f>
        <v>9124312</v>
      </c>
      <c r="H74" s="1"/>
      <c r="I74" s="1"/>
    </row>
    <row r="75" spans="1:9">
      <c r="A75" s="12" t="s">
        <v>84</v>
      </c>
      <c r="B75" s="20">
        <v>17</v>
      </c>
      <c r="C75" s="21">
        <f>C76+C82+C85+C86</f>
        <v>6366290</v>
      </c>
      <c r="D75" s="21">
        <f>D76+D82+D85+D86</f>
        <v>3205281</v>
      </c>
      <c r="E75" s="9">
        <f>E76+E82+E85+E86</f>
        <v>0</v>
      </c>
      <c r="H75" s="4"/>
      <c r="I75" s="4"/>
    </row>
    <row r="76" spans="1:9">
      <c r="A76" s="12" t="s">
        <v>85</v>
      </c>
      <c r="B76" s="12" t="s">
        <v>86</v>
      </c>
      <c r="C76" s="21">
        <v>6366290</v>
      </c>
      <c r="D76" s="21">
        <v>3205281</v>
      </c>
      <c r="E76" s="9"/>
      <c r="H76" s="4"/>
      <c r="I76" s="4"/>
    </row>
    <row r="77" spans="1:9">
      <c r="A77" s="12" t="s">
        <v>87</v>
      </c>
      <c r="B77" s="20">
        <v>170</v>
      </c>
      <c r="C77" s="12"/>
      <c r="D77" s="12"/>
      <c r="E77" s="9"/>
      <c r="H77" s="4"/>
      <c r="I77" s="4"/>
    </row>
    <row r="78" spans="1:9">
      <c r="A78" s="12" t="s">
        <v>88</v>
      </c>
      <c r="B78" s="20">
        <v>171</v>
      </c>
      <c r="C78" s="12"/>
      <c r="D78" s="12"/>
      <c r="E78" s="9"/>
      <c r="H78" s="2"/>
      <c r="I78" s="2"/>
    </row>
    <row r="79" spans="1:9">
      <c r="A79" s="12" t="s">
        <v>89</v>
      </c>
      <c r="B79" s="20">
        <v>172</v>
      </c>
      <c r="C79" s="21"/>
      <c r="D79" s="21"/>
      <c r="E79" s="9"/>
      <c r="H79" s="2"/>
      <c r="I79" s="2"/>
    </row>
    <row r="80" spans="1:9">
      <c r="A80" s="12" t="s">
        <v>90</v>
      </c>
      <c r="B80" s="20">
        <v>173</v>
      </c>
      <c r="C80" s="14">
        <v>6366290</v>
      </c>
      <c r="D80" s="21">
        <v>3205281</v>
      </c>
      <c r="E80" s="9"/>
      <c r="H80" s="2"/>
      <c r="I80" s="2"/>
    </row>
    <row r="81" spans="1:9">
      <c r="A81" s="12" t="s">
        <v>91</v>
      </c>
      <c r="B81" s="20">
        <v>174</v>
      </c>
      <c r="C81" s="12"/>
      <c r="D81" s="21"/>
      <c r="E81" s="9"/>
      <c r="H81" s="1"/>
      <c r="I81" s="1"/>
    </row>
    <row r="82" spans="1:9">
      <c r="A82" s="12" t="s">
        <v>92</v>
      </c>
      <c r="B82" s="20">
        <v>175</v>
      </c>
      <c r="C82" s="12"/>
      <c r="D82" s="12"/>
      <c r="E82" s="9"/>
      <c r="H82" s="1"/>
      <c r="I82" s="1"/>
    </row>
    <row r="83" spans="1:9">
      <c r="A83" s="12" t="s">
        <v>93</v>
      </c>
      <c r="B83" s="20">
        <v>1750</v>
      </c>
      <c r="C83" s="12"/>
      <c r="D83" s="12"/>
      <c r="E83" s="9"/>
      <c r="H83" s="2"/>
      <c r="I83" s="2"/>
    </row>
    <row r="84" spans="1:9">
      <c r="A84" s="12" t="s">
        <v>94</v>
      </c>
      <c r="B84" s="20">
        <v>1751</v>
      </c>
      <c r="C84" s="12"/>
      <c r="D84" s="12"/>
      <c r="E84" s="9"/>
      <c r="H84" s="4"/>
      <c r="I84" s="2"/>
    </row>
    <row r="85" spans="1:9">
      <c r="A85" s="12" t="s">
        <v>95</v>
      </c>
      <c r="B85" s="20">
        <v>176</v>
      </c>
      <c r="C85" s="12"/>
      <c r="D85" s="12"/>
      <c r="E85" s="9"/>
      <c r="H85" s="1"/>
      <c r="I85" s="1"/>
    </row>
    <row r="86" spans="1:9">
      <c r="A86" s="12" t="s">
        <v>96</v>
      </c>
      <c r="B86" s="12" t="s">
        <v>97</v>
      </c>
      <c r="C86" s="12"/>
      <c r="D86" s="21"/>
      <c r="E86" s="9"/>
      <c r="H86" s="1"/>
      <c r="I86" s="1"/>
    </row>
    <row r="87" spans="1:9">
      <c r="A87" s="12" t="s">
        <v>98</v>
      </c>
      <c r="B87" s="12" t="s">
        <v>99</v>
      </c>
      <c r="C87" s="27">
        <v>3629592</v>
      </c>
      <c r="D87" s="27">
        <f>D88+D89+D92+D95+D97+D100</f>
        <v>3344042</v>
      </c>
      <c r="E87" s="9">
        <f>E88+E89+E92+E95+E97+E100</f>
        <v>9124312</v>
      </c>
      <c r="F87" s="15"/>
      <c r="H87" s="1"/>
      <c r="I87" s="1"/>
    </row>
    <row r="88" spans="1:9">
      <c r="A88" s="12" t="s">
        <v>100</v>
      </c>
      <c r="B88" s="20">
        <v>42</v>
      </c>
      <c r="C88" s="21">
        <v>464954</v>
      </c>
      <c r="D88" s="21"/>
      <c r="E88" s="9"/>
      <c r="H88" s="1"/>
      <c r="I88" s="1"/>
    </row>
    <row r="89" spans="1:9">
      <c r="A89" s="12" t="s">
        <v>85</v>
      </c>
      <c r="B89" s="20">
        <v>43</v>
      </c>
      <c r="C89" s="21"/>
      <c r="D89" s="21"/>
      <c r="E89" s="9"/>
      <c r="H89" s="1"/>
      <c r="I89" s="1"/>
    </row>
    <row r="90" spans="1:9">
      <c r="A90" s="12" t="s">
        <v>90</v>
      </c>
      <c r="B90" s="12" t="s">
        <v>101</v>
      </c>
      <c r="C90" s="21"/>
      <c r="D90" s="21"/>
      <c r="E90" s="9"/>
      <c r="H90" s="1"/>
      <c r="I90" s="1"/>
    </row>
    <row r="91" spans="1:9">
      <c r="A91" s="12" t="s">
        <v>91</v>
      </c>
      <c r="B91" s="20">
        <v>439</v>
      </c>
      <c r="C91" s="12"/>
      <c r="D91" s="12"/>
      <c r="E91" s="9"/>
      <c r="H91" s="2"/>
      <c r="I91" s="2"/>
    </row>
    <row r="92" spans="1:9">
      <c r="A92" s="12" t="s">
        <v>92</v>
      </c>
      <c r="B92" s="20">
        <v>44</v>
      </c>
      <c r="C92" s="21">
        <v>1325645</v>
      </c>
      <c r="D92" s="21">
        <f t="shared" ref="D92" si="2">D93+D94</f>
        <v>1629755</v>
      </c>
      <c r="E92" s="9">
        <f>E93+E94</f>
        <v>3117999</v>
      </c>
      <c r="H92" s="1"/>
      <c r="I92" s="1"/>
    </row>
    <row r="93" spans="1:9">
      <c r="A93" s="12" t="s">
        <v>93</v>
      </c>
      <c r="B93" s="12" t="s">
        <v>102</v>
      </c>
      <c r="C93" s="21">
        <v>1325645</v>
      </c>
      <c r="D93" s="21">
        <v>1629755</v>
      </c>
      <c r="E93" s="9">
        <v>3117999</v>
      </c>
      <c r="H93" s="2"/>
      <c r="I93" s="2"/>
    </row>
    <row r="94" spans="1:9">
      <c r="A94" s="12" t="s">
        <v>94</v>
      </c>
      <c r="B94" s="20">
        <v>441</v>
      </c>
      <c r="C94" s="19"/>
      <c r="D94" s="19"/>
      <c r="E94" s="9"/>
      <c r="H94" s="2"/>
      <c r="I94" s="2"/>
    </row>
    <row r="95" spans="1:9">
      <c r="A95" s="12" t="s">
        <v>95</v>
      </c>
      <c r="B95" s="20">
        <v>46</v>
      </c>
      <c r="C95" s="19"/>
      <c r="D95" s="21"/>
      <c r="E95" s="9"/>
      <c r="H95" s="2"/>
      <c r="I95" s="2"/>
    </row>
    <row r="96" spans="1:9">
      <c r="A96" s="12" t="s">
        <v>103</v>
      </c>
      <c r="B96" s="12"/>
      <c r="C96" s="12"/>
      <c r="D96" s="12"/>
      <c r="E96" s="9"/>
      <c r="H96" s="1"/>
      <c r="I96" s="1"/>
    </row>
    <row r="97" spans="1:9">
      <c r="A97" s="12" t="s">
        <v>104</v>
      </c>
      <c r="B97" s="20">
        <v>45</v>
      </c>
      <c r="C97" s="14">
        <f>SUM(C98:C99)</f>
        <v>1180689</v>
      </c>
      <c r="D97" s="14">
        <f>SUM(D98:D99)</f>
        <v>797489</v>
      </c>
      <c r="E97" s="14">
        <f>SUM(E98:E99)</f>
        <v>1038497</v>
      </c>
      <c r="H97" s="14"/>
      <c r="I97" s="2"/>
    </row>
    <row r="98" spans="1:9">
      <c r="A98" s="12" t="s">
        <v>105</v>
      </c>
      <c r="B98" s="12" t="s">
        <v>106</v>
      </c>
      <c r="C98" s="14">
        <v>423546</v>
      </c>
      <c r="D98" s="14">
        <v>192186</v>
      </c>
      <c r="E98" s="9">
        <v>373079</v>
      </c>
      <c r="H98" s="2"/>
      <c r="I98" s="2"/>
    </row>
    <row r="99" spans="1:9">
      <c r="A99" s="12" t="s">
        <v>107</v>
      </c>
      <c r="B99" s="12" t="s">
        <v>108</v>
      </c>
      <c r="C99" s="14">
        <v>757143</v>
      </c>
      <c r="D99" s="14">
        <v>605303</v>
      </c>
      <c r="E99" s="9">
        <v>665418</v>
      </c>
      <c r="H99" s="1"/>
      <c r="I99" s="1"/>
    </row>
    <row r="100" spans="1:9">
      <c r="A100" s="12" t="s">
        <v>96</v>
      </c>
      <c r="B100" s="12" t="s">
        <v>109</v>
      </c>
      <c r="C100" s="14">
        <v>658304</v>
      </c>
      <c r="D100" s="14">
        <v>916798</v>
      </c>
      <c r="E100" s="9">
        <v>4967816</v>
      </c>
      <c r="H100" s="1"/>
      <c r="I100" s="1"/>
    </row>
    <row r="101" spans="1:9">
      <c r="A101" s="12" t="s">
        <v>52</v>
      </c>
      <c r="B101" s="12" t="s">
        <v>110</v>
      </c>
      <c r="C101" s="14">
        <v>80510</v>
      </c>
      <c r="D101" s="14">
        <v>40446</v>
      </c>
      <c r="E101" s="9"/>
      <c r="H101" s="1"/>
      <c r="I101" s="1"/>
    </row>
    <row r="102" spans="1:9">
      <c r="A102" s="16" t="s">
        <v>111</v>
      </c>
      <c r="B102" s="16" t="s">
        <v>112</v>
      </c>
      <c r="C102" s="26">
        <f>C52+C67+C74</f>
        <v>14471757</v>
      </c>
      <c r="D102" s="26">
        <f>D52+D67+D74</f>
        <v>10947913</v>
      </c>
      <c r="E102" s="26">
        <f>E52+E67+E74</f>
        <v>9988268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19" sqref="D19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1" t="s">
        <v>113</v>
      </c>
      <c r="B1" t="s">
        <v>114</v>
      </c>
      <c r="C1">
        <v>2018</v>
      </c>
      <c r="D1">
        <v>2019</v>
      </c>
      <c r="E1">
        <v>2020</v>
      </c>
    </row>
    <row r="2" spans="1:5">
      <c r="A2" s="41" t="s">
        <v>115</v>
      </c>
    </row>
    <row r="3" spans="1:5">
      <c r="A3" t="s">
        <v>116</v>
      </c>
      <c r="B3">
        <v>9145</v>
      </c>
      <c r="C3" s="9"/>
      <c r="D3" s="9"/>
      <c r="E3" s="9"/>
    </row>
    <row r="4" spans="1:5">
      <c r="A4" t="s">
        <v>117</v>
      </c>
      <c r="B4">
        <v>9146</v>
      </c>
      <c r="C4" s="9"/>
      <c r="D4" s="9"/>
      <c r="E4" s="9"/>
    </row>
    <row r="5" spans="1:5">
      <c r="A5" s="41" t="s">
        <v>118</v>
      </c>
    </row>
    <row r="6" spans="1:5">
      <c r="A6" t="s">
        <v>119</v>
      </c>
      <c r="B6">
        <v>9147</v>
      </c>
    </row>
    <row r="7" spans="1:5">
      <c r="A7" t="s">
        <v>120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45" workbookViewId="0">
      <selection activeCell="J89" sqref="J89"/>
    </sheetView>
  </sheetViews>
  <sheetFormatPr defaultRowHeight="15"/>
  <cols>
    <col min="1" max="1" width="44" customWidth="1"/>
    <col min="3" max="3" width="9.7109375" bestFit="1" customWidth="1"/>
    <col min="4" max="5" width="10.28515625" bestFit="1" customWidth="1"/>
    <col min="6" max="6" width="10" bestFit="1" customWidth="1"/>
  </cols>
  <sheetData>
    <row r="3" spans="1:6">
      <c r="A3" s="13" t="s">
        <v>1</v>
      </c>
      <c r="B3" s="12" t="s">
        <v>2</v>
      </c>
      <c r="C3" s="30" t="s">
        <v>196</v>
      </c>
      <c r="D3" s="30" t="s">
        <v>197</v>
      </c>
      <c r="E3" s="30" t="s">
        <v>198</v>
      </c>
      <c r="F3" s="30"/>
    </row>
    <row r="4" spans="1:6">
      <c r="A4" s="12" t="s">
        <v>199</v>
      </c>
      <c r="B4" s="20">
        <v>20</v>
      </c>
      <c r="C4" s="35" t="str">
        <f>IF(Balans!$C4=0,"",Balans!C4/Balans!$C4)</f>
        <v/>
      </c>
      <c r="D4" s="35" t="str">
        <f>IF(Balans!$C4=0,"",Balans!D4/Balans!$C4)</f>
        <v/>
      </c>
      <c r="E4" s="35" t="str">
        <f>IF(Balans!$C4=0,"",Balans!E4/Balans!$C4)</f>
        <v/>
      </c>
      <c r="F4" s="30"/>
    </row>
    <row r="5" spans="1:6">
      <c r="A5" s="96" t="s">
        <v>3</v>
      </c>
      <c r="B5" s="96" t="s">
        <v>223</v>
      </c>
      <c r="C5" s="95">
        <f>IF(Balans!$C5=0,"",Balans!C5/Balans!$C5)</f>
        <v>1</v>
      </c>
      <c r="D5" s="95">
        <f>IF(Balans!$C5=0,"",Balans!D5/Balans!$C5)</f>
        <v>0.87569227991573617</v>
      </c>
      <c r="E5" s="95">
        <f>IF(Balans!$C5=0,"",Balans!E5/Balans!$C5)</f>
        <v>0.90137921141457278</v>
      </c>
      <c r="F5" s="36"/>
    </row>
    <row r="6" spans="1:6">
      <c r="A6" s="12" t="s">
        <v>200</v>
      </c>
      <c r="B6" s="20">
        <v>21</v>
      </c>
      <c r="C6" s="35">
        <f>IF(Balans!$C6=0,"",Balans!C6/Balans!$C6)</f>
        <v>1</v>
      </c>
      <c r="D6" s="35">
        <f>IF(Balans!$C6=0,"",Balans!D6/Balans!$C6)</f>
        <v>6.5107148699492884E-2</v>
      </c>
      <c r="E6" s="35">
        <f>IF(Balans!$C6=0,"",Balans!E6/Balans!$C6)</f>
        <v>0.28344355900384038</v>
      </c>
      <c r="F6" s="36"/>
    </row>
    <row r="7" spans="1:6">
      <c r="A7" s="12" t="s">
        <v>202</v>
      </c>
      <c r="B7" s="12" t="s">
        <v>7</v>
      </c>
      <c r="C7" s="35">
        <f>IF(Balans!$C7=0,"",Balans!C7/Balans!$C7)</f>
        <v>1</v>
      </c>
      <c r="D7" s="35">
        <f>IF(Balans!$C7=0,"",Balans!D7/Balans!$C7)</f>
        <v>0.94717826948852135</v>
      </c>
      <c r="E7" s="35">
        <f>IF(Balans!$C7=0,"",Balans!E7/Balans!$C7)</f>
        <v>0.95623468107167986</v>
      </c>
      <c r="F7" s="36"/>
    </row>
    <row r="8" spans="1:6">
      <c r="A8" s="12" t="s">
        <v>203</v>
      </c>
      <c r="B8" s="20">
        <v>22</v>
      </c>
      <c r="C8" s="35">
        <f>IF(Balans!$C8=0,"",Balans!C8/Balans!$C8)</f>
        <v>1</v>
      </c>
      <c r="D8" s="35">
        <f>IF(Balans!$C8=0,"",Balans!D8/Balans!$C8)</f>
        <v>1.0209260344444868</v>
      </c>
      <c r="E8" s="35">
        <f>IF(Balans!$C8=0,"",Balans!E8/Balans!$C8)</f>
        <v>1.0167763631487232</v>
      </c>
      <c r="F8" s="36"/>
    </row>
    <row r="9" spans="1:6">
      <c r="A9" s="12" t="s">
        <v>204</v>
      </c>
      <c r="B9" s="20">
        <v>23</v>
      </c>
      <c r="C9" s="35">
        <f>IF(Balans!$C9=0,"",Balans!C9/Balans!$C9)</f>
        <v>1</v>
      </c>
      <c r="D9" s="35">
        <f>IF(Balans!$C9=0,"",Balans!D9/Balans!$C9)</f>
        <v>0.77973294144960281</v>
      </c>
      <c r="E9" s="35">
        <f>IF(Balans!$C9=0,"",Balans!E9/Balans!$C9)</f>
        <v>0.72084387438339348</v>
      </c>
      <c r="F9" s="36"/>
    </row>
    <row r="10" spans="1:6">
      <c r="A10" s="12" t="s">
        <v>205</v>
      </c>
      <c r="B10" s="20">
        <v>24</v>
      </c>
      <c r="C10" s="35">
        <f>IF(Balans!$C10=0,"",Balans!C10/Balans!$C10)</f>
        <v>1</v>
      </c>
      <c r="D10" s="35">
        <f>IF(Balans!$C10=0,"",Balans!D10/Balans!$C10)</f>
        <v>0.63441292494786306</v>
      </c>
      <c r="E10" s="35">
        <f>IF(Balans!$C10=0,"",Balans!E10/Balans!$C10)</f>
        <v>2.7593658132113874</v>
      </c>
      <c r="F10" s="36"/>
    </row>
    <row r="11" spans="1:6">
      <c r="A11" s="12" t="s">
        <v>206</v>
      </c>
      <c r="B11" s="20">
        <v>25</v>
      </c>
      <c r="C11" s="35">
        <f>IF(Balans!$C11=0,"",Balans!C11/Balans!$C11)</f>
        <v>1</v>
      </c>
      <c r="D11" s="35">
        <f>IF(Balans!$C11=0,"",Balans!D11/Balans!$C11)</f>
        <v>0</v>
      </c>
      <c r="E11" s="35">
        <f>IF(Balans!$C11=0,"",Balans!E11/Balans!$C11)</f>
        <v>0</v>
      </c>
      <c r="F11" s="36"/>
    </row>
    <row r="12" spans="1:6">
      <c r="A12" s="12" t="s">
        <v>207</v>
      </c>
      <c r="B12" s="20">
        <v>26</v>
      </c>
      <c r="C12" s="35" t="str">
        <f>IF(Balans!$C12=0,"",Balans!C12/Balans!$C12)</f>
        <v/>
      </c>
      <c r="D12" s="35" t="str">
        <f>IF(Balans!$C12=0,"",Balans!D12/Balans!$C12)</f>
        <v/>
      </c>
      <c r="E12" s="35" t="str">
        <f>IF(Balans!$C12=0,"",Balans!E12/Balans!$C12)</f>
        <v/>
      </c>
      <c r="F12" s="36"/>
    </row>
    <row r="13" spans="1:6">
      <c r="A13" s="12" t="s">
        <v>208</v>
      </c>
      <c r="B13" s="20">
        <v>27</v>
      </c>
      <c r="C13" s="35" t="str">
        <f>IF(Balans!$C13=0,"",Balans!C13/Balans!$C13)</f>
        <v/>
      </c>
      <c r="D13" s="35" t="str">
        <f>IF(Balans!$C13=0,"",Balans!D13/Balans!$C13)</f>
        <v/>
      </c>
      <c r="E13" s="35" t="str">
        <f>IF(Balans!$C13=0,"",Balans!E13/Balans!$C13)</f>
        <v/>
      </c>
      <c r="F13" s="36"/>
    </row>
    <row r="14" spans="1:6">
      <c r="A14" s="12" t="s">
        <v>209</v>
      </c>
      <c r="B14" s="20">
        <v>28</v>
      </c>
      <c r="C14" s="35">
        <f>IF(Balans!$C14=0,"",Balans!C14/Balans!$C14)</f>
        <v>1</v>
      </c>
      <c r="D14" s="35">
        <f>IF(Balans!$C14=0,"",Balans!D14/Balans!$C14)</f>
        <v>0.75530028214429668</v>
      </c>
      <c r="E14" s="35">
        <f>IF(Balans!$C14=0,"",Balans!E14/Balans!$C14)</f>
        <v>0.76682789197904067</v>
      </c>
      <c r="F14" s="36"/>
    </row>
    <row r="15" spans="1:6">
      <c r="A15" s="12" t="s">
        <v>210</v>
      </c>
      <c r="B15" s="12" t="s">
        <v>16</v>
      </c>
      <c r="C15" s="35">
        <f>IF(Balans!$C15=0,"",Balans!C15/Balans!$C15)</f>
        <v>1</v>
      </c>
      <c r="D15" s="35">
        <f>IF(Balans!$C15=0,"",Balans!D15/Balans!$C15)</f>
        <v>1</v>
      </c>
      <c r="E15" s="35">
        <f>IF(Balans!$C15=0,"",Balans!E15/Balans!$C15)</f>
        <v>1</v>
      </c>
      <c r="F15" s="36"/>
    </row>
    <row r="16" spans="1:6">
      <c r="A16" s="12" t="s">
        <v>211</v>
      </c>
      <c r="B16" s="20">
        <v>280</v>
      </c>
      <c r="C16" s="35">
        <f>IF(Balans!$C16=0,"",Balans!C16/Balans!$C16)</f>
        <v>1</v>
      </c>
      <c r="D16" s="35">
        <f>IF(Balans!$C16=0,"",Balans!D16/Balans!$C16)</f>
        <v>1</v>
      </c>
      <c r="E16" s="35">
        <f>IF(Balans!$C16=0,"",Balans!E16/Balans!$C16)</f>
        <v>1</v>
      </c>
      <c r="F16" s="36"/>
    </row>
    <row r="17" spans="1:6">
      <c r="A17" s="12" t="s">
        <v>212</v>
      </c>
      <c r="B17" s="20">
        <v>281</v>
      </c>
      <c r="C17" s="35" t="str">
        <f>IF(Balans!$C17=0,"",Balans!C17/Balans!$C17)</f>
        <v/>
      </c>
      <c r="D17" s="35" t="str">
        <f>IF(Balans!$C17=0,"",Balans!D17/Balans!$C17)</f>
        <v/>
      </c>
      <c r="E17" s="35" t="str">
        <f>IF(Balans!$C17=0,"",Balans!E17/Balans!$C17)</f>
        <v/>
      </c>
      <c r="F17" s="36"/>
    </row>
    <row r="18" spans="1:6">
      <c r="A18" s="12" t="s">
        <v>19</v>
      </c>
      <c r="B18" s="12"/>
      <c r="C18" s="35" t="str">
        <f>IF(Balans!$C18=0,"",Balans!C18/Balans!$C18)</f>
        <v/>
      </c>
      <c r="D18" s="35" t="str">
        <f>IF(Balans!$C18=0,"",Balans!D18/Balans!$C18)</f>
        <v/>
      </c>
      <c r="E18" s="35" t="str">
        <f>IF(Balans!$C18=0,"",Balans!E18/Balans!$C18)</f>
        <v/>
      </c>
      <c r="F18" s="36"/>
    </row>
    <row r="19" spans="1:6">
      <c r="A19" s="12" t="s">
        <v>213</v>
      </c>
      <c r="B19" s="12" t="s">
        <v>21</v>
      </c>
      <c r="C19" s="35" t="str">
        <f>IF(Balans!$C19=0,"",Balans!C19/Balans!$C19)</f>
        <v/>
      </c>
      <c r="D19" s="35" t="str">
        <f>IF(Balans!$C19=0,"",Balans!D19/Balans!$C19)</f>
        <v/>
      </c>
      <c r="E19" s="35" t="str">
        <f>IF(Balans!$C19=0,"",Balans!E19/Balans!$C19)</f>
        <v/>
      </c>
      <c r="F19" s="36"/>
    </row>
    <row r="20" spans="1:6">
      <c r="A20" s="12" t="s">
        <v>214</v>
      </c>
      <c r="B20" s="20">
        <v>282</v>
      </c>
      <c r="C20" s="35" t="str">
        <f>IF(Balans!$C20=0,"",Balans!C20/Balans!$C20)</f>
        <v/>
      </c>
      <c r="D20" s="35" t="str">
        <f>IF(Balans!$C20=0,"",Balans!D20/Balans!$C20)</f>
        <v/>
      </c>
      <c r="E20" s="35" t="str">
        <f>IF(Balans!$C20=0,"",Balans!E20/Balans!$C20)</f>
        <v/>
      </c>
      <c r="F20" s="36"/>
    </row>
    <row r="21" spans="1:6">
      <c r="A21" s="12" t="s">
        <v>212</v>
      </c>
      <c r="B21" s="20">
        <v>283</v>
      </c>
      <c r="C21" s="35" t="str">
        <f>IF(Balans!$C21=0,"",Balans!C21/Balans!$C21)</f>
        <v/>
      </c>
      <c r="D21" s="35" t="str">
        <f>IF(Balans!$C21=0,"",Balans!D21/Balans!$C21)</f>
        <v/>
      </c>
      <c r="E21" s="35" t="str">
        <f>IF(Balans!$C21=0,"",Balans!E21/Balans!$C21)</f>
        <v/>
      </c>
      <c r="F21" s="36"/>
    </row>
    <row r="22" spans="1:6">
      <c r="A22" s="12" t="s">
        <v>215</v>
      </c>
      <c r="B22" s="12" t="s">
        <v>23</v>
      </c>
      <c r="C22" s="35">
        <f>IF(Balans!$C22=0,"",Balans!C22/Balans!$C22)</f>
        <v>1</v>
      </c>
      <c r="D22" s="35">
        <f>IF(Balans!$C22=0,"",Balans!D22/Balans!$C22)</f>
        <v>0.1451499366464874</v>
      </c>
      <c r="E22" s="35">
        <f>IF(Balans!$C22=0,"",Balans!E22/Balans!$C22)</f>
        <v>0.18555539912712937</v>
      </c>
      <c r="F22" s="36"/>
    </row>
    <row r="23" spans="1:6">
      <c r="A23" s="12" t="s">
        <v>216</v>
      </c>
      <c r="B23" s="20">
        <v>284</v>
      </c>
      <c r="C23" s="35" t="str">
        <f>IF(Balans!$C23=0,"",Balans!C23/Balans!$C23)</f>
        <v/>
      </c>
      <c r="D23" s="35" t="str">
        <f>IF(Balans!$C23=0,"",Balans!D23/Balans!$C23)</f>
        <v/>
      </c>
      <c r="E23" s="35" t="str">
        <f>IF(Balans!$C23=0,"",Balans!E23/Balans!$C23)</f>
        <v/>
      </c>
      <c r="F23" s="36"/>
    </row>
    <row r="24" spans="1:6">
      <c r="A24" s="12" t="s">
        <v>201</v>
      </c>
      <c r="B24" s="12" t="s">
        <v>26</v>
      </c>
      <c r="C24" s="35">
        <f>IF(Balans!$C24=0,"",Balans!C24/Balans!$C24)</f>
        <v>1</v>
      </c>
      <c r="D24" s="35">
        <f>IF(Balans!$C24=0,"",Balans!D24/Balans!$C24)</f>
        <v>0.1451499366464874</v>
      </c>
      <c r="E24" s="35">
        <f>IF(Balans!$C24=0,"",Balans!E24/Balans!$C24)</f>
        <v>0.18555539912712937</v>
      </c>
      <c r="F24" s="36"/>
    </row>
    <row r="25" spans="1:6">
      <c r="A25" s="12"/>
      <c r="B25" s="12"/>
      <c r="C25" s="35" t="str">
        <f>IF(Balans!$C25=0,"",Balans!C25/Balans!$C25)</f>
        <v/>
      </c>
      <c r="D25" s="35" t="str">
        <f>IF(Balans!$C25=0,"",Balans!D25/Balans!$C25)</f>
        <v/>
      </c>
      <c r="E25" s="35" t="str">
        <f>IF(Balans!$C25=0,"",Balans!E25/Balans!$C25)</f>
        <v/>
      </c>
      <c r="F25" s="36"/>
    </row>
    <row r="26" spans="1:6">
      <c r="A26" s="95" t="s">
        <v>27</v>
      </c>
      <c r="B26" s="95" t="s">
        <v>28</v>
      </c>
      <c r="C26" s="95">
        <f>IF(Balans!$C26=0,"",Balans!C26/Balans!$C26)</f>
        <v>1</v>
      </c>
      <c r="D26" s="95">
        <f>IF(Balans!$C26=0,"",Balans!D26/Balans!$C26)</f>
        <v>0.72219302839553245</v>
      </c>
      <c r="E26" s="95">
        <f>IF(Balans!$C26=0,"",Balans!E26/Balans!$C26)</f>
        <v>0.62939996823039279</v>
      </c>
      <c r="F26" s="36"/>
    </row>
    <row r="27" spans="1:6">
      <c r="A27" s="12" t="s">
        <v>29</v>
      </c>
      <c r="B27" s="20">
        <v>29</v>
      </c>
      <c r="C27" s="35" t="str">
        <f>IF(Balans!$C27=0,"",Balans!C27/Balans!$C27)</f>
        <v/>
      </c>
      <c r="D27" s="35" t="str">
        <f>IF(Balans!$C27=0,"",Balans!D27/Balans!$C27)</f>
        <v/>
      </c>
      <c r="E27" s="35" t="str">
        <f>IF(Balans!$C27=0,"",Balans!E27/Balans!$C27)</f>
        <v/>
      </c>
      <c r="F27" s="36"/>
    </row>
    <row r="28" spans="1:6">
      <c r="A28" s="12" t="s">
        <v>30</v>
      </c>
      <c r="B28" s="20">
        <v>290</v>
      </c>
      <c r="C28" s="35" t="str">
        <f>IF(Balans!$C28=0,"",Balans!C28/Balans!$C28)</f>
        <v/>
      </c>
      <c r="D28" s="35" t="str">
        <f>IF(Balans!$C28=0,"",Balans!D28/Balans!$C28)</f>
        <v/>
      </c>
      <c r="E28" s="35" t="str">
        <f>IF(Balans!$C28=0,"",Balans!E28/Balans!$C28)</f>
        <v/>
      </c>
      <c r="F28" s="36"/>
    </row>
    <row r="29" spans="1:6">
      <c r="A29" s="12" t="s">
        <v>31</v>
      </c>
      <c r="B29" s="20">
        <v>291</v>
      </c>
      <c r="C29" s="35" t="str">
        <f>IF(Balans!$C29=0,"",Balans!C29/Balans!$C29)</f>
        <v/>
      </c>
      <c r="D29" s="35" t="str">
        <f>IF(Balans!$C29=0,"",Balans!D29/Balans!$C29)</f>
        <v/>
      </c>
      <c r="E29" s="35" t="str">
        <f>IF(Balans!$C29=0,"",Balans!E29/Balans!$C29)</f>
        <v/>
      </c>
      <c r="F29" s="36"/>
    </row>
    <row r="30" spans="1:6">
      <c r="A30" s="12" t="s">
        <v>32</v>
      </c>
      <c r="B30" s="20">
        <v>3</v>
      </c>
      <c r="C30" s="35">
        <f>IF(Balans!$C30=0,"",Balans!C30/Balans!$C30)</f>
        <v>1</v>
      </c>
      <c r="D30" s="35">
        <f>IF(Balans!$C30=0,"",Balans!D30/Balans!$C30)</f>
        <v>0.97739990059120385</v>
      </c>
      <c r="E30" s="35">
        <f>IF(Balans!$C30=0,"",Balans!E30/Balans!$C30)</f>
        <v>1.1362721110027105</v>
      </c>
      <c r="F30" s="36"/>
    </row>
    <row r="31" spans="1:6">
      <c r="A31" s="12" t="s">
        <v>33</v>
      </c>
      <c r="B31" s="12" t="s">
        <v>34</v>
      </c>
      <c r="C31" s="35">
        <f>IF(Balans!$C31=0,"",Balans!C31/Balans!$C31)</f>
        <v>1</v>
      </c>
      <c r="D31" s="35">
        <f>IF(Balans!$C31=0,"",Balans!D31/Balans!$C31)</f>
        <v>0.97739990059120385</v>
      </c>
      <c r="E31" s="35">
        <f>IF(Balans!$C31=0,"",Balans!E31/Balans!$C31)</f>
        <v>1.1362721110027105</v>
      </c>
      <c r="F31" s="36"/>
    </row>
    <row r="32" spans="1:6">
      <c r="A32" s="12" t="s">
        <v>35</v>
      </c>
      <c r="B32" s="12" t="s">
        <v>36</v>
      </c>
      <c r="C32" s="35">
        <f>IF(Balans!$C32=0,"",Balans!C32/Balans!$C32)</f>
        <v>1</v>
      </c>
      <c r="D32" s="35">
        <f>IF(Balans!$C32=0,"",Balans!D32/Balans!$C32)</f>
        <v>0.88016556193440776</v>
      </c>
      <c r="E32" s="35">
        <f>IF(Balans!$C32=0,"",Balans!E32/Balans!$C32)</f>
        <v>1.326886407128538</v>
      </c>
      <c r="F32" s="36"/>
    </row>
    <row r="33" spans="1:6">
      <c r="A33" s="12" t="s">
        <v>37</v>
      </c>
      <c r="B33" s="20">
        <v>32</v>
      </c>
      <c r="C33" s="35" t="str">
        <f>IF(Balans!$C33=0,"",Balans!C33/Balans!$C33)</f>
        <v/>
      </c>
      <c r="D33" s="35" t="str">
        <f>IF(Balans!$C33=0,"",Balans!D33/Balans!$C33)</f>
        <v/>
      </c>
      <c r="E33" s="35" t="str">
        <f>IF(Balans!$C33=0,"",Balans!E33/Balans!$C33)</f>
        <v/>
      </c>
      <c r="F33" s="36"/>
    </row>
    <row r="34" spans="1:6">
      <c r="A34" s="12" t="s">
        <v>38</v>
      </c>
      <c r="B34" s="20">
        <v>33</v>
      </c>
      <c r="C34" s="35">
        <f>IF(Balans!$C34=0,"",Balans!C34/Balans!$C34)</f>
        <v>1</v>
      </c>
      <c r="D34" s="35">
        <f>IF(Balans!$C34=0,"",Balans!D34/Balans!$C34)</f>
        <v>0.99977656709875384</v>
      </c>
      <c r="E34" s="35">
        <f>IF(Balans!$C34=0,"",Balans!E34/Balans!$C34)</f>
        <v>0.99564506230822214</v>
      </c>
      <c r="F34" s="36"/>
    </row>
    <row r="35" spans="1:6">
      <c r="A35" s="12" t="s">
        <v>39</v>
      </c>
      <c r="B35" s="20">
        <v>34</v>
      </c>
      <c r="C35" s="35">
        <f>IF(Balans!$C35=0,"",Balans!C35/Balans!$C35)</f>
        <v>1</v>
      </c>
      <c r="D35" s="35">
        <f>IF(Balans!$C35=0,"",Balans!D35/Balans!$C35)</f>
        <v>1.3927638548033714</v>
      </c>
      <c r="E35" s="35">
        <f>IF(Balans!$C35=0,"",Balans!E35/Balans!$C35)</f>
        <v>0.95740425167942</v>
      </c>
      <c r="F35" s="36"/>
    </row>
    <row r="36" spans="1:6">
      <c r="A36" s="12" t="s">
        <v>40</v>
      </c>
      <c r="B36" s="20">
        <v>35</v>
      </c>
      <c r="C36" s="35" t="str">
        <f>IF(Balans!$C36=0,"",Balans!C36/Balans!$C36)</f>
        <v/>
      </c>
      <c r="D36" s="35" t="str">
        <f>IF(Balans!$C36=0,"",Balans!D36/Balans!$C36)</f>
        <v/>
      </c>
      <c r="E36" s="35" t="str">
        <f>IF(Balans!$C36=0,"",Balans!E36/Balans!$C36)</f>
        <v/>
      </c>
      <c r="F36" s="36"/>
    </row>
    <row r="37" spans="1:6">
      <c r="A37" s="12" t="s">
        <v>41</v>
      </c>
      <c r="B37" s="20">
        <v>36</v>
      </c>
      <c r="C37" s="35" t="str">
        <f>IF(Balans!$C37=0,"",Balans!C37/Balans!$C37)</f>
        <v/>
      </c>
      <c r="D37" s="35" t="str">
        <f>IF(Balans!$C37=0,"",Balans!D37/Balans!$C37)</f>
        <v/>
      </c>
      <c r="E37" s="35" t="str">
        <f>IF(Balans!$C37=0,"",Balans!E37/Balans!$C37)</f>
        <v/>
      </c>
      <c r="F37" s="36"/>
    </row>
    <row r="38" spans="1:6">
      <c r="A38" s="12" t="s">
        <v>42</v>
      </c>
      <c r="B38" s="20">
        <v>37</v>
      </c>
      <c r="C38" s="35" t="str">
        <f>IF(Balans!$C38=0,"",Balans!C38/Balans!$C38)</f>
        <v/>
      </c>
      <c r="D38" s="35" t="str">
        <f>IF(Balans!$C38=0,"",Balans!D38/Balans!$C38)</f>
        <v/>
      </c>
      <c r="E38" s="35" t="str">
        <f>IF(Balans!$C38=0,"",Balans!E38/Balans!$C38)</f>
        <v/>
      </c>
      <c r="F38" s="36"/>
    </row>
    <row r="39" spans="1:6">
      <c r="A39" s="12" t="s">
        <v>43</v>
      </c>
      <c r="B39" s="12" t="s">
        <v>44</v>
      </c>
      <c r="C39" s="35">
        <f>IF(Balans!$C39=0,"",Balans!C39/Balans!$C39)</f>
        <v>1</v>
      </c>
      <c r="D39" s="35">
        <f>IF(Balans!$C39=0,"",Balans!D39/Balans!$C39)</f>
        <v>0.55105576969883274</v>
      </c>
      <c r="E39" s="35">
        <f>IF(Balans!$C39=0,"",Balans!E39/Balans!$C39)</f>
        <v>0.59659735649973766</v>
      </c>
      <c r="F39" s="36"/>
    </row>
    <row r="40" spans="1:6">
      <c r="A40" s="12" t="s">
        <v>30</v>
      </c>
      <c r="B40" s="20">
        <v>40</v>
      </c>
      <c r="C40" s="35">
        <f>IF(Balans!$C40=0,"",Balans!C40/Balans!$C40)</f>
        <v>1</v>
      </c>
      <c r="D40" s="35">
        <f>IF(Balans!$C40=0,"",Balans!D40/Balans!$C40)</f>
        <v>0.84351299385023881</v>
      </c>
      <c r="E40" s="35">
        <f>IF(Balans!$C40=0,"",Balans!E40/Balans!$C40)</f>
        <v>0.72683310189070827</v>
      </c>
      <c r="F40" s="36"/>
    </row>
    <row r="41" spans="1:6">
      <c r="A41" s="12" t="s">
        <v>31</v>
      </c>
      <c r="B41" s="20">
        <v>41</v>
      </c>
      <c r="C41" s="35">
        <f>IF(Balans!$C41=0,"",Balans!C41/Balans!$C41)</f>
        <v>1</v>
      </c>
      <c r="D41" s="35">
        <f>IF(Balans!$C41=0,"",Balans!D41/Balans!$C41)</f>
        <v>8.9220929910320004E-2</v>
      </c>
      <c r="E41" s="35">
        <f>IF(Balans!$C41=0,"",Balans!E41/Balans!$C41)</f>
        <v>0.39093512749547865</v>
      </c>
      <c r="F41" s="36"/>
    </row>
    <row r="42" spans="1:6">
      <c r="A42" s="12" t="s">
        <v>45</v>
      </c>
      <c r="B42" s="12" t="s">
        <v>46</v>
      </c>
      <c r="C42" s="35" t="str">
        <f>IF(Balans!$C42=0,"",Balans!C42/Balans!$C42)</f>
        <v/>
      </c>
      <c r="D42" s="35" t="str">
        <f>IF(Balans!$C42=0,"",Balans!D42/Balans!$C42)</f>
        <v/>
      </c>
      <c r="E42" s="35" t="str">
        <f>IF(Balans!$C42=0,"",Balans!E42/Balans!$C42)</f>
        <v/>
      </c>
      <c r="F42" s="36"/>
    </row>
    <row r="43" spans="1:6">
      <c r="A43" s="12" t="s">
        <v>47</v>
      </c>
      <c r="B43" s="20">
        <v>50</v>
      </c>
      <c r="C43" s="35" t="str">
        <f>IF(Balans!$C43=0,"",Balans!C43/Balans!$C43)</f>
        <v/>
      </c>
      <c r="D43" s="35" t="str">
        <f>IF(Balans!$C43=0,"",Balans!D43/Balans!$C43)</f>
        <v/>
      </c>
      <c r="E43" s="35" t="str">
        <f>IF(Balans!$C43=0,"",Balans!E43/Balans!$C43)</f>
        <v/>
      </c>
      <c r="F43" s="36"/>
    </row>
    <row r="44" spans="1:6">
      <c r="A44" s="12" t="s">
        <v>48</v>
      </c>
      <c r="B44" s="12" t="s">
        <v>49</v>
      </c>
      <c r="C44" s="35" t="str">
        <f>IF(Balans!$C44=0,"",Balans!C44/Balans!$C44)</f>
        <v/>
      </c>
      <c r="D44" s="35" t="str">
        <f>IF(Balans!$C44=0,"",Balans!D44/Balans!$C44)</f>
        <v/>
      </c>
      <c r="E44" s="35" t="str">
        <f>IF(Balans!$C44=0,"",Balans!E44/Balans!$C44)</f>
        <v/>
      </c>
      <c r="F44" s="36"/>
    </row>
    <row r="45" spans="1:6">
      <c r="A45" s="12" t="s">
        <v>50</v>
      </c>
      <c r="B45" s="12" t="s">
        <v>51</v>
      </c>
      <c r="C45" s="35">
        <f>IF(Balans!$C45=0,"",Balans!C45/Balans!$C45)</f>
        <v>1</v>
      </c>
      <c r="D45" s="35">
        <f>IF(Balans!$C45=0,"",Balans!D45/Balans!$C45)</f>
        <v>0.51466572839224056</v>
      </c>
      <c r="E45" s="35">
        <f>IF(Balans!$C45=0,"",Balans!E45/Balans!$C45)</f>
        <v>0.20273100556302961</v>
      </c>
      <c r="F45" s="36"/>
    </row>
    <row r="46" spans="1:6">
      <c r="A46" s="12" t="s">
        <v>52</v>
      </c>
      <c r="B46" s="12" t="s">
        <v>53</v>
      </c>
      <c r="C46" s="35">
        <f>IF(Balans!$C46=0,"",Balans!C46/Balans!$C46)</f>
        <v>1</v>
      </c>
      <c r="D46" s="35">
        <f>IF(Balans!$C46=0,"",Balans!D46/Balans!$C46)</f>
        <v>1.1797490209289594</v>
      </c>
      <c r="E46" s="35">
        <f>IF(Balans!$C46=0,"",Balans!E46/Balans!$C46)</f>
        <v>1.0614972417568536</v>
      </c>
      <c r="F46" s="36"/>
    </row>
    <row r="47" spans="1:6">
      <c r="A47" s="95" t="s">
        <v>54</v>
      </c>
      <c r="B47" s="95" t="s">
        <v>55</v>
      </c>
      <c r="C47" s="95">
        <f>IF(Balans!$C47=0,"",Balans!C47/Balans!$C47)</f>
        <v>1</v>
      </c>
      <c r="D47" s="95">
        <f>IF(Balans!$C47=0,"",Balans!D47/Balans!$C47)</f>
        <v>0.75650185392140012</v>
      </c>
      <c r="E47" s="95">
        <f>IF(Balans!$C47=0,"",Balans!E47/Balans!$C47)</f>
        <v>0.69019041710001072</v>
      </c>
      <c r="F47" s="36"/>
    </row>
    <row r="48" spans="1:6">
      <c r="C48" s="35" t="str">
        <f>IF(Balans!$C48=0,"",Balans!C48/Balans!$C48)</f>
        <v/>
      </c>
      <c r="D48" s="35" t="str">
        <f>IF(Balans!$C48=0,"",Balans!D48/Balans!$C48)</f>
        <v/>
      </c>
      <c r="E48" s="35" t="str">
        <f>IF(Balans!$C48=0,"",Balans!E48/Balans!$C48)</f>
        <v/>
      </c>
      <c r="F48" s="39"/>
    </row>
    <row r="49" spans="1:6">
      <c r="C49" s="35" t="str">
        <f>IF(Balans!$C49=0,"",Balans!C49/Balans!$C49)</f>
        <v/>
      </c>
      <c r="D49" s="35" t="str">
        <f>IF(Balans!$C49=0,"",Balans!D49/Balans!$C49)</f>
        <v/>
      </c>
      <c r="E49" s="35" t="str">
        <f>IF(Balans!$C49=0,"",Balans!E49/Balans!$C49)</f>
        <v/>
      </c>
    </row>
    <row r="50" spans="1:6">
      <c r="A50" s="13"/>
      <c r="B50" s="12"/>
      <c r="C50" s="35" t="str">
        <f>IF(Balans!$C50=0,"",Balans!C50/Balans!$C50)</f>
        <v/>
      </c>
      <c r="D50" s="35" t="str">
        <f>IF(Balans!$C50=0,"",Balans!D50/Balans!$C50)</f>
        <v/>
      </c>
      <c r="E50" s="35" t="str">
        <f>IF(Balans!$C50=0,"",Balans!E50/Balans!$C50)</f>
        <v/>
      </c>
      <c r="F50" s="32"/>
    </row>
    <row r="51" spans="1:6">
      <c r="A51" s="13" t="s">
        <v>56</v>
      </c>
      <c r="B51" s="12" t="s">
        <v>2</v>
      </c>
      <c r="C51" s="35"/>
      <c r="D51" s="35"/>
      <c r="E51" s="35"/>
      <c r="F51" s="32"/>
    </row>
    <row r="52" spans="1:6">
      <c r="A52" s="95" t="s">
        <v>57</v>
      </c>
      <c r="B52" s="95" t="s">
        <v>58</v>
      </c>
      <c r="C52" s="95">
        <f>IF(Balans!$C52=0,"",Balans!C52/Balans!$C52)</f>
        <v>1</v>
      </c>
      <c r="D52" s="95">
        <f>IF(Balans!$C52=0,"",Balans!D52/Balans!$C52)</f>
        <v>1.0017014524097398</v>
      </c>
      <c r="E52" s="95">
        <f>IF(Balans!$C52=0,"",Balans!E52/Balans!$C52)</f>
        <v>0.19957096452983986</v>
      </c>
      <c r="F52" s="38"/>
    </row>
    <row r="53" spans="1:6">
      <c r="A53" s="12" t="s">
        <v>59</v>
      </c>
      <c r="B53" s="20">
        <v>10</v>
      </c>
      <c r="C53" s="35">
        <f>IF(Balans!$C53=0,"",Balans!C53/Balans!$C53)</f>
        <v>1</v>
      </c>
      <c r="D53" s="35">
        <f>IF(Balans!$C53=0,"",Balans!D53/Balans!$C53)</f>
        <v>1</v>
      </c>
      <c r="E53" s="35">
        <f>IF(Balans!$C53=0,"",Balans!E53/Balans!$C53)</f>
        <v>1</v>
      </c>
      <c r="F53" s="38"/>
    </row>
    <row r="54" spans="1:6">
      <c r="A54" s="12" t="s">
        <v>60</v>
      </c>
      <c r="B54" s="20">
        <v>100</v>
      </c>
      <c r="C54" s="35">
        <f>IF(Balans!$C54=0,"",Balans!C54/Balans!$C54)</f>
        <v>1</v>
      </c>
      <c r="D54" s="35">
        <f>IF(Balans!$C54=0,"",Balans!D54/Balans!$C54)</f>
        <v>1</v>
      </c>
      <c r="E54" s="35">
        <f>IF(Balans!$C54=0,"",Balans!E54/Balans!$C54)</f>
        <v>1</v>
      </c>
      <c r="F54" s="38"/>
    </row>
    <row r="55" spans="1:6">
      <c r="A55" s="12" t="s">
        <v>61</v>
      </c>
      <c r="B55" s="20">
        <v>101</v>
      </c>
      <c r="C55" s="35" t="str">
        <f>IF(Balans!$C55=0,"",Balans!C55/Balans!$C55)</f>
        <v/>
      </c>
      <c r="D55" s="35" t="str">
        <f>IF(Balans!$C55=0,"",Balans!D55/Balans!$C55)</f>
        <v/>
      </c>
      <c r="E55" s="35" t="str">
        <f>IF(Balans!$C55=0,"",Balans!E55/Balans!$C55)</f>
        <v/>
      </c>
      <c r="F55" s="38"/>
    </row>
    <row r="56" spans="1:6">
      <c r="A56" s="12" t="s">
        <v>62</v>
      </c>
      <c r="B56" s="20">
        <v>11</v>
      </c>
      <c r="C56" s="35" t="str">
        <f>IF(Balans!$C56=0,"",Balans!C56/Balans!$C56)</f>
        <v/>
      </c>
      <c r="D56" s="35" t="str">
        <f>IF(Balans!$C56=0,"",Balans!D56/Balans!$C56)</f>
        <v/>
      </c>
      <c r="E56" s="35" t="str">
        <f>IF(Balans!$C56=0,"",Balans!E56/Balans!$C56)</f>
        <v/>
      </c>
      <c r="F56" s="38"/>
    </row>
    <row r="57" spans="1:6">
      <c r="A57" s="12" t="s">
        <v>63</v>
      </c>
      <c r="B57" s="20">
        <v>12</v>
      </c>
      <c r="C57" s="35" t="str">
        <f>IF(Balans!$C57=0,"",Balans!C57/Balans!$C57)</f>
        <v/>
      </c>
      <c r="D57" s="35" t="str">
        <f>IF(Balans!$C57=0,"",Balans!D57/Balans!$C57)</f>
        <v/>
      </c>
      <c r="E57" s="35" t="str">
        <f>IF(Balans!$C57=0,"",Balans!E57/Balans!$C57)</f>
        <v/>
      </c>
      <c r="F57" s="38"/>
    </row>
    <row r="58" spans="1:6">
      <c r="A58" s="12" t="s">
        <v>64</v>
      </c>
      <c r="B58" s="20">
        <v>13</v>
      </c>
      <c r="C58" s="35">
        <f>IF(Balans!$C58=0,"",Balans!C58/Balans!$C58)</f>
        <v>1</v>
      </c>
      <c r="D58" s="35">
        <f>IF(Balans!$C58=0,"",Balans!D58/Balans!$C58)</f>
        <v>1</v>
      </c>
      <c r="E58" s="35">
        <f>IF(Balans!$C58=0,"",Balans!E58/Balans!$C58)</f>
        <v>1</v>
      </c>
      <c r="F58" s="38"/>
    </row>
    <row r="59" spans="1:6">
      <c r="A59" s="12" t="s">
        <v>65</v>
      </c>
      <c r="B59" s="20">
        <v>130</v>
      </c>
      <c r="C59" s="35">
        <f>IF(Balans!$C59=0,"",Balans!C59/Balans!$C59)</f>
        <v>1</v>
      </c>
      <c r="D59" s="35">
        <f>IF(Balans!$C59=0,"",Balans!D59/Balans!$C59)</f>
        <v>1</v>
      </c>
      <c r="E59" s="35">
        <f>IF(Balans!$C59=0,"",Balans!E59/Balans!$C59)</f>
        <v>1</v>
      </c>
      <c r="F59" s="38"/>
    </row>
    <row r="60" spans="1:6">
      <c r="A60" s="12" t="s">
        <v>66</v>
      </c>
      <c r="B60" s="20">
        <v>131</v>
      </c>
      <c r="C60" s="35" t="str">
        <f>IF(Balans!$C60=0,"",Balans!C60/Balans!$C60)</f>
        <v/>
      </c>
      <c r="D60" s="35" t="str">
        <f>IF(Balans!$C60=0,"",Balans!D60/Balans!$C60)</f>
        <v/>
      </c>
      <c r="E60" s="35" t="str">
        <f>IF(Balans!$C60=0,"",Balans!E60/Balans!$C60)</f>
        <v/>
      </c>
      <c r="F60" s="38"/>
    </row>
    <row r="61" spans="1:6">
      <c r="A61" s="12" t="s">
        <v>67</v>
      </c>
      <c r="B61" s="20">
        <v>1310</v>
      </c>
      <c r="C61" s="35" t="str">
        <f>IF(Balans!$C61=0,"",Balans!C61/Balans!$C61)</f>
        <v/>
      </c>
      <c r="D61" s="35" t="str">
        <f>IF(Balans!$C61=0,"",Balans!D61/Balans!$C61)</f>
        <v/>
      </c>
      <c r="E61" s="35" t="str">
        <f>IF(Balans!$C61=0,"",Balans!E61/Balans!$C61)</f>
        <v/>
      </c>
      <c r="F61" s="38"/>
    </row>
    <row r="62" spans="1:6">
      <c r="A62" s="12" t="s">
        <v>68</v>
      </c>
      <c r="B62" s="20">
        <v>1311</v>
      </c>
      <c r="C62" s="35" t="str">
        <f>IF(Balans!$C62=0,"",Balans!C62/Balans!$C62)</f>
        <v/>
      </c>
      <c r="D62" s="35" t="str">
        <f>IF(Balans!$C62=0,"",Balans!D62/Balans!$C62)</f>
        <v/>
      </c>
      <c r="E62" s="35" t="str">
        <f>IF(Balans!$C62=0,"",Balans!E62/Balans!$C62)</f>
        <v/>
      </c>
      <c r="F62" s="38"/>
    </row>
    <row r="63" spans="1:6">
      <c r="A63" s="12" t="s">
        <v>69</v>
      </c>
      <c r="B63" s="20">
        <v>132</v>
      </c>
      <c r="C63" s="35">
        <f>IF(Balans!$C63=0,"",Balans!C63/Balans!$C63)</f>
        <v>1</v>
      </c>
      <c r="D63" s="35">
        <f>IF(Balans!$C63=0,"",Balans!D63/Balans!$C63)</f>
        <v>1</v>
      </c>
      <c r="E63" s="35">
        <f>IF(Balans!$C63=0,"",Balans!E63/Balans!$C63)</f>
        <v>1</v>
      </c>
      <c r="F63" s="38"/>
    </row>
    <row r="64" spans="1:6">
      <c r="A64" s="12" t="s">
        <v>70</v>
      </c>
      <c r="B64" s="20">
        <v>133</v>
      </c>
      <c r="C64" s="35">
        <f>IF(Balans!$C64=0,"",Balans!C64/Balans!$C64)</f>
        <v>1</v>
      </c>
      <c r="D64" s="35">
        <f>IF(Balans!$C64=0,"",Balans!D64/Balans!$C64)</f>
        <v>1</v>
      </c>
      <c r="E64" s="35">
        <f>IF(Balans!$C64=0,"",Balans!E64/Balans!$C64)</f>
        <v>1</v>
      </c>
      <c r="F64" s="38"/>
    </row>
    <row r="65" spans="1:6">
      <c r="A65" s="12" t="s">
        <v>71</v>
      </c>
      <c r="B65" s="20">
        <v>14</v>
      </c>
      <c r="C65" s="35">
        <f>IF(Balans!$C65=0,"",Balans!C65/Balans!$C65)</f>
        <v>1</v>
      </c>
      <c r="D65" s="35">
        <f>IF(Balans!$C65=0,"",Balans!D65/Balans!$C65)</f>
        <v>1.0085534709524173</v>
      </c>
      <c r="E65" s="35">
        <f>IF(Balans!$C65=0,"",Balans!E65/Balans!$C65)</f>
        <v>-3.0238836332849255</v>
      </c>
      <c r="F65" s="38"/>
    </row>
    <row r="66" spans="1:6">
      <c r="A66" s="12" t="s">
        <v>72</v>
      </c>
      <c r="B66" s="20">
        <v>15</v>
      </c>
      <c r="C66" s="35" t="str">
        <f>IF(Balans!$C66=0,"",Balans!C66/Balans!$C66)</f>
        <v/>
      </c>
      <c r="D66" s="35" t="str">
        <f>IF(Balans!$C66=0,"",Balans!D66/Balans!$C66)</f>
        <v/>
      </c>
      <c r="E66" s="35" t="str">
        <f>IF(Balans!$C66=0,"",Balans!E66/Balans!$C66)</f>
        <v/>
      </c>
      <c r="F66" s="38"/>
    </row>
    <row r="67" spans="1:6">
      <c r="A67" s="95" t="s">
        <v>73</v>
      </c>
      <c r="B67" s="95">
        <v>16</v>
      </c>
      <c r="C67" s="95">
        <f>IF(Balans!$C67=0,"",Balans!C67/Balans!$C67)</f>
        <v>1</v>
      </c>
      <c r="D67" s="95">
        <f>IF(Balans!$C67=0,"",Balans!D67/Balans!$C67)</f>
        <v>0.62980681232008251</v>
      </c>
      <c r="E67" s="95">
        <f>IF(Balans!$C67=0,"",Balans!E67/Balans!$C67)</f>
        <v>8.9488659999667208E-2</v>
      </c>
      <c r="F67" s="38"/>
    </row>
    <row r="68" spans="1:6">
      <c r="A68" s="12" t="s">
        <v>74</v>
      </c>
      <c r="B68" s="12" t="s">
        <v>75</v>
      </c>
      <c r="C68" s="35">
        <f>IF(Balans!$C68=0,"",Balans!C68/Balans!$C68)</f>
        <v>1</v>
      </c>
      <c r="D68" s="35">
        <f>IF(Balans!$C68=0,"",Balans!D68/Balans!$C68)</f>
        <v>0.62980681232008251</v>
      </c>
      <c r="E68" s="35">
        <f>IF(Balans!$C68=0,"",Balans!E68/Balans!$C68)</f>
        <v>8.9488659999667208E-2</v>
      </c>
      <c r="F68" s="38"/>
    </row>
    <row r="69" spans="1:6">
      <c r="A69" s="12" t="s">
        <v>76</v>
      </c>
      <c r="B69" s="20">
        <v>160</v>
      </c>
      <c r="C69" s="35">
        <f>IF(Balans!$C69=0,"",Balans!C69/Balans!$C69)</f>
        <v>1</v>
      </c>
      <c r="D69" s="35">
        <f>IF(Balans!$C69=0,"",Balans!D69/Balans!$C69)</f>
        <v>0.19384353371743304</v>
      </c>
      <c r="E69" s="35">
        <f>IF(Balans!$C69=0,"",Balans!E69/Balans!$C69)</f>
        <v>0.19487625466536218</v>
      </c>
      <c r="F69" s="38"/>
    </row>
    <row r="70" spans="1:6">
      <c r="A70" s="12" t="s">
        <v>77</v>
      </c>
      <c r="B70" s="20">
        <v>161</v>
      </c>
      <c r="C70" s="35" t="str">
        <f>IF(Balans!$C70=0,"",Balans!C70/Balans!$C70)</f>
        <v/>
      </c>
      <c r="D70" s="35" t="str">
        <f>IF(Balans!$C70=0,"",Balans!D70/Balans!$C70)</f>
        <v/>
      </c>
      <c r="E70" s="35" t="str">
        <f>IF(Balans!$C70=0,"",Balans!E70/Balans!$C70)</f>
        <v/>
      </c>
      <c r="F70" s="38"/>
    </row>
    <row r="71" spans="1:6">
      <c r="A71" s="12" t="s">
        <v>78</v>
      </c>
      <c r="B71" s="20">
        <v>162</v>
      </c>
      <c r="C71" s="35" t="str">
        <f>IF(Balans!$C71=0,"",Balans!C71/Balans!$C71)</f>
        <v/>
      </c>
      <c r="D71" s="35" t="str">
        <f>IF(Balans!$C71=0,"",Balans!D71/Balans!$C71)</f>
        <v/>
      </c>
      <c r="E71" s="35" t="str">
        <f>IF(Balans!$C71=0,"",Balans!E71/Balans!$C71)</f>
        <v/>
      </c>
      <c r="F71" s="38"/>
    </row>
    <row r="72" spans="1:6">
      <c r="A72" s="12" t="s">
        <v>79</v>
      </c>
      <c r="B72" s="12" t="s">
        <v>80</v>
      </c>
      <c r="C72" s="35">
        <f>IF(Balans!$C72=0,"",Balans!C72/Balans!$C72)</f>
        <v>1</v>
      </c>
      <c r="D72" s="35">
        <f>IF(Balans!$C72=0,"",Balans!D72/Balans!$C72)</f>
        <v>1</v>
      </c>
      <c r="E72" s="35">
        <f>IF(Balans!$C72=0,"",Balans!E72/Balans!$C72)</f>
        <v>0</v>
      </c>
      <c r="F72" s="38"/>
    </row>
    <row r="73" spans="1:6">
      <c r="A73" s="12" t="s">
        <v>81</v>
      </c>
      <c r="B73" s="20">
        <v>168</v>
      </c>
      <c r="C73" s="35" t="str">
        <f>IF(Balans!$C73=0,"",Balans!C73/Balans!$C73)</f>
        <v/>
      </c>
      <c r="D73" s="35" t="str">
        <f>IF(Balans!$C73=0,"",Balans!D73/Balans!$C73)</f>
        <v/>
      </c>
      <c r="E73" s="35" t="str">
        <f>IF(Balans!$C73=0,"",Balans!E73/Balans!$C73)</f>
        <v/>
      </c>
      <c r="F73" s="38"/>
    </row>
    <row r="74" spans="1:6">
      <c r="A74" s="95" t="s">
        <v>82</v>
      </c>
      <c r="B74" s="95" t="s">
        <v>83</v>
      </c>
      <c r="C74" s="95">
        <f>IF(Balans!$C74=0,"",Balans!C74/Balans!$C74)</f>
        <v>1</v>
      </c>
      <c r="D74" s="95">
        <f>IF(Balans!$C74=0,"",Balans!D74/Balans!$C74)</f>
        <v>0.65398100828153571</v>
      </c>
      <c r="E74" s="95">
        <f>IF(Balans!$C74=0,"",Balans!E74/Balans!$C74)</f>
        <v>0.90551379898678019</v>
      </c>
      <c r="F74" s="38"/>
    </row>
    <row r="75" spans="1:6">
      <c r="A75" s="12" t="s">
        <v>84</v>
      </c>
      <c r="B75" s="20">
        <v>17</v>
      </c>
      <c r="C75" s="35">
        <f>IF(Balans!$C75=0,"",Balans!C75/Balans!$C75)</f>
        <v>1</v>
      </c>
      <c r="D75" s="35">
        <f>IF(Balans!$C75=0,"",Balans!D75/Balans!$C75)</f>
        <v>0.50347706434988038</v>
      </c>
      <c r="E75" s="35">
        <f>IF(Balans!$C75=0,"",Balans!E75/Balans!$C75)</f>
        <v>0</v>
      </c>
      <c r="F75" s="38"/>
    </row>
    <row r="76" spans="1:6">
      <c r="A76" s="12" t="s">
        <v>85</v>
      </c>
      <c r="B76" s="12" t="s">
        <v>86</v>
      </c>
      <c r="C76" s="35">
        <f>IF(Balans!$C76=0,"",Balans!C76/Balans!$C76)</f>
        <v>1</v>
      </c>
      <c r="D76" s="35">
        <f>IF(Balans!$C76=0,"",Balans!D76/Balans!$C76)</f>
        <v>0.50347706434988038</v>
      </c>
      <c r="E76" s="35">
        <f>IF(Balans!$C76=0,"",Balans!E76/Balans!$C76)</f>
        <v>0</v>
      </c>
      <c r="F76" s="38"/>
    </row>
    <row r="77" spans="1:6">
      <c r="A77" s="12" t="s">
        <v>87</v>
      </c>
      <c r="B77" s="20">
        <v>170</v>
      </c>
      <c r="C77" s="35" t="str">
        <f>IF(Balans!$C77=0,"",Balans!C77/Balans!$C77)</f>
        <v/>
      </c>
      <c r="D77" s="35" t="str">
        <f>IF(Balans!$C77=0,"",Balans!D77/Balans!$C77)</f>
        <v/>
      </c>
      <c r="E77" s="35" t="str">
        <f>IF(Balans!$C77=0,"",Balans!E77/Balans!$C77)</f>
        <v/>
      </c>
      <c r="F77" s="38"/>
    </row>
    <row r="78" spans="1:6">
      <c r="A78" s="12" t="s">
        <v>88</v>
      </c>
      <c r="B78" s="20">
        <v>171</v>
      </c>
      <c r="C78" s="35" t="str">
        <f>IF(Balans!$C78=0,"",Balans!C78/Balans!$C78)</f>
        <v/>
      </c>
      <c r="D78" s="35" t="str">
        <f>IF(Balans!$C78=0,"",Balans!D78/Balans!$C78)</f>
        <v/>
      </c>
      <c r="E78" s="35" t="str">
        <f>IF(Balans!$C78=0,"",Balans!E78/Balans!$C78)</f>
        <v/>
      </c>
      <c r="F78" s="38"/>
    </row>
    <row r="79" spans="1:6">
      <c r="A79" s="12" t="s">
        <v>89</v>
      </c>
      <c r="B79" s="20">
        <v>172</v>
      </c>
      <c r="C79" s="35" t="str">
        <f>IF(Balans!$C79=0,"",Balans!C79/Balans!$C79)</f>
        <v/>
      </c>
      <c r="D79" s="35" t="str">
        <f>IF(Balans!$C79=0,"",Balans!D79/Balans!$C79)</f>
        <v/>
      </c>
      <c r="E79" s="35" t="str">
        <f>IF(Balans!$C79=0,"",Balans!E79/Balans!$C79)</f>
        <v/>
      </c>
      <c r="F79" s="38"/>
    </row>
    <row r="80" spans="1:6">
      <c r="A80" s="12" t="s">
        <v>90</v>
      </c>
      <c r="B80" s="20">
        <v>173</v>
      </c>
      <c r="C80" s="35">
        <f>IF(Balans!$C80=0,"",Balans!C80/Balans!$C80)</f>
        <v>1</v>
      </c>
      <c r="D80" s="35">
        <f>IF(Balans!$C80=0,"",Balans!D80/Balans!$C80)</f>
        <v>0.50347706434988038</v>
      </c>
      <c r="E80" s="35">
        <f>IF(Balans!$C80=0,"",Balans!E80/Balans!$C80)</f>
        <v>0</v>
      </c>
      <c r="F80" s="38"/>
    </row>
    <row r="81" spans="1:6">
      <c r="A81" s="12" t="s">
        <v>91</v>
      </c>
      <c r="B81" s="20">
        <v>174</v>
      </c>
      <c r="C81" s="35" t="str">
        <f>IF(Balans!$C81=0,"",Balans!C81/Balans!$C81)</f>
        <v/>
      </c>
      <c r="D81" s="35" t="str">
        <f>IF(Balans!$C81=0,"",Balans!D81/Balans!$C81)</f>
        <v/>
      </c>
      <c r="E81" s="35" t="str">
        <f>IF(Balans!$C81=0,"",Balans!E81/Balans!$C81)</f>
        <v/>
      </c>
      <c r="F81" s="38"/>
    </row>
    <row r="82" spans="1:6">
      <c r="A82" s="12" t="s">
        <v>92</v>
      </c>
      <c r="B82" s="20">
        <v>175</v>
      </c>
      <c r="C82" s="35" t="str">
        <f>IF(Balans!$C82=0,"",Balans!C82/Balans!$C82)</f>
        <v/>
      </c>
      <c r="D82" s="35" t="str">
        <f>IF(Balans!$C82=0,"",Balans!D82/Balans!$C82)</f>
        <v/>
      </c>
      <c r="E82" s="35" t="str">
        <f>IF(Balans!$C82=0,"",Balans!E82/Balans!$C82)</f>
        <v/>
      </c>
      <c r="F82" s="38"/>
    </row>
    <row r="83" spans="1:6">
      <c r="A83" s="12" t="s">
        <v>93</v>
      </c>
      <c r="B83" s="20">
        <v>1750</v>
      </c>
      <c r="C83" s="35" t="str">
        <f>IF(Balans!$C83=0,"",Balans!C83/Balans!$C83)</f>
        <v/>
      </c>
      <c r="D83" s="35" t="str">
        <f>IF(Balans!$C83=0,"",Balans!D83/Balans!$C83)</f>
        <v/>
      </c>
      <c r="E83" s="35" t="str">
        <f>IF(Balans!$C83=0,"",Balans!E83/Balans!$C83)</f>
        <v/>
      </c>
      <c r="F83" s="38"/>
    </row>
    <row r="84" spans="1:6">
      <c r="A84" s="12" t="s">
        <v>94</v>
      </c>
      <c r="B84" s="20">
        <v>1751</v>
      </c>
      <c r="C84" s="35" t="str">
        <f>IF(Balans!$C84=0,"",Balans!C84/Balans!$C84)</f>
        <v/>
      </c>
      <c r="D84" s="35" t="str">
        <f>IF(Balans!$C84=0,"",Balans!D84/Balans!$C84)</f>
        <v/>
      </c>
      <c r="E84" s="35" t="str">
        <f>IF(Balans!$C84=0,"",Balans!E84/Balans!$C84)</f>
        <v/>
      </c>
      <c r="F84" s="38"/>
    </row>
    <row r="85" spans="1:6">
      <c r="A85" s="12" t="s">
        <v>95</v>
      </c>
      <c r="B85" s="20">
        <v>176</v>
      </c>
      <c r="C85" s="35" t="str">
        <f>IF(Balans!$C85=0,"",Balans!C85/Balans!$C85)</f>
        <v/>
      </c>
      <c r="D85" s="35" t="str">
        <f>IF(Balans!$C85=0,"",Balans!D85/Balans!$C85)</f>
        <v/>
      </c>
      <c r="E85" s="35" t="str">
        <f>IF(Balans!$C85=0,"",Balans!E85/Balans!$C85)</f>
        <v/>
      </c>
      <c r="F85" s="38"/>
    </row>
    <row r="86" spans="1:6">
      <c r="A86" s="12" t="s">
        <v>96</v>
      </c>
      <c r="B86" s="12" t="s">
        <v>97</v>
      </c>
      <c r="C86" s="35" t="str">
        <f>IF(Balans!$C86=0,"",Balans!C86/Balans!$C86)</f>
        <v/>
      </c>
      <c r="D86" s="35" t="str">
        <f>IF(Balans!$C86=0,"",Balans!D86/Balans!$C86)</f>
        <v/>
      </c>
      <c r="E86" s="35" t="str">
        <f>IF(Balans!$C86=0,"",Balans!E86/Balans!$C86)</f>
        <v/>
      </c>
      <c r="F86" s="38"/>
    </row>
    <row r="87" spans="1:6">
      <c r="A87" s="12" t="s">
        <v>98</v>
      </c>
      <c r="B87" s="12" t="s">
        <v>99</v>
      </c>
      <c r="C87" s="35">
        <f>IF(Balans!$C87=0,"",Balans!C87/Balans!$C87)</f>
        <v>1</v>
      </c>
      <c r="D87" s="35">
        <f>IF(Balans!$C87=0,"",Balans!D87/Balans!$C87)</f>
        <v>0.92132724559675028</v>
      </c>
      <c r="E87" s="35">
        <f>IF(Balans!$C87=0,"",Balans!E87/Balans!$C87)</f>
        <v>2.5138671233571155</v>
      </c>
      <c r="F87" s="38"/>
    </row>
    <row r="88" spans="1:6">
      <c r="A88" s="12" t="s">
        <v>100</v>
      </c>
      <c r="B88" s="20">
        <v>42</v>
      </c>
      <c r="C88" s="35">
        <f>IF(Balans!$C88=0,"",Balans!C88/Balans!$C88)</f>
        <v>1</v>
      </c>
      <c r="D88" s="35">
        <f>IF(Balans!$C88=0,"",Balans!D88/Balans!$C88)</f>
        <v>0</v>
      </c>
      <c r="E88" s="35">
        <f>IF(Balans!$C88=0,"",Balans!E88/Balans!$C88)</f>
        <v>0</v>
      </c>
      <c r="F88" s="38"/>
    </row>
    <row r="89" spans="1:6">
      <c r="A89" s="12" t="s">
        <v>85</v>
      </c>
      <c r="B89" s="20">
        <v>43</v>
      </c>
      <c r="C89" s="35" t="str">
        <f>IF(Balans!$C89=0,"",Balans!C89/Balans!$C89)</f>
        <v/>
      </c>
      <c r="D89" s="35" t="str">
        <f>IF(Balans!$C89=0,"",Balans!D89/Balans!$C89)</f>
        <v/>
      </c>
      <c r="E89" s="35" t="str">
        <f>IF(Balans!$C89=0,"",Balans!E89/Balans!$C89)</f>
        <v/>
      </c>
      <c r="F89" s="38"/>
    </row>
    <row r="90" spans="1:6">
      <c r="A90" s="12" t="s">
        <v>90</v>
      </c>
      <c r="B90" s="12" t="s">
        <v>101</v>
      </c>
      <c r="C90" s="35" t="str">
        <f>IF(Balans!$C90=0,"",Balans!C90/Balans!$C90)</f>
        <v/>
      </c>
      <c r="D90" s="35" t="str">
        <f>IF(Balans!$C90=0,"",Balans!D90/Balans!$C90)</f>
        <v/>
      </c>
      <c r="E90" s="35" t="str">
        <f>IF(Balans!$C90=0,"",Balans!E90/Balans!$C90)</f>
        <v/>
      </c>
      <c r="F90" s="38"/>
    </row>
    <row r="91" spans="1:6">
      <c r="A91" s="12" t="s">
        <v>91</v>
      </c>
      <c r="B91" s="20">
        <v>439</v>
      </c>
      <c r="C91" s="35" t="str">
        <f>IF(Balans!$C91=0,"",Balans!C91/Balans!$C91)</f>
        <v/>
      </c>
      <c r="D91" s="35" t="str">
        <f>IF(Balans!$C91=0,"",Balans!D91/Balans!$C91)</f>
        <v/>
      </c>
      <c r="E91" s="35" t="str">
        <f>IF(Balans!$C91=0,"",Balans!E91/Balans!$C91)</f>
        <v/>
      </c>
      <c r="F91" s="38"/>
    </row>
    <row r="92" spans="1:6">
      <c r="A92" s="12" t="s">
        <v>92</v>
      </c>
      <c r="B92" s="20">
        <v>44</v>
      </c>
      <c r="C92" s="35">
        <f>IF(Balans!$C92=0,"",Balans!C92/Balans!$C92)</f>
        <v>1</v>
      </c>
      <c r="D92" s="35">
        <f>IF(Balans!$C92=0,"",Balans!D92/Balans!$C92)</f>
        <v>1.229405308359327</v>
      </c>
      <c r="E92" s="35">
        <f>IF(Balans!$C92=0,"",Balans!E92/Balans!$C92)</f>
        <v>2.3520618265070965</v>
      </c>
      <c r="F92" s="38"/>
    </row>
    <row r="93" spans="1:6">
      <c r="A93" s="12" t="s">
        <v>93</v>
      </c>
      <c r="B93" s="12" t="s">
        <v>102</v>
      </c>
      <c r="C93" s="35">
        <f>IF(Balans!$C93=0,"",Balans!C93/Balans!$C93)</f>
        <v>1</v>
      </c>
      <c r="D93" s="35">
        <f>IF(Balans!$C93=0,"",Balans!D93/Balans!$C93)</f>
        <v>1.229405308359327</v>
      </c>
      <c r="E93" s="35">
        <f>IF(Balans!$C93=0,"",Balans!E93/Balans!$C93)</f>
        <v>2.3520618265070965</v>
      </c>
      <c r="F93" s="38"/>
    </row>
    <row r="94" spans="1:6">
      <c r="A94" s="12" t="s">
        <v>94</v>
      </c>
      <c r="B94" s="20">
        <v>441</v>
      </c>
      <c r="C94" s="35" t="str">
        <f>IF(Balans!$C94=0,"",Balans!C94/Balans!$C94)</f>
        <v/>
      </c>
      <c r="D94" s="35" t="str">
        <f>IF(Balans!$C94=0,"",Balans!D94/Balans!$C94)</f>
        <v/>
      </c>
      <c r="E94" s="35" t="str">
        <f>IF(Balans!$C94=0,"",Balans!E94/Balans!$C94)</f>
        <v/>
      </c>
      <c r="F94" s="38"/>
    </row>
    <row r="95" spans="1:6">
      <c r="A95" s="12" t="s">
        <v>95</v>
      </c>
      <c r="B95" s="20">
        <v>46</v>
      </c>
      <c r="C95" s="35" t="str">
        <f>IF(Balans!$C95=0,"",Balans!C95/Balans!$C95)</f>
        <v/>
      </c>
      <c r="D95" s="35" t="str">
        <f>IF(Balans!$C95=0,"",Balans!D95/Balans!$C95)</f>
        <v/>
      </c>
      <c r="E95" s="35" t="str">
        <f>IF(Balans!$C95=0,"",Balans!E95/Balans!$C95)</f>
        <v/>
      </c>
      <c r="F95" s="38"/>
    </row>
    <row r="96" spans="1:6">
      <c r="A96" s="12" t="s">
        <v>103</v>
      </c>
      <c r="B96" s="12"/>
      <c r="C96" s="35" t="str">
        <f>IF(Balans!$C96=0,"",Balans!C96/Balans!$C96)</f>
        <v/>
      </c>
      <c r="D96" s="35" t="str">
        <f>IF(Balans!$C96=0,"",Balans!D96/Balans!$C96)</f>
        <v/>
      </c>
      <c r="E96" s="35" t="str">
        <f>IF(Balans!$C96=0,"",Balans!E96/Balans!$C96)</f>
        <v/>
      </c>
      <c r="F96" s="38"/>
    </row>
    <row r="97" spans="1:6">
      <c r="A97" s="12" t="s">
        <v>104</v>
      </c>
      <c r="B97" s="20">
        <v>45</v>
      </c>
      <c r="C97" s="35">
        <f>IF(Balans!$C97=0,"",Balans!C97/Balans!$C97)</f>
        <v>1</v>
      </c>
      <c r="D97" s="35">
        <f>IF(Balans!$C97=0,"",Balans!D97/Balans!$C97)</f>
        <v>0.67544374513525574</v>
      </c>
      <c r="E97" s="35">
        <f>IF(Balans!$C97=0,"",Balans!E97/Balans!$C97)</f>
        <v>0.87956862476062703</v>
      </c>
      <c r="F97" s="38"/>
    </row>
    <row r="98" spans="1:6">
      <c r="A98" s="12" t="s">
        <v>105</v>
      </c>
      <c r="B98" s="12" t="s">
        <v>106</v>
      </c>
      <c r="C98" s="35">
        <f>IF(Balans!$C98=0,"",Balans!C98/Balans!$C98)</f>
        <v>1</v>
      </c>
      <c r="D98" s="35">
        <f>IF(Balans!$C98=0,"",Balans!D98/Balans!$C98)</f>
        <v>0.45375472793982236</v>
      </c>
      <c r="E98" s="35">
        <f>IF(Balans!$C98=0,"",Balans!E98/Balans!$C98)</f>
        <v>0.88084647240205316</v>
      </c>
      <c r="F98" s="38"/>
    </row>
    <row r="99" spans="1:6">
      <c r="A99" s="12" t="s">
        <v>107</v>
      </c>
      <c r="B99" s="12" t="s">
        <v>108</v>
      </c>
      <c r="C99" s="35">
        <f>IF(Balans!$C99=0,"",Balans!C99/Balans!$C99)</f>
        <v>1</v>
      </c>
      <c r="D99" s="35">
        <f>IF(Balans!$C99=0,"",Balans!D99/Balans!$C99)</f>
        <v>0.7994566416119544</v>
      </c>
      <c r="E99" s="35">
        <f>IF(Balans!$C99=0,"",Balans!E99/Balans!$C99)</f>
        <v>0.87885379644267991</v>
      </c>
      <c r="F99" s="38"/>
    </row>
    <row r="100" spans="1:6">
      <c r="A100" s="12" t="s">
        <v>96</v>
      </c>
      <c r="B100" s="12" t="s">
        <v>109</v>
      </c>
      <c r="C100" s="35">
        <f>IF(Balans!$C100=0,"",Balans!C100/Balans!$C100)</f>
        <v>1</v>
      </c>
      <c r="D100" s="35">
        <f>IF(Balans!$C100=0,"",Balans!D100/Balans!$C100)</f>
        <v>1.3926666099552789</v>
      </c>
      <c r="E100" s="35">
        <f>IF(Balans!$C100=0,"",Balans!E100/Balans!$C100)</f>
        <v>7.5463858642815476</v>
      </c>
      <c r="F100" s="38"/>
    </row>
    <row r="101" spans="1:6">
      <c r="A101" s="12" t="s">
        <v>52</v>
      </c>
      <c r="B101" s="12" t="s">
        <v>110</v>
      </c>
      <c r="C101" s="35">
        <f>IF(Balans!$C101=0,"",Balans!C101/Balans!$C101)</f>
        <v>1</v>
      </c>
      <c r="D101" s="35">
        <f>IF(Balans!$C101=0,"",Balans!D101/Balans!$C101)</f>
        <v>0.50237237610234753</v>
      </c>
      <c r="E101" s="35">
        <f>IF(Balans!$C101=0,"",Balans!E101/Balans!$C101)</f>
        <v>0</v>
      </c>
      <c r="F101" s="38"/>
    </row>
    <row r="102" spans="1:6">
      <c r="A102" s="95" t="s">
        <v>111</v>
      </c>
      <c r="B102" s="95" t="s">
        <v>112</v>
      </c>
      <c r="C102" s="95">
        <f>IF(Balans!$C102=0,"",Balans!C102/Balans!$C102)</f>
        <v>1</v>
      </c>
      <c r="D102" s="95">
        <f>IF(Balans!$C102=0,"",Balans!D102/Balans!$C102)</f>
        <v>0.75650199212162006</v>
      </c>
      <c r="E102" s="95">
        <f>IF(Balans!$C102=0,"",Balans!E102/Balans!$C102)</f>
        <v>0.69019041710001072</v>
      </c>
      <c r="F102" s="3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opLeftCell="A26" workbookViewId="0">
      <selection activeCell="E37" sqref="E37"/>
    </sheetView>
  </sheetViews>
  <sheetFormatPr defaultRowHeight="15"/>
  <cols>
    <col min="1" max="1" width="48.7109375" bestFit="1" customWidth="1"/>
    <col min="2" max="2" width="6" bestFit="1" customWidth="1"/>
    <col min="3" max="3" width="15.28515625" bestFit="1" customWidth="1"/>
    <col min="4" max="4" width="9.7109375" bestFit="1" customWidth="1"/>
    <col min="5" max="5" width="10.28515625" bestFit="1" customWidth="1"/>
  </cols>
  <sheetData>
    <row r="1" spans="1:5">
      <c r="A1" s="6" t="s">
        <v>121</v>
      </c>
      <c r="B1" s="6"/>
    </row>
    <row r="2" spans="1:5">
      <c r="A2" s="7"/>
      <c r="B2" s="7" t="s">
        <v>114</v>
      </c>
      <c r="C2" s="53">
        <v>2018</v>
      </c>
      <c r="D2" s="53">
        <v>2019</v>
      </c>
      <c r="E2" s="53">
        <v>2020</v>
      </c>
    </row>
    <row r="3" spans="1:5">
      <c r="A3" s="60" t="s">
        <v>122</v>
      </c>
      <c r="B3" s="60" t="s">
        <v>181</v>
      </c>
      <c r="C3" s="61">
        <f>IF(Resultatenrek!$C3=0,"",Resultatenrek!C3/Resultatenrek!$C3)</f>
        <v>1</v>
      </c>
      <c r="D3" s="61">
        <f>IF(Resultatenrek!$C3=0,"",Resultatenrek!D3/Resultatenrek!$C3)</f>
        <v>0.94177748089054314</v>
      </c>
      <c r="E3" s="61">
        <f>IF(Resultatenrek!$C3=0,"",Resultatenrek!E3/Resultatenrek!$C3)</f>
        <v>0.79651315515085297</v>
      </c>
    </row>
    <row r="4" spans="1:5">
      <c r="A4" s="20" t="s">
        <v>123</v>
      </c>
      <c r="B4" s="20">
        <v>70</v>
      </c>
      <c r="C4" s="58">
        <f>IF(Resultatenrek!$C4=0,"",Resultatenrek!C4/Resultatenrek!$C4)</f>
        <v>1</v>
      </c>
      <c r="D4" s="58">
        <f>IF(Resultatenrek!$C4=0,"",Resultatenrek!D4/Resultatenrek!$C4)</f>
        <v>0.93455683825511726</v>
      </c>
      <c r="E4" s="58">
        <f>IF(Resultatenrek!$C4=0,"",Resultatenrek!E4/Resultatenrek!$C4)</f>
        <v>0.79466048415151302</v>
      </c>
    </row>
    <row r="5" spans="1:5" ht="42.75" customHeight="1">
      <c r="A5" s="20" t="s">
        <v>124</v>
      </c>
      <c r="B5" s="20">
        <v>71</v>
      </c>
      <c r="C5" s="58">
        <f>IF(Resultatenrek!$C5=0,"",Resultatenrek!C5/Resultatenrek!$C5)</f>
        <v>1</v>
      </c>
      <c r="D5" s="58">
        <f>IF(Resultatenrek!$C5=0,"",Resultatenrek!D5/Resultatenrek!$C5)</f>
        <v>-0.27076703569240884</v>
      </c>
      <c r="E5" s="58">
        <f>IF(Resultatenrek!$C5=0,"",Resultatenrek!E5/Resultatenrek!$C5)</f>
        <v>1.5401595625476222E-2</v>
      </c>
    </row>
    <row r="6" spans="1:5">
      <c r="A6" s="20" t="s">
        <v>125</v>
      </c>
      <c r="B6" s="20">
        <v>72</v>
      </c>
      <c r="C6" s="58" t="str">
        <f>IF(Resultatenrek!$C6=0,"",Resultatenrek!C6/Resultatenrek!$C6)</f>
        <v/>
      </c>
      <c r="D6" s="58" t="str">
        <f>IF(Resultatenrek!$C6=0,"",Resultatenrek!D6/Resultatenrek!$C6)</f>
        <v/>
      </c>
      <c r="E6" s="58" t="str">
        <f>IF(Resultatenrek!$C6=0,"",Resultatenrek!E6/Resultatenrek!$C6)</f>
        <v/>
      </c>
    </row>
    <row r="7" spans="1:5">
      <c r="A7" s="20" t="s">
        <v>126</v>
      </c>
      <c r="B7" s="20">
        <v>74</v>
      </c>
      <c r="C7" s="58">
        <f>IF(Resultatenrek!$C7=0,"",Resultatenrek!C7/Resultatenrek!$C7)</f>
        <v>1</v>
      </c>
      <c r="D7" s="58">
        <f>IF(Resultatenrek!$C7=0,"",Resultatenrek!D7/Resultatenrek!$C7)</f>
        <v>0.55647410501022643</v>
      </c>
      <c r="E7" s="58">
        <f>IF(Resultatenrek!$C7=0,"",Resultatenrek!E7/Resultatenrek!$C7)</f>
        <v>0.74117882632263965</v>
      </c>
    </row>
    <row r="8" spans="1:5">
      <c r="A8" s="20" t="s">
        <v>179</v>
      </c>
      <c r="B8" s="20" t="s">
        <v>180</v>
      </c>
      <c r="C8" s="58">
        <f>IF(Resultatenrek!$C8=0,"",Resultatenrek!C8/Resultatenrek!$C8)</f>
        <v>1</v>
      </c>
      <c r="D8" s="58">
        <f>IF(Resultatenrek!$C8=0,"",Resultatenrek!D8/Resultatenrek!$C8)</f>
        <v>0</v>
      </c>
      <c r="E8" s="58">
        <f>IF(Resultatenrek!$C8=0,"",Resultatenrek!E8/Resultatenrek!$C8)</f>
        <v>0</v>
      </c>
    </row>
    <row r="9" spans="1:5">
      <c r="A9" s="60" t="s">
        <v>127</v>
      </c>
      <c r="B9" s="60" t="s">
        <v>182</v>
      </c>
      <c r="C9" s="61">
        <f>IF(Resultatenrek!$C9=0,"",Resultatenrek!C9/Resultatenrek!$C9)</f>
        <v>1</v>
      </c>
      <c r="D9" s="61">
        <f>IF(Resultatenrek!$C9=0,"",Resultatenrek!D9/Resultatenrek!$C9)</f>
        <v>0.98106414795480457</v>
      </c>
      <c r="E9" s="61">
        <f>IF(Resultatenrek!$C9=0,"",Resultatenrek!E9/Resultatenrek!$C9)</f>
        <v>1.0161079399018729</v>
      </c>
    </row>
    <row r="10" spans="1:5">
      <c r="A10" s="20" t="s">
        <v>128</v>
      </c>
      <c r="B10" s="20">
        <v>60</v>
      </c>
      <c r="C10" s="58">
        <f>IF(Resultatenrek!$C10=0,"",Resultatenrek!C10/Resultatenrek!$C10)</f>
        <v>1</v>
      </c>
      <c r="D10" s="58">
        <f>IF(Resultatenrek!$C10=0,"",Resultatenrek!D10/Resultatenrek!$C10)</f>
        <v>0.90780464198183874</v>
      </c>
      <c r="E10" s="58">
        <f>IF(Resultatenrek!$C10=0,"",Resultatenrek!E10/Resultatenrek!$C10)</f>
        <v>0.88483109454717934</v>
      </c>
    </row>
    <row r="11" spans="1:5">
      <c r="A11" s="20" t="s">
        <v>129</v>
      </c>
      <c r="B11" s="20" t="s">
        <v>130</v>
      </c>
      <c r="C11" s="58">
        <f>IF(Resultatenrek!$C11=0,"",Resultatenrek!C11/Resultatenrek!$C11)</f>
        <v>1</v>
      </c>
      <c r="D11" s="58">
        <f>IF(Resultatenrek!$C11=0,"",Resultatenrek!D11/Resultatenrek!$C11)</f>
        <v>0.97566600811781468</v>
      </c>
      <c r="E11" s="58">
        <f>IF(Resultatenrek!$C11=0,"",Resultatenrek!E11/Resultatenrek!$C11)</f>
        <v>1.0769160900834591</v>
      </c>
    </row>
    <row r="12" spans="1:5">
      <c r="A12" s="20" t="s">
        <v>131</v>
      </c>
      <c r="B12" s="20">
        <v>609</v>
      </c>
      <c r="C12" s="58">
        <f>IF(Resultatenrek!$C12=0,"",Resultatenrek!C12/Resultatenrek!$C12)</f>
        <v>1</v>
      </c>
      <c r="D12" s="58">
        <f>IF(Resultatenrek!$C12=0,"",Resultatenrek!D12/Resultatenrek!$C12)</f>
        <v>2.8503712617207112E-2</v>
      </c>
      <c r="E12" s="58">
        <f>IF(Resultatenrek!$C12=0,"",Resultatenrek!E12/Resultatenrek!$C12)</f>
        <v>-1.6040742238871804</v>
      </c>
    </row>
    <row r="13" spans="1:5">
      <c r="A13" s="20" t="s">
        <v>132</v>
      </c>
      <c r="B13" s="20">
        <v>61</v>
      </c>
      <c r="C13" s="58">
        <f>IF(Resultatenrek!$C13=0,"",Resultatenrek!C13/Resultatenrek!$C13)</f>
        <v>1</v>
      </c>
      <c r="D13" s="58">
        <f>IF(Resultatenrek!$C13=0,"",Resultatenrek!D13/Resultatenrek!$C13)</f>
        <v>1.0924213695873295</v>
      </c>
      <c r="E13" s="58">
        <f>IF(Resultatenrek!$C13=0,"",Resultatenrek!E13/Resultatenrek!$C13)</f>
        <v>1.342469486144642</v>
      </c>
    </row>
    <row r="14" spans="1:5" ht="35.25" customHeight="1">
      <c r="A14" s="20" t="s">
        <v>133</v>
      </c>
      <c r="B14" s="20">
        <v>62</v>
      </c>
      <c r="C14" s="58">
        <f>IF(Resultatenrek!$C14=0,"",Resultatenrek!C14/Resultatenrek!$C14)</f>
        <v>1</v>
      </c>
      <c r="D14" s="58">
        <f>IF(Resultatenrek!$C14=0,"",Resultatenrek!D14/Resultatenrek!$C14)</f>
        <v>0.94152352334996026</v>
      </c>
      <c r="E14" s="58">
        <f>IF(Resultatenrek!$C14=0,"",Resultatenrek!E14/Resultatenrek!$C14)</f>
        <v>0.86574829716132484</v>
      </c>
    </row>
    <row r="15" spans="1:5" ht="33.75" customHeight="1">
      <c r="A15" s="20" t="s">
        <v>134</v>
      </c>
      <c r="B15" s="20">
        <v>630</v>
      </c>
      <c r="C15" s="58">
        <f>IF(Resultatenrek!$C15=0,"",Resultatenrek!C15/Resultatenrek!$C15)</f>
        <v>1</v>
      </c>
      <c r="D15" s="58">
        <f>IF(Resultatenrek!$C15=0,"",Resultatenrek!D15/Resultatenrek!$C15)</f>
        <v>0.83059602605456206</v>
      </c>
      <c r="E15" s="58">
        <f>IF(Resultatenrek!$C15=0,"",Resultatenrek!E15/Resultatenrek!$C15)</f>
        <v>0.4758804594072949</v>
      </c>
    </row>
    <row r="16" spans="1:5" ht="27" customHeight="1">
      <c r="A16" s="20" t="s">
        <v>135</v>
      </c>
      <c r="B16" s="20" t="s">
        <v>136</v>
      </c>
      <c r="C16" s="58">
        <f>IF(Resultatenrek!$C16=0,"",Resultatenrek!C16/Resultatenrek!$C16)</f>
        <v>1</v>
      </c>
      <c r="D16" s="58">
        <f>IF(Resultatenrek!$C16=0,"",Resultatenrek!D16/Resultatenrek!$C16)</f>
        <v>2.4402910685805423</v>
      </c>
      <c r="E16" s="58">
        <f>IF(Resultatenrek!$C16=0,"",Resultatenrek!E16/Resultatenrek!$C16)</f>
        <v>2.7249003189792664</v>
      </c>
    </row>
    <row r="17" spans="1:5">
      <c r="A17" s="20" t="s">
        <v>137</v>
      </c>
      <c r="B17" s="20" t="s">
        <v>184</v>
      </c>
      <c r="C17" s="58">
        <f>IF(Resultatenrek!$C17=0,"",Resultatenrek!C17/Resultatenrek!$C17)</f>
        <v>1</v>
      </c>
      <c r="D17" s="58">
        <f>IF(Resultatenrek!$C17=0,"",Resultatenrek!D17/Resultatenrek!$C17)</f>
        <v>-2.815070226496267</v>
      </c>
      <c r="E17" s="58">
        <f>IF(Resultatenrek!$C17=0,"",Resultatenrek!E17/Resultatenrek!$C17)</f>
        <v>-4.1087561685435912</v>
      </c>
    </row>
    <row r="18" spans="1:5">
      <c r="A18" s="20" t="s">
        <v>138</v>
      </c>
      <c r="B18" s="20" t="s">
        <v>139</v>
      </c>
      <c r="C18" s="58">
        <f>IF(Resultatenrek!$C18=0,"",Resultatenrek!C18/Resultatenrek!$C18)</f>
        <v>1</v>
      </c>
      <c r="D18" s="58">
        <f>IF(Resultatenrek!$C18=0,"",Resultatenrek!D18/Resultatenrek!$C18)</f>
        <v>0.85502243356977292</v>
      </c>
      <c r="E18" s="58">
        <f>IF(Resultatenrek!$C18=0,"",Resultatenrek!E18/Resultatenrek!$C18)</f>
        <v>0.9208806295327252</v>
      </c>
    </row>
    <row r="19" spans="1:5">
      <c r="A19" s="20" t="s">
        <v>183</v>
      </c>
      <c r="B19" s="20" t="s">
        <v>195</v>
      </c>
      <c r="C19" s="58">
        <f>IF(Resultatenrek!$C19=0,"",Resultatenrek!C19/Resultatenrek!$C19)</f>
        <v>1</v>
      </c>
      <c r="D19" s="58">
        <f>IF(Resultatenrek!$C19=0,"",Resultatenrek!D19/Resultatenrek!$C19)</f>
        <v>1.1781276958621305</v>
      </c>
      <c r="E19" s="58">
        <f>IF(Resultatenrek!$C19=0,"",Resultatenrek!E19/Resultatenrek!$C19)</f>
        <v>0.55829011690745567</v>
      </c>
    </row>
    <row r="20" spans="1:5">
      <c r="A20" s="60" t="s">
        <v>140</v>
      </c>
      <c r="B20" s="60">
        <v>9901</v>
      </c>
      <c r="C20" s="61">
        <f>IF(Resultatenrek!$C20=0,"",Resultatenrek!C20/Resultatenrek!$C20)</f>
        <v>1</v>
      </c>
      <c r="D20" s="61">
        <f>IF(Resultatenrek!$C20=0,"",Resultatenrek!D20/Resultatenrek!$C20)</f>
        <v>0.44735240263121884</v>
      </c>
      <c r="E20" s="61">
        <f>IF(Resultatenrek!$C20=0,"",Resultatenrek!E20/Resultatenrek!$C20)</f>
        <v>-1.9671004763712314</v>
      </c>
    </row>
    <row r="21" spans="1:5">
      <c r="A21" s="60" t="s">
        <v>141</v>
      </c>
      <c r="B21" s="60" t="s">
        <v>185</v>
      </c>
      <c r="C21" s="61">
        <f>IF(Resultatenrek!$C21=0,"",Resultatenrek!C21/Resultatenrek!$C21)</f>
        <v>1</v>
      </c>
      <c r="D21" s="61">
        <f>IF(Resultatenrek!$C21=0,"",Resultatenrek!D21/Resultatenrek!$C21)</f>
        <v>0.16970974319030491</v>
      </c>
      <c r="E21" s="61">
        <f>IF(Resultatenrek!$C21=0,"",Resultatenrek!E21/Resultatenrek!$C21)</f>
        <v>0.48560170442830636</v>
      </c>
    </row>
    <row r="22" spans="1:5">
      <c r="A22" s="20" t="s">
        <v>192</v>
      </c>
      <c r="B22" s="20">
        <v>75</v>
      </c>
      <c r="C22" s="58">
        <f>IF(Resultatenrek!$C22=0,"",Resultatenrek!C22/Resultatenrek!$C22)</f>
        <v>1</v>
      </c>
      <c r="D22" s="58">
        <f>IF(Resultatenrek!$C22=0,"",Resultatenrek!D22/Resultatenrek!$C22)</f>
        <v>0.13410918421112919</v>
      </c>
      <c r="E22" s="58">
        <f>IF(Resultatenrek!$C22=0,"",Resultatenrek!E22/Resultatenrek!$C22)</f>
        <v>0.41701221048773224</v>
      </c>
    </row>
    <row r="23" spans="1:5">
      <c r="A23" s="20" t="s">
        <v>142</v>
      </c>
      <c r="B23" s="20">
        <v>750</v>
      </c>
      <c r="C23" s="58">
        <f>IF(Resultatenrek!$C23=0,"",Resultatenrek!C23/Resultatenrek!$C23)</f>
        <v>1</v>
      </c>
      <c r="D23" s="58">
        <f>IF(Resultatenrek!$C23=0,"",Resultatenrek!D23/Resultatenrek!$C23)</f>
        <v>0</v>
      </c>
      <c r="E23" s="58">
        <f>IF(Resultatenrek!$C23=0,"",Resultatenrek!E23/Resultatenrek!$C23)</f>
        <v>0</v>
      </c>
    </row>
    <row r="24" spans="1:5">
      <c r="A24" s="20" t="s">
        <v>143</v>
      </c>
      <c r="B24" s="20">
        <v>751</v>
      </c>
      <c r="C24" s="58">
        <f>IF(Resultatenrek!$C24=0,"",Resultatenrek!C24/Resultatenrek!$C24)</f>
        <v>1</v>
      </c>
      <c r="D24" s="58">
        <f>IF(Resultatenrek!$C24=0,"",Resultatenrek!D24/Resultatenrek!$C24)</f>
        <v>0.15072012006811555</v>
      </c>
      <c r="E24" s="58">
        <f>IF(Resultatenrek!$C24=0,"",Resultatenrek!E24/Resultatenrek!$C24)</f>
        <v>0.48261032701243978</v>
      </c>
    </row>
    <row r="25" spans="1:5" ht="31.5" customHeight="1">
      <c r="A25" s="20" t="s">
        <v>144</v>
      </c>
      <c r="B25" s="20" t="s">
        <v>145</v>
      </c>
      <c r="C25" s="58">
        <f>IF(Resultatenrek!$C25=0,"",Resultatenrek!C25/Resultatenrek!$C25)</f>
        <v>1</v>
      </c>
      <c r="D25" s="58">
        <f>IF(Resultatenrek!$C25=0,"",Resultatenrek!D25/Resultatenrek!$C25)</f>
        <v>0.33634912187333688</v>
      </c>
      <c r="E25" s="58">
        <f>IF(Resultatenrek!$C25=0,"",Resultatenrek!E25/Resultatenrek!$C25)</f>
        <v>0.78871740287386904</v>
      </c>
    </row>
    <row r="26" spans="1:5">
      <c r="A26" s="20" t="s">
        <v>186</v>
      </c>
      <c r="B26" s="20" t="s">
        <v>187</v>
      </c>
      <c r="C26" s="58" t="str">
        <f>IF(Resultatenrek!$C26=0,"",Resultatenrek!C26/Resultatenrek!$C26)</f>
        <v/>
      </c>
      <c r="D26" s="58" t="str">
        <f>IF(Resultatenrek!$C26=0,"",Resultatenrek!D26/Resultatenrek!$C26)</f>
        <v/>
      </c>
      <c r="E26" s="58" t="str">
        <f>IF(Resultatenrek!$C26=0,"",Resultatenrek!E26/Resultatenrek!$C26)</f>
        <v/>
      </c>
    </row>
    <row r="27" spans="1:5" ht="36.75" customHeight="1">
      <c r="A27" s="60" t="s">
        <v>146</v>
      </c>
      <c r="B27" s="60" t="s">
        <v>188</v>
      </c>
      <c r="C27" s="61">
        <f>IF(Resultatenrek!$C27=0,"",Resultatenrek!C27/Resultatenrek!$C27)</f>
        <v>1</v>
      </c>
      <c r="D27" s="61">
        <f>IF(Resultatenrek!$C27=0,"",Resultatenrek!D27/Resultatenrek!$C27)</f>
        <v>2.5196042013232769</v>
      </c>
      <c r="E27" s="61">
        <f>IF(Resultatenrek!$C27=0,"",Resultatenrek!E27/Resultatenrek!$C27)</f>
        <v>1.4717875004710608</v>
      </c>
    </row>
    <row r="28" spans="1:5">
      <c r="A28" s="20" t="s">
        <v>189</v>
      </c>
      <c r="B28" s="20">
        <v>65</v>
      </c>
      <c r="C28" s="58">
        <f>IF(Resultatenrek!$C28=0,"",Resultatenrek!C28/Resultatenrek!$C28)</f>
        <v>1</v>
      </c>
      <c r="D28" s="58">
        <f>IF(Resultatenrek!$C28=0,"",Resultatenrek!D28/Resultatenrek!$C28)</f>
        <v>2.5196042013232769</v>
      </c>
      <c r="E28" s="58">
        <f>IF(Resultatenrek!$C28=0,"",Resultatenrek!E28/Resultatenrek!$C28)</f>
        <v>0.81455281532804669</v>
      </c>
    </row>
    <row r="29" spans="1:5" ht="35.25" customHeight="1">
      <c r="A29" s="20" t="s">
        <v>147</v>
      </c>
      <c r="B29" s="20">
        <v>650</v>
      </c>
      <c r="C29" s="58">
        <f>IF(Resultatenrek!$C29=0,"",Resultatenrek!C29/Resultatenrek!$C29)</f>
        <v>1</v>
      </c>
      <c r="D29" s="58">
        <f>IF(Resultatenrek!$C29=0,"",Resultatenrek!D29/Resultatenrek!$C29)</f>
        <v>3.0232337600758652</v>
      </c>
      <c r="E29" s="58">
        <f>IF(Resultatenrek!$C29=0,"",Resultatenrek!E29/Resultatenrek!$C29)</f>
        <v>0.64984799040526597</v>
      </c>
    </row>
    <row r="30" spans="1:5">
      <c r="A30" s="20" t="s">
        <v>148</v>
      </c>
      <c r="B30" s="20">
        <v>651</v>
      </c>
      <c r="C30" s="58" t="str">
        <f>IF(Resultatenrek!$C30=0,"",Resultatenrek!C30/Resultatenrek!$C30)</f>
        <v/>
      </c>
      <c r="D30" s="58" t="str">
        <f>IF(Resultatenrek!$C30=0,"",Resultatenrek!D30/Resultatenrek!$C30)</f>
        <v/>
      </c>
      <c r="E30" s="58" t="str">
        <f>IF(Resultatenrek!$C30=0,"",Resultatenrek!E30/Resultatenrek!$C30)</f>
        <v/>
      </c>
    </row>
    <row r="31" spans="1:5">
      <c r="A31" s="20" t="s">
        <v>149</v>
      </c>
      <c r="B31" s="20" t="s">
        <v>150</v>
      </c>
      <c r="C31" s="58">
        <f>IF(Resultatenrek!$C31=0,"",Resultatenrek!C31/Resultatenrek!$C31)</f>
        <v>1</v>
      </c>
      <c r="D31" s="58">
        <f>IF(Resultatenrek!$C31=0,"",Resultatenrek!D31/Resultatenrek!$C31)</f>
        <v>0.81369422990623297</v>
      </c>
      <c r="E31" s="58">
        <f>IF(Resultatenrek!$C31=0,"",Resultatenrek!E31/Resultatenrek!$C31)</f>
        <v>1.3724462079879072</v>
      </c>
    </row>
    <row r="32" spans="1:5">
      <c r="A32" s="20" t="s">
        <v>190</v>
      </c>
      <c r="B32" s="20" t="s">
        <v>191</v>
      </c>
      <c r="C32" s="58" t="str">
        <f>IF(Resultatenrek!$C32=0,"",Resultatenrek!C32/Resultatenrek!$C32)</f>
        <v/>
      </c>
      <c r="D32" s="58" t="str">
        <f>IF(Resultatenrek!$C32=0,"",Resultatenrek!D32/Resultatenrek!$C32)</f>
        <v/>
      </c>
      <c r="E32" s="58" t="str">
        <f>IF(Resultatenrek!$C32=0,"",Resultatenrek!E32/Resultatenrek!$C32)</f>
        <v/>
      </c>
    </row>
    <row r="33" spans="1:5">
      <c r="A33" s="60" t="s">
        <v>193</v>
      </c>
      <c r="B33" s="60">
        <v>9903</v>
      </c>
      <c r="C33" s="61">
        <f>IF(Resultatenrek!$C33=0,"",Resultatenrek!C33/Resultatenrek!$C33)</f>
        <v>1</v>
      </c>
      <c r="D33" s="61">
        <f>IF(Resultatenrek!$C33=0,"",Resultatenrek!D33/Resultatenrek!$C33)</f>
        <v>0.177772255480484</v>
      </c>
      <c r="E33" s="61">
        <f>IF(Resultatenrek!$C33=0,"",Resultatenrek!E33/Resultatenrek!$C33)</f>
        <v>-2.3281188362165834</v>
      </c>
    </row>
    <row r="34" spans="1:5">
      <c r="A34" s="20" t="s">
        <v>151</v>
      </c>
      <c r="B34" s="20">
        <v>780</v>
      </c>
      <c r="C34" s="58" t="str">
        <f>IF(Resultatenrek!$C34=0,"",Resultatenrek!C34/Resultatenrek!$C34)</f>
        <v/>
      </c>
      <c r="D34" s="58" t="str">
        <f>IF(Resultatenrek!$C34=0,"",Resultatenrek!D34/Resultatenrek!$C34)</f>
        <v/>
      </c>
      <c r="E34" s="58" t="str">
        <f>IF(Resultatenrek!$C34=0,"",Resultatenrek!E34/Resultatenrek!$C34)</f>
        <v/>
      </c>
    </row>
    <row r="35" spans="1:5">
      <c r="A35" s="20" t="s">
        <v>152</v>
      </c>
      <c r="B35" s="20">
        <v>680</v>
      </c>
      <c r="C35" s="58" t="str">
        <f>IF(Resultatenrek!$C35=0,"",Resultatenrek!C35/Resultatenrek!$C35)</f>
        <v/>
      </c>
      <c r="D35" s="58" t="str">
        <f>IF(Resultatenrek!$C35=0,"",Resultatenrek!D35/Resultatenrek!$C35)</f>
        <v/>
      </c>
      <c r="E35" s="58" t="str">
        <f>IF(Resultatenrek!$C35=0,"",Resultatenrek!E35/Resultatenrek!$C35)</f>
        <v/>
      </c>
    </row>
    <row r="36" spans="1:5">
      <c r="A36" s="20" t="s">
        <v>153</v>
      </c>
      <c r="B36" s="20" t="s">
        <v>154</v>
      </c>
      <c r="C36" s="58">
        <f>IF(Resultatenrek!$C36=0,"",Resultatenrek!C36/Resultatenrek!$C36)</f>
        <v>1</v>
      </c>
      <c r="D36" s="58">
        <f>IF(Resultatenrek!$C36=0,"",Resultatenrek!D36/Resultatenrek!$C36)</f>
        <v>0.2183602852563403</v>
      </c>
      <c r="E36" s="58">
        <f>IF(Resultatenrek!$C36=0,"",Resultatenrek!E36/Resultatenrek!$C36)</f>
        <v>8.5353818249713268E-4</v>
      </c>
    </row>
    <row r="37" spans="1:5">
      <c r="A37" s="20" t="s">
        <v>155</v>
      </c>
      <c r="B37" s="20" t="s">
        <v>194</v>
      </c>
      <c r="C37" s="58">
        <f>IF(Resultatenrek!$C37=0,"",Resultatenrek!C37/Resultatenrek!$C37)</f>
        <v>1</v>
      </c>
      <c r="D37" s="58">
        <f>IF(Resultatenrek!$C37=0,"",Resultatenrek!D37/Resultatenrek!$C37)</f>
        <v>0.2115451023874349</v>
      </c>
      <c r="E37" s="58">
        <f>IF(Resultatenrek!$C37=0,"",Resultatenrek!E37/Resultatenrek!$C37)</f>
        <v>8.2689863679182127E-4</v>
      </c>
    </row>
    <row r="38" spans="1:5">
      <c r="A38" s="20" t="s">
        <v>156</v>
      </c>
      <c r="B38" s="20">
        <v>77</v>
      </c>
      <c r="C38" s="58">
        <f>IF(Resultatenrek!$C38=0,"",Resultatenrek!C38/Resultatenrek!$C38)</f>
        <v>1</v>
      </c>
      <c r="D38" s="58">
        <f>IF(Resultatenrek!$C38=0,"",Resultatenrek!D38/Resultatenrek!$C38)</f>
        <v>0</v>
      </c>
      <c r="E38" s="58">
        <f>IF(Resultatenrek!$C38=0,"",Resultatenrek!E38/Resultatenrek!$C38)</f>
        <v>0</v>
      </c>
    </row>
    <row r="39" spans="1:5">
      <c r="A39" s="60" t="s">
        <v>157</v>
      </c>
      <c r="B39" s="60">
        <v>9904</v>
      </c>
      <c r="C39" s="61">
        <f>IF(Resultatenrek!$C39=0,"",Resultatenrek!C39/Resultatenrek!$C39)</f>
        <v>1</v>
      </c>
      <c r="D39" s="61">
        <f>IF(Resultatenrek!$C39=0,"",Resultatenrek!D39/Resultatenrek!$C39)</f>
        <v>0.16198752375249312</v>
      </c>
      <c r="E39" s="61">
        <f>IF(Resultatenrek!$C39=0,"",Resultatenrek!E39/Resultatenrek!$C39)</f>
        <v>-3.2338707015649533</v>
      </c>
    </row>
    <row r="40" spans="1:5">
      <c r="A40" s="20" t="s">
        <v>158</v>
      </c>
      <c r="B40" s="20">
        <v>789</v>
      </c>
      <c r="C40" s="58" t="str">
        <f>IF(Resultatenrek!$C40=0,"",Resultatenrek!C40/Resultatenrek!$C40)</f>
        <v/>
      </c>
      <c r="D40" s="58" t="str">
        <f>IF(Resultatenrek!$C40=0,"",Resultatenrek!D40/Resultatenrek!$C40)</f>
        <v/>
      </c>
      <c r="E40" s="58" t="str">
        <f>IF(Resultatenrek!$C40=0,"",Resultatenrek!E40/Resultatenrek!$C40)</f>
        <v/>
      </c>
    </row>
    <row r="41" spans="1:5">
      <c r="A41" s="20" t="s">
        <v>159</v>
      </c>
      <c r="B41" s="20">
        <v>689</v>
      </c>
      <c r="C41" s="58" t="str">
        <f>IF(Resultatenrek!$C41=0,"",Resultatenrek!C41/Resultatenrek!$C41)</f>
        <v/>
      </c>
      <c r="D41" s="58" t="str">
        <f>IF(Resultatenrek!$C41=0,"",Resultatenrek!D41/Resultatenrek!$C41)</f>
        <v/>
      </c>
      <c r="E41" s="58" t="str">
        <f>IF(Resultatenrek!$C41=0,"",Resultatenrek!E41/Resultatenrek!$C41)</f>
        <v/>
      </c>
    </row>
    <row r="42" spans="1:5">
      <c r="A42" s="60" t="s">
        <v>160</v>
      </c>
      <c r="B42" s="60">
        <v>9905</v>
      </c>
      <c r="C42" s="61">
        <f>IF(Resultatenrek!$C42=0,"",Resultatenrek!C42/Resultatenrek!$C42)</f>
        <v>1</v>
      </c>
      <c r="D42" s="61">
        <f>IF(Resultatenrek!$C42=0,"",Resultatenrek!D42/Resultatenrek!$C42)</f>
        <v>0.16198752375249312</v>
      </c>
      <c r="E42" s="61">
        <f>IF(Resultatenrek!$C42=0,"",Resultatenrek!E42/Resultatenrek!$C42)</f>
        <v>-3.2338707015649533</v>
      </c>
    </row>
    <row r="43" spans="1:5">
      <c r="A43" s="7"/>
      <c r="B43" s="7"/>
      <c r="C43" s="40"/>
      <c r="D43" s="33"/>
    </row>
    <row r="44" spans="1:5" ht="31.5" customHeight="1">
      <c r="A44" s="10"/>
      <c r="B44" s="7"/>
      <c r="C44" s="40"/>
      <c r="D44" s="33"/>
    </row>
    <row r="45" spans="1:5">
      <c r="A45" s="11"/>
      <c r="B45" s="11"/>
      <c r="C45" s="40"/>
      <c r="D45" s="33"/>
    </row>
    <row r="46" spans="1:5">
      <c r="A46" s="7"/>
      <c r="B46" s="11"/>
      <c r="C46" s="40"/>
      <c r="D46" s="33"/>
    </row>
    <row r="47" spans="1:5">
      <c r="A47" s="7"/>
      <c r="B47" s="11"/>
      <c r="C47" s="40"/>
      <c r="D47" s="33"/>
    </row>
    <row r="48" spans="1:5">
      <c r="A48" s="11"/>
      <c r="B48" s="11"/>
      <c r="C48" s="40"/>
      <c r="D48" s="33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tabSelected="1" topLeftCell="A5" workbookViewId="0">
      <selection activeCell="E6" sqref="E6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196</v>
      </c>
      <c r="D3" s="12" t="s">
        <v>197</v>
      </c>
      <c r="E3" s="12" t="s">
        <v>198</v>
      </c>
    </row>
    <row r="4" spans="1:5">
      <c r="A4" s="12" t="s">
        <v>4</v>
      </c>
      <c r="B4" s="20">
        <v>20</v>
      </c>
      <c r="C4" s="35">
        <f>Balans!C4/Balans!C$47</f>
        <v>0</v>
      </c>
      <c r="D4" s="35">
        <f>Balans!D4/Balans!D$47</f>
        <v>0</v>
      </c>
      <c r="E4" s="35">
        <f>Balans!E4/Balans!E$47</f>
        <v>0</v>
      </c>
    </row>
    <row r="5" spans="1:5">
      <c r="A5" s="16" t="s">
        <v>3</v>
      </c>
      <c r="B5" s="16" t="s">
        <v>223</v>
      </c>
      <c r="C5" s="28">
        <f>Balans!C5/Balans!C$47</f>
        <v>0.22351135387361742</v>
      </c>
      <c r="D5" s="28">
        <f>Balans!D5/Balans!D$47</f>
        <v>0.25872661916962969</v>
      </c>
      <c r="E5" s="28">
        <f>Balans!E5/Balans!E$47</f>
        <v>0.29190276031840556</v>
      </c>
    </row>
    <row r="6" spans="1:5">
      <c r="A6" s="12" t="s">
        <v>5</v>
      </c>
      <c r="B6" s="20">
        <v>21</v>
      </c>
      <c r="C6" s="35">
        <f>Balans!C6/Balans!C$47</f>
        <v>1.7741176831534693E-2</v>
      </c>
      <c r="D6" s="35">
        <f>Balans!D6/Balans!D$47</f>
        <v>1.526866632364841E-3</v>
      </c>
      <c r="E6" s="35">
        <f>Balans!E6/Balans!E$47</f>
        <v>7.285847756588029E-3</v>
      </c>
    </row>
    <row r="7" spans="1:5">
      <c r="A7" s="12" t="s">
        <v>6</v>
      </c>
      <c r="B7" s="12" t="s">
        <v>7</v>
      </c>
      <c r="C7" s="35">
        <f>Balans!C7/Balans!C$47</f>
        <v>0.20405580331399981</v>
      </c>
      <c r="D7" s="35">
        <f>Balans!D7/Balans!D$47</f>
        <v>0.25548810179403175</v>
      </c>
      <c r="E7" s="35">
        <f>Balans!E7/Balans!E$47</f>
        <v>0.28271217792714415</v>
      </c>
    </row>
    <row r="8" spans="1:5">
      <c r="A8" s="12" t="s">
        <v>8</v>
      </c>
      <c r="B8" s="20">
        <v>22</v>
      </c>
      <c r="C8" s="35">
        <f>Balans!C8/Balans!C$47</f>
        <v>0.14350648646187192</v>
      </c>
      <c r="D8" s="35">
        <f>Balans!D8/Balans!D$47</f>
        <v>0.19366708406745359</v>
      </c>
      <c r="E8" s="35">
        <f>Balans!E8/Balans!E$47</f>
        <v>0.21141122765228165</v>
      </c>
    </row>
    <row r="9" spans="1:5">
      <c r="A9" s="12" t="s">
        <v>9</v>
      </c>
      <c r="B9" s="20">
        <v>23</v>
      </c>
      <c r="C9" s="35">
        <f>Balans!C9/Balans!C$47</f>
        <v>5.774157208416366E-2</v>
      </c>
      <c r="D9" s="35">
        <f>Balans!D9/Balans!D$47</f>
        <v>5.9514732993353713E-2</v>
      </c>
      <c r="E9" s="35">
        <f>Balans!E9/Balans!E$47</f>
        <v>6.0306051059102542E-2</v>
      </c>
    </row>
    <row r="10" spans="1:5">
      <c r="A10" s="12" t="s">
        <v>10</v>
      </c>
      <c r="B10" s="20">
        <v>24</v>
      </c>
      <c r="C10" s="35">
        <f>Balans!C10/Balans!C$47</f>
        <v>2.7501152762584393E-3</v>
      </c>
      <c r="D10" s="35">
        <f>Balans!D10/Balans!D$47</f>
        <v>2.3062847332244482E-3</v>
      </c>
      <c r="E10" s="35">
        <f>Balans!E10/Balans!E$47</f>
        <v>1.099489921575993E-2</v>
      </c>
    </row>
    <row r="11" spans="1:5">
      <c r="A11" s="12" t="s">
        <v>11</v>
      </c>
      <c r="B11" s="20">
        <v>25</v>
      </c>
      <c r="C11" s="35">
        <f>Balans!C11/Balans!C$47</f>
        <v>5.7629491705810149E-5</v>
      </c>
      <c r="D11" s="35">
        <f>Balans!D11/Balans!D$47</f>
        <v>0</v>
      </c>
      <c r="E11" s="35">
        <f>Balans!E11/Balans!E$47</f>
        <v>0</v>
      </c>
    </row>
    <row r="12" spans="1:5">
      <c r="A12" s="12" t="s">
        <v>12</v>
      </c>
      <c r="B12" s="20">
        <v>26</v>
      </c>
      <c r="C12" s="35">
        <f>Balans!C12/Balans!C$47</f>
        <v>0</v>
      </c>
      <c r="D12" s="35">
        <f>Balans!D12/Balans!D$47</f>
        <v>0</v>
      </c>
      <c r="E12" s="35">
        <f>Balans!E12/Balans!E$47</f>
        <v>0</v>
      </c>
    </row>
    <row r="13" spans="1:5">
      <c r="A13" s="12" t="s">
        <v>13</v>
      </c>
      <c r="B13" s="20">
        <v>27</v>
      </c>
      <c r="C13" s="35">
        <f>Balans!C13/Balans!C$47</f>
        <v>0</v>
      </c>
      <c r="D13" s="35">
        <f>Balans!D13/Balans!D$47</f>
        <v>0</v>
      </c>
      <c r="E13" s="35">
        <f>Balans!E13/Balans!E$47</f>
        <v>0</v>
      </c>
    </row>
    <row r="14" spans="1:5">
      <c r="A14" s="12" t="s">
        <v>14</v>
      </c>
      <c r="B14" s="20">
        <v>28</v>
      </c>
      <c r="C14" s="35">
        <f>Balans!C14/Balans!C$47</f>
        <v>1.7143737280829136E-3</v>
      </c>
      <c r="D14" s="35">
        <f>Balans!D14/Balans!D$47</f>
        <v>1.7116507432331154E-3</v>
      </c>
      <c r="E14" s="35">
        <f>Balans!E14/Balans!E$47</f>
        <v>1.9047346346733988E-3</v>
      </c>
    </row>
    <row r="15" spans="1:5">
      <c r="A15" s="12" t="s">
        <v>15</v>
      </c>
      <c r="B15" s="12" t="s">
        <v>16</v>
      </c>
      <c r="C15" s="35">
        <f>Balans!C15/Balans!C$47</f>
        <v>1.2235556470441011E-3</v>
      </c>
      <c r="D15" s="35">
        <f>Balans!D15/Balans!D$47</f>
        <v>1.6173861844510794E-3</v>
      </c>
      <c r="E15" s="35">
        <f>Balans!E15/Balans!E$47</f>
        <v>1.7727798252910314E-3</v>
      </c>
    </row>
    <row r="16" spans="1:5">
      <c r="A16" s="12" t="s">
        <v>17</v>
      </c>
      <c r="B16" s="20">
        <v>280</v>
      </c>
      <c r="C16" s="35">
        <f>Balans!C16/Balans!C$47</f>
        <v>1.2235556470441011E-3</v>
      </c>
      <c r="D16" s="35">
        <f>Balans!D16/Balans!D$47</f>
        <v>1.6173861844510794E-3</v>
      </c>
      <c r="E16" s="35">
        <f>Balans!E16/Balans!E$47</f>
        <v>1.7727798252910314E-3</v>
      </c>
    </row>
    <row r="17" spans="1:5">
      <c r="A17" s="12" t="s">
        <v>18</v>
      </c>
      <c r="B17" s="20">
        <v>281</v>
      </c>
      <c r="C17" s="35">
        <f>Balans!C17/Balans!C$47</f>
        <v>0</v>
      </c>
      <c r="D17" s="35">
        <f>Balans!D17/Balans!D$47</f>
        <v>0</v>
      </c>
      <c r="E17" s="35">
        <f>Balans!E17/Balans!E$47</f>
        <v>0</v>
      </c>
    </row>
    <row r="18" spans="1:5">
      <c r="A18" s="12" t="s">
        <v>19</v>
      </c>
      <c r="B18" s="12"/>
      <c r="C18" s="35">
        <f>Balans!C18/Balans!C$47</f>
        <v>0</v>
      </c>
      <c r="D18" s="35">
        <f>Balans!D18/Balans!D$47</f>
        <v>0</v>
      </c>
      <c r="E18" s="35">
        <f>Balans!E18/Balans!E$47</f>
        <v>0</v>
      </c>
    </row>
    <row r="19" spans="1:5">
      <c r="A19" s="12" t="s">
        <v>20</v>
      </c>
      <c r="B19" s="12" t="s">
        <v>21</v>
      </c>
      <c r="C19" s="35">
        <f>Balans!C19/Balans!C$47</f>
        <v>0</v>
      </c>
      <c r="D19" s="35">
        <f>Balans!D19/Balans!D$47</f>
        <v>0</v>
      </c>
      <c r="E19" s="35">
        <f>Balans!E19/Balans!E$47</f>
        <v>0</v>
      </c>
    </row>
    <row r="20" spans="1:5">
      <c r="A20" s="12" t="s">
        <v>17</v>
      </c>
      <c r="B20" s="20">
        <v>282</v>
      </c>
      <c r="C20" s="35">
        <f>Balans!C20/Balans!C$47</f>
        <v>0</v>
      </c>
      <c r="D20" s="35">
        <f>Balans!D20/Balans!D$47</f>
        <v>0</v>
      </c>
      <c r="E20" s="35">
        <f>Balans!E20/Balans!E$47</f>
        <v>0</v>
      </c>
    </row>
    <row r="21" spans="1:5">
      <c r="A21" s="12" t="s">
        <v>18</v>
      </c>
      <c r="B21" s="20">
        <v>283</v>
      </c>
      <c r="C21" s="35">
        <f>Balans!C21/Balans!C$47</f>
        <v>0</v>
      </c>
      <c r="D21" s="35">
        <f>Balans!D21/Balans!D$47</f>
        <v>0</v>
      </c>
      <c r="E21" s="35">
        <f>Balans!E21/Balans!E$47</f>
        <v>0</v>
      </c>
    </row>
    <row r="22" spans="1:5">
      <c r="A22" s="12" t="s">
        <v>22</v>
      </c>
      <c r="B22" s="12" t="s">
        <v>23</v>
      </c>
      <c r="C22" s="35">
        <f>Balans!C22/Balans!C$47</f>
        <v>4.9081808103881234E-4</v>
      </c>
      <c r="D22" s="35">
        <f>Balans!D22/Balans!D$47</f>
        <v>9.4173217155309354E-5</v>
      </c>
      <c r="E22" s="35">
        <f>Balans!E22/Balans!E$47</f>
        <v>1.3195480938236741E-4</v>
      </c>
    </row>
    <row r="23" spans="1:5">
      <c r="A23" s="12" t="s">
        <v>24</v>
      </c>
      <c r="B23" s="20">
        <v>284</v>
      </c>
      <c r="C23" s="35">
        <f>Balans!C23/Balans!C$47</f>
        <v>0</v>
      </c>
      <c r="D23" s="35">
        <f>Balans!D23/Balans!D$47</f>
        <v>0</v>
      </c>
      <c r="E23" s="35">
        <f>Balans!E23/Balans!E$47</f>
        <v>0</v>
      </c>
    </row>
    <row r="24" spans="1:5">
      <c r="A24" s="12" t="s">
        <v>25</v>
      </c>
      <c r="B24" s="12" t="s">
        <v>26</v>
      </c>
      <c r="C24" s="35">
        <f>Balans!C24/Balans!C$47</f>
        <v>4.9081808103881234E-4</v>
      </c>
      <c r="D24" s="35">
        <f>Balans!D24/Balans!D$47</f>
        <v>9.4173217155309354E-5</v>
      </c>
      <c r="E24" s="35">
        <f>Balans!E24/Balans!E$47</f>
        <v>1.3195480938236741E-4</v>
      </c>
    </row>
    <row r="25" spans="1:5">
      <c r="A25" s="12"/>
      <c r="B25" s="12"/>
      <c r="C25" s="35"/>
      <c r="D25" s="35"/>
      <c r="E25" s="35"/>
    </row>
    <row r="26" spans="1:5">
      <c r="A26" s="16" t="s">
        <v>27</v>
      </c>
      <c r="B26" s="16" t="s">
        <v>28</v>
      </c>
      <c r="C26" s="28">
        <f>Balans!C26/Balans!C$47</f>
        <v>0.77648864612638258</v>
      </c>
      <c r="D26" s="28">
        <f>Balans!D26/Balans!D$47</f>
        <v>0.74127338083037031</v>
      </c>
      <c r="E26" s="28">
        <f>Balans!E26/Balans!E$47</f>
        <v>0.70809723968159444</v>
      </c>
    </row>
    <row r="27" spans="1:5">
      <c r="A27" s="12" t="s">
        <v>29</v>
      </c>
      <c r="B27" s="20">
        <v>29</v>
      </c>
      <c r="C27" s="35">
        <f>Balans!C27/Balans!C$47</f>
        <v>0</v>
      </c>
      <c r="D27" s="35">
        <f>Balans!D27/Balans!D$47</f>
        <v>2.28354066816948E-2</v>
      </c>
      <c r="E27" s="35">
        <f>Balans!E27/Balans!E$47</f>
        <v>0</v>
      </c>
    </row>
    <row r="28" spans="1:5">
      <c r="A28" s="12" t="s">
        <v>30</v>
      </c>
      <c r="B28" s="20">
        <v>290</v>
      </c>
      <c r="C28" s="35">
        <f>Balans!C28/Balans!C$47</f>
        <v>0</v>
      </c>
      <c r="D28" s="35">
        <f>Balans!D28/Balans!D$47</f>
        <v>0</v>
      </c>
      <c r="E28" s="35">
        <f>Balans!E28/Balans!E$47</f>
        <v>0</v>
      </c>
    </row>
    <row r="29" spans="1:5">
      <c r="A29" s="12" t="s">
        <v>31</v>
      </c>
      <c r="B29" s="20">
        <v>291</v>
      </c>
      <c r="C29" s="35">
        <f>Balans!C29/Balans!C$47</f>
        <v>0</v>
      </c>
      <c r="D29" s="35">
        <f>Balans!D29/Balans!D$47</f>
        <v>2.28354066816948E-2</v>
      </c>
      <c r="E29" s="35">
        <f>Balans!E29/Balans!E$47</f>
        <v>0</v>
      </c>
    </row>
    <row r="30" spans="1:5">
      <c r="A30" s="12" t="s">
        <v>32</v>
      </c>
      <c r="B30" s="20">
        <v>3</v>
      </c>
      <c r="C30" s="35">
        <f>Balans!C30/Balans!C$47</f>
        <v>0.28040762431265259</v>
      </c>
      <c r="D30" s="35">
        <f>Balans!D30/Balans!D$47</f>
        <v>0.3622864672538898</v>
      </c>
      <c r="E30" s="35">
        <f>Balans!E30/Balans!E$47</f>
        <v>0.46163979580844244</v>
      </c>
    </row>
    <row r="31" spans="1:5">
      <c r="A31" s="12" t="s">
        <v>33</v>
      </c>
      <c r="B31" s="12" t="s">
        <v>34</v>
      </c>
      <c r="C31" s="35">
        <f>Balans!C31/Balans!C$47</f>
        <v>0.28040762431265259</v>
      </c>
      <c r="D31" s="35">
        <f>Balans!D31/Balans!D$47</f>
        <v>0.3622864672538898</v>
      </c>
      <c r="E31" s="35">
        <f>Balans!E31/Balans!E$47</f>
        <v>0.46163979580844244</v>
      </c>
    </row>
    <row r="32" spans="1:5">
      <c r="A32" s="12" t="s">
        <v>35</v>
      </c>
      <c r="B32" s="12" t="s">
        <v>36</v>
      </c>
      <c r="C32" s="35">
        <f>Balans!C32/Balans!C$47</f>
        <v>0.12147053049605518</v>
      </c>
      <c r="D32" s="35">
        <f>Balans!D32/Balans!D$47</f>
        <v>0.14132705317023495</v>
      </c>
      <c r="E32" s="35">
        <f>Balans!E32/Balans!E$47</f>
        <v>0.23352627302351117</v>
      </c>
    </row>
    <row r="33" spans="1:5">
      <c r="A33" s="12" t="s">
        <v>37</v>
      </c>
      <c r="B33" s="20">
        <v>32</v>
      </c>
      <c r="C33" s="35">
        <f>Balans!C33/Balans!C$47</f>
        <v>0</v>
      </c>
      <c r="D33" s="35">
        <f>Balans!D33/Balans!D$47</f>
        <v>0</v>
      </c>
      <c r="E33" s="35">
        <f>Balans!E33/Balans!E$47</f>
        <v>0</v>
      </c>
    </row>
    <row r="34" spans="1:5">
      <c r="A34" s="12" t="s">
        <v>38</v>
      </c>
      <c r="B34" s="20">
        <v>33</v>
      </c>
      <c r="C34" s="35">
        <f>Balans!C34/Balans!C$47</f>
        <v>0.13793245699191881</v>
      </c>
      <c r="D34" s="35">
        <f>Balans!D34/Balans!D$47</f>
        <v>0.18228856628447199</v>
      </c>
      <c r="E34" s="35">
        <f>Balans!E34/Balans!E$47</f>
        <v>0.19897663939333626</v>
      </c>
    </row>
    <row r="35" spans="1:5">
      <c r="A35" s="12" t="s">
        <v>39</v>
      </c>
      <c r="B35" s="20">
        <v>34</v>
      </c>
      <c r="C35" s="35">
        <f>Balans!C35/Balans!C$47</f>
        <v>2.1004636824678579E-2</v>
      </c>
      <c r="D35" s="35">
        <f>Balans!D35/Balans!D$47</f>
        <v>3.8670756457556146E-2</v>
      </c>
      <c r="E35" s="35">
        <f>Balans!E35/Balans!E$47</f>
        <v>2.9136783274137219E-2</v>
      </c>
    </row>
    <row r="36" spans="1:5">
      <c r="A36" s="12" t="s">
        <v>40</v>
      </c>
      <c r="B36" s="20">
        <v>35</v>
      </c>
      <c r="C36" s="35">
        <f>Balans!C36/Balans!C$47</f>
        <v>0</v>
      </c>
      <c r="D36" s="35">
        <f>Balans!D36/Balans!D$47</f>
        <v>0</v>
      </c>
      <c r="E36" s="35">
        <f>Balans!E36/Balans!E$47</f>
        <v>0</v>
      </c>
    </row>
    <row r="37" spans="1:5">
      <c r="A37" s="12" t="s">
        <v>41</v>
      </c>
      <c r="B37" s="20">
        <v>36</v>
      </c>
      <c r="C37" s="35">
        <f>Balans!C37/Balans!C$47</f>
        <v>0</v>
      </c>
      <c r="D37" s="35">
        <f>Balans!D37/Balans!D$47</f>
        <v>0</v>
      </c>
      <c r="E37" s="35">
        <f>Balans!E37/Balans!E$47</f>
        <v>0</v>
      </c>
    </row>
    <row r="38" spans="1:5">
      <c r="A38" s="12" t="s">
        <v>42</v>
      </c>
      <c r="B38" s="20">
        <v>37</v>
      </c>
      <c r="C38" s="35">
        <f>Balans!C38/Balans!C$47</f>
        <v>0</v>
      </c>
      <c r="D38" s="35">
        <f>Balans!D38/Balans!D$47</f>
        <v>0</v>
      </c>
      <c r="E38" s="35">
        <f>Balans!E38/Balans!E$47</f>
        <v>0</v>
      </c>
    </row>
    <row r="39" spans="1:5">
      <c r="A39" s="12" t="s">
        <v>43</v>
      </c>
      <c r="B39" s="12" t="s">
        <v>44</v>
      </c>
      <c r="C39" s="35">
        <f>Balans!C39/Balans!C$47</f>
        <v>0.14791369147505726</v>
      </c>
      <c r="D39" s="35">
        <f>Balans!D39/Balans!D$47</f>
        <v>0.10774420800461385</v>
      </c>
      <c r="E39" s="35">
        <f>Balans!E39/Balans!E$47</f>
        <v>0.12785590054251647</v>
      </c>
    </row>
    <row r="40" spans="1:5">
      <c r="A40" s="12" t="s">
        <v>30</v>
      </c>
      <c r="B40" s="20">
        <v>40</v>
      </c>
      <c r="C40" s="35">
        <f>Balans!C40/Balans!C$47</f>
        <v>9.0563986114471098E-2</v>
      </c>
      <c r="D40" s="35">
        <f>Balans!D40/Balans!D$47</f>
        <v>0.10098045188712257</v>
      </c>
      <c r="E40" s="35">
        <f>Balans!E40/Balans!E$47</f>
        <v>9.5372090536617563E-2</v>
      </c>
    </row>
    <row r="41" spans="1:5">
      <c r="A41" s="12" t="s">
        <v>31</v>
      </c>
      <c r="B41" s="20">
        <v>41</v>
      </c>
      <c r="C41" s="35">
        <f>Balans!C41/Balans!C$47</f>
        <v>5.7349705360586138E-2</v>
      </c>
      <c r="D41" s="35">
        <f>Balans!D41/Balans!D$47</f>
        <v>6.7637561174912729E-3</v>
      </c>
      <c r="E41" s="35">
        <f>Balans!E41/Balans!E$47</f>
        <v>3.2483810005898922E-2</v>
      </c>
    </row>
    <row r="42" spans="1:5">
      <c r="A42" s="12" t="s">
        <v>45</v>
      </c>
      <c r="B42" s="12" t="s">
        <v>46</v>
      </c>
      <c r="C42" s="35">
        <f>Balans!C42/Balans!C$47</f>
        <v>0</v>
      </c>
      <c r="D42" s="35">
        <f>Balans!D42/Balans!D$47</f>
        <v>0</v>
      </c>
      <c r="E42" s="35">
        <f>Balans!E42/Balans!E$47</f>
        <v>0</v>
      </c>
    </row>
    <row r="43" spans="1:5">
      <c r="A43" s="12" t="s">
        <v>47</v>
      </c>
      <c r="B43" s="20">
        <v>50</v>
      </c>
      <c r="C43" s="35">
        <f>Balans!C43/Balans!C$47</f>
        <v>0</v>
      </c>
      <c r="D43" s="35">
        <f>Balans!D43/Balans!D$47</f>
        <v>0</v>
      </c>
      <c r="E43" s="35">
        <f>Balans!E43/Balans!E$47</f>
        <v>0</v>
      </c>
    </row>
    <row r="44" spans="1:5">
      <c r="A44" s="12" t="s">
        <v>48</v>
      </c>
      <c r="B44" s="12" t="s">
        <v>49</v>
      </c>
      <c r="C44" s="35">
        <f>Balans!C44/Balans!C$47</f>
        <v>0</v>
      </c>
      <c r="D44" s="35">
        <f>Balans!D44/Balans!D$47</f>
        <v>0</v>
      </c>
      <c r="E44" s="35">
        <f>Balans!E44/Balans!E$47</f>
        <v>0</v>
      </c>
    </row>
    <row r="45" spans="1:5">
      <c r="A45" s="12" t="s">
        <v>50</v>
      </c>
      <c r="B45" s="12" t="s">
        <v>51</v>
      </c>
      <c r="C45" s="35">
        <f>Balans!C45/Balans!C$47</f>
        <v>0.33503996784910084</v>
      </c>
      <c r="D45" s="35">
        <f>Balans!D45/Balans!D$47</f>
        <v>0.22793544814165917</v>
      </c>
      <c r="E45" s="35">
        <f>Balans!E45/Balans!E$47</f>
        <v>9.8411956907844281E-2</v>
      </c>
    </row>
    <row r="46" spans="1:5">
      <c r="A46" s="12" t="s">
        <v>52</v>
      </c>
      <c r="B46" s="12" t="s">
        <v>53</v>
      </c>
      <c r="C46" s="35">
        <f>Balans!C46/Balans!C$47</f>
        <v>1.312736248957193E-2</v>
      </c>
      <c r="D46" s="35">
        <f>Balans!D46/Balans!D$47</f>
        <v>2.0471850748512661E-2</v>
      </c>
      <c r="E46" s="35">
        <f>Balans!E46/Balans!E$47</f>
        <v>2.0189586422791218E-2</v>
      </c>
    </row>
    <row r="47" spans="1:5">
      <c r="A47" s="16" t="s">
        <v>54</v>
      </c>
      <c r="B47" s="16" t="s">
        <v>55</v>
      </c>
      <c r="C47" s="28">
        <f>Balans!C47/Balans!C$47</f>
        <v>1</v>
      </c>
      <c r="D47" s="28">
        <f>Balans!D47/Balans!D$47</f>
        <v>1</v>
      </c>
      <c r="E47" s="28">
        <f>Balans!E47/Balans!E$47</f>
        <v>1</v>
      </c>
    </row>
    <row r="48" spans="1:5">
      <c r="A48" s="19"/>
      <c r="B48" s="19"/>
      <c r="C48" s="35"/>
      <c r="D48" s="35"/>
      <c r="E48" s="35"/>
    </row>
    <row r="49" spans="1:5">
      <c r="A49" s="19"/>
      <c r="B49" s="19"/>
      <c r="C49" s="35"/>
      <c r="D49" s="35"/>
      <c r="E49" s="35"/>
    </row>
    <row r="50" spans="1:5">
      <c r="A50" s="19"/>
      <c r="B50" s="19"/>
      <c r="C50" s="35"/>
      <c r="D50" s="35"/>
      <c r="E50" s="35"/>
    </row>
    <row r="51" spans="1:5">
      <c r="A51" s="13" t="s">
        <v>56</v>
      </c>
      <c r="B51" s="12" t="s">
        <v>2</v>
      </c>
      <c r="C51" s="35" t="s">
        <v>196</v>
      </c>
      <c r="D51" s="35" t="s">
        <v>197</v>
      </c>
      <c r="E51" s="35" t="s">
        <v>198</v>
      </c>
    </row>
    <row r="52" spans="1:5">
      <c r="A52" s="17" t="s">
        <v>57</v>
      </c>
      <c r="B52" s="16" t="s">
        <v>58</v>
      </c>
      <c r="C52" s="28">
        <f>Balans!C52/Balans!C$47</f>
        <v>0.29541478619354927</v>
      </c>
      <c r="D52" s="28">
        <f>Balans!D52/Balans!D$47</f>
        <v>0.39116549266796197</v>
      </c>
      <c r="E52" s="28">
        <f>Balans!E52/Balans!E$47</f>
        <v>8.5420214996233576E-2</v>
      </c>
    </row>
    <row r="53" spans="1:5">
      <c r="A53" s="12" t="s">
        <v>59</v>
      </c>
      <c r="B53" s="20">
        <v>10</v>
      </c>
      <c r="C53" s="35">
        <f>Balans!C53/Balans!C$47</f>
        <v>0.15759876288691138</v>
      </c>
      <c r="D53" s="35">
        <f>Balans!D53/Balans!D$47</f>
        <v>0.20832567966619386</v>
      </c>
      <c r="E53" s="35">
        <f>Balans!E53/Balans!E$47</f>
        <v>0.22834098964905628</v>
      </c>
    </row>
    <row r="54" spans="1:5">
      <c r="A54" s="12" t="s">
        <v>60</v>
      </c>
      <c r="B54" s="20">
        <v>100</v>
      </c>
      <c r="C54" s="35">
        <f>Balans!C54/Balans!C$47</f>
        <v>0.15759876288691138</v>
      </c>
      <c r="D54" s="35">
        <f>Balans!D54/Balans!D$47</f>
        <v>0.20832567966619386</v>
      </c>
      <c r="E54" s="35">
        <f>Balans!E54/Balans!E$47</f>
        <v>0.22834098964905628</v>
      </c>
    </row>
    <row r="55" spans="1:5">
      <c r="A55" s="12" t="s">
        <v>61</v>
      </c>
      <c r="B55" s="20">
        <v>101</v>
      </c>
      <c r="C55" s="35">
        <f>Balans!C55/Balans!C$47</f>
        <v>0</v>
      </c>
      <c r="D55" s="35">
        <f>Balans!D55/Balans!D$47</f>
        <v>0</v>
      </c>
      <c r="E55" s="35">
        <f>Balans!E55/Balans!E$47</f>
        <v>0</v>
      </c>
    </row>
    <row r="56" spans="1:5">
      <c r="A56" s="12" t="s">
        <v>62</v>
      </c>
      <c r="B56" s="20">
        <v>11</v>
      </c>
      <c r="C56" s="35">
        <f>Balans!C56/Balans!C$47</f>
        <v>0</v>
      </c>
      <c r="D56" s="35">
        <f>Balans!D56/Balans!D$47</f>
        <v>0</v>
      </c>
      <c r="E56" s="35">
        <f>Balans!E56/Balans!E$47</f>
        <v>0</v>
      </c>
    </row>
    <row r="57" spans="1:5">
      <c r="A57" s="12" t="s">
        <v>63</v>
      </c>
      <c r="B57" s="20">
        <v>12</v>
      </c>
      <c r="C57" s="35">
        <f>Balans!C57/Balans!C$47</f>
        <v>0</v>
      </c>
      <c r="D57" s="35">
        <f>Balans!D57/Balans!D$47</f>
        <v>0</v>
      </c>
      <c r="E57" s="35">
        <f>Balans!E57/Balans!E$47</f>
        <v>0</v>
      </c>
    </row>
    <row r="58" spans="1:5">
      <c r="A58" s="12" t="s">
        <v>64</v>
      </c>
      <c r="B58" s="20">
        <v>13</v>
      </c>
      <c r="C58" s="35">
        <f>Balans!C58/Balans!C$47</f>
        <v>7.9052253295850666E-2</v>
      </c>
      <c r="D58" s="35">
        <f>Balans!D58/Balans!D$47</f>
        <v>0.10449710451610357</v>
      </c>
      <c r="E58" s="35">
        <f>Balans!E58/Balans!E$47</f>
        <v>0.11453687466135271</v>
      </c>
    </row>
    <row r="59" spans="1:5">
      <c r="A59" s="12" t="s">
        <v>65</v>
      </c>
      <c r="B59" s="20">
        <v>130</v>
      </c>
      <c r="C59" s="35">
        <f>Balans!C59/Balans!C$47</f>
        <v>1.5759869378680142E-2</v>
      </c>
      <c r="D59" s="35">
        <f>Balans!D59/Balans!D$47</f>
        <v>2.0832558832456712E-2</v>
      </c>
      <c r="E59" s="35">
        <f>Balans!E59/Balans!E$47</f>
        <v>2.2834088953159849E-2</v>
      </c>
    </row>
    <row r="60" spans="1:5">
      <c r="A60" s="12" t="s">
        <v>66</v>
      </c>
      <c r="B60" s="20">
        <v>131</v>
      </c>
      <c r="C60" s="35">
        <f>Balans!C60/Balans!C$47</f>
        <v>0</v>
      </c>
      <c r="D60" s="35">
        <f>Balans!D60/Balans!D$47</f>
        <v>0</v>
      </c>
      <c r="E60" s="35">
        <f>Balans!E60/Balans!E$47</f>
        <v>0</v>
      </c>
    </row>
    <row r="61" spans="1:5">
      <c r="A61" s="12" t="s">
        <v>67</v>
      </c>
      <c r="B61" s="20">
        <v>1310</v>
      </c>
      <c r="C61" s="35">
        <f>Balans!C61/Balans!C$47</f>
        <v>0</v>
      </c>
      <c r="D61" s="35">
        <f>Balans!D61/Balans!D$47</f>
        <v>0</v>
      </c>
      <c r="E61" s="35">
        <f>Balans!E61/Balans!E$47</f>
        <v>0</v>
      </c>
    </row>
    <row r="62" spans="1:5">
      <c r="A62" s="12" t="s">
        <v>68</v>
      </c>
      <c r="B62" s="20">
        <v>1311</v>
      </c>
      <c r="C62" s="35">
        <f>Balans!C62/Balans!C$47</f>
        <v>0</v>
      </c>
      <c r="D62" s="35">
        <f>Balans!D62/Balans!D$47</f>
        <v>0</v>
      </c>
      <c r="E62" s="35">
        <f>Balans!E62/Balans!E$47</f>
        <v>0</v>
      </c>
    </row>
    <row r="63" spans="1:5">
      <c r="A63" s="12" t="s">
        <v>69</v>
      </c>
      <c r="B63" s="20">
        <v>132</v>
      </c>
      <c r="C63" s="35">
        <f>Balans!C63/Balans!C$47</f>
        <v>1.164820553578947E-3</v>
      </c>
      <c r="D63" s="35">
        <f>Balans!D63/Balans!D$47</f>
        <v>1.539745801733317E-3</v>
      </c>
      <c r="E63" s="35">
        <f>Balans!E63/Balans!E$47</f>
        <v>1.6876799861597627E-3</v>
      </c>
    </row>
    <row r="64" spans="1:5">
      <c r="A64" s="12" t="s">
        <v>70</v>
      </c>
      <c r="B64" s="20">
        <v>133</v>
      </c>
      <c r="C64" s="35">
        <f>Balans!C64/Balans!C$47</f>
        <v>6.2127563363591577E-2</v>
      </c>
      <c r="D64" s="35">
        <f>Balans!D64/Balans!D$47</f>
        <v>8.2124799881913541E-2</v>
      </c>
      <c r="E64" s="35">
        <f>Balans!E64/Balans!E$47</f>
        <v>9.0015105722033084E-2</v>
      </c>
    </row>
    <row r="65" spans="1:6">
      <c r="A65" s="12" t="s">
        <v>71</v>
      </c>
      <c r="B65" s="20">
        <v>14</v>
      </c>
      <c r="C65" s="35">
        <f>Balans!C65/Balans!C$47</f>
        <v>5.8763770010787218E-2</v>
      </c>
      <c r="D65" s="35">
        <f>Balans!D65/Balans!D$47</f>
        <v>7.834270848566452E-2</v>
      </c>
      <c r="E65" s="35">
        <f>Balans!E65/Balans!E$47</f>
        <v>-0.25745764931417536</v>
      </c>
      <c r="F65" s="34"/>
    </row>
    <row r="66" spans="1:6">
      <c r="A66" s="12" t="s">
        <v>72</v>
      </c>
      <c r="B66" s="20">
        <v>15</v>
      </c>
      <c r="C66" s="35">
        <f>Balans!C66/Balans!C$47</f>
        <v>0</v>
      </c>
      <c r="D66" s="35">
        <f>Balans!D66/Balans!D$47</f>
        <v>0</v>
      </c>
      <c r="E66" s="35">
        <f>Balans!E66/Balans!E$47</f>
        <v>0</v>
      </c>
    </row>
    <row r="67" spans="1:6">
      <c r="A67" s="16" t="s">
        <v>73</v>
      </c>
      <c r="B67" s="24">
        <v>16</v>
      </c>
      <c r="C67" s="28">
        <f>Balans!C67/Balans!C$47</f>
        <v>8.3054186164126451E-3</v>
      </c>
      <c r="D67" s="28">
        <f>Balans!D67/Balans!D$47</f>
        <v>6.9144698015904584E-3</v>
      </c>
      <c r="E67" s="28">
        <f>Balans!E67/Balans!E$47</f>
        <v>1.0768633761128557E-3</v>
      </c>
    </row>
    <row r="68" spans="1:6">
      <c r="A68" s="12" t="s">
        <v>74</v>
      </c>
      <c r="B68" s="12" t="s">
        <v>75</v>
      </c>
      <c r="C68" s="35">
        <f>Balans!C68/Balans!C$47</f>
        <v>8.3054186164126451E-3</v>
      </c>
      <c r="D68" s="35">
        <f>Balans!D68/Balans!D$47</f>
        <v>6.9144698015904584E-3</v>
      </c>
      <c r="E68" s="35">
        <f>Balans!E68/Balans!E$47</f>
        <v>1.0768633761128557E-3</v>
      </c>
    </row>
    <row r="69" spans="1:6">
      <c r="A69" s="12" t="s">
        <v>76</v>
      </c>
      <c r="B69" s="20">
        <v>160</v>
      </c>
      <c r="C69" s="35">
        <f>Balans!C69/Balans!C$47</f>
        <v>3.8139114690773209E-3</v>
      </c>
      <c r="D69" s="35">
        <f>Balans!D69/Balans!D$47</f>
        <v>9.7726406434981068E-4</v>
      </c>
      <c r="E69" s="35">
        <f>Balans!E69/Balans!E$47</f>
        <v>1.0768633761128557E-3</v>
      </c>
    </row>
    <row r="70" spans="1:6">
      <c r="A70" s="12" t="s">
        <v>77</v>
      </c>
      <c r="B70" s="20">
        <v>161</v>
      </c>
      <c r="C70" s="35">
        <f>Balans!C70/Balans!C$47</f>
        <v>0</v>
      </c>
      <c r="D70" s="35">
        <f>Balans!D70/Balans!D$47</f>
        <v>0</v>
      </c>
      <c r="E70" s="35">
        <f>Balans!E70/Balans!E$47</f>
        <v>0</v>
      </c>
    </row>
    <row r="71" spans="1:6">
      <c r="A71" s="12" t="s">
        <v>78</v>
      </c>
      <c r="B71" s="20">
        <v>162</v>
      </c>
      <c r="C71" s="35">
        <f>Balans!C71/Balans!C$47</f>
        <v>0</v>
      </c>
      <c r="D71" s="35">
        <f>Balans!D71/Balans!D$47</f>
        <v>0</v>
      </c>
      <c r="E71" s="35">
        <f>Balans!E71/Balans!E$47</f>
        <v>0</v>
      </c>
    </row>
    <row r="72" spans="1:6">
      <c r="A72" s="12" t="s">
        <v>79</v>
      </c>
      <c r="B72" s="12" t="s">
        <v>80</v>
      </c>
      <c r="C72" s="35">
        <f>Balans!C72/Balans!C$47</f>
        <v>4.4915071473353232E-3</v>
      </c>
      <c r="D72" s="35">
        <f>Balans!D72/Balans!D$47</f>
        <v>5.937205737240648E-3</v>
      </c>
      <c r="E72" s="35">
        <f>Balans!E72/Balans!E$47</f>
        <v>0</v>
      </c>
    </row>
    <row r="73" spans="1:6">
      <c r="A73" s="12" t="s">
        <v>81</v>
      </c>
      <c r="B73" s="20">
        <v>168</v>
      </c>
      <c r="C73" s="35">
        <f>Balans!C73/Balans!C$47</f>
        <v>0</v>
      </c>
      <c r="D73" s="35">
        <f>Balans!D73/Balans!D$47</f>
        <v>0</v>
      </c>
      <c r="E73" s="35">
        <f>Balans!E73/Balans!E$47</f>
        <v>0</v>
      </c>
    </row>
    <row r="74" spans="1:6">
      <c r="A74" s="17" t="s">
        <v>82</v>
      </c>
      <c r="B74" s="16" t="s">
        <v>83</v>
      </c>
      <c r="C74" s="28">
        <f>Balans!C74/Balans!C$47</f>
        <v>0.69627979519003813</v>
      </c>
      <c r="D74" s="28">
        <f>Balans!D74/Balans!D$47</f>
        <v>0.60192022021370106</v>
      </c>
      <c r="E74" s="28">
        <f>Balans!E74/Balans!E$47</f>
        <v>0.91350292162765356</v>
      </c>
    </row>
    <row r="75" spans="1:6">
      <c r="A75" s="12" t="s">
        <v>84</v>
      </c>
      <c r="B75" s="20">
        <v>17</v>
      </c>
      <c r="C75" s="35">
        <f>Balans!C75/Balans!C$47</f>
        <v>0.43991133903091378</v>
      </c>
      <c r="D75" s="35">
        <f>Balans!D75/Balans!D$47</f>
        <v>0.29277558065643755</v>
      </c>
      <c r="E75" s="35">
        <f>Balans!E75/Balans!E$47</f>
        <v>0</v>
      </c>
    </row>
    <row r="76" spans="1:6">
      <c r="A76" s="12" t="s">
        <v>85</v>
      </c>
      <c r="B76" s="12" t="s">
        <v>86</v>
      </c>
      <c r="C76" s="35">
        <f>Balans!C76/Balans!C$47</f>
        <v>0.43991133903091378</v>
      </c>
      <c r="D76" s="35">
        <f>Balans!D76/Balans!D$47</f>
        <v>0.29277558065643755</v>
      </c>
      <c r="E76" s="35">
        <f>Balans!E76/Balans!E$47</f>
        <v>0</v>
      </c>
    </row>
    <row r="77" spans="1:6">
      <c r="A77" s="12" t="s">
        <v>87</v>
      </c>
      <c r="B77" s="20">
        <v>170</v>
      </c>
      <c r="C77" s="35">
        <f>Balans!C77/Balans!C$47</f>
        <v>0</v>
      </c>
      <c r="D77" s="35">
        <f>Balans!D77/Balans!D$47</f>
        <v>0</v>
      </c>
      <c r="E77" s="35">
        <f>Balans!E77/Balans!E$47</f>
        <v>0</v>
      </c>
    </row>
    <row r="78" spans="1:6">
      <c r="A78" s="12" t="s">
        <v>88</v>
      </c>
      <c r="B78" s="20">
        <v>171</v>
      </c>
      <c r="C78" s="35">
        <f>Balans!C78/Balans!C$47</f>
        <v>0</v>
      </c>
      <c r="D78" s="35">
        <f>Balans!D78/Balans!D$47</f>
        <v>0</v>
      </c>
      <c r="E78" s="35">
        <f>Balans!E78/Balans!E$47</f>
        <v>0</v>
      </c>
    </row>
    <row r="79" spans="1:6">
      <c r="A79" s="12" t="s">
        <v>89</v>
      </c>
      <c r="B79" s="20">
        <v>172</v>
      </c>
      <c r="C79" s="35">
        <f>Balans!C79/Balans!C$47</f>
        <v>0</v>
      </c>
      <c r="D79" s="35">
        <f>Balans!D79/Balans!D$47</f>
        <v>0</v>
      </c>
      <c r="E79" s="35">
        <f>Balans!E79/Balans!E$47</f>
        <v>0</v>
      </c>
    </row>
    <row r="80" spans="1:6">
      <c r="A80" s="12" t="s">
        <v>90</v>
      </c>
      <c r="B80" s="20">
        <v>173</v>
      </c>
      <c r="C80" s="35">
        <f>Balans!C80/Balans!C$47</f>
        <v>0.43991133903091378</v>
      </c>
      <c r="D80" s="35">
        <f>Balans!D80/Balans!D$47</f>
        <v>0.29277558065643755</v>
      </c>
      <c r="E80" s="35">
        <f>Balans!E80/Balans!E$47</f>
        <v>0</v>
      </c>
    </row>
    <row r="81" spans="1:5">
      <c r="A81" s="12" t="s">
        <v>91</v>
      </c>
      <c r="B81" s="20">
        <v>174</v>
      </c>
      <c r="C81" s="35">
        <f>Balans!C81/Balans!C$47</f>
        <v>0</v>
      </c>
      <c r="D81" s="35">
        <f>Balans!D81/Balans!D$47</f>
        <v>0</v>
      </c>
      <c r="E81" s="35">
        <f>Balans!E81/Balans!E$47</f>
        <v>0</v>
      </c>
    </row>
    <row r="82" spans="1:5">
      <c r="A82" s="12" t="s">
        <v>92</v>
      </c>
      <c r="B82" s="20">
        <v>175</v>
      </c>
      <c r="C82" s="35">
        <f>Balans!C82/Balans!C$47</f>
        <v>0</v>
      </c>
      <c r="D82" s="35">
        <f>Balans!D82/Balans!D$47</f>
        <v>0</v>
      </c>
      <c r="E82" s="35">
        <f>Balans!E82/Balans!E$47</f>
        <v>0</v>
      </c>
    </row>
    <row r="83" spans="1:5">
      <c r="A83" s="12" t="s">
        <v>93</v>
      </c>
      <c r="B83" s="20">
        <v>1750</v>
      </c>
      <c r="C83" s="35">
        <f>Balans!C83/Balans!C$47</f>
        <v>0</v>
      </c>
      <c r="D83" s="35">
        <f>Balans!D83/Balans!D$47</f>
        <v>0</v>
      </c>
      <c r="E83" s="35">
        <f>Balans!E83/Balans!E$47</f>
        <v>0</v>
      </c>
    </row>
    <row r="84" spans="1:5">
      <c r="A84" s="12" t="s">
        <v>94</v>
      </c>
      <c r="B84" s="20">
        <v>1751</v>
      </c>
      <c r="C84" s="35">
        <f>Balans!C84/Balans!C$47</f>
        <v>0</v>
      </c>
      <c r="D84" s="35">
        <f>Balans!D84/Balans!D$47</f>
        <v>0</v>
      </c>
      <c r="E84" s="35">
        <f>Balans!E84/Balans!E$47</f>
        <v>0</v>
      </c>
    </row>
    <row r="85" spans="1:5">
      <c r="A85" s="12" t="s">
        <v>95</v>
      </c>
      <c r="B85" s="20">
        <v>176</v>
      </c>
      <c r="C85" s="35">
        <f>Balans!C85/Balans!C$47</f>
        <v>0</v>
      </c>
      <c r="D85" s="35">
        <f>Balans!D85/Balans!D$47</f>
        <v>0</v>
      </c>
      <c r="E85" s="35">
        <f>Balans!E85/Balans!E$47</f>
        <v>0</v>
      </c>
    </row>
    <row r="86" spans="1:5">
      <c r="A86" s="12" t="s">
        <v>96</v>
      </c>
      <c r="B86" s="12" t="s">
        <v>97</v>
      </c>
      <c r="C86" s="35">
        <f>Balans!C86/Balans!C$47</f>
        <v>0</v>
      </c>
      <c r="D86" s="35">
        <f>Balans!D86/Balans!D$47</f>
        <v>0</v>
      </c>
      <c r="E86" s="35">
        <f>Balans!E86/Balans!E$47</f>
        <v>0</v>
      </c>
    </row>
    <row r="87" spans="1:5">
      <c r="A87" s="12" t="s">
        <v>98</v>
      </c>
      <c r="B87" s="12" t="s">
        <v>99</v>
      </c>
      <c r="C87" s="35">
        <f>Balans!C87/Balans!C$47</f>
        <v>0.2508052063063248</v>
      </c>
      <c r="D87" s="35">
        <f>Balans!D87/Balans!D$47</f>
        <v>0.30545023612267219</v>
      </c>
      <c r="E87" s="35">
        <f>Balans!E87/Balans!E$47</f>
        <v>0.91350292162765356</v>
      </c>
    </row>
    <row r="88" spans="1:5">
      <c r="A88" s="12" t="s">
        <v>100</v>
      </c>
      <c r="B88" s="20">
        <v>42</v>
      </c>
      <c r="C88" s="35">
        <f>Balans!C88/Balans!C$47</f>
        <v>3.2128372525879204E-2</v>
      </c>
      <c r="D88" s="35">
        <f>Balans!D88/Balans!D$47</f>
        <v>0</v>
      </c>
      <c r="E88" s="35">
        <f>Balans!E88/Balans!E$47</f>
        <v>0</v>
      </c>
    </row>
    <row r="89" spans="1:5">
      <c r="A89" s="12" t="s">
        <v>85</v>
      </c>
      <c r="B89" s="20">
        <v>43</v>
      </c>
      <c r="C89" s="35">
        <f>Balans!C89/Balans!C$47</f>
        <v>0</v>
      </c>
      <c r="D89" s="35">
        <f>Balans!D89/Balans!D$47</f>
        <v>0</v>
      </c>
      <c r="E89" s="35">
        <f>Balans!E89/Balans!E$47</f>
        <v>0</v>
      </c>
    </row>
    <row r="90" spans="1:5">
      <c r="A90" s="12" t="s">
        <v>90</v>
      </c>
      <c r="B90" s="12" t="s">
        <v>101</v>
      </c>
      <c r="C90" s="35">
        <f>Balans!C90/Balans!C$47</f>
        <v>0</v>
      </c>
      <c r="D90" s="35">
        <f>Balans!D90/Balans!D$47</f>
        <v>0</v>
      </c>
      <c r="E90" s="35">
        <f>Balans!E90/Balans!E$47</f>
        <v>0</v>
      </c>
    </row>
    <row r="91" spans="1:5">
      <c r="A91" s="12" t="s">
        <v>91</v>
      </c>
      <c r="B91" s="20">
        <v>439</v>
      </c>
      <c r="C91" s="35">
        <f>Balans!C91/Balans!C$47</f>
        <v>0</v>
      </c>
      <c r="D91" s="35">
        <f>Balans!D91/Balans!D$47</f>
        <v>0</v>
      </c>
      <c r="E91" s="35">
        <f>Balans!E91/Balans!E$47</f>
        <v>0</v>
      </c>
    </row>
    <row r="92" spans="1:5">
      <c r="A92" s="12" t="s">
        <v>92</v>
      </c>
      <c r="B92" s="20">
        <v>44</v>
      </c>
      <c r="C92" s="35">
        <f>Balans!C92/Balans!C$47</f>
        <v>9.1602215266605155E-2</v>
      </c>
      <c r="D92" s="35">
        <f>Balans!D92/Balans!D$47</f>
        <v>0.14886447286610205</v>
      </c>
      <c r="E92" s="35">
        <f>Balans!E92/Balans!E$47</f>
        <v>0.31216613330759646</v>
      </c>
    </row>
    <row r="93" spans="1:5">
      <c r="A93" s="12" t="s">
        <v>93</v>
      </c>
      <c r="B93" s="12" t="s">
        <v>102</v>
      </c>
      <c r="C93" s="35">
        <f>Balans!C93/Balans!C$47</f>
        <v>9.1602215266605155E-2</v>
      </c>
      <c r="D93" s="35">
        <f>Balans!D93/Balans!D$47</f>
        <v>0.14886447286610205</v>
      </c>
      <c r="E93" s="35">
        <f>Balans!E93/Balans!E$47</f>
        <v>0.31216613330759646</v>
      </c>
    </row>
    <row r="94" spans="1:5">
      <c r="A94" s="12" t="s">
        <v>94</v>
      </c>
      <c r="B94" s="20">
        <v>441</v>
      </c>
      <c r="C94" s="35">
        <f>Balans!C94/Balans!C$47</f>
        <v>0</v>
      </c>
      <c r="D94" s="35">
        <f>Balans!D94/Balans!D$47</f>
        <v>0</v>
      </c>
      <c r="E94" s="35">
        <f>Balans!E94/Balans!E$47</f>
        <v>0</v>
      </c>
    </row>
    <row r="95" spans="1:5">
      <c r="A95" s="12" t="s">
        <v>95</v>
      </c>
      <c r="B95" s="20">
        <v>46</v>
      </c>
      <c r="C95" s="35">
        <f>Balans!C95/Balans!C$47</f>
        <v>0</v>
      </c>
      <c r="D95" s="35">
        <f>Balans!D95/Balans!D$47</f>
        <v>0</v>
      </c>
      <c r="E95" s="35">
        <f>Balans!E95/Balans!E$47</f>
        <v>0</v>
      </c>
    </row>
    <row r="96" spans="1:5">
      <c r="A96" s="12" t="s">
        <v>103</v>
      </c>
      <c r="B96" s="12"/>
      <c r="C96" s="35">
        <f>Balans!C96/Balans!C$47</f>
        <v>0</v>
      </c>
      <c r="D96" s="35">
        <f>Balans!D96/Balans!D$47</f>
        <v>0</v>
      </c>
      <c r="E96" s="35">
        <f>Balans!E96/Balans!E$47</f>
        <v>0</v>
      </c>
    </row>
    <row r="97" spans="1:5">
      <c r="A97" s="12" t="s">
        <v>104</v>
      </c>
      <c r="B97" s="20">
        <v>45</v>
      </c>
      <c r="C97" s="35">
        <f>Balans!C97/Balans!C$47</f>
        <v>8.1585739727387627E-2</v>
      </c>
      <c r="D97" s="35">
        <f>Balans!D97/Balans!D$47</f>
        <v>7.2843942556712421E-2</v>
      </c>
      <c r="E97" s="35">
        <f>Balans!E97/Balans!E$47</f>
        <v>0.10397167957447678</v>
      </c>
    </row>
    <row r="98" spans="1:5">
      <c r="A98" s="12" t="s">
        <v>105</v>
      </c>
      <c r="B98" s="12" t="s">
        <v>106</v>
      </c>
      <c r="C98" s="35">
        <f>Balans!C98/Balans!C$47</f>
        <v>2.9267075172696722E-2</v>
      </c>
      <c r="D98" s="35">
        <f>Balans!D98/Balans!D$47</f>
        <v>1.7554581874112789E-2</v>
      </c>
      <c r="E98" s="35">
        <f>Balans!E98/Balans!E$47</f>
        <v>3.7351721039123098E-2</v>
      </c>
    </row>
    <row r="99" spans="1:5">
      <c r="A99" s="12" t="s">
        <v>107</v>
      </c>
      <c r="B99" s="12" t="s">
        <v>108</v>
      </c>
      <c r="C99" s="35">
        <f>Balans!C99/Balans!C$47</f>
        <v>5.2318664554690905E-2</v>
      </c>
      <c r="D99" s="35">
        <f>Balans!D99/Balans!D$47</f>
        <v>5.5289360682599632E-2</v>
      </c>
      <c r="E99" s="35">
        <f>Balans!E99/Balans!E$47</f>
        <v>6.6619958535353671E-2</v>
      </c>
    </row>
    <row r="100" spans="1:5">
      <c r="A100" s="12" t="s">
        <v>96</v>
      </c>
      <c r="B100" s="12" t="s">
        <v>109</v>
      </c>
      <c r="C100" s="35">
        <f>Balans!C100/Balans!C$47</f>
        <v>4.5488878786452816E-2</v>
      </c>
      <c r="D100" s="35">
        <f>Balans!D100/Balans!D$47</f>
        <v>8.3741820699857722E-2</v>
      </c>
      <c r="E100" s="35">
        <f>Balans!E100/Balans!E$47</f>
        <v>0.49736510874558032</v>
      </c>
    </row>
    <row r="101" spans="1:5">
      <c r="A101" s="12" t="s">
        <v>52</v>
      </c>
      <c r="B101" s="12" t="s">
        <v>110</v>
      </c>
      <c r="C101" s="35">
        <f>Balans!C101/Balans!C$47</f>
        <v>5.5632498527994909E-3</v>
      </c>
      <c r="D101" s="35">
        <f>Balans!D101/Balans!D$47</f>
        <v>3.6944034345913115E-3</v>
      </c>
      <c r="E101" s="35">
        <f>Balans!E101/Balans!E$47</f>
        <v>0</v>
      </c>
    </row>
    <row r="102" spans="1:5">
      <c r="A102" s="16" t="s">
        <v>111</v>
      </c>
      <c r="B102" s="16" t="s">
        <v>112</v>
      </c>
      <c r="C102" s="28">
        <f>Balans!C102/Balans!C$47</f>
        <v>1</v>
      </c>
      <c r="D102" s="28">
        <f>Balans!D102/Balans!D$47</f>
        <v>1.0000001826832534</v>
      </c>
      <c r="E102" s="28">
        <f>Balans!E102/Balans!E$47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D37" sqref="D37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121</v>
      </c>
      <c r="B1" s="6"/>
    </row>
    <row r="2" spans="1:5">
      <c r="A2" s="7"/>
      <c r="B2" s="7" t="s">
        <v>114</v>
      </c>
      <c r="C2" s="53">
        <v>2018</v>
      </c>
      <c r="D2" s="53">
        <v>2019</v>
      </c>
      <c r="E2" s="54">
        <v>2020</v>
      </c>
    </row>
    <row r="3" spans="1:5">
      <c r="A3" s="55" t="s">
        <v>122</v>
      </c>
      <c r="B3" s="55" t="s">
        <v>181</v>
      </c>
      <c r="C3" s="57">
        <f>Resultatenrek!C3/Resultatenrek!C$4</f>
        <v>1.0031503191060129</v>
      </c>
      <c r="D3" s="57">
        <f>Resultatenrek!D3/Resultatenrek!D$4</f>
        <v>1.0109009338009971</v>
      </c>
      <c r="E3" s="57">
        <f>Resultatenrek!E3/Resultatenrek!E$4</f>
        <v>1.0054890631876074</v>
      </c>
    </row>
    <row r="4" spans="1:5">
      <c r="A4" s="20" t="s">
        <v>123</v>
      </c>
      <c r="B4" s="20">
        <v>70</v>
      </c>
      <c r="C4" s="58">
        <f>Resultatenrek!C4/Resultatenrek!C$4</f>
        <v>1</v>
      </c>
      <c r="D4" s="58">
        <f>Resultatenrek!D4/Resultatenrek!D$4</f>
        <v>1</v>
      </c>
      <c r="E4" s="58">
        <f>Resultatenrek!E4/Resultatenrek!E$4</f>
        <v>1</v>
      </c>
    </row>
    <row r="5" spans="1:5">
      <c r="A5" s="20" t="s">
        <v>124</v>
      </c>
      <c r="B5" s="20">
        <v>71</v>
      </c>
      <c r="C5" s="58">
        <f>Resultatenrek!C5/Resultatenrek!C$4</f>
        <v>-2.4484120785841768E-2</v>
      </c>
      <c r="D5" s="58">
        <f>Resultatenrek!D5/Resultatenrek!D$4</f>
        <v>7.0937288513077401E-3</v>
      </c>
      <c r="E5" s="58">
        <f>Resultatenrek!E5/Resultatenrek!E$4</f>
        <v>-4.7453539607105177E-4</v>
      </c>
    </row>
    <row r="6" spans="1:5">
      <c r="A6" s="20" t="s">
        <v>125</v>
      </c>
      <c r="B6" s="20">
        <v>72</v>
      </c>
      <c r="C6" s="58">
        <f>Resultatenrek!C6/Resultatenrek!C$4</f>
        <v>0</v>
      </c>
      <c r="D6" s="58">
        <f>Resultatenrek!D6/Resultatenrek!D$4</f>
        <v>0</v>
      </c>
      <c r="E6" s="58">
        <f>Resultatenrek!E6/Resultatenrek!E$4</f>
        <v>0</v>
      </c>
    </row>
    <row r="7" spans="1:5">
      <c r="A7" s="20" t="s">
        <v>126</v>
      </c>
      <c r="B7" s="20">
        <v>74</v>
      </c>
      <c r="C7" s="58">
        <f>Resultatenrek!C7/Resultatenrek!C$4</f>
        <v>6.3939173239795722E-3</v>
      </c>
      <c r="D7" s="58">
        <f>Resultatenrek!D7/Resultatenrek!D$4</f>
        <v>3.8072049496893526E-3</v>
      </c>
      <c r="E7" s="58">
        <f>Resultatenrek!E7/Resultatenrek!E$4</f>
        <v>5.9635985836784221E-3</v>
      </c>
    </row>
    <row r="8" spans="1:5">
      <c r="A8" s="20" t="s">
        <v>179</v>
      </c>
      <c r="B8" s="20" t="s">
        <v>180</v>
      </c>
      <c r="C8" s="58">
        <f>Resultatenrek!C8/Resultatenrek!C$4</f>
        <v>2.1240522567875186E-2</v>
      </c>
      <c r="D8" s="58">
        <f>Resultatenrek!D8/Resultatenrek!D$4</f>
        <v>0</v>
      </c>
      <c r="E8" s="58">
        <f>Resultatenrek!E8/Resultatenrek!E$4</f>
        <v>0</v>
      </c>
    </row>
    <row r="9" spans="1:5">
      <c r="A9" s="55" t="s">
        <v>127</v>
      </c>
      <c r="B9" s="55" t="s">
        <v>182</v>
      </c>
      <c r="C9" s="57">
        <f>Resultatenrek!C9/Resultatenrek!C$4</f>
        <v>0.92930815065564243</v>
      </c>
      <c r="D9" s="57">
        <f>Resultatenrek!D9/Resultatenrek!D$4</f>
        <v>0.97555426453532856</v>
      </c>
      <c r="E9" s="57">
        <f>Resultatenrek!E9/Resultatenrek!E$4</f>
        <v>1.1882777731234015</v>
      </c>
    </row>
    <row r="10" spans="1:5">
      <c r="A10" s="20" t="s">
        <v>128</v>
      </c>
      <c r="B10" s="20">
        <v>60</v>
      </c>
      <c r="C10" s="58">
        <f>Resultatenrek!C10/Resultatenrek!C$4</f>
        <v>0.31397534175820518</v>
      </c>
      <c r="D10" s="58">
        <f>Resultatenrek!D10/Resultatenrek!D$4</f>
        <v>0.30498762734228191</v>
      </c>
      <c r="E10" s="58">
        <f>Resultatenrek!E10/Resultatenrek!E$4</f>
        <v>0.34960231551638105</v>
      </c>
    </row>
    <row r="11" spans="1:5">
      <c r="A11" s="20" t="s">
        <v>129</v>
      </c>
      <c r="B11" s="20" t="s">
        <v>130</v>
      </c>
      <c r="C11" s="58">
        <f>Resultatenrek!C11/Resultatenrek!C$4</f>
        <v>0.29147994078422496</v>
      </c>
      <c r="D11" s="58">
        <f>Resultatenrek!D11/Resultatenrek!D$4</f>
        <v>0.30430152413451089</v>
      </c>
      <c r="E11" s="58">
        <f>Resultatenrek!E11/Resultatenrek!E$4</f>
        <v>0.3950107554451599</v>
      </c>
    </row>
    <row r="12" spans="1:5">
      <c r="A12" s="20" t="s">
        <v>131</v>
      </c>
      <c r="B12" s="20">
        <v>609</v>
      </c>
      <c r="C12" s="58">
        <f>Resultatenrek!C12/Resultatenrek!C$4</f>
        <v>2.2495400973980249E-2</v>
      </c>
      <c r="D12" s="58">
        <f>Resultatenrek!D12/Resultatenrek!D$4</f>
        <v>6.8610320777101543E-4</v>
      </c>
      <c r="E12" s="58">
        <f>Resultatenrek!E12/Resultatenrek!E$4</f>
        <v>-4.540843992877884E-2</v>
      </c>
    </row>
    <row r="13" spans="1:5">
      <c r="A13" s="20" t="s">
        <v>132</v>
      </c>
      <c r="B13" s="20">
        <v>61</v>
      </c>
      <c r="C13" s="58">
        <f>Resultatenrek!C13/Resultatenrek!C$4</f>
        <v>0.31027220673870254</v>
      </c>
      <c r="D13" s="58">
        <f>Resultatenrek!D13/Resultatenrek!D$4</f>
        <v>0.36268311905267947</v>
      </c>
      <c r="E13" s="58">
        <f>Resultatenrek!E13/Resultatenrek!E$4</f>
        <v>0.52416217775093588</v>
      </c>
    </row>
    <row r="14" spans="1:5">
      <c r="A14" s="20" t="s">
        <v>133</v>
      </c>
      <c r="B14" s="20">
        <v>62</v>
      </c>
      <c r="C14" s="58">
        <f>Resultatenrek!C14/Resultatenrek!C$4</f>
        <v>0.25580127488769011</v>
      </c>
      <c r="D14" s="58">
        <f>Resultatenrek!D14/Resultatenrek!D$4</f>
        <v>0.25770815401590791</v>
      </c>
      <c r="E14" s="58">
        <f>Resultatenrek!E14/Resultatenrek!E$4</f>
        <v>0.27868444771376016</v>
      </c>
    </row>
    <row r="15" spans="1:5">
      <c r="A15" s="20" t="s">
        <v>134</v>
      </c>
      <c r="B15" s="20">
        <v>630</v>
      </c>
      <c r="C15" s="58">
        <f>Resultatenrek!C15/Resultatenrek!C$4</f>
        <v>2.781281333093856E-2</v>
      </c>
      <c r="D15" s="58">
        <f>Resultatenrek!D15/Resultatenrek!D$4</f>
        <v>2.4718894860591343E-2</v>
      </c>
      <c r="E15" s="58">
        <f>Resultatenrek!E15/Resultatenrek!E$4</f>
        <v>1.6655634260546458E-2</v>
      </c>
    </row>
    <row r="16" spans="1:5">
      <c r="A16" s="20" t="s">
        <v>135</v>
      </c>
      <c r="B16" s="20" t="s">
        <v>136</v>
      </c>
      <c r="C16" s="58">
        <f>Resultatenrek!C16/Resultatenrek!C$4</f>
        <v>2.2935687527412172E-3</v>
      </c>
      <c r="D16" s="58">
        <f>Resultatenrek!D16/Resultatenrek!D$4</f>
        <v>5.9889084466384608E-3</v>
      </c>
      <c r="E16" s="58">
        <f>Resultatenrek!E16/Resultatenrek!E$4</f>
        <v>7.8646747266142136E-3</v>
      </c>
    </row>
    <row r="17" spans="1:5" ht="37.5" customHeight="1">
      <c r="A17" s="20" t="s">
        <v>137</v>
      </c>
      <c r="B17" s="20" t="s">
        <v>184</v>
      </c>
      <c r="C17" s="58">
        <f>Resultatenrek!C17/Resultatenrek!C$4</f>
        <v>7.2273021742080693E-4</v>
      </c>
      <c r="D17" s="58">
        <f>Resultatenrek!D17/Resultatenrek!D$4</f>
        <v>-2.1770065057242624E-3</v>
      </c>
      <c r="E17" s="58">
        <f>Resultatenrek!E17/Resultatenrek!E$4</f>
        <v>-3.7368439707823834E-3</v>
      </c>
    </row>
    <row r="18" spans="1:5" ht="21" customHeight="1">
      <c r="A18" s="20" t="s">
        <v>138</v>
      </c>
      <c r="B18" s="20" t="s">
        <v>139</v>
      </c>
      <c r="C18" s="58">
        <f>Resultatenrek!C18/Resultatenrek!C$4</f>
        <v>4.5962367914033969E-3</v>
      </c>
      <c r="D18" s="58">
        <f>Resultatenrek!D18/Resultatenrek!D$4</f>
        <v>4.2050792480273613E-3</v>
      </c>
      <c r="E18" s="58">
        <f>Resultatenrek!E18/Resultatenrek!E$4</f>
        <v>5.3262814929929646E-3</v>
      </c>
    </row>
    <row r="19" spans="1:5">
      <c r="A19" s="20" t="s">
        <v>183</v>
      </c>
      <c r="B19" s="20" t="s">
        <v>195</v>
      </c>
      <c r="C19" s="58">
        <f>Resultatenrek!C19/Resultatenrek!C$4</f>
        <v>1.383397817854061E-2</v>
      </c>
      <c r="D19" s="58">
        <f>Resultatenrek!D19/Resultatenrek!D$4</f>
        <v>1.7439488074926405E-2</v>
      </c>
      <c r="E19" s="58">
        <f>Resultatenrek!E19/Resultatenrek!E$4</f>
        <v>9.7190856329532286E-3</v>
      </c>
    </row>
    <row r="20" spans="1:5">
      <c r="A20" s="50" t="s">
        <v>140</v>
      </c>
      <c r="B20" s="52">
        <v>9901</v>
      </c>
      <c r="C20" s="57">
        <f>Resultatenrek!C20/Resultatenrek!C$4</f>
        <v>7.3842168450370574E-2</v>
      </c>
      <c r="D20" s="57">
        <f>Resultatenrek!D20/Resultatenrek!D$4</f>
        <v>3.5346669265668477E-2</v>
      </c>
      <c r="E20" s="57">
        <f>Resultatenrek!E20/Resultatenrek!E$4</f>
        <v>-0.18278870993579416</v>
      </c>
    </row>
    <row r="21" spans="1:5">
      <c r="A21" s="55" t="s">
        <v>141</v>
      </c>
      <c r="B21" s="55" t="s">
        <v>185</v>
      </c>
      <c r="C21" s="57">
        <f>Resultatenrek!C21/Resultatenrek!C$4</f>
        <v>1.9959443705324337E-3</v>
      </c>
      <c r="D21" s="57">
        <f>Resultatenrek!D21/Resultatenrek!D$4</f>
        <v>3.624511561839608E-4</v>
      </c>
      <c r="E21" s="57">
        <f>Resultatenrek!E21/Resultatenrek!E$4</f>
        <v>1.2196831321108384E-3</v>
      </c>
    </row>
    <row r="22" spans="1:5">
      <c r="A22" s="20" t="s">
        <v>192</v>
      </c>
      <c r="B22" s="20">
        <v>75</v>
      </c>
      <c r="C22" s="58">
        <f>Resultatenrek!C22/Resultatenrek!C$4</f>
        <v>1.9959443705324337E-3</v>
      </c>
      <c r="D22" s="58">
        <f>Resultatenrek!D22/Resultatenrek!D$4</f>
        <v>2.8641861073176381E-4</v>
      </c>
      <c r="E22" s="58">
        <f>Resultatenrek!E22/Resultatenrek!E$4</f>
        <v>1.0474072771530685E-3</v>
      </c>
    </row>
    <row r="23" spans="1:5">
      <c r="A23" s="20" t="s">
        <v>142</v>
      </c>
      <c r="B23" s="20">
        <v>750</v>
      </c>
      <c r="C23" s="58">
        <f>Resultatenrek!C23/Resultatenrek!C$4</f>
        <v>3.257910160143774E-4</v>
      </c>
      <c r="D23" s="58">
        <f>Resultatenrek!D23/Resultatenrek!D$4</f>
        <v>0</v>
      </c>
      <c r="E23" s="58">
        <f>Resultatenrek!E23/Resultatenrek!E$4</f>
        <v>0</v>
      </c>
    </row>
    <row r="24" spans="1:5">
      <c r="A24" s="20" t="s">
        <v>143</v>
      </c>
      <c r="B24" s="20">
        <v>751</v>
      </c>
      <c r="C24" s="58">
        <f>Resultatenrek!C24/Resultatenrek!C$4</f>
        <v>1.5842359764000188E-3</v>
      </c>
      <c r="D24" s="58">
        <f>Resultatenrek!D24/Resultatenrek!D$4</f>
        <v>2.5549675183486007E-4</v>
      </c>
      <c r="E24" s="58">
        <f>Resultatenrek!E24/Resultatenrek!E$4</f>
        <v>9.6213245515994379E-4</v>
      </c>
    </row>
    <row r="25" spans="1:5">
      <c r="A25" s="20" t="s">
        <v>144</v>
      </c>
      <c r="B25" s="20" t="s">
        <v>145</v>
      </c>
      <c r="C25" s="58">
        <f>Resultatenrek!C25/Resultatenrek!C$4</f>
        <v>8.5917378118037217E-5</v>
      </c>
      <c r="D25" s="58">
        <f>Resultatenrek!D25/Resultatenrek!D$4</f>
        <v>3.0921858896903785E-5</v>
      </c>
      <c r="E25" s="58">
        <f>Resultatenrek!E25/Resultatenrek!E$4</f>
        <v>8.5274821993124619E-5</v>
      </c>
    </row>
    <row r="26" spans="1:5">
      <c r="A26" s="20" t="s">
        <v>186</v>
      </c>
      <c r="B26" s="20" t="s">
        <v>187</v>
      </c>
      <c r="C26" s="58">
        <f>Resultatenrek!C26/Resultatenrek!C$4</f>
        <v>0</v>
      </c>
      <c r="D26" s="58">
        <f>Resultatenrek!D26/Resultatenrek!D$4</f>
        <v>7.6032545452196952E-5</v>
      </c>
      <c r="E26" s="58">
        <f>Resultatenrek!E26/Resultatenrek!E$4</f>
        <v>1.7227585495776997E-4</v>
      </c>
    </row>
    <row r="27" spans="1:5" ht="24" customHeight="1">
      <c r="A27" s="55" t="s">
        <v>146</v>
      </c>
      <c r="B27" s="55" t="s">
        <v>188</v>
      </c>
      <c r="C27" s="57">
        <f>Resultatenrek!C27/Resultatenrek!C$4</f>
        <v>8.4934746688682984E-3</v>
      </c>
      <c r="D27" s="57">
        <f>Resultatenrek!D27/Resultatenrek!D$4</f>
        <v>2.2898761833971538E-2</v>
      </c>
      <c r="E27" s="57">
        <f>Resultatenrek!E27/Resultatenrek!E$4</f>
        <v>1.5730730422005644E-2</v>
      </c>
    </row>
    <row r="28" spans="1:5">
      <c r="A28" s="20" t="s">
        <v>189</v>
      </c>
      <c r="B28" s="20">
        <v>65</v>
      </c>
      <c r="C28" s="58">
        <f>Resultatenrek!C28/Resultatenrek!C$4</f>
        <v>8.4934746688682984E-3</v>
      </c>
      <c r="D28" s="58">
        <f>Resultatenrek!D28/Resultatenrek!D$4</f>
        <v>2.2898761833971538E-2</v>
      </c>
      <c r="E28" s="58">
        <f>Resultatenrek!E28/Resultatenrek!E$4</f>
        <v>8.7060874944991408E-3</v>
      </c>
    </row>
    <row r="29" spans="1:5">
      <c r="A29" s="20" t="s">
        <v>147</v>
      </c>
      <c r="B29" s="20">
        <v>650</v>
      </c>
      <c r="C29" s="58">
        <f>Resultatenrek!C29/Resultatenrek!C$4</f>
        <v>6.5575215703373886E-3</v>
      </c>
      <c r="D29" s="58">
        <f>Resultatenrek!D29/Resultatenrek!D$4</f>
        <v>2.1213178035146801E-2</v>
      </c>
      <c r="E29" s="58">
        <f>Resultatenrek!E29/Resultatenrek!E$4</f>
        <v>5.3625319233948998E-3</v>
      </c>
    </row>
    <row r="30" spans="1:5">
      <c r="A30" s="20" t="s">
        <v>148</v>
      </c>
      <c r="B30" s="20">
        <v>651</v>
      </c>
      <c r="C30" s="58">
        <f>Resultatenrek!C30/Resultatenrek!C$4</f>
        <v>0</v>
      </c>
      <c r="D30" s="58">
        <f>Resultatenrek!D30/Resultatenrek!D$4</f>
        <v>0</v>
      </c>
      <c r="E30" s="58">
        <f>Resultatenrek!E30/Resultatenrek!E$4</f>
        <v>0</v>
      </c>
    </row>
    <row r="31" spans="1:5">
      <c r="A31" s="20" t="s">
        <v>149</v>
      </c>
      <c r="B31" s="20" t="s">
        <v>150</v>
      </c>
      <c r="C31" s="58">
        <f>Resultatenrek!C31/Resultatenrek!C$4</f>
        <v>1.9359530985309089E-3</v>
      </c>
      <c r="D31" s="58">
        <f>Resultatenrek!D31/Resultatenrek!D$4</f>
        <v>1.6855837988247345E-3</v>
      </c>
      <c r="E31" s="58">
        <f>Resultatenrek!E31/Resultatenrek!E$4</f>
        <v>3.3435555711042409E-3</v>
      </c>
    </row>
    <row r="32" spans="1:5">
      <c r="A32" s="20" t="s">
        <v>190</v>
      </c>
      <c r="B32" s="20" t="s">
        <v>191</v>
      </c>
      <c r="C32" s="58">
        <f>Resultatenrek!C32/Resultatenrek!C$4</f>
        <v>0</v>
      </c>
      <c r="D32" s="58">
        <f>Resultatenrek!D32/Resultatenrek!D$4</f>
        <v>0</v>
      </c>
      <c r="E32" s="58">
        <f>Resultatenrek!E32/Resultatenrek!E$4</f>
        <v>7.0246429275065041E-3</v>
      </c>
    </row>
    <row r="33" spans="1:5" ht="30" customHeight="1">
      <c r="A33" s="56" t="s">
        <v>193</v>
      </c>
      <c r="B33" s="55">
        <v>9903</v>
      </c>
      <c r="C33" s="57">
        <f>Resultatenrek!C33/Resultatenrek!C$4</f>
        <v>6.7344638152034716E-2</v>
      </c>
      <c r="D33" s="57">
        <f>Resultatenrek!D33/Resultatenrek!D$4</f>
        <v>1.2810358587880901E-2</v>
      </c>
      <c r="E33" s="57">
        <f>Resultatenrek!E33/Resultatenrek!E$4</f>
        <v>-0.19729975722568896</v>
      </c>
    </row>
    <row r="34" spans="1:5">
      <c r="A34" s="20" t="s">
        <v>151</v>
      </c>
      <c r="B34" s="20">
        <v>780</v>
      </c>
      <c r="C34" s="58">
        <f>Resultatenrek!C34/Resultatenrek!C$4</f>
        <v>0</v>
      </c>
      <c r="D34" s="58">
        <f>Resultatenrek!D34/Resultatenrek!D$4</f>
        <v>0</v>
      </c>
      <c r="E34" s="58">
        <f>Resultatenrek!E34/Resultatenrek!E$4</f>
        <v>0</v>
      </c>
    </row>
    <row r="35" spans="1:5">
      <c r="A35" s="20" t="s">
        <v>152</v>
      </c>
      <c r="B35" s="20">
        <v>680</v>
      </c>
      <c r="C35" s="58">
        <f>Resultatenrek!C35/Resultatenrek!C$4</f>
        <v>0</v>
      </c>
      <c r="D35" s="58">
        <f>Resultatenrek!D35/Resultatenrek!D$4</f>
        <v>0</v>
      </c>
      <c r="E35" s="58">
        <f>Resultatenrek!E35/Resultatenrek!E$4</f>
        <v>0</v>
      </c>
    </row>
    <row r="36" spans="1:5">
      <c r="A36" s="20" t="s">
        <v>153</v>
      </c>
      <c r="B36" s="20" t="s">
        <v>154</v>
      </c>
      <c r="C36" s="58">
        <f>Resultatenrek!C36/Resultatenrek!C$4</f>
        <v>1.8857058357241441E-2</v>
      </c>
      <c r="D36" s="58">
        <f>Resultatenrek!D36/Resultatenrek!D$4</f>
        <v>4.4059734768733851E-3</v>
      </c>
      <c r="E36" s="58">
        <f>Resultatenrek!E36/Resultatenrek!E$4</f>
        <v>2.0254208732510029E-5</v>
      </c>
    </row>
    <row r="37" spans="1:5">
      <c r="A37" s="20" t="s">
        <v>155</v>
      </c>
      <c r="B37" s="20" t="s">
        <v>194</v>
      </c>
      <c r="C37" s="58">
        <f>Resultatenrek!C37/Resultatenrek!C$4</f>
        <v>1.9464561436366636E-2</v>
      </c>
      <c r="D37" s="58">
        <f>Resultatenrek!D37/Resultatenrek!D$4</f>
        <v>4.4059734768733851E-3</v>
      </c>
      <c r="E37" s="58">
        <f>Resultatenrek!E37/Resultatenrek!E$4</f>
        <v>2.0254208732510029E-5</v>
      </c>
    </row>
    <row r="38" spans="1:5">
      <c r="A38" s="20" t="s">
        <v>156</v>
      </c>
      <c r="B38" s="20">
        <v>77</v>
      </c>
      <c r="C38" s="58">
        <f>Resultatenrek!C38/Resultatenrek!C$4</f>
        <v>6.0759452923495397E-4</v>
      </c>
      <c r="D38" s="58">
        <f>Resultatenrek!D38/Resultatenrek!D$4</f>
        <v>0</v>
      </c>
      <c r="E38" s="58">
        <f>Resultatenrek!E38/Resultatenrek!E$4</f>
        <v>0</v>
      </c>
    </row>
    <row r="39" spans="1:5">
      <c r="A39" s="56" t="s">
        <v>157</v>
      </c>
      <c r="B39" s="55">
        <v>9904</v>
      </c>
      <c r="C39" s="57">
        <f>Resultatenrek!C39/Resultatenrek!C$4</f>
        <v>4.8487534069738387E-2</v>
      </c>
      <c r="D39" s="57">
        <f>Resultatenrek!D39/Resultatenrek!D$4</f>
        <v>8.404385111007516E-3</v>
      </c>
      <c r="E39" s="57">
        <f>Resultatenrek!E39/Resultatenrek!E$4</f>
        <v>-0.19732001143442149</v>
      </c>
    </row>
    <row r="40" spans="1:5">
      <c r="A40" s="20" t="s">
        <v>158</v>
      </c>
      <c r="B40" s="20">
        <v>789</v>
      </c>
      <c r="C40" s="58">
        <f>Resultatenrek!C40/Resultatenrek!C$4</f>
        <v>0</v>
      </c>
      <c r="D40" s="58">
        <f>Resultatenrek!D40/Resultatenrek!D$4</f>
        <v>0</v>
      </c>
      <c r="E40" s="58">
        <f>Resultatenrek!E40/Resultatenrek!E$4</f>
        <v>0</v>
      </c>
    </row>
    <row r="41" spans="1:5">
      <c r="A41" s="20" t="s">
        <v>159</v>
      </c>
      <c r="B41" s="20">
        <v>689</v>
      </c>
      <c r="C41" s="58">
        <f>Resultatenrek!C41/Resultatenrek!C$4</f>
        <v>0</v>
      </c>
      <c r="D41" s="58">
        <f>Resultatenrek!D41/Resultatenrek!D$4</f>
        <v>0</v>
      </c>
      <c r="E41" s="58">
        <f>Resultatenrek!E41/Resultatenrek!E$4</f>
        <v>0</v>
      </c>
    </row>
    <row r="42" spans="1:5">
      <c r="A42" s="55" t="s">
        <v>160</v>
      </c>
      <c r="B42" s="55">
        <v>9905</v>
      </c>
      <c r="C42" s="57">
        <f>Resultatenrek!C42/Resultatenrek!C$4</f>
        <v>4.8487534069738387E-2</v>
      </c>
      <c r="D42" s="57">
        <f>Resultatenrek!D42/Resultatenrek!D$4</f>
        <v>8.404385111007516E-3</v>
      </c>
      <c r="E42" s="57">
        <f>Resultatenrek!E42/Resultatenrek!E$4</f>
        <v>-0.19732001143442149</v>
      </c>
    </row>
    <row r="43" spans="1:5">
      <c r="A43" s="10"/>
      <c r="B43" s="7"/>
      <c r="C43" s="34"/>
      <c r="D43" s="34"/>
      <c r="E43" s="34"/>
    </row>
    <row r="44" spans="1:5">
      <c r="A44" s="11"/>
      <c r="B44" s="11"/>
      <c r="C44" s="34"/>
      <c r="D44" s="34"/>
      <c r="E44" s="34"/>
    </row>
    <row r="45" spans="1:5">
      <c r="A45" s="7"/>
      <c r="B45" s="11"/>
      <c r="C45" s="34"/>
      <c r="D45" s="34"/>
      <c r="E45" s="34"/>
    </row>
    <row r="46" spans="1:5">
      <c r="A46" s="7"/>
      <c r="B46" s="11"/>
      <c r="C46" s="34"/>
      <c r="D46" s="34"/>
      <c r="E46" s="34"/>
    </row>
    <row r="47" spans="1:5">
      <c r="A47" s="11"/>
      <c r="B47" s="11"/>
      <c r="C47" s="34"/>
      <c r="D47" s="34"/>
      <c r="E47" s="34"/>
    </row>
    <row r="48" spans="1:5">
      <c r="C48" s="33"/>
      <c r="D48" s="33"/>
      <c r="E48" s="33"/>
    </row>
    <row r="49" spans="1:5">
      <c r="A49" s="11"/>
      <c r="B49" s="11"/>
      <c r="C49" s="29"/>
      <c r="D49" s="29"/>
      <c r="E49" s="29"/>
    </row>
    <row r="50" spans="1:5">
      <c r="A50" s="11"/>
      <c r="B50" s="11"/>
      <c r="C50" s="29"/>
      <c r="D50" s="29"/>
      <c r="E50" s="29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1" workbookViewId="0">
      <selection activeCell="D19" sqref="D19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8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15" customHeight="1">
      <c r="A2" s="68" t="s">
        <v>241</v>
      </c>
      <c r="B2" s="67" t="s">
        <v>196</v>
      </c>
      <c r="C2" s="67" t="s">
        <v>197</v>
      </c>
      <c r="D2" s="67" t="s">
        <v>198</v>
      </c>
      <c r="E2" s="67"/>
      <c r="F2" s="67"/>
      <c r="G2" s="67"/>
      <c r="H2" s="67"/>
      <c r="I2" s="67"/>
      <c r="J2" s="67"/>
      <c r="K2" s="67"/>
      <c r="L2" s="67"/>
      <c r="M2" s="67"/>
    </row>
    <row r="3" spans="1:13" ht="15" customHeight="1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3" ht="15" customHeight="1" thickBot="1">
      <c r="A4" s="102" t="s">
        <v>231</v>
      </c>
      <c r="B4" s="103">
        <f>ROUND(B11/B15,2)</f>
        <v>3.03</v>
      </c>
      <c r="C4" s="103">
        <f>ROUND(C11/C15,2)</f>
        <v>2.3199999999999998</v>
      </c>
      <c r="D4" s="103">
        <f>ROUND(D11/D15,2)</f>
        <v>0.78</v>
      </c>
      <c r="E4" s="67"/>
      <c r="F4" s="67"/>
      <c r="G4" s="67"/>
      <c r="H4" s="67"/>
      <c r="I4" s="67"/>
      <c r="J4" s="67"/>
      <c r="K4" s="67"/>
      <c r="L4" s="67"/>
      <c r="M4" s="67"/>
    </row>
    <row r="5" spans="1:13" ht="15" customHeight="1">
      <c r="A5" s="69"/>
      <c r="B5" s="69"/>
      <c r="C5" s="69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3" ht="15" customHeight="1">
      <c r="A6" s="70" t="s">
        <v>224</v>
      </c>
      <c r="B6" s="98">
        <f>Balans!C30</f>
        <v>4057991</v>
      </c>
      <c r="C6" s="98">
        <f>Balans!D30</f>
        <v>3966280</v>
      </c>
      <c r="D6" s="98">
        <f>Balans!E30</f>
        <v>4610982</v>
      </c>
      <c r="E6" s="67"/>
      <c r="F6" s="67"/>
      <c r="G6" s="67"/>
      <c r="H6" s="67"/>
      <c r="I6" s="67"/>
      <c r="J6" s="67"/>
      <c r="K6" s="67"/>
      <c r="L6" s="67"/>
      <c r="M6" s="67"/>
    </row>
    <row r="7" spans="1:13" ht="15" customHeight="1">
      <c r="A7" s="70" t="s">
        <v>225</v>
      </c>
      <c r="B7" s="98">
        <f>Balans!C39</f>
        <v>2140571</v>
      </c>
      <c r="C7" s="98">
        <f>Balans!D39</f>
        <v>1179574</v>
      </c>
      <c r="D7" s="98">
        <f>Balans!E39</f>
        <v>1277059</v>
      </c>
      <c r="E7" s="67"/>
      <c r="F7" s="67"/>
      <c r="G7" s="67"/>
      <c r="H7" s="67"/>
      <c r="I7" s="67"/>
      <c r="J7" s="67"/>
      <c r="K7" s="67"/>
      <c r="L7" s="67"/>
      <c r="M7" s="67"/>
    </row>
    <row r="8" spans="1:13" ht="15" customHeight="1">
      <c r="A8" s="72" t="s">
        <v>226</v>
      </c>
      <c r="B8" s="99">
        <f>Balans!C42</f>
        <v>0</v>
      </c>
      <c r="C8" s="99">
        <f>Balans!D42</f>
        <v>0</v>
      </c>
      <c r="D8" s="99">
        <f>Balans!E42</f>
        <v>0</v>
      </c>
      <c r="E8" s="67"/>
      <c r="F8" s="67"/>
      <c r="G8" s="67"/>
      <c r="H8" s="67"/>
      <c r="I8" s="67"/>
      <c r="J8" s="67"/>
      <c r="K8" s="67"/>
      <c r="L8" s="67"/>
      <c r="M8" s="67"/>
    </row>
    <row r="9" spans="1:13" ht="15" customHeight="1">
      <c r="A9" s="70" t="s">
        <v>227</v>
      </c>
      <c r="B9" s="99">
        <f>Balans!C45</f>
        <v>4848617</v>
      </c>
      <c r="C9" s="99">
        <f>Balans!D45</f>
        <v>2495417</v>
      </c>
      <c r="D9" s="99">
        <f>Balans!E45</f>
        <v>982965</v>
      </c>
      <c r="E9" s="67"/>
      <c r="F9" s="67"/>
      <c r="G9" s="67"/>
      <c r="H9" s="67"/>
      <c r="I9" s="67"/>
      <c r="J9" s="67"/>
      <c r="K9" s="67"/>
      <c r="L9" s="67"/>
      <c r="M9" s="67"/>
    </row>
    <row r="10" spans="1:13" ht="15" customHeight="1">
      <c r="A10" s="70" t="s">
        <v>228</v>
      </c>
      <c r="B10" s="99">
        <f>Balans!C46</f>
        <v>189976</v>
      </c>
      <c r="C10" s="99">
        <f>Balans!D46</f>
        <v>224124</v>
      </c>
      <c r="D10" s="99">
        <f>Balans!E46</f>
        <v>201659</v>
      </c>
      <c r="E10" s="67"/>
      <c r="F10" s="67"/>
      <c r="G10" s="67"/>
      <c r="H10" s="67"/>
      <c r="I10" s="67"/>
      <c r="J10" s="67"/>
      <c r="K10" s="67"/>
      <c r="L10" s="67"/>
      <c r="M10" s="67"/>
    </row>
    <row r="11" spans="1:13" ht="15" customHeight="1">
      <c r="A11" s="73" t="s">
        <v>161</v>
      </c>
      <c r="B11" s="98">
        <f>SUM(B6:B10)</f>
        <v>11237155</v>
      </c>
      <c r="C11" s="71">
        <f>SUM(C6:C10)</f>
        <v>7865395</v>
      </c>
      <c r="D11" s="71">
        <f>SUM(D6:D10)</f>
        <v>7072665</v>
      </c>
      <c r="E11" s="67"/>
      <c r="F11" s="67"/>
      <c r="G11" s="67"/>
      <c r="H11" s="67"/>
      <c r="I11" s="67"/>
      <c r="J11" s="67"/>
      <c r="K11" s="67"/>
      <c r="L11" s="67"/>
      <c r="M11" s="67"/>
    </row>
    <row r="12" spans="1:13" ht="15" customHeight="1">
      <c r="A12" s="69"/>
      <c r="B12" s="69"/>
      <c r="C12" s="69"/>
      <c r="D12" s="69"/>
      <c r="E12" s="67"/>
      <c r="F12" s="67"/>
      <c r="G12" s="67"/>
      <c r="H12" s="67"/>
      <c r="I12" s="67"/>
      <c r="J12" s="67"/>
      <c r="K12" s="67"/>
      <c r="L12" s="67"/>
      <c r="M12" s="67"/>
    </row>
    <row r="13" spans="1:13" ht="15" customHeight="1">
      <c r="A13" s="70" t="s">
        <v>229</v>
      </c>
      <c r="B13" s="100">
        <f>Balans!C87</f>
        <v>3629592</v>
      </c>
      <c r="C13" s="100">
        <f>Balans!D87</f>
        <v>3344042</v>
      </c>
      <c r="D13" s="100">
        <f>Balans!E87</f>
        <v>9124312</v>
      </c>
      <c r="E13" s="67"/>
      <c r="F13" s="67"/>
      <c r="G13" s="67"/>
      <c r="H13" s="67"/>
      <c r="I13" s="67"/>
      <c r="J13" s="67"/>
      <c r="K13" s="67"/>
      <c r="L13" s="67"/>
      <c r="M13" s="67"/>
    </row>
    <row r="14" spans="1:13" ht="15" customHeight="1">
      <c r="A14" s="70" t="s">
        <v>228</v>
      </c>
      <c r="B14" s="99">
        <f>Balans!C101</f>
        <v>80510</v>
      </c>
      <c r="C14" s="99">
        <f>Balans!D101</f>
        <v>40446</v>
      </c>
      <c r="D14" s="99">
        <f>Balans!E101</f>
        <v>0</v>
      </c>
      <c r="E14" s="67"/>
      <c r="F14" s="67"/>
      <c r="G14" s="67"/>
      <c r="H14" s="67"/>
      <c r="I14" s="67"/>
      <c r="J14" s="67"/>
      <c r="K14" s="67"/>
      <c r="L14" s="67"/>
      <c r="M14" s="67"/>
    </row>
    <row r="15" spans="1:13" ht="15" customHeight="1">
      <c r="A15" s="73" t="s">
        <v>161</v>
      </c>
      <c r="B15" s="98">
        <f>SUM(B13:B14)</f>
        <v>3710102</v>
      </c>
      <c r="C15" s="71">
        <f>SUM(C13:C14)</f>
        <v>3384488</v>
      </c>
      <c r="D15" s="71">
        <f>SUM(D13:D14)</f>
        <v>9124312</v>
      </c>
      <c r="E15" s="67"/>
      <c r="F15" s="67"/>
      <c r="G15" s="67"/>
      <c r="H15" s="67"/>
      <c r="I15" s="67"/>
      <c r="J15" s="67"/>
      <c r="K15" s="67"/>
      <c r="L15" s="67"/>
      <c r="M15" s="67"/>
    </row>
    <row r="16" spans="1:13" ht="12" customHeight="1">
      <c r="A16" s="74"/>
      <c r="B16" s="75"/>
      <c r="C16" s="75"/>
      <c r="D16" s="67"/>
      <c r="E16" s="67"/>
      <c r="F16" s="67"/>
      <c r="G16" s="67"/>
      <c r="H16" s="67"/>
      <c r="I16" s="67"/>
      <c r="J16" s="67"/>
      <c r="K16" s="67"/>
      <c r="L16" s="67"/>
      <c r="M16" s="67"/>
    </row>
    <row r="17" spans="1:13" ht="15.75" customHeight="1" thickBot="1">
      <c r="A17" s="69"/>
      <c r="B17" s="69"/>
      <c r="C17" s="69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3" ht="15.75" thickBot="1">
      <c r="A18" s="102" t="s">
        <v>230</v>
      </c>
      <c r="B18" s="104">
        <f>ROUND(B24/B28,2)</f>
        <v>1.94</v>
      </c>
      <c r="C18" s="104">
        <f>ROUND(C24/C28,2)</f>
        <v>1.1499999999999999</v>
      </c>
      <c r="D18" s="104">
        <f>ROUND(D24/D28,2)</f>
        <v>0.27</v>
      </c>
      <c r="E18" s="67"/>
      <c r="F18" s="67"/>
      <c r="G18" s="67"/>
      <c r="H18" s="67"/>
      <c r="I18" s="67"/>
      <c r="J18" s="67"/>
      <c r="K18" s="67"/>
      <c r="L18" s="67"/>
      <c r="M18" s="67"/>
    </row>
    <row r="19" spans="1:13">
      <c r="A19" s="69"/>
      <c r="B19" s="69"/>
      <c r="C19" s="69"/>
      <c r="D19" s="69"/>
      <c r="E19" s="67"/>
      <c r="F19" s="67"/>
      <c r="G19" s="67"/>
      <c r="H19" s="67"/>
      <c r="I19" s="67"/>
      <c r="J19" s="67"/>
      <c r="K19" s="67"/>
      <c r="L19" s="67"/>
      <c r="M19" s="67"/>
    </row>
    <row r="20" spans="1:13">
      <c r="A20" s="70" t="s">
        <v>225</v>
      </c>
      <c r="B20" s="98">
        <f>Balans!C39</f>
        <v>2140571</v>
      </c>
      <c r="C20" s="98">
        <f>Balans!D39</f>
        <v>1179574</v>
      </c>
      <c r="D20" s="98">
        <f>Balans!E39</f>
        <v>1277059</v>
      </c>
      <c r="E20" s="67"/>
      <c r="F20" s="67"/>
      <c r="G20" s="67"/>
      <c r="H20" s="67"/>
      <c r="I20" s="67"/>
      <c r="J20" s="67"/>
      <c r="K20" s="67"/>
      <c r="L20" s="67"/>
      <c r="M20" s="67"/>
    </row>
    <row r="21" spans="1:13">
      <c r="A21" s="97" t="s">
        <v>226</v>
      </c>
      <c r="B21" s="99">
        <f>Balans!C42</f>
        <v>0</v>
      </c>
      <c r="C21" s="99">
        <f>Balans!D42</f>
        <v>0</v>
      </c>
      <c r="D21" s="99">
        <f>Balans!E42</f>
        <v>0</v>
      </c>
      <c r="E21" s="67"/>
      <c r="F21" s="67"/>
      <c r="G21" s="67"/>
      <c r="H21" s="67"/>
      <c r="I21" s="67"/>
      <c r="J21" s="67"/>
      <c r="K21" s="67"/>
      <c r="L21" s="67"/>
      <c r="M21" s="67"/>
    </row>
    <row r="22" spans="1:13">
      <c r="A22" s="70" t="s">
        <v>227</v>
      </c>
      <c r="B22" s="99">
        <f>Balans!C45</f>
        <v>4848617</v>
      </c>
      <c r="C22" s="99">
        <f>Balans!D45</f>
        <v>2495417</v>
      </c>
      <c r="D22" s="99">
        <f>Balans!E45</f>
        <v>982965</v>
      </c>
      <c r="E22" s="67"/>
      <c r="F22" s="67"/>
      <c r="G22" s="67"/>
      <c r="H22" s="67"/>
      <c r="I22" s="67"/>
      <c r="J22" s="67"/>
      <c r="K22" s="67"/>
      <c r="L22" s="67"/>
      <c r="M22" s="67"/>
    </row>
    <row r="23" spans="1:13">
      <c r="A23" s="70" t="s">
        <v>228</v>
      </c>
      <c r="B23" s="99">
        <f>Balans!C46</f>
        <v>189976</v>
      </c>
      <c r="C23" s="99">
        <f>Balans!D46</f>
        <v>224124</v>
      </c>
      <c r="D23" s="99">
        <f>Balans!E46</f>
        <v>201659</v>
      </c>
      <c r="E23" s="67"/>
      <c r="F23" s="67"/>
      <c r="G23" s="67"/>
      <c r="H23" s="67"/>
      <c r="I23" s="67"/>
      <c r="J23" s="67"/>
      <c r="K23" s="67"/>
      <c r="L23" s="67"/>
      <c r="M23" s="67"/>
    </row>
    <row r="24" spans="1:13">
      <c r="A24" s="73" t="s">
        <v>161</v>
      </c>
      <c r="B24" s="71">
        <f>SUM(B20:B23)</f>
        <v>7179164</v>
      </c>
      <c r="C24" s="71">
        <f>SUM(C20:C23)</f>
        <v>3899115</v>
      </c>
      <c r="D24" s="71">
        <f>SUM(D20:D23)</f>
        <v>2461683</v>
      </c>
      <c r="E24" s="67"/>
      <c r="F24" s="67"/>
      <c r="G24" s="67"/>
      <c r="H24" s="67"/>
      <c r="I24" s="67"/>
      <c r="J24" s="67"/>
      <c r="K24" s="67"/>
      <c r="L24" s="67"/>
      <c r="M24" s="67"/>
    </row>
    <row r="25" spans="1:13">
      <c r="A25" s="76"/>
      <c r="B25" s="69"/>
      <c r="C25" s="69"/>
      <c r="D25" s="69"/>
      <c r="E25" s="67"/>
      <c r="F25" s="67"/>
      <c r="G25" s="67"/>
      <c r="H25" s="67"/>
      <c r="I25" s="67"/>
      <c r="J25" s="67"/>
      <c r="K25" s="67"/>
      <c r="L25" s="67"/>
      <c r="M25" s="67"/>
    </row>
    <row r="26" spans="1:13">
      <c r="A26" s="70" t="s">
        <v>229</v>
      </c>
      <c r="B26" s="100">
        <f>Balans!C87</f>
        <v>3629592</v>
      </c>
      <c r="C26" s="100">
        <f>Balans!D87</f>
        <v>3344042</v>
      </c>
      <c r="D26" s="100">
        <f>Balans!E87</f>
        <v>9124312</v>
      </c>
      <c r="E26" s="67"/>
      <c r="F26" s="67"/>
      <c r="G26" s="67"/>
      <c r="H26" s="67"/>
      <c r="I26" s="67"/>
      <c r="J26" s="67"/>
      <c r="K26" s="67"/>
      <c r="L26" s="67"/>
      <c r="M26" s="67"/>
    </row>
    <row r="27" spans="1:13">
      <c r="A27" s="70" t="s">
        <v>228</v>
      </c>
      <c r="B27" s="101">
        <f>Balans!C101</f>
        <v>80510</v>
      </c>
      <c r="C27" s="101">
        <f>Balans!D101</f>
        <v>40446</v>
      </c>
      <c r="D27" s="101">
        <f>Balans!E101</f>
        <v>0</v>
      </c>
      <c r="E27" s="67"/>
      <c r="F27" s="67"/>
      <c r="G27" s="67"/>
      <c r="H27" s="67"/>
      <c r="I27" s="67"/>
      <c r="J27" s="67"/>
      <c r="K27" s="67"/>
      <c r="L27" s="67"/>
      <c r="M27" s="67"/>
    </row>
    <row r="28" spans="1:13">
      <c r="A28" s="73" t="s">
        <v>161</v>
      </c>
      <c r="B28" s="98">
        <f>SUM(B26:B27)</f>
        <v>3710102</v>
      </c>
      <c r="C28" s="71">
        <f>SUM(C26:C27)</f>
        <v>3384488</v>
      </c>
      <c r="D28" s="71">
        <f>SUM(D26:D27)</f>
        <v>9124312</v>
      </c>
      <c r="E28" s="67"/>
      <c r="F28" s="67"/>
      <c r="G28" s="67"/>
      <c r="H28" s="67"/>
      <c r="I28" s="67"/>
      <c r="J28" s="67"/>
      <c r="K28" s="67"/>
      <c r="L28" s="67"/>
      <c r="M28" s="67"/>
    </row>
    <row r="29" spans="1:13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D5" sqref="D5"/>
    </sheetView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6" t="s">
        <v>241</v>
      </c>
      <c r="B1" s="66" t="s">
        <v>196</v>
      </c>
      <c r="C1" s="66" t="s">
        <v>197</v>
      </c>
      <c r="D1" s="66" t="s">
        <v>198</v>
      </c>
      <c r="E1" s="67"/>
      <c r="F1" s="67"/>
      <c r="G1" s="67"/>
      <c r="H1" s="67"/>
      <c r="I1" s="67"/>
      <c r="J1" s="67"/>
    </row>
    <row r="2" spans="1:10">
      <c r="A2" s="66" t="s">
        <v>232</v>
      </c>
      <c r="B2" s="105">
        <f>Balans!C52</f>
        <v>4275171</v>
      </c>
      <c r="C2" s="105">
        <f>Balans!D52</f>
        <v>4282445</v>
      </c>
      <c r="D2" s="105">
        <f>Balans!E52</f>
        <v>853200</v>
      </c>
      <c r="E2" s="67"/>
      <c r="F2" s="67"/>
      <c r="G2" s="67"/>
      <c r="H2" s="67"/>
      <c r="I2" s="67"/>
      <c r="J2" s="67"/>
    </row>
    <row r="3" spans="1:10">
      <c r="A3" s="66" t="s">
        <v>233</v>
      </c>
      <c r="B3" s="105">
        <f>Balans!C102</f>
        <v>14471757</v>
      </c>
      <c r="C3" s="105">
        <f>Balans!D102</f>
        <v>10947913</v>
      </c>
      <c r="D3" s="105">
        <f>Balans!E102</f>
        <v>9988268</v>
      </c>
      <c r="E3" s="67"/>
      <c r="F3" s="67"/>
      <c r="G3" s="67"/>
      <c r="H3" s="67"/>
      <c r="I3" s="67"/>
      <c r="J3" s="67"/>
    </row>
    <row r="4" spans="1:10">
      <c r="A4" s="66" t="s">
        <v>168</v>
      </c>
      <c r="B4" s="111">
        <f>ROUND(B2/B3,2)</f>
        <v>0.3</v>
      </c>
      <c r="C4" s="111">
        <f>ROUND(C2/C3,2)</f>
        <v>0.39</v>
      </c>
      <c r="D4" s="111">
        <f>ROUND(D2/D3,2)</f>
        <v>0.09</v>
      </c>
      <c r="E4" s="67"/>
      <c r="F4" s="67"/>
      <c r="G4" s="67"/>
      <c r="H4" s="67"/>
      <c r="I4" s="67"/>
      <c r="J4" s="67"/>
    </row>
    <row r="5" spans="1:10">
      <c r="A5" s="67"/>
      <c r="B5" s="67"/>
      <c r="C5" s="67"/>
      <c r="D5" s="67"/>
      <c r="E5" s="67"/>
      <c r="F5" s="67"/>
      <c r="G5" s="67"/>
      <c r="H5" s="67"/>
      <c r="I5" s="67"/>
      <c r="J5" s="67"/>
    </row>
    <row r="6" spans="1:10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>
      <c r="A7" s="67"/>
      <c r="B7" s="67"/>
      <c r="C7" s="67"/>
      <c r="D7" s="67"/>
      <c r="E7" s="67"/>
      <c r="F7" s="67"/>
      <c r="G7" s="67"/>
      <c r="H7" s="67"/>
      <c r="I7" s="67"/>
      <c r="J7" s="67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>
      <c r="A9" s="67"/>
      <c r="B9" s="67"/>
      <c r="C9" s="67"/>
      <c r="D9" s="67"/>
      <c r="E9" s="67"/>
      <c r="F9" s="67"/>
      <c r="G9" s="67"/>
      <c r="H9" s="67"/>
      <c r="I9" s="67"/>
      <c r="J9" s="67"/>
    </row>
    <row r="10" spans="1:10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0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spans="1:10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>
      <c r="A20" s="67"/>
      <c r="B20" s="67"/>
      <c r="C20" s="67"/>
      <c r="D20" s="67"/>
      <c r="E20" s="67"/>
      <c r="F20" s="67"/>
      <c r="G20" s="67"/>
      <c r="H20" s="67"/>
      <c r="I20" s="67"/>
      <c r="J20" s="67"/>
    </row>
    <row r="21" spans="1:10">
      <c r="A21" s="67"/>
      <c r="B21" s="67"/>
      <c r="C21" s="67"/>
      <c r="D21" s="67"/>
      <c r="E21" s="67"/>
      <c r="F21" s="67"/>
      <c r="G21" s="67"/>
      <c r="H21" s="67"/>
      <c r="I21" s="67"/>
      <c r="J21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horizontale analyse balans</vt:lpstr>
      <vt:lpstr>horizontale analyse resrek</vt:lpstr>
      <vt:lpstr>verticale analyse balans</vt:lpstr>
      <vt:lpstr>verticale analyse resrek</vt:lpstr>
      <vt:lpstr>Liquiditeit</vt:lpstr>
      <vt:lpstr>Solvabiliteit</vt:lpstr>
      <vt:lpstr>REV</vt:lpstr>
      <vt:lpstr>KlantLevKrediet</vt:lpstr>
      <vt:lpstr>Voorraad</vt:lpstr>
      <vt:lpstr>Nettobedrijfskapitaal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Maury Steegmans</cp:lastModifiedBy>
  <cp:revision/>
  <dcterms:created xsi:type="dcterms:W3CDTF">2012-03-14T17:13:03Z</dcterms:created>
  <dcterms:modified xsi:type="dcterms:W3CDTF">2022-05-02T07:57:44Z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