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sandyjazminpardoherreno/Documents/SP/ESPECIALIZACION SERGIO ARBOLEDA/ECONOMIA DIGITAL/PROYECTO CROWFUNDIG/"/>
    </mc:Choice>
  </mc:AlternateContent>
  <xr:revisionPtr revIDLastSave="0" documentId="13_ncr:1_{F56F8174-458D-0A4E-8B8D-4377E901D900}" xr6:coauthVersionLast="47" xr6:coauthVersionMax="47" xr10:uidLastSave="{00000000-0000-0000-0000-000000000000}"/>
  <bookViews>
    <workbookView xWindow="0" yWindow="0" windowWidth="28800" windowHeight="18000" xr2:uid="{00000000-000D-0000-FFFF-FFFF00000000}"/>
  </bookViews>
  <sheets>
    <sheet name="Ejercicio 7. VAN - VPN"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0" l="1"/>
  <c r="H32" i="10" l="1"/>
  <c r="E42" i="10"/>
  <c r="E41" i="10"/>
  <c r="E40" i="10"/>
  <c r="E39" i="10"/>
  <c r="E43" i="10" l="1"/>
  <c r="J38" i="10" s="1"/>
  <c r="H33" i="10"/>
  <c r="E74" i="10" l="1"/>
  <c r="G64" i="10"/>
  <c r="G63" i="10"/>
  <c r="G62" i="10"/>
  <c r="F64" i="10"/>
  <c r="F71" i="10" s="1"/>
  <c r="F63" i="10"/>
  <c r="F62" i="10"/>
  <c r="E75" i="10"/>
  <c r="E73" i="10"/>
  <c r="R35" i="10"/>
  <c r="T35" i="10" s="1"/>
  <c r="R34" i="10"/>
  <c r="T34" i="10" s="1"/>
  <c r="R33" i="10"/>
  <c r="T33" i="10" s="1"/>
  <c r="R32" i="10"/>
  <c r="T32" i="10" s="1"/>
  <c r="M32" i="10"/>
  <c r="O32" i="10" s="1"/>
  <c r="M35" i="10"/>
  <c r="O35" i="10" s="1"/>
  <c r="M34" i="10"/>
  <c r="O34" i="10" s="1"/>
  <c r="M33" i="10"/>
  <c r="O33" i="10" s="1"/>
  <c r="J32" i="10"/>
  <c r="H35" i="10"/>
  <c r="J35" i="10" s="1"/>
  <c r="I35" i="10" s="1"/>
  <c r="H34" i="10"/>
  <c r="J34" i="10" s="1"/>
  <c r="I34" i="10" s="1"/>
  <c r="J33" i="10"/>
  <c r="I33" i="10" s="1"/>
  <c r="N30" i="10"/>
  <c r="S32" i="10" l="1"/>
  <c r="G49" i="10"/>
  <c r="S33" i="10"/>
  <c r="H49" i="10"/>
  <c r="S34" i="10"/>
  <c r="I49" i="10"/>
  <c r="S35" i="10"/>
  <c r="J49" i="10"/>
  <c r="N34" i="10"/>
  <c r="N33" i="10"/>
  <c r="N35" i="10"/>
  <c r="N32" i="10"/>
  <c r="K31" i="10"/>
  <c r="H62" i="10" s="1"/>
  <c r="E72" i="10"/>
  <c r="I32" i="10"/>
  <c r="S30" i="10"/>
  <c r="J36" i="10" l="1"/>
  <c r="J39" i="10" s="1"/>
  <c r="F51" i="10"/>
  <c r="G50" i="10" s="1"/>
  <c r="G51" i="10" s="1"/>
  <c r="H50" i="10" s="1"/>
  <c r="H51" i="10" s="1"/>
  <c r="I50" i="10" s="1"/>
  <c r="I51" i="10" s="1"/>
  <c r="J50" i="10" s="1"/>
  <c r="J51" i="10" l="1"/>
  <c r="J55" i="10"/>
  <c r="I36" i="10"/>
  <c r="E62" i="10" l="1"/>
  <c r="E63" i="10"/>
  <c r="E64" i="10"/>
  <c r="N36" i="10" l="1"/>
  <c r="O36" i="10"/>
  <c r="O39" i="10" l="1"/>
  <c r="H63" i="10"/>
  <c r="T36" i="10"/>
  <c r="U31" i="10" s="1"/>
  <c r="S36" i="10"/>
  <c r="O38" i="10"/>
  <c r="P41" i="10"/>
  <c r="T39" i="10" l="1"/>
  <c r="H64" i="10"/>
  <c r="G71" i="10" s="1"/>
  <c r="T38" i="10"/>
</calcChain>
</file>

<file path=xl/sharedStrings.xml><?xml version="1.0" encoding="utf-8"?>
<sst xmlns="http://schemas.openxmlformats.org/spreadsheetml/2006/main" count="114" uniqueCount="81">
  <si>
    <t>Informe Ejecutivo:</t>
  </si>
  <si>
    <t>Periodo</t>
  </si>
  <si>
    <t>Total</t>
  </si>
  <si>
    <t>Años</t>
  </si>
  <si>
    <t>Año</t>
  </si>
  <si>
    <t>TIR</t>
  </si>
  <si>
    <t>Flujo Futuro</t>
  </si>
  <si>
    <t>Factor de Actualizacion</t>
  </si>
  <si>
    <t xml:space="preserve">Flujo Actualizado al Presente </t>
  </si>
  <si>
    <t xml:space="preserve">VPN </t>
  </si>
  <si>
    <t>TIO</t>
  </si>
  <si>
    <t>Escenario</t>
  </si>
  <si>
    <t>Ranking Performance</t>
  </si>
  <si>
    <t>Decisión Proyecto</t>
  </si>
  <si>
    <t>Factores Sectoriales</t>
  </si>
  <si>
    <t>Matriz de Valoracion</t>
  </si>
  <si>
    <t>Matriz de Evaluacion</t>
  </si>
  <si>
    <t>Acciones Estrategicas Desde la Perspectiva del cliente</t>
  </si>
  <si>
    <t>Acciones Estrategicas Desde la Perspectiva Financiera</t>
  </si>
  <si>
    <t>Acciones Estrategicas Desde la Perspectiva de procesos internos</t>
  </si>
  <si>
    <t>Acciones Estrategicas Desde la Perspectiva de Aprendizaje y Crecimiento</t>
  </si>
  <si>
    <t>Factores Entorno Economico Nacional</t>
  </si>
  <si>
    <t>PERSPECTIVAS DEL BALANCE SOCORE CARD</t>
  </si>
  <si>
    <t>EVALUACION DE LA VABILIDAD DEL PROYECTO - VPN - TIR</t>
  </si>
  <si>
    <t>PERSPECTIVAS ECONOMICAS</t>
  </si>
  <si>
    <t>Relacion Costo Beneficio</t>
  </si>
  <si>
    <t>Flujo</t>
  </si>
  <si>
    <t>1 a 2</t>
  </si>
  <si>
    <t>0 a 1</t>
  </si>
  <si>
    <t>2 a 3</t>
  </si>
  <si>
    <t>3 a 4</t>
  </si>
  <si>
    <t>Tiempo de Recuperación de la inversión</t>
  </si>
  <si>
    <t>Días</t>
  </si>
  <si>
    <t>Factores Entorno Economico Internacional</t>
  </si>
  <si>
    <t>Diferencia Flujos</t>
  </si>
  <si>
    <t>Suma de Diferencia de Flujos y Flujo Actualizado al Presente</t>
  </si>
  <si>
    <t>Valor Futuro Comprobado</t>
  </si>
  <si>
    <t>Valor a Recuperar</t>
  </si>
  <si>
    <t>Valor restante a recuperar</t>
  </si>
  <si>
    <t>Recupera? Si  o No?</t>
  </si>
  <si>
    <t xml:space="preserve">Recupera? Si  o No? </t>
  </si>
  <si>
    <t>UNIVERSIDAD SERGIO ARBOLEDA</t>
  </si>
  <si>
    <t>PRIME BUSINESS SCHOOL</t>
  </si>
  <si>
    <t>ESPECIALIZACION EN GERENCIA ESTRATÉGICA DE NEGOCIOS</t>
  </si>
  <si>
    <t xml:space="preserve">Se acepta/ tiene viabilidad financiera </t>
  </si>
  <si>
    <t>VAN = VPN</t>
  </si>
  <si>
    <t>Se acepta/ tiene viabilidad financiera y agrega valor al inversionista</t>
  </si>
  <si>
    <t>Invertir en la mejora de la atenion al cliente
Crear programas de fidelizacion, realizar innovacion en productos y servicios para hacer crecer la tasa de retorno</t>
  </si>
  <si>
    <t>Con un Valor presente neto posictose pueden implementar las siiguiente acciones:
Expasion de las operaciones, reinversion de las ganancias, optimizacion de costos,y la diversificacion del portafolio</t>
  </si>
  <si>
    <t>Las acciones mas importantes cuando la VPN es positiva son las siguientes:
Mejora de la eficiencia operativa, inversion en tecnologia, optimizacion de la cadena de suministro, establecer kPI´s y metricas</t>
  </si>
  <si>
    <t xml:space="preserve">Desde la perspectiva de crecimiento, invesion en capacitación y desarrollo  del talento humano,  formación de la cultura de innovación, desarrollo de habilidades blandas, inclusión de la tecnologia en todos los procedimientos </t>
  </si>
  <si>
    <t xml:space="preserve">No se acepta/ tiene viabilidad financiera </t>
  </si>
  <si>
    <t>TIR CALCULADA</t>
  </si>
  <si>
    <t>Escenario 1 (TIR MINIMA 15%)</t>
  </si>
  <si>
    <t>Escenario 2 (TIR CALCULADA 36%)</t>
  </si>
  <si>
    <t>Escenario 3 (TIR PROMEDIO 25%)</t>
  </si>
  <si>
    <t xml:space="preserve">
La compañía Mavera SAS se reúne en su habitual Consejo Directivo para lograr evaluar la perspectiva futura de la compañía. Para ello ha convocado a: El presidente de la compañía, el Gerente Comercial, el Gerente Financiero, el Gerente Estratégico de Negocios, el Gerente de Producción y Procesos y al Gerente de Talento Humano. El plan de inversiones ha mostrado que ahora la compañía debe ser más ambiciosa en su crecimiento de mercado y por ello en el marco de su plan estratégico / plan de desarrollo se ha planteado que, para poder alcanzar las metas de ingresos en los próximos años, se requiere hacer una inversión decidida por valor de 270 millones de pesos derivados de los gastos de ventas y los gastos de administracion del primer año.
Dentro de esa perspectiva, la Gerencia Estratégica de Negocios y la Gerencia Financiera han proyectado que los flujos futuros, derivados de esa inversión para cada año, deben estar reportando 36, 76, 246 y 2726 millones de pesos, en ingresos, correspondientemente para cada uno de los años los cuales son consecuentes con el plan estratégico corporativo. No obstante, al examinar el entorno económico, el equipo directivo ha analizado cual sería la tasa de oportunidad que tendría en otra clase de proyectos al invertir los 270 millones de dólares. 
Por ejemplo, encontraron que, si no se ampliara la capacidad instalada de la compañía y mejor se invirtiera en un portafolio de acciones en el S&amp;P 500 en los Estados Unidos, esta inversión arrojaría el 15% al año, mientras que, si se generara una adquisición de parte del capital de Sony en Japón, la inversión reportaría un 25% al año y si por el contrario se incursionara en el mundo de las inversiones con criptomonedas, como el Bitcoin, esta inversión podría reportar el 36% al año. Por tanto, estos proyectos demostraron al Consejo Directivo de MAVERA SAS que la tasa de rentabilidad promedio o la tasa de oportunidad (TO) es cercana al 15%, razón por la cual la compañía si decidiera avanzar en el proyecto organizacional, lo mínimo que exigirían los inversionistas seria ese 15% de rentabilidad con el fin de no incurrir en un costo de oportunidad. 
Dadas esas circunstancias, se pide la intervención del Gerente Estratégico de Negocios para que logre evaluar los siguientes aspectos:
A. Se presenta la evaluación de seria el Valor Presente Neto (VPN) si el proyecto representara un: i) 15%, para un primer escenario, ii) 36%, para un segundo escenario, y iii) un 25% para el tercer escenario. Estos escenarios se dan para lograr evaluar que tan posible seria alcanzar esa rentabilidad del 15% minima exigida por los inversionistas de MAVERA SAS.
B. Se presenta un  (Ranking Performance) para visualizar en cual de los tres escenarios puede ser viable, pese a la rentabilidad exigida por los inversionistas.
C. Se muestra una perspectivas del Balance Score Card y  las perspectivas económicas que podrían contribuir al cumplimiento de la proyección de flujos futuros y teniendo en cuenta el horizonte de tiempo del Plan Estratégico Organizacional.
D. Realizar un informe ejecutivo para el Consejo Directivo de la organización.</t>
  </si>
  <si>
    <t>MAVERA SAS</t>
  </si>
  <si>
    <t>VALOR PRESENTE NETO (VPN) Y TIR</t>
  </si>
  <si>
    <t>PRESENTADO POR: MAGDA PARDO Y SANDY PARDO</t>
  </si>
  <si>
    <t>VPN (VALOR PRESENTE NETO Y TIR (TASA INTERNA DE RETORNO)</t>
  </si>
  <si>
    <t>RANKING PERFORMANCE</t>
  </si>
  <si>
    <t>TIEMPO DE RECUPERACION DEL DINERO</t>
  </si>
  <si>
    <t>BALANCE SCORE CARD (MATRIZ PROSPECTIVA)</t>
  </si>
  <si>
    <t xml:space="preserve">La volatilidad de los mercados globales y las tensiones comerciales internacionales pueden afectar las inversiones globales de MAVERA SAS. Las fluctuaciones de las tasas de cambio y las políticas monetarias también influyen en el rendimiento.
	</t>
  </si>
  <si>
    <t xml:space="preserve">
El entorno economico nacional no es alentador por el tipo de gobierno actual, sin embargo se esperan cambios e inversiones en sectores que pueden impactar positivamente el negocio. La alta inflación y tasas de interés elevadas en el país pueden reducir la rentabilidad de las inversiones. El crecimiento económico está desacelerándose, lo que afecta las proyecciones de ingreso
	</t>
  </si>
  <si>
    <t xml:space="preserve">El sector de la construcción en Colombia atraviesa un momento complejo.MAVERA SAS  debe afronta que  La actividad constructora en Colombia continúa evidenciando un comportamiento débil.
</t>
  </si>
  <si>
    <t>1.      Introducción</t>
  </si>
  <si>
    <t>2.      Matriz de evaluación</t>
  </si>
  <si>
    <t>3.      Conclusión</t>
  </si>
  <si>
    <t>4.      Acciones Estratégicas (Balanced Scorecard)</t>
  </si>
  <si>
    <t>Ámbito financiero: Se debe maximizar el retorno de la inversión, optimizando la estructura de costos y aumentar la eficiencia operativa.</t>
  </si>
  <si>
    <t>Ventas: se debe incrementar la participación de mercado, lanzando campañas de marketing y mejorar la experiencia del cliente.</t>
  </si>
  <si>
    <t>5.      Recomendaciones Finales</t>
  </si>
  <si>
    <t>3. Implementar el Balanced Scorecard: Ejecutar las acciones estratégicas propuestas para garantizar el cumplimiento de los flujos de caja proyectados y el éxito del plan estratégico.</t>
  </si>
  <si>
    <t>MAVERA SAS requiere una inversión estratégica de 270 millones de pesos para impulsar el crecimiento de la compañía. Este proyecto busca generar flujos de ingresos futuros de 36, 76, 246 y 355  millones de pesos durante los próximos cuatro años. Sin embargo, es crucial evaluar la viabilidad de esta inversión frente a otras oportunidades en el mercado, como inversiones en el S&amp;P 500, adquisición de capital en Sony o inversiones en criptomonedas, las cuales ofrecen tasas de rentabilidad entre 15%, 25% y 36%</t>
  </si>
  <si>
    <t>El objetivo de este informe es analizar el valor Presente Neto (VPN) del proyecto bajo tres escenarios de tasa de descuento (15%, 36% y 25%), realizar una matriz de evaluación para determinar su viabilidad y proponer acciones estratégicas alineadas con el Balanced Scorecard (BSC) para garantizar el cumplimiento de las metas.</t>
  </si>
  <si>
    <t>El Escenario 3 con una tasa de retorno del 25% es el único viable, ya que genera un VPN positivo, tiene viabilidad financiera ya agrega valor al inversionista,  por lo que se rankea como el escenario mas ganador para el inversionista</t>
  </si>
  <si>
    <t>Operación: Se debe mejorar la capacidad instalada implementando tecnologías innovadoras.</t>
  </si>
  <si>
    <t>1.  Aprobar el proyecto bajo el Escenario 3: Dado que este escenario genera un VPN positivo y supera la tasa de oportunidad exigida, es recomendable avanzar con la inversión.</t>
  </si>
  <si>
    <t>2. Monitorear la tasa de incremento anual: Mantener un seguimiento constante de la tasa deincremento para asegurar que el proyecto siga siendo viable.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</si>
</sst>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Red]\-&quot;$&quot;\ #,##0.00"/>
    <numFmt numFmtId="165" formatCode="0.000"/>
    <numFmt numFmtId="166" formatCode="0.0"/>
  </numFmts>
  <fonts count="15" x14ac:knownFonts="1">
    <font>
      <sz val="11"/>
      <color theme="1"/>
      <name val="Calibri"/>
      <family val="2"/>
      <scheme val="minor"/>
    </font>
    <font>
      <sz val="11"/>
      <color theme="1"/>
      <name val="Calibri"/>
      <family val="2"/>
      <scheme val="minor"/>
    </font>
    <font>
      <sz val="14"/>
      <color theme="1"/>
      <name val="Arial"/>
      <family val="2"/>
    </font>
    <font>
      <b/>
      <sz val="14"/>
      <color rgb="FF000000"/>
      <name val="Arial"/>
      <family val="2"/>
    </font>
    <font>
      <b/>
      <sz val="14"/>
      <color theme="1"/>
      <name val="Arial"/>
      <family val="2"/>
    </font>
    <font>
      <b/>
      <sz val="14"/>
      <color rgb="FFFF0000"/>
      <name val="Arial"/>
      <family val="2"/>
    </font>
    <font>
      <b/>
      <sz val="14"/>
      <name val="Arial"/>
      <family val="2"/>
    </font>
    <font>
      <b/>
      <sz val="14"/>
      <color theme="0"/>
      <name val="Arial"/>
      <family val="2"/>
    </font>
    <font>
      <b/>
      <u/>
      <sz val="14"/>
      <color theme="1"/>
      <name val="Arial"/>
      <family val="2"/>
    </font>
    <font>
      <sz val="14"/>
      <name val="Arial"/>
      <family val="2"/>
    </font>
    <font>
      <b/>
      <u/>
      <sz val="14"/>
      <name val="Arial"/>
      <family val="2"/>
    </font>
    <font>
      <b/>
      <sz val="14"/>
      <color theme="8" tint="-0.499984740745262"/>
      <name val="Arial"/>
      <family val="2"/>
    </font>
    <font>
      <b/>
      <u/>
      <sz val="14"/>
      <color theme="8" tint="-0.499984740745262"/>
      <name val="Arial"/>
      <family val="2"/>
    </font>
    <font>
      <b/>
      <sz val="14"/>
      <color theme="5" tint="-0.249977111117893"/>
      <name val="Arial"/>
      <family val="2"/>
    </font>
    <font>
      <sz val="14"/>
      <color rgb="FF666666"/>
      <name val="Arial"/>
      <family val="2"/>
    </font>
  </fonts>
  <fills count="14">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9"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ck">
        <color rgb="FF002060"/>
      </left>
      <right style="dashDot">
        <color auto="1"/>
      </right>
      <top/>
      <bottom style="thick">
        <color rgb="FF002060"/>
      </bottom>
      <diagonal/>
    </border>
    <border>
      <left style="dashDot">
        <color auto="1"/>
      </left>
      <right style="thick">
        <color rgb="FF002060"/>
      </right>
      <top/>
      <bottom style="thick">
        <color rgb="FF002060"/>
      </bottom>
      <diagonal/>
    </border>
    <border>
      <left style="medium">
        <color indexed="64"/>
      </left>
      <right style="dashDot">
        <color auto="1"/>
      </right>
      <top style="medium">
        <color indexed="64"/>
      </top>
      <bottom style="medium">
        <color indexed="64"/>
      </bottom>
      <diagonal/>
    </border>
    <border>
      <left style="dashDot">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bottom/>
      <diagonal/>
    </border>
    <border>
      <left style="thin">
        <color indexed="64"/>
      </left>
      <right style="medium">
        <color indexed="64"/>
      </right>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213">
    <xf numFmtId="0" fontId="0" fillId="0" borderId="0" xfId="0"/>
    <xf numFmtId="0" fontId="4" fillId="0" borderId="0" xfId="0" applyFont="1" applyAlignment="1">
      <alignment vertical="center"/>
    </xf>
    <xf numFmtId="0" fontId="11" fillId="4" borderId="0" xfId="0" applyFont="1" applyFill="1" applyAlignment="1">
      <alignment vertical="center"/>
    </xf>
    <xf numFmtId="0" fontId="8" fillId="2" borderId="0" xfId="0" applyFont="1" applyFill="1" applyAlignment="1">
      <alignment horizontal="center"/>
    </xf>
    <xf numFmtId="0" fontId="12" fillId="2" borderId="0" xfId="0" applyFont="1" applyFill="1" applyAlignment="1">
      <alignment horizontal="center"/>
    </xf>
    <xf numFmtId="0" fontId="11" fillId="2" borderId="0" xfId="0" applyFont="1" applyFill="1"/>
    <xf numFmtId="0" fontId="10" fillId="2" borderId="0" xfId="0" applyFont="1" applyFill="1" applyAlignment="1">
      <alignment horizontal="center" vertical="center" wrapText="1"/>
    </xf>
    <xf numFmtId="0" fontId="6" fillId="2" borderId="0" xfId="0" applyFont="1" applyFill="1"/>
    <xf numFmtId="0" fontId="11" fillId="0" borderId="0" xfId="0" applyFont="1" applyAlignment="1">
      <alignment vertical="center"/>
    </xf>
    <xf numFmtId="0" fontId="13" fillId="2" borderId="0" xfId="0" applyFont="1" applyFill="1"/>
    <xf numFmtId="0" fontId="4" fillId="2" borderId="0" xfId="0" applyFont="1" applyFill="1" applyAlignment="1">
      <alignment horizontal="center" vertical="center" wrapText="1"/>
    </xf>
    <xf numFmtId="0" fontId="4" fillId="2" borderId="0" xfId="0" applyFont="1" applyFill="1"/>
    <xf numFmtId="0" fontId="6" fillId="2" borderId="0" xfId="0" applyFont="1" applyFill="1" applyAlignment="1">
      <alignment horizontal="center" vertical="center" wrapText="1"/>
    </xf>
    <xf numFmtId="2" fontId="4" fillId="2" borderId="0" xfId="0" applyNumberFormat="1" applyFont="1" applyFill="1" applyAlignment="1">
      <alignment horizontal="center" vertical="center" wrapText="1"/>
    </xf>
    <xf numFmtId="0" fontId="14" fillId="2" borderId="0" xfId="0" applyFont="1" applyFill="1" applyAlignment="1">
      <alignment horizontal="left" vertical="center" wrapText="1" indent="1"/>
    </xf>
    <xf numFmtId="165" fontId="4" fillId="2" borderId="0" xfId="0" applyNumberFormat="1" applyFont="1" applyFill="1" applyAlignment="1">
      <alignment vertical="center"/>
    </xf>
    <xf numFmtId="165" fontId="4" fillId="2" borderId="0" xfId="0" applyNumberFormat="1" applyFont="1" applyFill="1" applyAlignment="1">
      <alignment horizontal="center" vertical="center"/>
    </xf>
    <xf numFmtId="0" fontId="5" fillId="2" borderId="0" xfId="0" applyFont="1" applyFill="1" applyAlignment="1">
      <alignment horizontal="center" vertical="center" wrapText="1"/>
    </xf>
    <xf numFmtId="0" fontId="4" fillId="2" borderId="0" xfId="0" applyFont="1" applyFill="1" applyAlignment="1">
      <alignment horizontal="center"/>
    </xf>
    <xf numFmtId="10" fontId="7" fillId="2" borderId="0" xfId="0" applyNumberFormat="1" applyFont="1" applyFill="1" applyAlignment="1">
      <alignment horizontal="center"/>
    </xf>
    <xf numFmtId="164" fontId="7" fillId="2" borderId="0" xfId="0" applyNumberFormat="1" applyFont="1" applyFill="1" applyAlignment="1">
      <alignment horizontal="center"/>
    </xf>
    <xf numFmtId="0" fontId="6" fillId="2" borderId="0" xfId="0" applyFont="1" applyFill="1" applyAlignment="1">
      <alignment horizontal="left" vertical="top" wrapText="1"/>
    </xf>
    <xf numFmtId="164" fontId="6" fillId="2" borderId="0" xfId="0" applyNumberFormat="1" applyFont="1" applyFill="1"/>
    <xf numFmtId="10" fontId="6" fillId="2" borderId="0" xfId="0" applyNumberFormat="1" applyFont="1" applyFill="1"/>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2" fontId="4" fillId="2" borderId="0" xfId="0" applyNumberFormat="1" applyFont="1" applyFill="1"/>
    <xf numFmtId="0" fontId="8" fillId="2" borderId="0" xfId="0" applyFont="1" applyFill="1" applyAlignment="1">
      <alignment horizontal="center"/>
    </xf>
    <xf numFmtId="0" fontId="11" fillId="4" borderId="0" xfId="0" applyFont="1" applyFill="1" applyAlignment="1">
      <alignment horizontal="center" vertical="center"/>
    </xf>
    <xf numFmtId="0" fontId="10" fillId="2" borderId="0" xfId="0" applyFont="1" applyFill="1" applyAlignment="1">
      <alignment horizontal="center" vertical="center" wrapText="1"/>
    </xf>
    <xf numFmtId="0" fontId="6" fillId="5" borderId="1" xfId="0" applyFont="1" applyFill="1" applyBorder="1" applyAlignment="1">
      <alignment horizontal="left" vertical="top" wrapText="1"/>
    </xf>
    <xf numFmtId="9" fontId="4" fillId="2" borderId="0" xfId="0" applyNumberFormat="1" applyFont="1" applyFill="1"/>
    <xf numFmtId="0" fontId="6" fillId="0" borderId="0" xfId="0" applyFont="1" applyFill="1" applyAlignment="1">
      <alignment horizontal="center" vertical="top" wrapText="1"/>
    </xf>
    <xf numFmtId="0" fontId="6" fillId="9" borderId="5" xfId="0" applyFont="1" applyFill="1" applyBorder="1" applyAlignment="1">
      <alignment horizontal="center"/>
    </xf>
    <xf numFmtId="9" fontId="4" fillId="2" borderId="6" xfId="1" applyFont="1" applyFill="1" applyBorder="1" applyAlignment="1">
      <alignment horizontal="center" vertical="center" wrapText="1"/>
    </xf>
    <xf numFmtId="0" fontId="6" fillId="9" borderId="7" xfId="0" applyFont="1" applyFill="1" applyBorder="1" applyAlignment="1">
      <alignment horizontal="center"/>
    </xf>
    <xf numFmtId="9" fontId="4" fillId="2" borderId="8" xfId="1"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2" fontId="9"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6" fillId="0" borderId="14" xfId="0" applyFont="1" applyFill="1" applyBorder="1" applyAlignment="1">
      <alignment horizontal="center"/>
    </xf>
    <xf numFmtId="0" fontId="6" fillId="0" borderId="15" xfId="0" applyFont="1" applyFill="1" applyBorder="1" applyAlignment="1">
      <alignment horizontal="center"/>
    </xf>
    <xf numFmtId="3" fontId="6" fillId="0" borderId="15" xfId="0" applyNumberFormat="1" applyFont="1" applyFill="1" applyBorder="1" applyAlignment="1">
      <alignment horizontal="center"/>
    </xf>
    <xf numFmtId="0" fontId="9" fillId="0" borderId="16" xfId="0" applyFont="1" applyFill="1" applyBorder="1"/>
    <xf numFmtId="0" fontId="9" fillId="0" borderId="17" xfId="0" applyFont="1" applyFill="1" applyBorder="1" applyAlignment="1">
      <alignment horizontal="center" vertical="center" wrapText="1"/>
    </xf>
    <xf numFmtId="0" fontId="9" fillId="0" borderId="4" xfId="0" applyFont="1" applyFill="1" applyBorder="1" applyAlignment="1">
      <alignment horizontal="center" vertical="center" wrapText="1"/>
    </xf>
    <xf numFmtId="10" fontId="9" fillId="0" borderId="4" xfId="0" applyNumberFormat="1" applyFont="1" applyFill="1" applyBorder="1" applyAlignment="1">
      <alignment horizontal="center" vertical="center" wrapText="1"/>
    </xf>
    <xf numFmtId="0" fontId="6" fillId="9" borderId="12"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5" xfId="0" applyFont="1" applyFill="1" applyBorder="1" applyAlignment="1">
      <alignment horizontal="center" vertical="center" wrapText="1"/>
    </xf>
    <xf numFmtId="0" fontId="7" fillId="10" borderId="1" xfId="0" applyFont="1" applyFill="1" applyBorder="1" applyAlignment="1">
      <alignment horizontal="center" vertical="center" wrapText="1"/>
    </xf>
    <xf numFmtId="1" fontId="9" fillId="0" borderId="22" xfId="0" applyNumberFormat="1" applyFont="1" applyFill="1" applyBorder="1" applyAlignment="1">
      <alignment horizontal="center" vertical="center"/>
    </xf>
    <xf numFmtId="1" fontId="9" fillId="0" borderId="20" xfId="0" applyNumberFormat="1" applyFont="1" applyFill="1" applyBorder="1" applyAlignment="1">
      <alignment horizontal="center" vertical="center"/>
    </xf>
    <xf numFmtId="0" fontId="9" fillId="0" borderId="21" xfId="0" applyFont="1" applyFill="1" applyBorder="1"/>
    <xf numFmtId="165"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10" fontId="9" fillId="0" borderId="12" xfId="0" applyNumberFormat="1" applyFont="1" applyFill="1" applyBorder="1" applyAlignment="1">
      <alignment horizontal="center" vertical="center" wrapText="1"/>
    </xf>
    <xf numFmtId="166" fontId="9" fillId="0" borderId="13" xfId="0" applyNumberFormat="1" applyFont="1" applyFill="1" applyBorder="1" applyAlignment="1">
      <alignment horizontal="center" vertical="center" wrapText="1"/>
    </xf>
    <xf numFmtId="1" fontId="6" fillId="0" borderId="15" xfId="0" applyNumberFormat="1" applyFont="1" applyFill="1" applyBorder="1" applyAlignment="1">
      <alignment horizontal="center"/>
    </xf>
    <xf numFmtId="166" fontId="9" fillId="0" borderId="20" xfId="0" applyNumberFormat="1" applyFont="1" applyFill="1" applyBorder="1" applyAlignment="1">
      <alignment horizontal="center" vertical="center" wrapText="1"/>
    </xf>
    <xf numFmtId="166" fontId="9" fillId="0" borderId="1" xfId="0" applyNumberFormat="1" applyFont="1" applyFill="1" applyBorder="1" applyAlignment="1">
      <alignment horizontal="center" vertical="center" wrapText="1"/>
    </xf>
    <xf numFmtId="0" fontId="9" fillId="0" borderId="14" xfId="0" applyFont="1" applyFill="1" applyBorder="1"/>
    <xf numFmtId="0" fontId="9" fillId="0" borderId="15" xfId="0" applyFont="1" applyFill="1" applyBorder="1"/>
    <xf numFmtId="10" fontId="9" fillId="0" borderId="17" xfId="0" applyNumberFormat="1" applyFont="1" applyFill="1" applyBorder="1" applyAlignment="1">
      <alignment horizontal="center" vertical="center" wrapText="1"/>
    </xf>
    <xf numFmtId="166" fontId="9" fillId="0" borderId="18" xfId="0" applyNumberFormat="1" applyFont="1" applyFill="1" applyBorder="1" applyAlignment="1">
      <alignment horizontal="center" vertical="center" wrapText="1"/>
    </xf>
    <xf numFmtId="166" fontId="9" fillId="0" borderId="22" xfId="0" applyNumberFormat="1" applyFont="1" applyFill="1" applyBorder="1" applyAlignment="1">
      <alignment horizontal="center" vertical="center" wrapText="1"/>
    </xf>
    <xf numFmtId="0" fontId="4" fillId="0" borderId="1" xfId="0" applyFont="1" applyFill="1" applyBorder="1" applyAlignment="1">
      <alignment horizontal="center"/>
    </xf>
    <xf numFmtId="0" fontId="7" fillId="11" borderId="1" xfId="0" applyFont="1" applyFill="1" applyBorder="1" applyAlignment="1">
      <alignment horizontal="center" vertical="center" wrapText="1"/>
    </xf>
    <xf numFmtId="10" fontId="6" fillId="12" borderId="10" xfId="0" applyNumberFormat="1" applyFont="1" applyFill="1" applyBorder="1" applyAlignment="1">
      <alignment horizontal="center" vertical="center"/>
    </xf>
    <xf numFmtId="10" fontId="6" fillId="12" borderId="19" xfId="0" applyNumberFormat="1" applyFont="1" applyFill="1" applyBorder="1" applyAlignment="1">
      <alignment horizontal="center" vertical="center"/>
    </xf>
    <xf numFmtId="10" fontId="6" fillId="12" borderId="1" xfId="0" applyNumberFormat="1" applyFont="1" applyFill="1" applyBorder="1" applyAlignment="1">
      <alignment horizontal="center" vertical="center"/>
    </xf>
    <xf numFmtId="10" fontId="6" fillId="12" borderId="20" xfId="0" applyNumberFormat="1" applyFont="1" applyFill="1" applyBorder="1" applyAlignment="1">
      <alignment horizontal="center" vertical="center"/>
    </xf>
    <xf numFmtId="0" fontId="6" fillId="12" borderId="15" xfId="0" applyFont="1" applyFill="1" applyBorder="1" applyAlignment="1">
      <alignment horizontal="center" vertical="center" wrapText="1"/>
    </xf>
    <xf numFmtId="0" fontId="6" fillId="12" borderId="21" xfId="0" applyFont="1" applyFill="1" applyBorder="1" applyAlignment="1">
      <alignment horizontal="center" vertical="center"/>
    </xf>
    <xf numFmtId="10" fontId="6" fillId="6" borderId="9" xfId="0" applyNumberFormat="1" applyFont="1" applyFill="1" applyBorder="1" applyAlignment="1">
      <alignment horizontal="center" vertical="center"/>
    </xf>
    <xf numFmtId="10" fontId="6" fillId="6" borderId="10" xfId="0" applyNumberFormat="1" applyFont="1" applyFill="1" applyBorder="1" applyAlignment="1">
      <alignment horizontal="center" vertical="center"/>
    </xf>
    <xf numFmtId="10" fontId="6" fillId="6" borderId="11" xfId="0" applyNumberFormat="1" applyFont="1" applyFill="1" applyBorder="1" applyAlignment="1">
      <alignment horizontal="center" vertical="center"/>
    </xf>
    <xf numFmtId="10" fontId="6" fillId="6" borderId="12" xfId="0" applyNumberFormat="1" applyFont="1" applyFill="1" applyBorder="1" applyAlignment="1">
      <alignment horizontal="center" vertical="center"/>
    </xf>
    <xf numFmtId="10" fontId="6" fillId="6" borderId="1" xfId="0" applyNumberFormat="1" applyFont="1" applyFill="1" applyBorder="1" applyAlignment="1">
      <alignment horizontal="center" vertical="center"/>
    </xf>
    <xf numFmtId="10" fontId="6" fillId="6" borderId="13" xfId="0" applyNumberFormat="1" applyFont="1" applyFill="1" applyBorder="1" applyAlignment="1">
      <alignment horizontal="center" vertical="center"/>
    </xf>
    <xf numFmtId="0" fontId="6" fillId="6" borderId="14"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xf>
    <xf numFmtId="10" fontId="6" fillId="7" borderId="9" xfId="0" applyNumberFormat="1" applyFont="1" applyFill="1" applyBorder="1" applyAlignment="1">
      <alignment horizontal="center" vertical="center"/>
    </xf>
    <xf numFmtId="10" fontId="6" fillId="7" borderId="10" xfId="0" applyNumberFormat="1" applyFont="1" applyFill="1" applyBorder="1" applyAlignment="1">
      <alignment horizontal="center" vertical="center"/>
    </xf>
    <xf numFmtId="10" fontId="6" fillId="7" borderId="11" xfId="0" applyNumberFormat="1" applyFont="1" applyFill="1" applyBorder="1" applyAlignment="1">
      <alignment horizontal="center" vertical="center"/>
    </xf>
    <xf numFmtId="10" fontId="6" fillId="7" borderId="12" xfId="0" applyNumberFormat="1" applyFont="1" applyFill="1" applyBorder="1" applyAlignment="1">
      <alignment horizontal="center" vertical="center"/>
    </xf>
    <xf numFmtId="10" fontId="6" fillId="7" borderId="1" xfId="0" applyNumberFormat="1" applyFont="1" applyFill="1" applyBorder="1" applyAlignment="1">
      <alignment horizontal="center" vertical="center"/>
    </xf>
    <xf numFmtId="10" fontId="6" fillId="7" borderId="13" xfId="0" applyNumberFormat="1" applyFont="1" applyFill="1" applyBorder="1" applyAlignment="1">
      <alignment horizontal="center" vertical="center"/>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xf>
    <xf numFmtId="0" fontId="6" fillId="12" borderId="24" xfId="0" applyFont="1" applyFill="1" applyBorder="1" applyAlignment="1">
      <alignment horizontal="center" vertical="center" wrapText="1"/>
    </xf>
    <xf numFmtId="0" fontId="6" fillId="12" borderId="25" xfId="0" applyFont="1" applyFill="1" applyBorder="1" applyAlignment="1">
      <alignment horizontal="center" vertical="center" wrapText="1"/>
    </xf>
    <xf numFmtId="0" fontId="6" fillId="12" borderId="0" xfId="0" applyFont="1" applyFill="1" applyBorder="1" applyAlignment="1">
      <alignment horizontal="center" vertical="center" wrapText="1"/>
    </xf>
    <xf numFmtId="0" fontId="6" fillId="12" borderId="26" xfId="0" applyFont="1" applyFill="1" applyBorder="1" applyAlignment="1">
      <alignment horizontal="center" vertical="center" wrapText="1"/>
    </xf>
    <xf numFmtId="0" fontId="6" fillId="0" borderId="0" xfId="0" applyFont="1" applyFill="1" applyBorder="1" applyAlignment="1">
      <alignment horizontal="center"/>
    </xf>
    <xf numFmtId="0" fontId="9" fillId="0" borderId="0" xfId="0" applyFont="1" applyFill="1" applyBorder="1"/>
    <xf numFmtId="0" fontId="4" fillId="2" borderId="0" xfId="0" applyFont="1" applyFill="1" applyBorder="1"/>
    <xf numFmtId="9" fontId="4" fillId="2" borderId="0" xfId="0" applyNumberFormat="1" applyFont="1" applyFill="1" applyBorder="1"/>
    <xf numFmtId="3" fontId="6" fillId="0" borderId="0" xfId="0" applyNumberFormat="1" applyFont="1" applyFill="1" applyBorder="1" applyAlignment="1">
      <alignment horizontal="center"/>
    </xf>
    <xf numFmtId="1" fontId="6" fillId="0" borderId="0" xfId="0" applyNumberFormat="1" applyFont="1" applyFill="1" applyBorder="1" applyAlignment="1">
      <alignment horizontal="center"/>
    </xf>
    <xf numFmtId="0" fontId="6" fillId="12" borderId="9" xfId="0" applyFont="1" applyFill="1" applyBorder="1" applyAlignment="1">
      <alignment horizontal="center" vertical="center" wrapText="1"/>
    </xf>
    <xf numFmtId="0" fontId="6" fillId="12" borderId="10" xfId="0" applyFont="1" applyFill="1" applyBorder="1" applyAlignment="1">
      <alignment horizontal="center" vertical="center" wrapText="1"/>
    </xf>
    <xf numFmtId="1" fontId="4" fillId="0" borderId="11" xfId="0" applyNumberFormat="1" applyFont="1" applyFill="1" applyBorder="1" applyAlignment="1">
      <alignment horizontal="center" vertical="center"/>
    </xf>
    <xf numFmtId="0" fontId="6" fillId="12" borderId="30" xfId="0" applyFont="1" applyFill="1" applyBorder="1" applyAlignment="1">
      <alignment horizontal="center" vertical="center" wrapText="1"/>
    </xf>
    <xf numFmtId="1" fontId="4" fillId="0" borderId="29" xfId="0" applyNumberFormat="1" applyFont="1" applyFill="1" applyBorder="1" applyAlignment="1">
      <alignment horizontal="center" vertical="center"/>
    </xf>
    <xf numFmtId="0" fontId="6" fillId="12" borderId="31" xfId="0" applyFont="1" applyFill="1" applyBorder="1" applyAlignment="1">
      <alignment horizontal="center" vertical="center" wrapText="1"/>
    </xf>
    <xf numFmtId="1" fontId="4" fillId="0" borderId="32" xfId="0" applyNumberFormat="1" applyFont="1" applyFill="1" applyBorder="1" applyAlignment="1">
      <alignment horizontal="center" vertical="center"/>
    </xf>
    <xf numFmtId="0" fontId="6" fillId="12" borderId="2"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2" borderId="33" xfId="0" applyFont="1" applyFill="1" applyBorder="1" applyAlignment="1">
      <alignment horizontal="center" vertical="center" wrapText="1"/>
    </xf>
    <xf numFmtId="1" fontId="4" fillId="0" borderId="34" xfId="0" applyNumberFormat="1" applyFont="1" applyFill="1" applyBorder="1" applyAlignment="1">
      <alignment horizontal="center" vertical="center"/>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2" fontId="4" fillId="0" borderId="13" xfId="0" applyNumberFormat="1" applyFont="1" applyFill="1" applyBorder="1" applyAlignment="1">
      <alignment horizontal="center" vertical="center"/>
    </xf>
    <xf numFmtId="2" fontId="4" fillId="0" borderId="16" xfId="0" applyNumberFormat="1" applyFont="1" applyFill="1" applyBorder="1" applyAlignment="1">
      <alignment horizontal="center" vertical="center"/>
    </xf>
    <xf numFmtId="0" fontId="6" fillId="6" borderId="30"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31"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33"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24"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31"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33" xfId="0" applyFont="1" applyFill="1" applyBorder="1" applyAlignment="1">
      <alignment horizontal="center" vertical="center" wrapText="1"/>
    </xf>
    <xf numFmtId="1" fontId="6" fillId="0" borderId="11" xfId="0" applyNumberFormat="1" applyFont="1" applyFill="1" applyBorder="1" applyAlignment="1">
      <alignment horizontal="center" vertical="center"/>
    </xf>
    <xf numFmtId="2" fontId="6" fillId="0" borderId="13" xfId="0" applyNumberFormat="1" applyFont="1" applyFill="1" applyBorder="1" applyAlignment="1">
      <alignment horizontal="center" vertical="center"/>
    </xf>
    <xf numFmtId="2" fontId="6" fillId="0" borderId="16" xfId="0" applyNumberFormat="1" applyFont="1" applyFill="1" applyBorder="1" applyAlignment="1">
      <alignment horizontal="center" vertical="center"/>
    </xf>
    <xf numFmtId="1" fontId="6" fillId="9" borderId="1" xfId="0" applyNumberFormat="1" applyFont="1" applyFill="1" applyBorder="1" applyAlignment="1">
      <alignment horizontal="center" vertical="center"/>
    </xf>
    <xf numFmtId="0" fontId="4" fillId="2" borderId="35" xfId="0" applyFont="1" applyFill="1" applyBorder="1"/>
    <xf numFmtId="10"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xf>
    <xf numFmtId="9" fontId="2" fillId="2" borderId="1" xfId="1" applyFont="1" applyFill="1" applyBorder="1" applyAlignment="1">
      <alignment horizontal="center" vertical="center"/>
    </xf>
    <xf numFmtId="0" fontId="2" fillId="3" borderId="1" xfId="0" applyFont="1" applyFill="1" applyBorder="1" applyAlignment="1">
      <alignment horizontal="center" vertical="center"/>
    </xf>
    <xf numFmtId="9" fontId="2" fillId="2"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165" fontId="4" fillId="2" borderId="0" xfId="0" applyNumberFormat="1" applyFont="1" applyFill="1" applyBorder="1" applyAlignment="1">
      <alignment horizontal="center" vertical="center"/>
    </xf>
    <xf numFmtId="0" fontId="5" fillId="2" borderId="35" xfId="0" applyFont="1" applyFill="1" applyBorder="1" applyAlignment="1">
      <alignment vertical="center" wrapText="1"/>
    </xf>
    <xf numFmtId="165" fontId="4" fillId="2" borderId="35" xfId="0" applyNumberFormat="1" applyFont="1" applyFill="1" applyBorder="1" applyAlignment="1">
      <alignment vertical="center"/>
    </xf>
    <xf numFmtId="0" fontId="4" fillId="0" borderId="0" xfId="0" applyFont="1" applyFill="1" applyBorder="1" applyAlignment="1">
      <alignment horizontal="center"/>
    </xf>
    <xf numFmtId="2" fontId="6" fillId="0" borderId="0" xfId="0" applyNumberFormat="1" applyFont="1" applyFill="1" applyBorder="1" applyAlignment="1">
      <alignment horizontal="center" vertical="center"/>
    </xf>
    <xf numFmtId="0" fontId="6" fillId="0" borderId="1" xfId="0" applyFont="1" applyFill="1" applyBorder="1"/>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4" fillId="0" borderId="0" xfId="0" applyFont="1" applyFill="1"/>
    <xf numFmtId="0" fontId="4" fillId="0" borderId="0" xfId="0" applyFont="1" applyFill="1" applyBorder="1"/>
    <xf numFmtId="0" fontId="6" fillId="9" borderId="9" xfId="0" applyFont="1" applyFill="1" applyBorder="1" applyAlignment="1">
      <alignment horizontal="center" vertical="center"/>
    </xf>
    <xf numFmtId="0" fontId="6" fillId="9" borderId="10"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20" xfId="0" applyFont="1" applyFill="1" applyBorder="1" applyAlignment="1">
      <alignment horizontal="center" vertical="center"/>
    </xf>
    <xf numFmtId="0" fontId="4" fillId="9" borderId="35" xfId="0" applyFont="1" applyFill="1" applyBorder="1" applyAlignment="1">
      <alignment horizontal="center" vertical="center"/>
    </xf>
    <xf numFmtId="0" fontId="4" fillId="9" borderId="36" xfId="0" applyFont="1" applyFill="1" applyBorder="1" applyAlignment="1">
      <alignment horizontal="center" vertical="center"/>
    </xf>
    <xf numFmtId="0" fontId="2" fillId="2" borderId="4" xfId="0" applyFont="1" applyFill="1" applyBorder="1" applyAlignment="1">
      <alignment horizontal="center" vertical="center"/>
    </xf>
    <xf numFmtId="166" fontId="2" fillId="2" borderId="4" xfId="0" applyNumberFormat="1" applyFont="1" applyFill="1" applyBorder="1" applyAlignment="1">
      <alignment horizontal="center" vertical="center"/>
    </xf>
    <xf numFmtId="0" fontId="6" fillId="9" borderId="37" xfId="0" applyFont="1" applyFill="1" applyBorder="1" applyAlignment="1">
      <alignment horizontal="center" vertical="center"/>
    </xf>
    <xf numFmtId="0" fontId="6" fillId="9" borderId="38" xfId="0" applyFont="1" applyFill="1" applyBorder="1" applyAlignment="1">
      <alignment horizontal="center" vertical="center"/>
    </xf>
    <xf numFmtId="16" fontId="6" fillId="9" borderId="38" xfId="0" applyNumberFormat="1" applyFont="1" applyFill="1" applyBorder="1" applyAlignment="1">
      <alignment horizontal="center" vertical="center"/>
    </xf>
    <xf numFmtId="0" fontId="6" fillId="9" borderId="39" xfId="0" applyFont="1" applyFill="1" applyBorder="1" applyAlignment="1">
      <alignment horizontal="center" vertical="center"/>
    </xf>
    <xf numFmtId="10" fontId="2" fillId="2" borderId="35" xfId="0" applyNumberFormat="1" applyFont="1" applyFill="1" applyBorder="1" applyAlignment="1">
      <alignment horizontal="center" vertical="center" wrapText="1"/>
    </xf>
    <xf numFmtId="10" fontId="2" fillId="2" borderId="35" xfId="0" applyNumberFormat="1" applyFont="1" applyFill="1" applyBorder="1" applyAlignment="1">
      <alignment horizontal="center" vertical="center"/>
    </xf>
    <xf numFmtId="9" fontId="2" fillId="2" borderId="35" xfId="0" applyNumberFormat="1" applyFont="1" applyFill="1" applyBorder="1" applyAlignment="1">
      <alignment horizontal="center" vertical="center"/>
    </xf>
    <xf numFmtId="1" fontId="2" fillId="2" borderId="35" xfId="0" applyNumberFormat="1" applyFont="1" applyFill="1" applyBorder="1" applyAlignment="1">
      <alignment horizontal="center" vertical="center"/>
    </xf>
    <xf numFmtId="0" fontId="2" fillId="2" borderId="35" xfId="0" applyFont="1" applyFill="1" applyBorder="1" applyAlignment="1">
      <alignment horizontal="center" vertical="center" wrapText="1"/>
    </xf>
    <xf numFmtId="0" fontId="2" fillId="0" borderId="35" xfId="0" applyFont="1" applyFill="1" applyBorder="1" applyAlignment="1">
      <alignment horizontal="center" vertical="center"/>
    </xf>
    <xf numFmtId="0" fontId="4" fillId="2" borderId="35" xfId="0" applyFont="1" applyFill="1" applyBorder="1" applyAlignment="1">
      <alignment horizontal="left" vertical="center"/>
    </xf>
    <xf numFmtId="0" fontId="4" fillId="2" borderId="35" xfId="0" applyFont="1" applyFill="1" applyBorder="1" applyAlignment="1">
      <alignment vertical="center"/>
    </xf>
    <xf numFmtId="0" fontId="3" fillId="0" borderId="0" xfId="0" applyFont="1" applyFill="1" applyBorder="1" applyAlignment="1">
      <alignment horizontal="center" vertical="center" wrapText="1"/>
    </xf>
    <xf numFmtId="1" fontId="3" fillId="0"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 fontId="4" fillId="2" borderId="0" xfId="0" applyNumberFormat="1" applyFont="1" applyFill="1" applyBorder="1" applyAlignment="1">
      <alignment horizontal="center" vertical="center"/>
    </xf>
    <xf numFmtId="2" fontId="4" fillId="2" borderId="0" xfId="0" applyNumberFormat="1" applyFont="1" applyFill="1" applyBorder="1" applyAlignment="1">
      <alignment horizontal="center" vertical="center"/>
    </xf>
    <xf numFmtId="0" fontId="7" fillId="2" borderId="0" xfId="0"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0" fontId="4" fillId="9" borderId="1" xfId="0" applyNumberFormat="1" applyFont="1" applyFill="1" applyBorder="1" applyAlignment="1">
      <alignment horizontal="center" vertical="center"/>
    </xf>
    <xf numFmtId="0" fontId="4" fillId="9" borderId="1" xfId="0" applyFont="1" applyFill="1" applyBorder="1" applyAlignment="1">
      <alignment horizontal="center" vertical="center" wrapText="1"/>
    </xf>
    <xf numFmtId="10" fontId="4" fillId="2" borderId="0" xfId="0" applyNumberFormat="1" applyFont="1" applyFill="1" applyBorder="1" applyAlignment="1">
      <alignment vertical="center"/>
    </xf>
    <xf numFmtId="10" fontId="4" fillId="12" borderId="23" xfId="0" applyNumberFormat="1" applyFont="1" applyFill="1" applyBorder="1" applyAlignment="1">
      <alignment horizontal="center" vertical="center"/>
    </xf>
    <xf numFmtId="10" fontId="4" fillId="12" borderId="24" xfId="0" applyNumberFormat="1" applyFont="1" applyFill="1" applyBorder="1" applyAlignment="1">
      <alignment horizontal="center" vertical="center"/>
    </xf>
    <xf numFmtId="10" fontId="4" fillId="12" borderId="25" xfId="0" applyNumberFormat="1" applyFont="1" applyFill="1" applyBorder="1" applyAlignment="1">
      <alignment horizontal="center" vertical="center"/>
    </xf>
    <xf numFmtId="10" fontId="4" fillId="12" borderId="22" xfId="0" applyNumberFormat="1" applyFont="1" applyFill="1" applyBorder="1" applyAlignment="1">
      <alignment horizontal="center" vertical="center"/>
    </xf>
    <xf numFmtId="10" fontId="4" fillId="12" borderId="27" xfId="0" applyNumberFormat="1" applyFont="1" applyFill="1" applyBorder="1" applyAlignment="1">
      <alignment horizontal="center" vertical="center"/>
    </xf>
    <xf numFmtId="10" fontId="4" fillId="12" borderId="28" xfId="0" applyNumberFormat="1" applyFont="1" applyFill="1" applyBorder="1" applyAlignment="1">
      <alignment horizontal="center" vertical="center"/>
    </xf>
    <xf numFmtId="0" fontId="4" fillId="12" borderId="1" xfId="0" applyFont="1" applyFill="1" applyBorder="1" applyAlignment="1">
      <alignment horizontal="center" vertical="center" wrapText="1"/>
    </xf>
    <xf numFmtId="10"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wrapText="1"/>
    </xf>
    <xf numFmtId="0" fontId="2" fillId="2" borderId="1" xfId="0" applyFont="1" applyFill="1" applyBorder="1" applyAlignment="1">
      <alignment horizontal="center" wrapText="1"/>
    </xf>
    <xf numFmtId="0" fontId="4" fillId="5" borderId="0" xfId="0" applyFont="1" applyFill="1" applyAlignment="1">
      <alignment vertical="top"/>
    </xf>
    <xf numFmtId="0" fontId="2" fillId="5" borderId="0" xfId="0" applyFont="1" applyFill="1" applyAlignment="1">
      <alignment vertical="top"/>
    </xf>
    <xf numFmtId="0" fontId="2" fillId="5" borderId="0" xfId="0" applyFont="1" applyFill="1" applyAlignment="1">
      <alignment horizontal="left" vertical="top" indent="7"/>
    </xf>
  </cellXfs>
  <cellStyles count="4">
    <cellStyle name="Normal" xfId="0" builtinId="0"/>
    <cellStyle name="Normal 15" xfId="2" xr:uid="{77CA9664-5318-4510-9928-6ED819EFB3A9}"/>
    <cellStyle name="Porcentaje" xfId="1" builtinId="5"/>
    <cellStyle name="Porcentual 2" xfId="3" xr:uid="{2312C896-0863-4A70-ACD7-EC69D1D8FCE8}"/>
  </cellStyles>
  <dxfs count="0"/>
  <tableStyles count="0" defaultTableStyle="TableStyleMedium2" defaultPivotStyle="PivotStyleLight16"/>
  <colors>
    <mruColors>
      <color rgb="FFFF33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3FA7-1B13-44E2-9B64-0FFC65336B4A}">
  <dimension ref="B1:X106"/>
  <sheetViews>
    <sheetView tabSelected="1" topLeftCell="C54" zoomScale="70" zoomScaleNormal="70" workbookViewId="0">
      <selection activeCell="J80" sqref="J80"/>
    </sheetView>
  </sheetViews>
  <sheetFormatPr baseColWidth="10" defaultColWidth="26" defaultRowHeight="18" x14ac:dyDescent="0.2"/>
  <cols>
    <col min="1" max="1" width="0" style="11" hidden="1" customWidth="1"/>
    <col min="2" max="2" width="16.83203125" style="11" hidden="1" customWidth="1"/>
    <col min="3" max="3" width="6.5" style="11" customWidth="1"/>
    <col min="4" max="4" width="26" style="11"/>
    <col min="5" max="5" width="30.6640625" style="11" customWidth="1"/>
    <col min="6" max="6" width="28.1640625" style="11" customWidth="1"/>
    <col min="7" max="8" width="26" style="11"/>
    <col min="9" max="9" width="30.33203125" style="11" customWidth="1"/>
    <col min="10" max="10" width="34.5" style="11" customWidth="1"/>
    <col min="11" max="11" width="28.83203125" style="11" customWidth="1"/>
    <col min="12" max="12" width="26" style="11"/>
    <col min="13" max="13" width="33.5" style="11" customWidth="1"/>
    <col min="14" max="17" width="26" style="11"/>
    <col min="18" max="18" width="55" style="11" customWidth="1"/>
    <col min="19" max="19" width="29.5" style="11" customWidth="1"/>
    <col min="20" max="20" width="26" style="11"/>
    <col min="21" max="25" width="41" style="11" customWidth="1"/>
    <col min="26" max="16384" width="26" style="11"/>
  </cols>
  <sheetData>
    <row r="1" spans="4:21" x14ac:dyDescent="0.2">
      <c r="D1" s="28"/>
      <c r="E1" s="28"/>
      <c r="F1" s="28"/>
      <c r="G1" s="28"/>
      <c r="H1" s="28"/>
      <c r="I1" s="28"/>
      <c r="J1" s="28"/>
      <c r="K1" s="28"/>
    </row>
    <row r="2" spans="4:21" x14ac:dyDescent="0.2">
      <c r="D2" s="3"/>
      <c r="E2" s="3"/>
      <c r="F2" s="3"/>
      <c r="G2" s="3"/>
      <c r="H2" s="3"/>
      <c r="I2" s="3"/>
      <c r="J2" s="3"/>
      <c r="K2" s="3"/>
    </row>
    <row r="3" spans="4:21" x14ac:dyDescent="0.2">
      <c r="D3" s="3"/>
      <c r="E3" s="3"/>
      <c r="F3" s="3"/>
      <c r="G3" s="3"/>
      <c r="H3" s="3"/>
      <c r="I3" s="3"/>
      <c r="J3" s="3"/>
      <c r="K3" s="3"/>
    </row>
    <row r="4" spans="4:21" x14ac:dyDescent="0.2">
      <c r="D4" s="29" t="s">
        <v>41</v>
      </c>
      <c r="E4" s="29"/>
      <c r="F4" s="29"/>
      <c r="G4" s="29"/>
      <c r="H4" s="29"/>
      <c r="I4" s="29"/>
      <c r="J4" s="29"/>
      <c r="K4" s="29"/>
      <c r="L4" s="29"/>
      <c r="M4" s="29"/>
      <c r="N4" s="29"/>
      <c r="O4" s="29"/>
      <c r="P4" s="29"/>
    </row>
    <row r="5" spans="4:21" x14ac:dyDescent="0.2">
      <c r="D5" s="29" t="s">
        <v>42</v>
      </c>
      <c r="E5" s="29"/>
      <c r="F5" s="29"/>
      <c r="G5" s="29"/>
      <c r="H5" s="29"/>
      <c r="I5" s="29"/>
      <c r="J5" s="29"/>
      <c r="K5" s="29"/>
      <c r="L5" s="29"/>
      <c r="M5" s="29"/>
      <c r="N5" s="29"/>
      <c r="O5" s="29"/>
      <c r="P5" s="29"/>
    </row>
    <row r="6" spans="4:21" x14ac:dyDescent="0.2">
      <c r="D6" s="29" t="s">
        <v>43</v>
      </c>
      <c r="E6" s="29"/>
      <c r="F6" s="29"/>
      <c r="G6" s="29"/>
      <c r="H6" s="29"/>
      <c r="I6" s="29"/>
      <c r="J6" s="29"/>
      <c r="K6" s="29"/>
      <c r="L6" s="29"/>
      <c r="M6" s="29"/>
      <c r="N6" s="29"/>
      <c r="O6" s="29"/>
      <c r="P6" s="29"/>
    </row>
    <row r="7" spans="4:21" x14ac:dyDescent="0.2">
      <c r="D7" s="29" t="s">
        <v>57</v>
      </c>
      <c r="E7" s="29"/>
      <c r="F7" s="29"/>
      <c r="G7" s="29"/>
      <c r="H7" s="29"/>
      <c r="I7" s="29"/>
      <c r="J7" s="29"/>
      <c r="K7" s="29"/>
      <c r="L7" s="29"/>
      <c r="M7" s="29"/>
      <c r="N7" s="29"/>
      <c r="O7" s="29"/>
      <c r="P7" s="29"/>
    </row>
    <row r="8" spans="4:21" x14ac:dyDescent="0.2">
      <c r="D8" s="29" t="s">
        <v>58</v>
      </c>
      <c r="E8" s="29"/>
      <c r="F8" s="29"/>
      <c r="G8" s="29"/>
      <c r="H8" s="29"/>
      <c r="I8" s="29"/>
      <c r="J8" s="29"/>
      <c r="K8" s="29"/>
      <c r="L8" s="29"/>
      <c r="M8" s="29"/>
      <c r="N8" s="29"/>
      <c r="O8" s="29"/>
      <c r="P8" s="29"/>
    </row>
    <row r="9" spans="4:21" x14ac:dyDescent="0.2">
      <c r="D9" s="5"/>
      <c r="E9" s="2"/>
      <c r="F9" s="2"/>
      <c r="G9" s="2"/>
      <c r="H9" s="2"/>
      <c r="I9" s="2"/>
      <c r="J9" s="2"/>
      <c r="K9" s="2"/>
      <c r="L9" s="2"/>
      <c r="M9" s="2"/>
      <c r="N9" s="2"/>
      <c r="O9" s="2"/>
      <c r="P9" s="2"/>
      <c r="Q9" s="1"/>
    </row>
    <row r="10" spans="4:21" x14ac:dyDescent="0.2">
      <c r="D10" s="4"/>
      <c r="E10" s="4"/>
      <c r="F10" s="4"/>
      <c r="G10" s="4"/>
      <c r="H10" s="4"/>
      <c r="I10" s="4"/>
      <c r="J10" s="4"/>
      <c r="K10" s="4"/>
      <c r="L10" s="5"/>
      <c r="M10" s="5"/>
      <c r="N10" s="5"/>
      <c r="O10" s="5"/>
      <c r="P10" s="5"/>
    </row>
    <row r="11" spans="4:21" x14ac:dyDescent="0.2">
      <c r="D11" s="4"/>
      <c r="E11" s="4"/>
      <c r="F11" s="4"/>
      <c r="G11" s="4"/>
      <c r="H11" s="4"/>
      <c r="I11" s="4"/>
      <c r="J11" s="4"/>
      <c r="K11" s="4"/>
      <c r="L11" s="5"/>
      <c r="M11" s="8"/>
      <c r="N11" s="8"/>
      <c r="O11" s="5"/>
      <c r="P11" s="5"/>
    </row>
    <row r="12" spans="4:21" x14ac:dyDescent="0.2">
      <c r="D12" s="30"/>
      <c r="E12" s="30"/>
      <c r="F12" s="30"/>
      <c r="G12" s="30"/>
      <c r="H12" s="30"/>
      <c r="I12" s="6"/>
      <c r="M12" s="11" t="s">
        <v>59</v>
      </c>
      <c r="O12" s="9"/>
      <c r="P12" s="9"/>
    </row>
    <row r="13" spans="4:21" x14ac:dyDescent="0.2">
      <c r="D13" s="6"/>
      <c r="E13" s="6"/>
      <c r="F13" s="6"/>
      <c r="G13" s="6"/>
      <c r="H13" s="6"/>
      <c r="I13" s="6"/>
    </row>
    <row r="14" spans="4:21" x14ac:dyDescent="0.2">
      <c r="D14" s="6"/>
      <c r="E14" s="6"/>
      <c r="F14" s="6"/>
      <c r="G14" s="6"/>
      <c r="H14" s="6"/>
      <c r="I14" s="6"/>
    </row>
    <row r="15" spans="4:21" ht="163.5" customHeight="1" x14ac:dyDescent="0.2">
      <c r="D15" s="31" t="s">
        <v>56</v>
      </c>
      <c r="E15" s="31"/>
      <c r="F15" s="31"/>
      <c r="G15" s="31"/>
      <c r="H15" s="31"/>
      <c r="I15" s="31"/>
      <c r="J15" s="31"/>
      <c r="K15" s="31"/>
      <c r="L15" s="31"/>
      <c r="M15" s="31"/>
      <c r="N15" s="31"/>
      <c r="O15" s="31"/>
      <c r="P15" s="31"/>
      <c r="Q15" s="31"/>
      <c r="R15" s="31"/>
      <c r="S15" s="31"/>
      <c r="T15" s="31"/>
      <c r="U15" s="31"/>
    </row>
    <row r="16" spans="4:21" ht="85.5" customHeight="1" x14ac:dyDescent="0.2">
      <c r="D16" s="31"/>
      <c r="E16" s="31"/>
      <c r="F16" s="31"/>
      <c r="G16" s="31"/>
      <c r="H16" s="31"/>
      <c r="I16" s="31"/>
      <c r="J16" s="31"/>
      <c r="K16" s="31"/>
      <c r="L16" s="31"/>
      <c r="M16" s="31"/>
      <c r="N16" s="31"/>
      <c r="O16" s="31"/>
      <c r="P16" s="31"/>
      <c r="Q16" s="31"/>
      <c r="R16" s="31"/>
      <c r="S16" s="31"/>
      <c r="T16" s="31"/>
      <c r="U16" s="31"/>
    </row>
    <row r="17" spans="3:21" ht="14.25" customHeight="1" x14ac:dyDescent="0.2">
      <c r="D17" s="31"/>
      <c r="E17" s="31"/>
      <c r="F17" s="31"/>
      <c r="G17" s="31"/>
      <c r="H17" s="31"/>
      <c r="I17" s="31"/>
      <c r="J17" s="31"/>
      <c r="K17" s="31"/>
      <c r="L17" s="31"/>
      <c r="M17" s="31"/>
      <c r="N17" s="31"/>
      <c r="O17" s="31"/>
      <c r="P17" s="31"/>
      <c r="Q17" s="31"/>
      <c r="R17" s="31"/>
      <c r="S17" s="31"/>
      <c r="T17" s="31"/>
      <c r="U17" s="31"/>
    </row>
    <row r="18" spans="3:21" ht="14.25" customHeight="1" x14ac:dyDescent="0.2">
      <c r="D18" s="31"/>
      <c r="E18" s="31"/>
      <c r="F18" s="31"/>
      <c r="G18" s="31"/>
      <c r="H18" s="31"/>
      <c r="I18" s="31"/>
      <c r="J18" s="31"/>
      <c r="K18" s="31"/>
      <c r="L18" s="31"/>
      <c r="M18" s="31"/>
      <c r="N18" s="31"/>
      <c r="O18" s="31"/>
      <c r="P18" s="31"/>
      <c r="Q18" s="31"/>
      <c r="R18" s="31"/>
      <c r="S18" s="31"/>
      <c r="T18" s="31"/>
      <c r="U18" s="31"/>
    </row>
    <row r="19" spans="3:21" ht="86.25" customHeight="1" x14ac:dyDescent="0.2">
      <c r="D19" s="31"/>
      <c r="E19" s="31"/>
      <c r="F19" s="31"/>
      <c r="G19" s="31"/>
      <c r="H19" s="31"/>
      <c r="I19" s="31"/>
      <c r="J19" s="31"/>
      <c r="K19" s="31"/>
      <c r="L19" s="31"/>
      <c r="M19" s="31"/>
      <c r="N19" s="31"/>
      <c r="O19" s="31"/>
      <c r="P19" s="31"/>
      <c r="Q19" s="31"/>
      <c r="R19" s="31"/>
      <c r="S19" s="31"/>
      <c r="T19" s="31"/>
      <c r="U19" s="31"/>
    </row>
    <row r="20" spans="3:21" ht="52.5" customHeight="1" x14ac:dyDescent="0.2">
      <c r="D20" s="31"/>
      <c r="E20" s="31"/>
      <c r="F20" s="31"/>
      <c r="G20" s="31"/>
      <c r="H20" s="31"/>
      <c r="I20" s="31"/>
      <c r="J20" s="31"/>
      <c r="K20" s="31"/>
      <c r="L20" s="31"/>
      <c r="M20" s="31"/>
      <c r="N20" s="31"/>
      <c r="O20" s="31"/>
      <c r="P20" s="31"/>
      <c r="Q20" s="31"/>
      <c r="R20" s="31"/>
      <c r="S20" s="31"/>
      <c r="T20" s="31"/>
      <c r="U20" s="31"/>
    </row>
    <row r="21" spans="3:21" ht="52.5" customHeight="1" x14ac:dyDescent="0.2">
      <c r="D21" s="21"/>
      <c r="E21" s="21"/>
      <c r="F21" s="21"/>
      <c r="G21" s="21"/>
      <c r="H21" s="21"/>
      <c r="I21" s="21"/>
      <c r="J21" s="21"/>
      <c r="K21" s="21"/>
      <c r="L21" s="21"/>
      <c r="M21" s="21"/>
      <c r="N21" s="21"/>
      <c r="O21" s="21"/>
      <c r="P21" s="21"/>
      <c r="Q21" s="21"/>
      <c r="R21" s="21"/>
      <c r="S21" s="21"/>
      <c r="T21" s="21"/>
      <c r="U21" s="21"/>
    </row>
    <row r="22" spans="3:21" ht="14.25" customHeight="1" x14ac:dyDescent="0.2">
      <c r="D22" s="12"/>
      <c r="E22" s="12"/>
      <c r="F22" s="12"/>
      <c r="G22" s="12"/>
      <c r="H22" s="12"/>
      <c r="I22" s="12"/>
      <c r="J22" s="12"/>
      <c r="K22" s="12"/>
      <c r="L22" s="12"/>
      <c r="M22" s="12"/>
      <c r="N22" s="12"/>
      <c r="O22" s="12"/>
      <c r="P22" s="12"/>
      <c r="Q22" s="12"/>
      <c r="R22" s="12"/>
      <c r="S22" s="12"/>
      <c r="T22" s="12"/>
      <c r="U22" s="12"/>
    </row>
    <row r="23" spans="3:21" ht="24" customHeight="1" x14ac:dyDescent="0.2">
      <c r="E23" s="186" t="s">
        <v>60</v>
      </c>
      <c r="F23" s="186"/>
      <c r="G23" s="186"/>
      <c r="H23" s="186"/>
      <c r="I23" s="186"/>
      <c r="J23" s="186"/>
      <c r="K23" s="186"/>
      <c r="L23" s="186"/>
      <c r="M23" s="186"/>
      <c r="N23" s="186"/>
      <c r="O23" s="186"/>
      <c r="P23" s="186"/>
      <c r="Q23" s="186"/>
      <c r="R23" s="186"/>
      <c r="S23" s="186"/>
      <c r="T23" s="186"/>
      <c r="U23" s="186"/>
    </row>
    <row r="24" spans="3:21" ht="19" thickBot="1" x14ac:dyDescent="0.25">
      <c r="J24" s="27"/>
    </row>
    <row r="25" spans="3:21" ht="19" thickBot="1" x14ac:dyDescent="0.25">
      <c r="E25" s="36" t="s">
        <v>52</v>
      </c>
      <c r="F25" s="37">
        <f>IRR(F31:F35)</f>
        <v>0.3585489585914261</v>
      </c>
      <c r="J25" s="27"/>
    </row>
    <row r="26" spans="3:21" ht="19" thickBot="1" x14ac:dyDescent="0.25">
      <c r="D26" s="13"/>
      <c r="E26" s="34" t="s">
        <v>10</v>
      </c>
      <c r="F26" s="35">
        <v>0.15</v>
      </c>
      <c r="G26" s="13"/>
      <c r="H26" s="13"/>
      <c r="I26" s="13"/>
      <c r="J26" s="33"/>
      <c r="K26" s="33"/>
      <c r="L26" s="33"/>
      <c r="M26" s="33"/>
      <c r="N26" s="13"/>
      <c r="O26" s="13"/>
      <c r="P26" s="13"/>
    </row>
    <row r="27" spans="3:21" ht="20" thickTop="1" thickBot="1" x14ac:dyDescent="0.25">
      <c r="D27" s="13"/>
      <c r="E27" s="13"/>
      <c r="F27" s="13"/>
      <c r="G27" s="13"/>
      <c r="H27" s="13"/>
      <c r="I27" s="13"/>
      <c r="J27" s="13"/>
      <c r="K27" s="13"/>
      <c r="L27" s="13"/>
      <c r="M27" s="13"/>
      <c r="N27" s="13"/>
      <c r="O27" s="13"/>
      <c r="P27" s="13"/>
    </row>
    <row r="28" spans="3:21" x14ac:dyDescent="0.2">
      <c r="E28" s="168" t="s">
        <v>15</v>
      </c>
      <c r="F28" s="169"/>
      <c r="G28" s="77" t="s">
        <v>53</v>
      </c>
      <c r="H28" s="77"/>
      <c r="I28" s="77"/>
      <c r="J28" s="77"/>
      <c r="K28" s="78"/>
      <c r="L28" s="83" t="s">
        <v>54</v>
      </c>
      <c r="M28" s="84"/>
      <c r="N28" s="84"/>
      <c r="O28" s="84"/>
      <c r="P28" s="85"/>
      <c r="Q28" s="92" t="s">
        <v>55</v>
      </c>
      <c r="R28" s="93"/>
      <c r="S28" s="93"/>
      <c r="T28" s="93"/>
      <c r="U28" s="94"/>
    </row>
    <row r="29" spans="3:21" x14ac:dyDescent="0.2">
      <c r="E29" s="52" t="s">
        <v>4</v>
      </c>
      <c r="F29" s="53" t="s">
        <v>6</v>
      </c>
      <c r="G29" s="79"/>
      <c r="H29" s="79"/>
      <c r="I29" s="79"/>
      <c r="J29" s="79"/>
      <c r="K29" s="80"/>
      <c r="L29" s="86"/>
      <c r="M29" s="87"/>
      <c r="N29" s="87"/>
      <c r="O29" s="87"/>
      <c r="P29" s="88"/>
      <c r="Q29" s="95"/>
      <c r="R29" s="96"/>
      <c r="S29" s="96"/>
      <c r="T29" s="96"/>
      <c r="U29" s="97"/>
    </row>
    <row r="30" spans="3:21" ht="39" thickBot="1" x14ac:dyDescent="0.25">
      <c r="C30" s="32"/>
      <c r="E30" s="54"/>
      <c r="F30" s="55"/>
      <c r="G30" s="81" t="s">
        <v>5</v>
      </c>
      <c r="H30" s="81" t="s">
        <v>7</v>
      </c>
      <c r="I30" s="81" t="s">
        <v>34</v>
      </c>
      <c r="J30" s="81" t="s">
        <v>8</v>
      </c>
      <c r="K30" s="82" t="s">
        <v>9</v>
      </c>
      <c r="L30" s="89" t="s">
        <v>5</v>
      </c>
      <c r="M30" s="90" t="s">
        <v>7</v>
      </c>
      <c r="N30" s="90" t="str">
        <f>I30</f>
        <v>Diferencia Flujos</v>
      </c>
      <c r="O30" s="90" t="s">
        <v>8</v>
      </c>
      <c r="P30" s="91" t="s">
        <v>9</v>
      </c>
      <c r="Q30" s="98" t="s">
        <v>5</v>
      </c>
      <c r="R30" s="99" t="s">
        <v>7</v>
      </c>
      <c r="S30" s="99" t="str">
        <f>N30</f>
        <v>Diferencia Flujos</v>
      </c>
      <c r="T30" s="99" t="s">
        <v>8</v>
      </c>
      <c r="U30" s="100" t="s">
        <v>9</v>
      </c>
    </row>
    <row r="31" spans="3:21" x14ac:dyDescent="0.2">
      <c r="D31" s="32"/>
      <c r="E31" s="49">
        <v>0</v>
      </c>
      <c r="F31" s="50">
        <v>-270</v>
      </c>
      <c r="G31" s="51">
        <v>0.15</v>
      </c>
      <c r="H31" s="50"/>
      <c r="I31" s="50"/>
      <c r="J31" s="50"/>
      <c r="K31" s="57">
        <f>-(F31+SUM(J32:J35))</f>
        <v>-183.49266190443871</v>
      </c>
      <c r="L31" s="72">
        <v>0.36</v>
      </c>
      <c r="M31" s="50"/>
      <c r="N31" s="50"/>
      <c r="O31" s="50"/>
      <c r="P31" s="74">
        <v>17</v>
      </c>
      <c r="Q31" s="72">
        <v>0.25</v>
      </c>
      <c r="R31" s="50"/>
      <c r="S31" s="50"/>
      <c r="T31" s="50"/>
      <c r="U31" s="73">
        <f>-(-F31-(T36))</f>
        <v>78.799999999999955</v>
      </c>
    </row>
    <row r="32" spans="3:21" x14ac:dyDescent="0.2">
      <c r="D32" s="32"/>
      <c r="E32" s="44">
        <v>1</v>
      </c>
      <c r="F32" s="39">
        <v>36</v>
      </c>
      <c r="G32" s="40"/>
      <c r="H32" s="41">
        <f>(1+G31)^1</f>
        <v>1.1499999999999999</v>
      </c>
      <c r="I32" s="42">
        <f>F32-J32</f>
        <v>4.6956521739130395</v>
      </c>
      <c r="J32" s="43">
        <f>F32/H32</f>
        <v>31.304347826086961</v>
      </c>
      <c r="K32" s="58"/>
      <c r="L32" s="65"/>
      <c r="M32" s="60">
        <f>(1+$L$31)^1</f>
        <v>1.3599999999999999</v>
      </c>
      <c r="N32" s="61">
        <f>F32-O32</f>
        <v>9.5294117647058805</v>
      </c>
      <c r="O32" s="62">
        <f>$F$32/M32</f>
        <v>26.47058823529412</v>
      </c>
      <c r="P32" s="68"/>
      <c r="Q32" s="65"/>
      <c r="R32" s="41">
        <f>(1+Q31)^1</f>
        <v>1.25</v>
      </c>
      <c r="S32" s="69">
        <f>F32-T32</f>
        <v>7.1999999999999993</v>
      </c>
      <c r="T32" s="69">
        <f>F32/R32</f>
        <v>28.8</v>
      </c>
      <c r="U32" s="66"/>
    </row>
    <row r="33" spans="3:21" x14ac:dyDescent="0.2">
      <c r="E33" s="44">
        <v>2</v>
      </c>
      <c r="F33" s="39">
        <v>76</v>
      </c>
      <c r="G33" s="40"/>
      <c r="H33" s="41">
        <f>(1+G31)^2</f>
        <v>1.3224999999999998</v>
      </c>
      <c r="I33" s="41">
        <f t="shared" ref="I33:I35" si="0">F33-J33</f>
        <v>18.533081285444226</v>
      </c>
      <c r="J33" s="43">
        <f>F33/H33</f>
        <v>57.466918714555774</v>
      </c>
      <c r="K33" s="58"/>
      <c r="L33" s="65"/>
      <c r="M33" s="41">
        <f>(1+$L$31)^2</f>
        <v>1.8495999999999997</v>
      </c>
      <c r="N33" s="41">
        <f t="shared" ref="N33:N35" si="1">F33-O33</f>
        <v>34.910034602076117</v>
      </c>
      <c r="O33" s="43">
        <f t="shared" ref="O33:O35" si="2">F33/M33</f>
        <v>41.089965397923883</v>
      </c>
      <c r="P33" s="68"/>
      <c r="Q33" s="65"/>
      <c r="R33" s="41">
        <f>(1+Q31)^2</f>
        <v>1.5625</v>
      </c>
      <c r="S33" s="69">
        <f t="shared" ref="S33:S35" si="3">F33-T33</f>
        <v>27.36</v>
      </c>
      <c r="T33" s="69">
        <f t="shared" ref="T33:T35" si="4">F33/R33</f>
        <v>48.64</v>
      </c>
      <c r="U33" s="66"/>
    </row>
    <row r="34" spans="3:21" x14ac:dyDescent="0.2">
      <c r="E34" s="44">
        <v>3</v>
      </c>
      <c r="F34" s="39">
        <v>246</v>
      </c>
      <c r="G34" s="40"/>
      <c r="H34" s="41">
        <f>(1+G31)^3</f>
        <v>1.5208749999999995</v>
      </c>
      <c r="I34" s="41">
        <f>F34-J34</f>
        <v>84.251006821730869</v>
      </c>
      <c r="J34" s="43">
        <f t="shared" ref="J34:J35" si="5">F34/H34</f>
        <v>161.74899317826913</v>
      </c>
      <c r="K34" s="58"/>
      <c r="L34" s="65"/>
      <c r="M34" s="41">
        <f>(1+$L$31)^3</f>
        <v>2.5154559999999995</v>
      </c>
      <c r="N34" s="41">
        <f t="shared" si="1"/>
        <v>148.20461021778954</v>
      </c>
      <c r="O34" s="43">
        <f t="shared" si="2"/>
        <v>97.795389782210478</v>
      </c>
      <c r="P34" s="68"/>
      <c r="Q34" s="65"/>
      <c r="R34" s="41">
        <f>(1+Q31)^3</f>
        <v>1.953125</v>
      </c>
      <c r="S34" s="69">
        <f t="shared" si="3"/>
        <v>120.048</v>
      </c>
      <c r="T34" s="69">
        <f>F34/R34</f>
        <v>125.952</v>
      </c>
      <c r="U34" s="66"/>
    </row>
    <row r="35" spans="3:21" x14ac:dyDescent="0.2">
      <c r="E35" s="44">
        <v>4</v>
      </c>
      <c r="F35" s="39">
        <v>355</v>
      </c>
      <c r="G35" s="40"/>
      <c r="H35" s="41">
        <f>(1+G31)^4</f>
        <v>1.7490062499999994</v>
      </c>
      <c r="I35" s="41">
        <f t="shared" si="0"/>
        <v>152.02759781447315</v>
      </c>
      <c r="J35" s="43">
        <f t="shared" si="5"/>
        <v>202.97240218552685</v>
      </c>
      <c r="K35" s="58"/>
      <c r="L35" s="65"/>
      <c r="M35" s="41">
        <f>(1+$L$31)^4</f>
        <v>3.421020159999999</v>
      </c>
      <c r="N35" s="41">
        <f t="shared" si="1"/>
        <v>251.22978427581086</v>
      </c>
      <c r="O35" s="43">
        <f t="shared" si="2"/>
        <v>103.77021572418916</v>
      </c>
      <c r="P35" s="68"/>
      <c r="Q35" s="65"/>
      <c r="R35" s="41">
        <f>(1+Q31)^4</f>
        <v>2.44140625</v>
      </c>
      <c r="S35" s="69">
        <f t="shared" si="3"/>
        <v>209.59200000000001</v>
      </c>
      <c r="T35" s="69">
        <f t="shared" si="4"/>
        <v>145.40799999999999</v>
      </c>
      <c r="U35" s="66"/>
    </row>
    <row r="36" spans="3:21" ht="19" thickBot="1" x14ac:dyDescent="0.25">
      <c r="D36" s="32"/>
      <c r="E36" s="45"/>
      <c r="F36" s="46"/>
      <c r="G36" s="46" t="s">
        <v>2</v>
      </c>
      <c r="H36" s="46"/>
      <c r="I36" s="47">
        <f>SUM(I32:I35)</f>
        <v>259.50733809556129</v>
      </c>
      <c r="J36" s="47">
        <f>SUM(J32:J35)</f>
        <v>453.49266190443871</v>
      </c>
      <c r="K36" s="59"/>
      <c r="L36" s="45" t="s">
        <v>2</v>
      </c>
      <c r="M36" s="46"/>
      <c r="N36" s="67">
        <f>SUM(N32:N35)</f>
        <v>443.87384086038242</v>
      </c>
      <c r="O36" s="67">
        <f>SUM(O32:O35)</f>
        <v>269.12615913961764</v>
      </c>
      <c r="P36" s="59"/>
      <c r="Q36" s="70"/>
      <c r="R36" s="71"/>
      <c r="S36" s="67">
        <f>SUM(S32:S35)</f>
        <v>364.20000000000005</v>
      </c>
      <c r="T36" s="67">
        <f>SUM(T32:T35)</f>
        <v>348.79999999999995</v>
      </c>
      <c r="U36" s="48"/>
    </row>
    <row r="37" spans="3:21" s="107" customFormat="1" ht="9" customHeight="1" thickBot="1" x14ac:dyDescent="0.25">
      <c r="D37" s="108"/>
      <c r="E37" s="105"/>
      <c r="F37" s="105"/>
      <c r="G37" s="105"/>
      <c r="H37" s="105"/>
      <c r="I37" s="109"/>
      <c r="J37" s="109"/>
      <c r="K37" s="106"/>
      <c r="L37" s="105"/>
      <c r="M37" s="105"/>
      <c r="N37" s="110"/>
      <c r="O37" s="110"/>
      <c r="P37" s="106"/>
      <c r="Q37" s="106"/>
      <c r="R37" s="106"/>
      <c r="S37" s="110"/>
      <c r="T37" s="110"/>
      <c r="U37" s="106"/>
    </row>
    <row r="38" spans="3:21" ht="93.75" customHeight="1" x14ac:dyDescent="0.2">
      <c r="E38" s="76" t="s">
        <v>36</v>
      </c>
      <c r="G38" s="111" t="s">
        <v>35</v>
      </c>
      <c r="H38" s="112"/>
      <c r="I38" s="112"/>
      <c r="J38" s="113">
        <f>E43</f>
        <v>713</v>
      </c>
      <c r="K38" s="7"/>
      <c r="L38" s="122" t="s">
        <v>35</v>
      </c>
      <c r="M38" s="123"/>
      <c r="N38" s="123"/>
      <c r="O38" s="113">
        <f>O36+N36</f>
        <v>713</v>
      </c>
      <c r="Q38" s="135" t="s">
        <v>35</v>
      </c>
      <c r="R38" s="136"/>
      <c r="S38" s="136"/>
      <c r="T38" s="146">
        <f>T36+S36</f>
        <v>713</v>
      </c>
    </row>
    <row r="39" spans="3:21" ht="18" customHeight="1" x14ac:dyDescent="0.2">
      <c r="C39" s="32"/>
      <c r="E39" s="75">
        <f>F32</f>
        <v>36</v>
      </c>
      <c r="G39" s="114" t="s">
        <v>25</v>
      </c>
      <c r="H39" s="101"/>
      <c r="I39" s="102"/>
      <c r="J39" s="115">
        <f>J36/J38</f>
        <v>0.63603458892628151</v>
      </c>
      <c r="K39" s="7"/>
      <c r="L39" s="126" t="s">
        <v>25</v>
      </c>
      <c r="M39" s="127"/>
      <c r="N39" s="128"/>
      <c r="O39" s="124">
        <f>-(O36/F31)</f>
        <v>0.9967635523689542</v>
      </c>
      <c r="Q39" s="137" t="s">
        <v>25</v>
      </c>
      <c r="R39" s="138"/>
      <c r="S39" s="139"/>
      <c r="T39" s="147">
        <f>-(T36/F31)</f>
        <v>1.2918518518518516</v>
      </c>
    </row>
    <row r="40" spans="3:21" x14ac:dyDescent="0.2">
      <c r="E40" s="75">
        <f>F33</f>
        <v>76</v>
      </c>
      <c r="G40" s="116"/>
      <c r="H40" s="103"/>
      <c r="I40" s="104"/>
      <c r="J40" s="117"/>
      <c r="K40" s="23"/>
      <c r="L40" s="129"/>
      <c r="M40" s="130"/>
      <c r="N40" s="131"/>
      <c r="O40" s="124"/>
      <c r="P40" s="18"/>
      <c r="Q40" s="140"/>
      <c r="R40" s="141"/>
      <c r="S40" s="142"/>
      <c r="T40" s="147"/>
    </row>
    <row r="41" spans="3:21" x14ac:dyDescent="0.2">
      <c r="E41" s="75">
        <f>F34</f>
        <v>246</v>
      </c>
      <c r="G41" s="116"/>
      <c r="H41" s="103"/>
      <c r="I41" s="104"/>
      <c r="J41" s="117"/>
      <c r="K41" s="23"/>
      <c r="L41" s="129"/>
      <c r="M41" s="130"/>
      <c r="N41" s="131"/>
      <c r="O41" s="124"/>
      <c r="P41" s="19" t="e">
        <f>IRR(K31:K35)</f>
        <v>#NUM!</v>
      </c>
      <c r="Q41" s="140"/>
      <c r="R41" s="141"/>
      <c r="S41" s="142"/>
      <c r="T41" s="147"/>
    </row>
    <row r="42" spans="3:21" x14ac:dyDescent="0.2">
      <c r="E42" s="75">
        <f>F35</f>
        <v>355</v>
      </c>
      <c r="G42" s="116"/>
      <c r="H42" s="103"/>
      <c r="I42" s="104"/>
      <c r="J42" s="117"/>
      <c r="K42" s="22"/>
      <c r="L42" s="129"/>
      <c r="M42" s="130"/>
      <c r="N42" s="131"/>
      <c r="O42" s="124"/>
      <c r="P42" s="20"/>
      <c r="Q42" s="140"/>
      <c r="R42" s="141"/>
      <c r="S42" s="142"/>
      <c r="T42" s="147"/>
    </row>
    <row r="43" spans="3:21" ht="19" thickBot="1" x14ac:dyDescent="0.25">
      <c r="E43" s="75">
        <f>SUM(E39:E42)</f>
        <v>713</v>
      </c>
      <c r="G43" s="118"/>
      <c r="H43" s="119"/>
      <c r="I43" s="120"/>
      <c r="J43" s="121"/>
      <c r="K43" s="7"/>
      <c r="L43" s="132"/>
      <c r="M43" s="133"/>
      <c r="N43" s="134"/>
      <c r="O43" s="125"/>
      <c r="Q43" s="143"/>
      <c r="R43" s="144"/>
      <c r="S43" s="145"/>
      <c r="T43" s="148"/>
    </row>
    <row r="44" spans="3:21" x14ac:dyDescent="0.2">
      <c r="E44" s="161"/>
      <c r="G44" s="190"/>
      <c r="H44" s="190"/>
      <c r="I44" s="190"/>
      <c r="J44" s="191"/>
      <c r="K44" s="7"/>
      <c r="L44" s="190"/>
      <c r="M44" s="190"/>
      <c r="N44" s="190"/>
      <c r="O44" s="192"/>
      <c r="Q44" s="190"/>
      <c r="R44" s="190"/>
      <c r="S44" s="190"/>
      <c r="T44" s="162"/>
    </row>
    <row r="45" spans="3:21" s="166" customFormat="1" x14ac:dyDescent="0.2">
      <c r="C45" s="167"/>
      <c r="D45" s="11"/>
      <c r="E45" s="11"/>
      <c r="F45" s="11"/>
      <c r="G45" s="11"/>
      <c r="H45" s="11"/>
      <c r="I45" s="11"/>
      <c r="J45" s="11"/>
      <c r="K45" s="11"/>
      <c r="L45" s="11"/>
      <c r="M45" s="11"/>
      <c r="N45" s="11"/>
      <c r="O45" s="11"/>
      <c r="P45" s="11"/>
      <c r="Q45" s="11"/>
      <c r="R45" s="11"/>
      <c r="S45" s="11"/>
      <c r="T45" s="11"/>
      <c r="U45" s="11"/>
    </row>
    <row r="46" spans="3:21" ht="23" customHeight="1" x14ac:dyDescent="0.2">
      <c r="E46" s="187" t="s">
        <v>62</v>
      </c>
      <c r="F46" s="150"/>
      <c r="G46" s="150"/>
      <c r="H46" s="150"/>
      <c r="I46" s="150"/>
      <c r="J46" s="150"/>
      <c r="K46" s="150"/>
      <c r="L46" s="150"/>
      <c r="M46" s="159"/>
      <c r="N46" s="159"/>
      <c r="O46" s="160"/>
      <c r="P46" s="150"/>
      <c r="T46" s="15"/>
    </row>
    <row r="47" spans="3:21" s="166" customFormat="1" ht="19" thickBot="1" x14ac:dyDescent="0.25">
      <c r="C47" s="11"/>
      <c r="D47" s="11"/>
      <c r="E47" s="11"/>
      <c r="F47" s="11"/>
      <c r="G47" s="11"/>
      <c r="H47" s="11"/>
      <c r="I47" s="11"/>
      <c r="J47" s="11"/>
      <c r="K47" s="11"/>
      <c r="L47" s="11"/>
      <c r="M47" s="11"/>
      <c r="N47" s="11"/>
      <c r="O47" s="11"/>
      <c r="P47" s="11"/>
      <c r="Q47" s="11"/>
      <c r="R47" s="11"/>
      <c r="S47" s="11"/>
      <c r="T47" s="11"/>
      <c r="U47" s="11"/>
    </row>
    <row r="48" spans="3:21" ht="34" customHeight="1" thickBot="1" x14ac:dyDescent="0.25">
      <c r="E48" s="176" t="s">
        <v>1</v>
      </c>
      <c r="F48" s="177">
        <v>0</v>
      </c>
      <c r="G48" s="177" t="s">
        <v>28</v>
      </c>
      <c r="H48" s="178" t="s">
        <v>27</v>
      </c>
      <c r="I48" s="177" t="s">
        <v>29</v>
      </c>
      <c r="J48" s="179" t="s">
        <v>30</v>
      </c>
      <c r="K48" s="7"/>
    </row>
    <row r="49" spans="5:20" ht="34" customHeight="1" x14ac:dyDescent="0.2">
      <c r="E49" s="174" t="s">
        <v>26</v>
      </c>
      <c r="F49" s="174">
        <v>-270</v>
      </c>
      <c r="G49" s="175">
        <f>T32</f>
        <v>28.8</v>
      </c>
      <c r="H49" s="175">
        <f>T33</f>
        <v>48.64</v>
      </c>
      <c r="I49" s="175">
        <f>T34</f>
        <v>125.952</v>
      </c>
      <c r="J49" s="175">
        <f>T35</f>
        <v>145.40799999999999</v>
      </c>
      <c r="K49" s="7"/>
    </row>
    <row r="50" spans="5:20" ht="34" customHeight="1" x14ac:dyDescent="0.2">
      <c r="E50" s="26" t="s">
        <v>37</v>
      </c>
      <c r="F50" s="25">
        <v>0</v>
      </c>
      <c r="G50" s="24">
        <f>F51</f>
        <v>-270</v>
      </c>
      <c r="H50" s="24">
        <f>G51</f>
        <v>-241.2</v>
      </c>
      <c r="I50" s="24">
        <f>H51</f>
        <v>-192.56</v>
      </c>
      <c r="J50" s="24">
        <f>I51</f>
        <v>-66.608000000000004</v>
      </c>
      <c r="K50" s="7"/>
    </row>
    <row r="51" spans="5:20" ht="34" customHeight="1" x14ac:dyDescent="0.2">
      <c r="E51" s="64" t="s">
        <v>38</v>
      </c>
      <c r="F51" s="64">
        <f>+F49-F50</f>
        <v>-270</v>
      </c>
      <c r="G51" s="149">
        <f>G50+G49</f>
        <v>-241.2</v>
      </c>
      <c r="H51" s="149">
        <f>H50+H49</f>
        <v>-192.56</v>
      </c>
      <c r="I51" s="149">
        <f>I50+I49</f>
        <v>-66.608000000000004</v>
      </c>
      <c r="J51" s="149">
        <f>J50+J49</f>
        <v>78.799999999999983</v>
      </c>
      <c r="K51" s="7"/>
    </row>
    <row r="52" spans="5:20" ht="28" customHeight="1" x14ac:dyDescent="0.2">
      <c r="E52" s="163"/>
      <c r="F52" s="163"/>
      <c r="G52" s="38" t="s">
        <v>39</v>
      </c>
      <c r="H52" s="38" t="s">
        <v>39</v>
      </c>
      <c r="I52" s="38" t="s">
        <v>39</v>
      </c>
      <c r="J52" s="38" t="s">
        <v>40</v>
      </c>
      <c r="K52" s="7"/>
    </row>
    <row r="53" spans="5:20" ht="28" customHeight="1" x14ac:dyDescent="0.2">
      <c r="K53" s="7"/>
    </row>
    <row r="54" spans="5:20" ht="28" customHeight="1" x14ac:dyDescent="0.2">
      <c r="H54" s="56" t="s">
        <v>31</v>
      </c>
      <c r="I54" s="63" t="s">
        <v>3</v>
      </c>
      <c r="J54" s="63" t="s">
        <v>32</v>
      </c>
      <c r="K54" s="7"/>
    </row>
    <row r="55" spans="5:20" ht="28" customHeight="1" x14ac:dyDescent="0.2">
      <c r="H55" s="56"/>
      <c r="I55" s="164">
        <v>3</v>
      </c>
      <c r="J55" s="165">
        <f>(-J50/J49)*360</f>
        <v>164.90757042253523</v>
      </c>
      <c r="K55" s="7"/>
    </row>
    <row r="56" spans="5:20" ht="28" customHeight="1" x14ac:dyDescent="0.2">
      <c r="H56" s="193"/>
      <c r="I56" s="188"/>
      <c r="J56" s="189"/>
      <c r="K56" s="7"/>
    </row>
    <row r="57" spans="5:20" x14ac:dyDescent="0.2">
      <c r="H57" s="17"/>
      <c r="I57" s="17"/>
      <c r="J57" s="158"/>
      <c r="M57" s="17"/>
      <c r="N57" s="17"/>
      <c r="O57" s="16"/>
      <c r="T57" s="15"/>
    </row>
    <row r="58" spans="5:20" ht="23" customHeight="1" x14ac:dyDescent="0.2">
      <c r="E58" s="187" t="s">
        <v>61</v>
      </c>
      <c r="F58" s="150"/>
      <c r="G58" s="150"/>
      <c r="H58" s="150"/>
      <c r="I58" s="150"/>
      <c r="J58" s="150"/>
      <c r="K58" s="150"/>
      <c r="L58" s="150"/>
      <c r="M58" s="159"/>
      <c r="N58" s="159"/>
      <c r="O58" s="160"/>
      <c r="P58" s="150"/>
      <c r="T58" s="15"/>
    </row>
    <row r="60" spans="5:20" ht="30" customHeight="1" x14ac:dyDescent="0.2">
      <c r="E60" s="171" t="s">
        <v>16</v>
      </c>
      <c r="F60" s="172"/>
      <c r="G60" s="172"/>
      <c r="H60" s="172"/>
      <c r="I60" s="172"/>
      <c r="J60" s="173"/>
    </row>
    <row r="61" spans="5:20" ht="26" customHeight="1" x14ac:dyDescent="0.2">
      <c r="E61" s="170" t="s">
        <v>11</v>
      </c>
      <c r="F61" s="170" t="s">
        <v>5</v>
      </c>
      <c r="G61" s="170" t="s">
        <v>10</v>
      </c>
      <c r="H61" s="170" t="s">
        <v>45</v>
      </c>
      <c r="I61" s="170" t="s">
        <v>13</v>
      </c>
      <c r="J61" s="170" t="s">
        <v>12</v>
      </c>
    </row>
    <row r="62" spans="5:20" ht="38" x14ac:dyDescent="0.2">
      <c r="E62" s="151" t="str">
        <f>G28</f>
        <v>Escenario 1 (TIR MINIMA 15%)</v>
      </c>
      <c r="F62" s="152">
        <f>G31</f>
        <v>0.15</v>
      </c>
      <c r="G62" s="153">
        <f>F26</f>
        <v>0.15</v>
      </c>
      <c r="H62" s="24">
        <f>K31</f>
        <v>-183.49266190443871</v>
      </c>
      <c r="I62" s="26" t="s">
        <v>51</v>
      </c>
      <c r="J62" s="154">
        <v>3</v>
      </c>
    </row>
    <row r="63" spans="5:20" ht="54.75" customHeight="1" x14ac:dyDescent="0.2">
      <c r="E63" s="151" t="str">
        <f>+L28</f>
        <v>Escenario 2 (TIR CALCULADA 36%)</v>
      </c>
      <c r="F63" s="152">
        <f>L31</f>
        <v>0.36</v>
      </c>
      <c r="G63" s="155">
        <f>F26</f>
        <v>0.15</v>
      </c>
      <c r="H63" s="24">
        <f>P31</f>
        <v>17</v>
      </c>
      <c r="I63" s="26" t="s">
        <v>44</v>
      </c>
      <c r="J63" s="156">
        <v>2</v>
      </c>
    </row>
    <row r="64" spans="5:20" ht="56.25" customHeight="1" x14ac:dyDescent="0.2">
      <c r="E64" s="151" t="str">
        <f>Q28</f>
        <v>Escenario 3 (TIR PROMEDIO 25%)</v>
      </c>
      <c r="F64" s="152">
        <f>Q31</f>
        <v>0.25</v>
      </c>
      <c r="G64" s="155">
        <f>F26</f>
        <v>0.15</v>
      </c>
      <c r="H64" s="24">
        <f>U31</f>
        <v>78.799999999999955</v>
      </c>
      <c r="I64" s="26" t="s">
        <v>46</v>
      </c>
      <c r="J64" s="157">
        <v>1</v>
      </c>
    </row>
    <row r="65" spans="5:24" ht="56.25" customHeight="1" x14ac:dyDescent="0.2">
      <c r="E65" s="180"/>
      <c r="F65" s="181"/>
      <c r="G65" s="182"/>
      <c r="H65" s="183"/>
      <c r="I65" s="184"/>
      <c r="J65" s="185"/>
    </row>
    <row r="66" spans="5:24" ht="23" customHeight="1" x14ac:dyDescent="0.2">
      <c r="E66" s="187" t="s">
        <v>63</v>
      </c>
      <c r="F66" s="150"/>
      <c r="G66" s="150"/>
      <c r="H66" s="150"/>
      <c r="I66" s="150"/>
      <c r="J66" s="150"/>
      <c r="K66" s="150"/>
      <c r="L66" s="150"/>
      <c r="M66" s="159"/>
      <c r="N66" s="159"/>
      <c r="O66" s="160"/>
      <c r="P66" s="150"/>
      <c r="T66" s="15"/>
    </row>
    <row r="67" spans="5:24" x14ac:dyDescent="0.2">
      <c r="O67" s="107"/>
      <c r="P67" s="107"/>
    </row>
    <row r="68" spans="5:24" ht="37" customHeight="1" x14ac:dyDescent="0.2">
      <c r="E68" s="197" t="s">
        <v>23</v>
      </c>
      <c r="F68" s="197"/>
      <c r="G68" s="197"/>
      <c r="H68" s="200" t="s">
        <v>22</v>
      </c>
      <c r="I68" s="201"/>
      <c r="J68" s="201"/>
      <c r="K68" s="202"/>
      <c r="L68" s="207" t="s">
        <v>24</v>
      </c>
      <c r="M68" s="207"/>
      <c r="N68" s="207"/>
      <c r="O68" s="199"/>
      <c r="P68" s="199"/>
    </row>
    <row r="69" spans="5:24" x14ac:dyDescent="0.2">
      <c r="E69" s="197"/>
      <c r="F69" s="197"/>
      <c r="G69" s="197"/>
      <c r="H69" s="203"/>
      <c r="I69" s="204"/>
      <c r="J69" s="204"/>
      <c r="K69" s="205"/>
      <c r="L69" s="207"/>
      <c r="M69" s="207"/>
      <c r="N69" s="207"/>
      <c r="O69" s="199"/>
      <c r="P69" s="199"/>
    </row>
    <row r="70" spans="5:24" ht="76" x14ac:dyDescent="0.2">
      <c r="E70" s="198" t="s">
        <v>6</v>
      </c>
      <c r="F70" s="198" t="s">
        <v>5</v>
      </c>
      <c r="G70" s="170" t="s">
        <v>9</v>
      </c>
      <c r="H70" s="206" t="s">
        <v>17</v>
      </c>
      <c r="I70" s="206" t="s">
        <v>18</v>
      </c>
      <c r="J70" s="206" t="s">
        <v>19</v>
      </c>
      <c r="K70" s="206" t="s">
        <v>20</v>
      </c>
      <c r="L70" s="208" t="s">
        <v>14</v>
      </c>
      <c r="M70" s="208" t="s">
        <v>21</v>
      </c>
      <c r="N70" s="208" t="s">
        <v>33</v>
      </c>
      <c r="O70" s="107"/>
      <c r="P70" s="107"/>
    </row>
    <row r="71" spans="5:24" ht="43" customHeight="1" x14ac:dyDescent="0.2">
      <c r="E71" s="26">
        <v>-270</v>
      </c>
      <c r="F71" s="194">
        <f>F64</f>
        <v>0.25</v>
      </c>
      <c r="G71" s="195">
        <f>H64</f>
        <v>78.799999999999955</v>
      </c>
      <c r="H71" s="196" t="s">
        <v>47</v>
      </c>
      <c r="I71" s="196" t="s">
        <v>48</v>
      </c>
      <c r="J71" s="196" t="s">
        <v>49</v>
      </c>
      <c r="K71" s="196" t="s">
        <v>50</v>
      </c>
      <c r="L71" s="196" t="s">
        <v>66</v>
      </c>
      <c r="M71" s="209" t="s">
        <v>65</v>
      </c>
      <c r="N71" s="196" t="s">
        <v>64</v>
      </c>
    </row>
    <row r="72" spans="5:24" ht="37" customHeight="1" x14ac:dyDescent="0.2">
      <c r="E72" s="26">
        <f>E39</f>
        <v>36</v>
      </c>
      <c r="F72" s="194"/>
      <c r="G72" s="196"/>
      <c r="H72" s="196"/>
      <c r="I72" s="196"/>
      <c r="J72" s="196"/>
      <c r="K72" s="196"/>
      <c r="L72" s="196"/>
      <c r="M72" s="209"/>
      <c r="N72" s="196"/>
    </row>
    <row r="73" spans="5:24" ht="37" customHeight="1" x14ac:dyDescent="0.2">
      <c r="E73" s="26">
        <f>E40</f>
        <v>76</v>
      </c>
      <c r="F73" s="194"/>
      <c r="G73" s="196"/>
      <c r="H73" s="196"/>
      <c r="I73" s="196"/>
      <c r="J73" s="196"/>
      <c r="K73" s="196"/>
      <c r="L73" s="196"/>
      <c r="M73" s="209"/>
      <c r="N73" s="196"/>
    </row>
    <row r="74" spans="5:24" ht="79" customHeight="1" x14ac:dyDescent="0.2">
      <c r="E74" s="26">
        <f>E41</f>
        <v>246</v>
      </c>
      <c r="F74" s="194"/>
      <c r="G74" s="196"/>
      <c r="H74" s="196"/>
      <c r="I74" s="196"/>
      <c r="J74" s="196"/>
      <c r="K74" s="196"/>
      <c r="L74" s="196"/>
      <c r="M74" s="209"/>
      <c r="N74" s="196"/>
    </row>
    <row r="75" spans="5:24" ht="109" customHeight="1" x14ac:dyDescent="0.2">
      <c r="E75" s="26">
        <f>E42</f>
        <v>355</v>
      </c>
      <c r="F75" s="194"/>
      <c r="G75" s="196"/>
      <c r="H75" s="196"/>
      <c r="I75" s="196"/>
      <c r="J75" s="196"/>
      <c r="K75" s="196"/>
      <c r="L75" s="196"/>
      <c r="M75" s="209"/>
      <c r="N75" s="196"/>
    </row>
    <row r="76" spans="5:24" x14ac:dyDescent="0.2">
      <c r="L76" s="10"/>
      <c r="M76" s="10"/>
      <c r="N76" s="10"/>
      <c r="O76" s="10"/>
      <c r="P76" s="10"/>
    </row>
    <row r="78" spans="5:24" x14ac:dyDescent="0.2">
      <c r="H78" s="14"/>
      <c r="I78" s="14"/>
    </row>
    <row r="79" spans="5:24" x14ac:dyDescent="0.2">
      <c r="H79" s="14"/>
      <c r="I79" s="14"/>
    </row>
    <row r="80" spans="5:24" x14ac:dyDescent="0.2">
      <c r="E80" s="210" t="s">
        <v>0</v>
      </c>
      <c r="F80" s="210"/>
      <c r="G80" s="210"/>
      <c r="H80" s="210"/>
      <c r="I80" s="210"/>
      <c r="J80" s="210"/>
      <c r="K80" s="210"/>
      <c r="L80" s="210"/>
      <c r="M80" s="210"/>
      <c r="N80" s="210"/>
      <c r="O80" s="210"/>
      <c r="P80" s="210"/>
      <c r="Q80" s="210"/>
      <c r="R80" s="210"/>
      <c r="S80" s="210"/>
      <c r="T80" s="210"/>
      <c r="U80" s="210"/>
      <c r="V80" s="210"/>
      <c r="W80" s="210"/>
      <c r="X80" s="210"/>
    </row>
    <row r="81" spans="5:24" x14ac:dyDescent="0.2">
      <c r="E81" s="210" t="s">
        <v>67</v>
      </c>
      <c r="F81" s="210"/>
      <c r="G81" s="210"/>
      <c r="H81" s="210"/>
      <c r="I81" s="210"/>
      <c r="J81" s="210"/>
      <c r="K81" s="210"/>
      <c r="L81" s="210"/>
      <c r="M81" s="210"/>
      <c r="N81" s="210"/>
      <c r="O81" s="210"/>
      <c r="P81" s="210"/>
      <c r="Q81" s="210"/>
      <c r="R81" s="210"/>
      <c r="S81" s="210"/>
      <c r="T81" s="210"/>
      <c r="U81" s="210"/>
      <c r="V81" s="210"/>
      <c r="W81" s="210"/>
      <c r="X81" s="210"/>
    </row>
    <row r="82" spans="5:24" x14ac:dyDescent="0.2">
      <c r="E82" s="211" t="s">
        <v>75</v>
      </c>
      <c r="F82" s="211"/>
      <c r="G82" s="211"/>
      <c r="H82" s="211"/>
      <c r="I82" s="211"/>
      <c r="J82" s="211"/>
      <c r="K82" s="211"/>
      <c r="L82" s="211"/>
      <c r="M82" s="211"/>
      <c r="N82" s="211"/>
      <c r="O82" s="211"/>
      <c r="P82" s="211"/>
      <c r="Q82" s="211"/>
      <c r="R82" s="211"/>
      <c r="S82" s="211"/>
      <c r="T82" s="211"/>
      <c r="U82" s="211"/>
      <c r="V82" s="211"/>
      <c r="W82" s="211"/>
      <c r="X82" s="211"/>
    </row>
    <row r="83" spans="5:24" x14ac:dyDescent="0.2">
      <c r="E83" s="211"/>
      <c r="F83" s="211"/>
      <c r="G83" s="211"/>
      <c r="H83" s="211"/>
      <c r="I83" s="211"/>
      <c r="J83" s="211"/>
      <c r="K83" s="211"/>
      <c r="L83" s="211"/>
      <c r="M83" s="211"/>
      <c r="N83" s="211"/>
      <c r="O83" s="211"/>
      <c r="P83" s="211"/>
      <c r="Q83" s="211"/>
      <c r="R83" s="211"/>
      <c r="S83" s="211"/>
      <c r="T83" s="211"/>
      <c r="U83" s="211"/>
      <c r="V83" s="211"/>
      <c r="W83" s="211"/>
      <c r="X83" s="211"/>
    </row>
    <row r="84" spans="5:24" x14ac:dyDescent="0.2">
      <c r="E84" s="211" t="s">
        <v>76</v>
      </c>
      <c r="F84" s="211"/>
      <c r="G84" s="211"/>
      <c r="H84" s="211"/>
      <c r="I84" s="211"/>
      <c r="J84" s="211"/>
      <c r="K84" s="211"/>
      <c r="L84" s="211"/>
      <c r="M84" s="211"/>
      <c r="N84" s="211"/>
      <c r="O84" s="211"/>
      <c r="P84" s="211"/>
      <c r="Q84" s="211"/>
      <c r="R84" s="211"/>
      <c r="S84" s="211"/>
      <c r="T84" s="211"/>
      <c r="U84" s="211"/>
      <c r="V84" s="211"/>
      <c r="W84" s="211"/>
      <c r="X84" s="211"/>
    </row>
    <row r="85" spans="5:24" x14ac:dyDescent="0.2">
      <c r="E85" s="211"/>
      <c r="F85" s="211"/>
      <c r="G85" s="211"/>
      <c r="H85" s="211"/>
      <c r="I85" s="211"/>
      <c r="J85" s="211"/>
      <c r="K85" s="211"/>
      <c r="L85" s="211"/>
      <c r="M85" s="211"/>
      <c r="N85" s="211"/>
      <c r="O85" s="211"/>
      <c r="P85" s="211"/>
      <c r="Q85" s="211"/>
      <c r="R85" s="211"/>
      <c r="S85" s="211"/>
      <c r="T85" s="211"/>
      <c r="U85" s="211"/>
      <c r="V85" s="211"/>
      <c r="W85" s="211"/>
      <c r="X85" s="211"/>
    </row>
    <row r="86" spans="5:24" x14ac:dyDescent="0.2">
      <c r="E86" s="210" t="s">
        <v>68</v>
      </c>
      <c r="F86" s="210"/>
      <c r="G86" s="210"/>
      <c r="H86" s="210"/>
      <c r="I86" s="210"/>
      <c r="J86" s="210"/>
      <c r="K86" s="210"/>
      <c r="L86" s="210"/>
      <c r="M86" s="210"/>
      <c r="N86" s="210"/>
      <c r="O86" s="210"/>
      <c r="P86" s="210"/>
      <c r="Q86" s="210"/>
      <c r="R86" s="210"/>
      <c r="S86" s="210"/>
      <c r="T86" s="210"/>
      <c r="U86" s="210"/>
      <c r="V86" s="210"/>
      <c r="W86" s="210"/>
      <c r="X86" s="210"/>
    </row>
    <row r="87" spans="5:24" x14ac:dyDescent="0.2">
      <c r="E87" s="211"/>
      <c r="F87" s="211"/>
      <c r="G87" s="211"/>
      <c r="H87" s="211"/>
      <c r="I87" s="211"/>
      <c r="J87" s="211"/>
      <c r="K87" s="211"/>
      <c r="L87" s="211"/>
      <c r="M87" s="211"/>
      <c r="N87" s="211"/>
      <c r="O87" s="211"/>
      <c r="P87" s="211"/>
      <c r="Q87" s="211"/>
      <c r="R87" s="211"/>
      <c r="S87" s="211"/>
      <c r="T87" s="211"/>
      <c r="U87" s="211"/>
      <c r="V87" s="211"/>
      <c r="W87" s="211"/>
      <c r="X87" s="211"/>
    </row>
    <row r="88" spans="5:24" x14ac:dyDescent="0.2">
      <c r="E88" s="211"/>
      <c r="F88" s="171" t="s">
        <v>16</v>
      </c>
      <c r="G88" s="172"/>
      <c r="H88" s="172"/>
      <c r="I88" s="172"/>
      <c r="J88" s="172"/>
      <c r="K88" s="173"/>
      <c r="L88" s="211"/>
      <c r="M88" s="211"/>
      <c r="N88" s="211"/>
      <c r="O88" s="211"/>
      <c r="P88" s="211"/>
      <c r="Q88" s="211"/>
      <c r="R88" s="211"/>
      <c r="S88" s="211"/>
      <c r="T88" s="211"/>
      <c r="U88" s="211"/>
      <c r="V88" s="211"/>
      <c r="W88" s="211"/>
      <c r="X88" s="211"/>
    </row>
    <row r="89" spans="5:24" x14ac:dyDescent="0.2">
      <c r="E89" s="211"/>
      <c r="F89" s="170" t="s">
        <v>11</v>
      </c>
      <c r="G89" s="170" t="s">
        <v>5</v>
      </c>
      <c r="H89" s="170" t="s">
        <v>10</v>
      </c>
      <c r="I89" s="170" t="s">
        <v>45</v>
      </c>
      <c r="J89" s="170" t="s">
        <v>13</v>
      </c>
      <c r="K89" s="170" t="s">
        <v>12</v>
      </c>
      <c r="L89" s="211"/>
      <c r="M89" s="211"/>
      <c r="N89" s="211"/>
      <c r="O89" s="211"/>
      <c r="P89" s="211"/>
      <c r="Q89" s="211"/>
      <c r="R89" s="211"/>
      <c r="S89" s="211"/>
      <c r="T89" s="211"/>
      <c r="U89" s="211"/>
      <c r="V89" s="211"/>
      <c r="W89" s="211"/>
      <c r="X89" s="211"/>
    </row>
    <row r="90" spans="5:24" ht="38" x14ac:dyDescent="0.2">
      <c r="E90" s="211"/>
      <c r="F90" s="151" t="s">
        <v>53</v>
      </c>
      <c r="G90" s="152">
        <v>0.15</v>
      </c>
      <c r="H90" s="153">
        <v>0.15</v>
      </c>
      <c r="I90" s="24">
        <v>-183.49266190443871</v>
      </c>
      <c r="J90" s="26" t="s">
        <v>51</v>
      </c>
      <c r="K90" s="154">
        <v>3</v>
      </c>
      <c r="L90" s="211"/>
      <c r="M90" s="211"/>
      <c r="N90" s="211"/>
      <c r="O90" s="211"/>
      <c r="P90" s="211"/>
      <c r="Q90" s="211"/>
      <c r="R90" s="211"/>
      <c r="S90" s="211"/>
      <c r="T90" s="211"/>
      <c r="U90" s="211"/>
      <c r="V90" s="211"/>
      <c r="W90" s="211"/>
      <c r="X90" s="211"/>
    </row>
    <row r="91" spans="5:24" ht="38" x14ac:dyDescent="0.2">
      <c r="E91" s="211"/>
      <c r="F91" s="151" t="s">
        <v>54</v>
      </c>
      <c r="G91" s="152">
        <v>0.36</v>
      </c>
      <c r="H91" s="155">
        <v>0.15</v>
      </c>
      <c r="I91" s="24">
        <v>17</v>
      </c>
      <c r="J91" s="26" t="s">
        <v>44</v>
      </c>
      <c r="K91" s="156">
        <v>2</v>
      </c>
      <c r="L91" s="211"/>
      <c r="M91" s="211"/>
      <c r="N91" s="211"/>
      <c r="O91" s="211"/>
      <c r="P91" s="211"/>
      <c r="Q91" s="211"/>
      <c r="R91" s="211"/>
      <c r="S91" s="211"/>
      <c r="T91" s="211"/>
      <c r="U91" s="211"/>
      <c r="V91" s="211"/>
      <c r="W91" s="211"/>
      <c r="X91" s="211"/>
    </row>
    <row r="92" spans="5:24" ht="57" x14ac:dyDescent="0.2">
      <c r="E92" s="211"/>
      <c r="F92" s="151" t="s">
        <v>55</v>
      </c>
      <c r="G92" s="152">
        <v>0.25</v>
      </c>
      <c r="H92" s="155">
        <v>0.15</v>
      </c>
      <c r="I92" s="24">
        <v>78.799999999999955</v>
      </c>
      <c r="J92" s="26" t="s">
        <v>46</v>
      </c>
      <c r="K92" s="157">
        <v>1</v>
      </c>
      <c r="L92" s="211"/>
      <c r="M92" s="211"/>
      <c r="N92" s="211"/>
      <c r="O92" s="211"/>
      <c r="P92" s="211"/>
      <c r="Q92" s="211"/>
      <c r="R92" s="211"/>
      <c r="S92" s="211"/>
      <c r="T92" s="211"/>
      <c r="U92" s="211"/>
      <c r="V92" s="211"/>
      <c r="W92" s="211"/>
      <c r="X92" s="211"/>
    </row>
    <row r="93" spans="5:24" x14ac:dyDescent="0.2">
      <c r="E93" s="211"/>
      <c r="F93" s="211"/>
      <c r="G93" s="211"/>
      <c r="H93" s="211"/>
      <c r="I93" s="211"/>
      <c r="J93" s="211"/>
      <c r="K93" s="211"/>
      <c r="L93" s="211"/>
      <c r="M93" s="211"/>
      <c r="N93" s="211"/>
      <c r="O93" s="211"/>
      <c r="P93" s="211"/>
      <c r="Q93" s="211"/>
      <c r="R93" s="211"/>
      <c r="S93" s="211"/>
      <c r="T93" s="211"/>
      <c r="U93" s="211"/>
      <c r="V93" s="211"/>
      <c r="W93" s="211"/>
      <c r="X93" s="211"/>
    </row>
    <row r="94" spans="5:24" x14ac:dyDescent="0.2">
      <c r="E94" s="210" t="s">
        <v>69</v>
      </c>
      <c r="F94" s="210"/>
      <c r="G94" s="210"/>
      <c r="H94" s="210"/>
      <c r="I94" s="210"/>
      <c r="J94" s="210"/>
      <c r="K94" s="210"/>
      <c r="L94" s="210"/>
      <c r="M94" s="210"/>
      <c r="N94" s="210"/>
      <c r="O94" s="210"/>
      <c r="P94" s="210"/>
      <c r="Q94" s="210"/>
      <c r="R94" s="210"/>
      <c r="S94" s="210"/>
      <c r="T94" s="210"/>
      <c r="U94" s="210"/>
      <c r="V94" s="210"/>
      <c r="W94" s="210"/>
      <c r="X94" s="210"/>
    </row>
    <row r="95" spans="5:24" x14ac:dyDescent="0.2">
      <c r="E95" s="211" t="s">
        <v>77</v>
      </c>
      <c r="F95" s="211"/>
      <c r="G95" s="211"/>
      <c r="H95" s="211"/>
      <c r="I95" s="211"/>
      <c r="J95" s="211"/>
      <c r="K95" s="211"/>
      <c r="L95" s="211"/>
      <c r="M95" s="211"/>
      <c r="N95" s="211"/>
      <c r="O95" s="211"/>
      <c r="P95" s="211"/>
      <c r="Q95" s="211"/>
      <c r="R95" s="211"/>
      <c r="S95" s="211"/>
      <c r="T95" s="211"/>
      <c r="U95" s="211"/>
      <c r="V95" s="211"/>
      <c r="W95" s="211"/>
      <c r="X95" s="211"/>
    </row>
    <row r="96" spans="5:24" x14ac:dyDescent="0.2">
      <c r="E96" s="211"/>
      <c r="F96" s="211"/>
      <c r="G96" s="211"/>
      <c r="H96" s="211"/>
      <c r="I96" s="211"/>
      <c r="J96" s="211"/>
      <c r="K96" s="211"/>
      <c r="L96" s="211"/>
      <c r="M96" s="211"/>
      <c r="N96" s="211"/>
      <c r="O96" s="211"/>
      <c r="P96" s="211"/>
      <c r="Q96" s="211"/>
      <c r="R96" s="211"/>
      <c r="S96" s="211"/>
      <c r="T96" s="211"/>
      <c r="U96" s="211"/>
      <c r="V96" s="211"/>
      <c r="W96" s="211"/>
      <c r="X96" s="211"/>
    </row>
    <row r="97" spans="5:24" x14ac:dyDescent="0.2">
      <c r="E97" s="210" t="s">
        <v>70</v>
      </c>
      <c r="F97" s="210"/>
      <c r="G97" s="210"/>
      <c r="H97" s="210"/>
      <c r="I97" s="210"/>
      <c r="J97" s="210"/>
      <c r="K97" s="210"/>
      <c r="L97" s="210"/>
      <c r="M97" s="210"/>
      <c r="N97" s="210"/>
      <c r="O97" s="210"/>
      <c r="P97" s="210"/>
      <c r="Q97" s="210"/>
      <c r="R97" s="210"/>
      <c r="S97" s="210"/>
      <c r="T97" s="210"/>
      <c r="U97" s="210"/>
      <c r="V97" s="210"/>
      <c r="W97" s="210"/>
      <c r="X97" s="210"/>
    </row>
    <row r="98" spans="5:24" x14ac:dyDescent="0.2">
      <c r="E98" s="211" t="s">
        <v>71</v>
      </c>
      <c r="F98" s="211"/>
      <c r="G98" s="211"/>
      <c r="H98" s="211"/>
      <c r="I98" s="211"/>
      <c r="J98" s="211"/>
      <c r="K98" s="211"/>
      <c r="L98" s="211"/>
      <c r="M98" s="211"/>
      <c r="N98" s="211"/>
      <c r="O98" s="211"/>
      <c r="P98" s="211"/>
      <c r="Q98" s="211"/>
      <c r="R98" s="211"/>
      <c r="S98" s="211"/>
      <c r="T98" s="211"/>
      <c r="U98" s="211"/>
      <c r="V98" s="211"/>
      <c r="W98" s="211"/>
      <c r="X98" s="211"/>
    </row>
    <row r="99" spans="5:24" x14ac:dyDescent="0.2">
      <c r="E99" s="211" t="s">
        <v>72</v>
      </c>
      <c r="F99" s="211"/>
      <c r="G99" s="211"/>
      <c r="H99" s="211"/>
      <c r="I99" s="211"/>
      <c r="J99" s="211"/>
      <c r="K99" s="211"/>
      <c r="L99" s="211"/>
      <c r="M99" s="211"/>
      <c r="N99" s="211"/>
      <c r="O99" s="211"/>
      <c r="P99" s="211"/>
      <c r="Q99" s="211"/>
      <c r="R99" s="211"/>
      <c r="S99" s="211"/>
      <c r="T99" s="211"/>
      <c r="U99" s="211"/>
      <c r="V99" s="211"/>
      <c r="W99" s="211"/>
      <c r="X99" s="211"/>
    </row>
    <row r="100" spans="5:24" x14ac:dyDescent="0.2">
      <c r="E100" s="211" t="s">
        <v>78</v>
      </c>
      <c r="F100" s="211"/>
      <c r="G100" s="211"/>
      <c r="H100" s="211"/>
      <c r="I100" s="211"/>
      <c r="J100" s="211"/>
      <c r="K100" s="211"/>
      <c r="L100" s="211"/>
      <c r="M100" s="211"/>
      <c r="N100" s="211"/>
      <c r="O100" s="211"/>
      <c r="P100" s="211"/>
      <c r="Q100" s="211"/>
      <c r="R100" s="211"/>
      <c r="S100" s="211"/>
      <c r="T100" s="211"/>
      <c r="U100" s="211"/>
      <c r="V100" s="211"/>
      <c r="W100" s="211"/>
      <c r="X100" s="211"/>
    </row>
    <row r="101" spans="5:24" x14ac:dyDescent="0.2">
      <c r="E101" s="211"/>
      <c r="F101" s="211"/>
      <c r="G101" s="211"/>
      <c r="H101" s="211"/>
      <c r="I101" s="211"/>
      <c r="J101" s="211"/>
      <c r="K101" s="211"/>
      <c r="L101" s="211"/>
      <c r="M101" s="211"/>
      <c r="N101" s="211"/>
      <c r="O101" s="211"/>
      <c r="P101" s="211"/>
      <c r="Q101" s="211"/>
      <c r="R101" s="211"/>
      <c r="S101" s="211"/>
      <c r="T101" s="211"/>
      <c r="U101" s="211"/>
      <c r="V101" s="211"/>
      <c r="W101" s="211"/>
      <c r="X101" s="211"/>
    </row>
    <row r="102" spans="5:24" x14ac:dyDescent="0.2">
      <c r="E102" s="210" t="s">
        <v>73</v>
      </c>
      <c r="F102" s="210"/>
      <c r="G102" s="210"/>
      <c r="H102" s="210"/>
      <c r="I102" s="210"/>
      <c r="J102" s="210"/>
      <c r="K102" s="210"/>
      <c r="L102" s="210"/>
      <c r="M102" s="210"/>
      <c r="N102" s="210"/>
      <c r="O102" s="210"/>
      <c r="P102" s="210"/>
      <c r="Q102" s="210"/>
      <c r="R102" s="210"/>
      <c r="S102" s="210"/>
      <c r="T102" s="210"/>
      <c r="U102" s="210"/>
      <c r="V102" s="210"/>
      <c r="W102" s="210"/>
      <c r="X102" s="210"/>
    </row>
    <row r="103" spans="5:24" x14ac:dyDescent="0.2">
      <c r="E103" s="212" t="s">
        <v>79</v>
      </c>
      <c r="F103" s="212"/>
      <c r="G103" s="212"/>
      <c r="H103" s="212"/>
      <c r="I103" s="212"/>
      <c r="J103" s="212"/>
      <c r="K103" s="212"/>
      <c r="L103" s="212"/>
      <c r="M103" s="212"/>
      <c r="N103" s="212"/>
      <c r="O103" s="212"/>
      <c r="P103" s="212"/>
      <c r="Q103" s="212"/>
      <c r="R103" s="212"/>
      <c r="S103" s="212"/>
      <c r="T103" s="212"/>
      <c r="U103" s="212"/>
      <c r="V103" s="212"/>
      <c r="W103" s="212"/>
      <c r="X103" s="212"/>
    </row>
    <row r="104" spans="5:24" x14ac:dyDescent="0.2">
      <c r="E104" s="212" t="s">
        <v>80</v>
      </c>
      <c r="F104" s="212"/>
      <c r="G104" s="212"/>
      <c r="H104" s="212"/>
      <c r="I104" s="212"/>
      <c r="J104" s="212"/>
      <c r="K104" s="212"/>
      <c r="L104" s="212"/>
      <c r="M104" s="212"/>
      <c r="N104" s="212"/>
      <c r="O104" s="212"/>
      <c r="P104" s="212"/>
      <c r="Q104" s="212"/>
      <c r="R104" s="212"/>
      <c r="S104" s="212"/>
      <c r="T104" s="212"/>
      <c r="U104" s="212"/>
      <c r="V104" s="212"/>
      <c r="W104" s="212"/>
      <c r="X104" s="212"/>
    </row>
    <row r="105" spans="5:24" x14ac:dyDescent="0.2">
      <c r="E105" s="212" t="s">
        <v>74</v>
      </c>
      <c r="F105" s="212"/>
      <c r="G105" s="212"/>
      <c r="H105" s="212"/>
      <c r="I105" s="212"/>
      <c r="J105" s="212"/>
      <c r="K105" s="212"/>
      <c r="L105" s="212"/>
      <c r="M105" s="212"/>
      <c r="N105" s="212"/>
      <c r="O105" s="212"/>
      <c r="P105" s="212"/>
      <c r="Q105" s="212"/>
      <c r="R105" s="212"/>
      <c r="S105" s="212"/>
      <c r="T105" s="212"/>
      <c r="U105" s="212"/>
      <c r="V105" s="212"/>
      <c r="W105" s="212"/>
      <c r="X105" s="212"/>
    </row>
    <row r="106" spans="5:24" x14ac:dyDescent="0.2">
      <c r="E106" s="211"/>
      <c r="F106" s="211"/>
      <c r="G106" s="211"/>
      <c r="H106" s="211"/>
      <c r="I106" s="211"/>
      <c r="J106" s="211"/>
      <c r="K106" s="211"/>
      <c r="L106" s="211"/>
      <c r="M106" s="211"/>
      <c r="N106" s="211"/>
      <c r="O106" s="211"/>
      <c r="P106" s="211"/>
      <c r="Q106" s="211"/>
      <c r="R106" s="211"/>
      <c r="S106" s="211"/>
      <c r="T106" s="211"/>
      <c r="U106" s="211"/>
      <c r="V106" s="211"/>
      <c r="W106" s="211"/>
      <c r="X106" s="211"/>
    </row>
  </sheetData>
  <mergeCells count="50">
    <mergeCell ref="F88:K88"/>
    <mergeCell ref="E60:J60"/>
    <mergeCell ref="H68:K69"/>
    <mergeCell ref="L68:N69"/>
    <mergeCell ref="T39:T43"/>
    <mergeCell ref="H54:H55"/>
    <mergeCell ref="Q28:U29"/>
    <mergeCell ref="G71:G75"/>
    <mergeCell ref="H71:H75"/>
    <mergeCell ref="I71:I75"/>
    <mergeCell ref="J71:J75"/>
    <mergeCell ref="K71:K75"/>
    <mergeCell ref="L71:L75"/>
    <mergeCell ref="M71:M75"/>
    <mergeCell ref="N71:N75"/>
    <mergeCell ref="F71:F75"/>
    <mergeCell ref="E68:G69"/>
    <mergeCell ref="L36:M36"/>
    <mergeCell ref="K31:K35"/>
    <mergeCell ref="P31:P35"/>
    <mergeCell ref="O39:O43"/>
    <mergeCell ref="J39:J43"/>
    <mergeCell ref="G39:I43"/>
    <mergeCell ref="L39:N43"/>
    <mergeCell ref="E36:F36"/>
    <mergeCell ref="G36:H36"/>
    <mergeCell ref="L38:N38"/>
    <mergeCell ref="F29:F30"/>
    <mergeCell ref="G31:G35"/>
    <mergeCell ref="L31:L35"/>
    <mergeCell ref="D8:P8"/>
    <mergeCell ref="D12:H12"/>
    <mergeCell ref="D15:U20"/>
    <mergeCell ref="E29:E30"/>
    <mergeCell ref="E28:F28"/>
    <mergeCell ref="G28:K29"/>
    <mergeCell ref="L28:P29"/>
    <mergeCell ref="U31:U35"/>
    <mergeCell ref="Q31:Q35"/>
    <mergeCell ref="E23:U23"/>
    <mergeCell ref="D1:K1"/>
    <mergeCell ref="D4:P4"/>
    <mergeCell ref="D5:P5"/>
    <mergeCell ref="D6:P6"/>
    <mergeCell ref="D7:P7"/>
    <mergeCell ref="J26:K26"/>
    <mergeCell ref="L26:M26"/>
    <mergeCell ref="Q38:S38"/>
    <mergeCell ref="G38:I38"/>
    <mergeCell ref="Q39:S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Ejercicio 7. VAN - VPN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CAIDIA</dc:creator>
  <cp:lastModifiedBy>Sandy Pardo | Orbia (Wavin)</cp:lastModifiedBy>
  <dcterms:created xsi:type="dcterms:W3CDTF">2020-03-27T18:56:34Z</dcterms:created>
  <dcterms:modified xsi:type="dcterms:W3CDTF">2025-03-01T23:42:55Z</dcterms:modified>
</cp:coreProperties>
</file>