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085" activeTab="6"/>
  </bookViews>
  <sheets>
    <sheet name="regs" sheetId="1" r:id="rId1"/>
    <sheet name="regm" sheetId="3" r:id="rId2"/>
    <sheet name="regp" sheetId="11" r:id="rId3"/>
    <sheet name="reglog" sheetId="12" r:id="rId4"/>
    <sheet name="regsdétails" sheetId="10" r:id="rId5"/>
    <sheet name="regmdétail" sheetId="6" r:id="rId6"/>
    <sheet name="regpolydétail" sheetId="8" r:id="rId7"/>
    <sheet name="regpolyrecap" sheetId="9" r:id="rId8"/>
  </sheets>
  <definedNames>
    <definedName name="D">regmdétail!$B$17:$D$21</definedName>
    <definedName name="X" localSheetId="4">regsdétails!$A$2:$C$4</definedName>
    <definedName name="X">regs!$A$2:$C$4</definedName>
    <definedName name="XT" localSheetId="4">regsdétails!$B$8:$D$10</definedName>
    <definedName name="XT">regs!$B$8:$D$10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0" l="1" a="1"/>
  <c r="F30" i="10" s="1"/>
  <c r="B24" i="10" a="1"/>
  <c r="B25" i="10" s="1"/>
  <c r="A11" i="10"/>
  <c r="B11" i="10"/>
  <c r="C11" i="10"/>
  <c r="D11" i="10"/>
  <c r="B8" i="10"/>
  <c r="A8" i="10"/>
  <c r="H6" i="10"/>
  <c r="F6" i="10"/>
  <c r="I6" i="10" s="1"/>
  <c r="E6" i="10"/>
  <c r="D6" i="10"/>
  <c r="C6" i="10"/>
  <c r="I5" i="10"/>
  <c r="H5" i="10"/>
  <c r="G5" i="10"/>
  <c r="F5" i="10"/>
  <c r="E5" i="10"/>
  <c r="D5" i="10"/>
  <c r="C5" i="10"/>
  <c r="H4" i="10"/>
  <c r="F4" i="10"/>
  <c r="I4" i="10" s="1"/>
  <c r="E4" i="10"/>
  <c r="D4" i="10"/>
  <c r="C4" i="10"/>
  <c r="I3" i="10"/>
  <c r="H3" i="10"/>
  <c r="G3" i="10"/>
  <c r="F3" i="10"/>
  <c r="E3" i="10"/>
  <c r="D3" i="10"/>
  <c r="C3" i="10"/>
  <c r="H2" i="10"/>
  <c r="H8" i="10" s="1"/>
  <c r="F2" i="10"/>
  <c r="F8" i="10" s="1"/>
  <c r="E2" i="10"/>
  <c r="E8" i="10" s="1"/>
  <c r="D2" i="10"/>
  <c r="D8" i="10" s="1"/>
  <c r="C2" i="10"/>
  <c r="C8" i="10" s="1"/>
  <c r="F31" i="10" l="1"/>
  <c r="C24" i="10"/>
  <c r="C25" i="10"/>
  <c r="B24" i="10"/>
  <c r="B30" i="10" s="1" a="1"/>
  <c r="G2" i="10"/>
  <c r="I2" i="10"/>
  <c r="I8" i="10" s="1"/>
  <c r="G11" i="10" s="1"/>
  <c r="G4" i="10"/>
  <c r="G6" i="10"/>
  <c r="F65" i="8"/>
  <c r="E65" i="8"/>
  <c r="G70" i="8" s="1" a="1"/>
  <c r="G70" i="8" s="1"/>
  <c r="D65" i="8"/>
  <c r="C65" i="8"/>
  <c r="B65" i="8"/>
  <c r="D56" i="8"/>
  <c r="D57" i="8"/>
  <c r="D58" i="8"/>
  <c r="D59" i="8"/>
  <c r="D55" i="8"/>
  <c r="B47" i="8" a="1"/>
  <c r="B47" i="8" s="1"/>
  <c r="B41" i="8" a="1"/>
  <c r="B41" i="8" s="1"/>
  <c r="C31" i="10" l="1"/>
  <c r="C30" i="10"/>
  <c r="B31" i="10"/>
  <c r="B30" i="10"/>
  <c r="D35" i="10" s="1" a="1"/>
  <c r="G8" i="10"/>
  <c r="F11" i="10" s="1"/>
  <c r="E41" i="8" a="1"/>
  <c r="E41" i="8" s="1"/>
  <c r="H63" i="8" a="1"/>
  <c r="H63" i="8" s="1"/>
  <c r="G71" i="8"/>
  <c r="G72" i="8"/>
  <c r="B48" i="8"/>
  <c r="C42" i="8"/>
  <c r="C41" i="8"/>
  <c r="B42" i="8"/>
  <c r="C2" i="9"/>
  <c r="C3" i="9"/>
  <c r="C4" i="9"/>
  <c r="C5" i="9"/>
  <c r="C6" i="9"/>
  <c r="E2" i="9"/>
  <c r="A11" i="9"/>
  <c r="G2" i="9" s="1"/>
  <c r="D8" i="9"/>
  <c r="B8" i="9"/>
  <c r="A8" i="9"/>
  <c r="E6" i="9"/>
  <c r="E5" i="9"/>
  <c r="E4" i="9"/>
  <c r="E3" i="9"/>
  <c r="B13" i="8"/>
  <c r="G3" i="8" s="1"/>
  <c r="A8" i="8"/>
  <c r="B8" i="8"/>
  <c r="D8" i="8"/>
  <c r="E3" i="8"/>
  <c r="E4" i="8"/>
  <c r="E5" i="8"/>
  <c r="E6" i="8"/>
  <c r="E2" i="8"/>
  <c r="E8" i="8" s="1"/>
  <c r="D11" i="8" s="1"/>
  <c r="C3" i="8"/>
  <c r="F3" i="8" s="1"/>
  <c r="C4" i="8"/>
  <c r="C5" i="8"/>
  <c r="C6" i="8"/>
  <c r="C2" i="8"/>
  <c r="C8" i="8" s="1"/>
  <c r="D36" i="10" l="1"/>
  <c r="D35" i="10"/>
  <c r="I63" i="8"/>
  <c r="B69" i="8" s="1" a="1"/>
  <c r="H64" i="8"/>
  <c r="E42" i="8"/>
  <c r="I65" i="8"/>
  <c r="J63" i="8"/>
  <c r="I64" i="8"/>
  <c r="G2" i="8"/>
  <c r="H65" i="8"/>
  <c r="G5" i="8"/>
  <c r="F5" i="8"/>
  <c r="F41" i="8"/>
  <c r="E47" i="8" s="1" a="1"/>
  <c r="F2" i="8"/>
  <c r="G6" i="8"/>
  <c r="J65" i="8"/>
  <c r="J64" i="8"/>
  <c r="G4" i="8"/>
  <c r="F42" i="8"/>
  <c r="F6" i="8"/>
  <c r="F4" i="8"/>
  <c r="C8" i="9"/>
  <c r="E8" i="9"/>
  <c r="F11" i="9" s="1"/>
  <c r="F2" i="9"/>
  <c r="F6" i="9"/>
  <c r="F5" i="9"/>
  <c r="F4" i="9"/>
  <c r="F3" i="9"/>
  <c r="G6" i="9"/>
  <c r="G5" i="9"/>
  <c r="G4" i="9"/>
  <c r="G3" i="9"/>
  <c r="E47" i="8" l="1"/>
  <c r="E48" i="8"/>
  <c r="B69" i="8"/>
  <c r="C69" i="8"/>
  <c r="D69" i="8"/>
  <c r="B70" i="8"/>
  <c r="C70" i="8"/>
  <c r="D70" i="8"/>
  <c r="B71" i="8"/>
  <c r="C71" i="8"/>
  <c r="D71" i="8"/>
  <c r="G8" i="8"/>
  <c r="F8" i="8"/>
  <c r="E11" i="8" s="1"/>
  <c r="F8" i="9"/>
  <c r="G8" i="9"/>
  <c r="A8" i="6"/>
  <c r="B8" i="6"/>
  <c r="B31" i="6" a="1"/>
  <c r="D31" i="6" s="1"/>
  <c r="C6" i="6"/>
  <c r="C8" i="6" s="1"/>
  <c r="C6" i="3"/>
  <c r="C5" i="3"/>
  <c r="C4" i="3"/>
  <c r="C3" i="3"/>
  <c r="C2" i="3"/>
  <c r="G11" i="9" l="1"/>
  <c r="I70" i="8" a="1"/>
  <c r="B12" i="6"/>
  <c r="F6" i="6" s="1"/>
  <c r="E33" i="6"/>
  <c r="D33" i="6"/>
  <c r="B33" i="6"/>
  <c r="C32" i="6"/>
  <c r="B32" i="6"/>
  <c r="F32" i="6"/>
  <c r="F31" i="6"/>
  <c r="B31" i="6"/>
  <c r="E32" i="6"/>
  <c r="E31" i="6"/>
  <c r="C31" i="6"/>
  <c r="C33" i="6"/>
  <c r="D32" i="6"/>
  <c r="F33" i="6"/>
  <c r="I70" i="8" l="1"/>
  <c r="I71" i="8"/>
  <c r="I72" i="8"/>
  <c r="J39" i="6" a="1"/>
  <c r="B39" i="6" a="1"/>
  <c r="F3" i="6"/>
  <c r="F4" i="6"/>
  <c r="F2" i="6"/>
  <c r="F5" i="6"/>
  <c r="J39" i="6" l="1"/>
  <c r="J41" i="6"/>
  <c r="J40" i="6"/>
  <c r="B40" i="6"/>
  <c r="D39" i="6"/>
  <c r="B39" i="6"/>
  <c r="C39" i="6"/>
  <c r="D41" i="6"/>
  <c r="C41" i="6"/>
  <c r="B41" i="6"/>
  <c r="D40" i="6"/>
  <c r="C40" i="6"/>
  <c r="F8" i="6"/>
  <c r="F39" i="6" l="1" a="1"/>
  <c r="F40" i="6" l="1"/>
  <c r="H40" i="6"/>
  <c r="G41" i="6"/>
  <c r="H39" i="6"/>
  <c r="H41" i="6"/>
  <c r="G40" i="6"/>
  <c r="G39" i="6"/>
  <c r="F39" i="6"/>
  <c r="F41" i="6"/>
  <c r="F46" i="6" l="1" a="1"/>
  <c r="F46" i="6" l="1"/>
  <c r="C10" i="6" s="1"/>
  <c r="F47" i="6"/>
  <c r="A10" i="6" s="1"/>
  <c r="F48" i="6"/>
  <c r="B10" i="6" s="1"/>
  <c r="D4" i="6" l="1"/>
  <c r="D5" i="6"/>
  <c r="D6" i="6"/>
  <c r="D2" i="6"/>
  <c r="D3" i="6"/>
  <c r="E3" i="6" l="1"/>
  <c r="G3" i="6"/>
  <c r="D8" i="6"/>
  <c r="G2" i="6"/>
  <c r="E2" i="6"/>
  <c r="G6" i="6"/>
  <c r="E6" i="6"/>
  <c r="E5" i="6"/>
  <c r="G5" i="6"/>
  <c r="E4" i="6"/>
  <c r="G4" i="6"/>
  <c r="E8" i="6" l="1"/>
  <c r="E12" i="6" s="1"/>
  <c r="D10" i="6" s="1"/>
  <c r="G8" i="6"/>
  <c r="G12" i="6" s="1"/>
  <c r="G13" i="6" s="1"/>
  <c r="E13" i="6" l="1"/>
</calcChain>
</file>

<file path=xl/sharedStrings.xml><?xml version="1.0" encoding="utf-8"?>
<sst xmlns="http://schemas.openxmlformats.org/spreadsheetml/2006/main" count="110" uniqueCount="50">
  <si>
    <t>X</t>
  </si>
  <si>
    <t>Y</t>
  </si>
  <si>
    <t>r</t>
  </si>
  <si>
    <t>MSE</t>
  </si>
  <si>
    <t>Z</t>
  </si>
  <si>
    <t>R²</t>
  </si>
  <si>
    <t>Xt</t>
  </si>
  <si>
    <t>A</t>
  </si>
  <si>
    <t>B</t>
  </si>
  <si>
    <t>X'Y</t>
  </si>
  <si>
    <t>(X'X)^-1*(X'Y)=</t>
  </si>
  <si>
    <t>b</t>
  </si>
  <si>
    <t>a2</t>
  </si>
  <si>
    <t>a1</t>
  </si>
  <si>
    <t>Y'</t>
  </si>
  <si>
    <t>Ybar=</t>
  </si>
  <si>
    <t>(Y'-Ybar)²</t>
  </si>
  <si>
    <t>(Y-Ybar)²</t>
  </si>
  <si>
    <t>(Y'-Y)²</t>
  </si>
  <si>
    <t>R²=</t>
  </si>
  <si>
    <t>R²ajusté=</t>
  </si>
  <si>
    <t>X²</t>
  </si>
  <si>
    <t>Y²</t>
  </si>
  <si>
    <t>XY</t>
  </si>
  <si>
    <t>a</t>
  </si>
  <si>
    <t>Y'=aX+b</t>
  </si>
  <si>
    <t>ybar</t>
  </si>
  <si>
    <t>RMSE</t>
  </si>
  <si>
    <t>x</t>
  </si>
  <si>
    <t>y</t>
  </si>
  <si>
    <t>y'</t>
  </si>
  <si>
    <t>y''</t>
  </si>
  <si>
    <t>(y''-y)²</t>
  </si>
  <si>
    <t>(y''-ybar)²</t>
  </si>
  <si>
    <t>(y-ybar)²</t>
  </si>
  <si>
    <t>a0</t>
  </si>
  <si>
    <t>Poly de degrè 1</t>
  </si>
  <si>
    <t>Matrice de Vandermonde</t>
  </si>
  <si>
    <t>Le produit Xt.X</t>
  </si>
  <si>
    <t>Inverse de Xt.X</t>
  </si>
  <si>
    <t>Le prodtui Xt.Y</t>
  </si>
  <si>
    <t>Les coefficients</t>
  </si>
  <si>
    <t>(Xt.X)=-1.(Xt.y)</t>
  </si>
  <si>
    <t>Poly de degré 2</t>
  </si>
  <si>
    <t>Xt.X</t>
  </si>
  <si>
    <t>Xt.X^1</t>
  </si>
  <si>
    <t>Xt.Y</t>
  </si>
  <si>
    <t>(Xt.X)^-1</t>
  </si>
  <si>
    <t>(Xt.X)^-1.(Xt.Y)</t>
  </si>
  <si>
    <t>Z=0,526X+2,526Y+1,516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</si>
</sst>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€_-;\-* #,##0.00\ _€_-;_-* &quot;-&quot;??\ _€_-;_-@_-"/>
    <numFmt numFmtId="164" formatCode="_-* #,##0\ _C_F_A_-;\-* #,##0\ _C_F_A_-;_-* &quot;-&quot;\ _C_F_A_-;_-@_-"/>
    <numFmt numFmtId="165" formatCode="_-* #,##0.0\ _C_F_A_-;\-* #,##0.0\ _C_F_A_-;_-* &quot;-&quot;\ _C_F_A_-;_-@_-"/>
    <numFmt numFmtId="166" formatCode="_-* #,##0.000\ _C_F_A_-;\-* #,##0.000\ _C_F_A_-;_-* &quot;-&quot;\ _C_F_A_-;_-@_-"/>
    <numFmt numFmtId="167" formatCode="_-* #,##0.000\ _C_F_A_-;\-* #,##0.000\ _C_F_A_-;_-* &quot;-&quot;???\ _C_F_A_-;_-@_-"/>
    <numFmt numFmtId="168" formatCode="_-* #,##0.0000\ _C_F_A_-;\-* #,##0.0000\ _C_F_A_-;_-* &quot;-&quot;\ _C_F_A_-;_-@_-"/>
    <numFmt numFmtId="169" formatCode="_-* #,##0.0000\ _C_F_A_-;\-* #,##0.0000\ _C_F_A_-;_-* &quot;-&quot;???\ _C_F_A_-;_-@_-"/>
    <numFmt numFmtId="170" formatCode="_-* #,##0.000\ _€_-;\-* #,##0.0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1" applyFont="1"/>
    <xf numFmtId="0" fontId="0" fillId="0" borderId="0" xfId="0" applyFill="1" applyBorder="1" applyAlignment="1"/>
    <xf numFmtId="0" fontId="2" fillId="0" borderId="0" xfId="0" applyFont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1" applyNumberFormat="1" applyFont="1" applyBorder="1"/>
    <xf numFmtId="166" fontId="0" fillId="0" borderId="3" xfId="1" applyNumberFormat="1" applyFont="1" applyBorder="1"/>
    <xf numFmtId="166" fontId="0" fillId="0" borderId="1" xfId="1" applyNumberFormat="1" applyFont="1" applyBorder="1"/>
    <xf numFmtId="166" fontId="0" fillId="0" borderId="4" xfId="1" applyNumberFormat="1" applyFont="1" applyBorder="1"/>
    <xf numFmtId="166" fontId="0" fillId="0" borderId="5" xfId="1" applyNumberFormat="1" applyFont="1" applyBorder="1"/>
    <xf numFmtId="166" fontId="0" fillId="0" borderId="0" xfId="1" applyNumberFormat="1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166" fontId="0" fillId="0" borderId="2" xfId="1" applyNumberFormat="1" applyFont="1" applyBorder="1"/>
    <xf numFmtId="166" fontId="0" fillId="0" borderId="8" xfId="1" applyNumberFormat="1" applyFont="1" applyBorder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6" fontId="2" fillId="0" borderId="0" xfId="1" applyNumberFormat="1" applyFont="1"/>
    <xf numFmtId="168" fontId="0" fillId="0" borderId="0" xfId="1" applyNumberFormat="1" applyFont="1"/>
    <xf numFmtId="169" fontId="0" fillId="0" borderId="0" xfId="0" applyNumberFormat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12" xfId="0" applyBorder="1"/>
    <xf numFmtId="166" fontId="0" fillId="2" borderId="12" xfId="1" applyNumberFormat="1" applyFont="1" applyFill="1" applyBorder="1"/>
    <xf numFmtId="166" fontId="0" fillId="0" borderId="12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0" fontId="2" fillId="2" borderId="12" xfId="0" applyFont="1" applyFill="1" applyBorder="1"/>
    <xf numFmtId="0" fontId="2" fillId="0" borderId="12" xfId="0" applyFont="1" applyBorder="1" applyAlignment="1">
      <alignment horizontal="center"/>
    </xf>
    <xf numFmtId="169" fontId="2" fillId="0" borderId="12" xfId="0" applyNumberFormat="1" applyFont="1" applyBorder="1" applyAlignment="1">
      <alignment horizontal="center"/>
    </xf>
    <xf numFmtId="168" fontId="2" fillId="0" borderId="12" xfId="1" applyNumberFormat="1" applyFont="1" applyBorder="1" applyAlignment="1">
      <alignment horizontal="center"/>
    </xf>
    <xf numFmtId="166" fontId="2" fillId="0" borderId="12" xfId="1" applyNumberFormat="1" applyFont="1" applyBorder="1"/>
    <xf numFmtId="166" fontId="2" fillId="2" borderId="12" xfId="1" applyNumberFormat="1" applyFont="1" applyFill="1" applyBorder="1"/>
    <xf numFmtId="170" fontId="0" fillId="0" borderId="0" xfId="2" applyNumberFormat="1" applyFont="1"/>
    <xf numFmtId="166" fontId="2" fillId="0" borderId="3" xfId="1" applyNumberFormat="1" applyFont="1" applyBorder="1"/>
    <xf numFmtId="0" fontId="2" fillId="0" borderId="4" xfId="0" applyFont="1" applyBorder="1"/>
    <xf numFmtId="166" fontId="2" fillId="0" borderId="5" xfId="1" applyNumberFormat="1" applyFont="1" applyBorder="1"/>
    <xf numFmtId="0" fontId="2" fillId="0" borderId="6" xfId="0" applyFont="1" applyBorder="1"/>
    <xf numFmtId="166" fontId="2" fillId="0" borderId="7" xfId="1" applyNumberFormat="1" applyFont="1" applyBorder="1"/>
    <xf numFmtId="0" fontId="2" fillId="0" borderId="8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Fill="1" applyBorder="1"/>
  </cellXfs>
  <cellStyles count="3">
    <cellStyle name="Milliers" xfId="2" builtinId="3"/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2" sqref="B22"/>
    </sheetView>
  </sheetViews>
  <sheetFormatPr baseColWidth="10" defaultRowHeight="15" x14ac:dyDescent="0.25"/>
  <cols>
    <col min="7" max="7" width="12.71093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1</v>
      </c>
      <c r="B2">
        <v>2</v>
      </c>
    </row>
    <row r="3" spans="1:8" x14ac:dyDescent="0.25">
      <c r="A3">
        <v>2</v>
      </c>
      <c r="B3">
        <v>4</v>
      </c>
    </row>
    <row r="4" spans="1:8" x14ac:dyDescent="0.25">
      <c r="A4">
        <v>3</v>
      </c>
      <c r="B4">
        <v>7</v>
      </c>
    </row>
    <row r="5" spans="1:8" x14ac:dyDescent="0.25">
      <c r="A5">
        <v>4</v>
      </c>
      <c r="B5">
        <v>8</v>
      </c>
    </row>
    <row r="6" spans="1:8" x14ac:dyDescent="0.25">
      <c r="A6">
        <v>5</v>
      </c>
      <c r="B6">
        <v>10</v>
      </c>
    </row>
    <row r="12" spans="1:8" x14ac:dyDescent="0.25">
      <c r="F12" s="1"/>
      <c r="G12" s="1"/>
      <c r="H12" s="1"/>
    </row>
    <row r="13" spans="1:8" x14ac:dyDescent="0.25">
      <c r="F13" s="1"/>
      <c r="G13" s="1"/>
      <c r="H13" s="1"/>
    </row>
    <row r="14" spans="1:8" x14ac:dyDescent="0.25">
      <c r="F14" s="1"/>
      <c r="G14" s="1"/>
      <c r="H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baseColWidth="10" defaultRowHeight="15" x14ac:dyDescent="0.25"/>
  <cols>
    <col min="1" max="1" width="6.5703125" customWidth="1"/>
    <col min="2" max="2" width="8" customWidth="1"/>
    <col min="3" max="3" width="5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2</v>
      </c>
      <c r="C2">
        <f>A2*2+B2+3</f>
        <v>7</v>
      </c>
    </row>
    <row r="3" spans="1:3" x14ac:dyDescent="0.25">
      <c r="A3">
        <v>2</v>
      </c>
      <c r="B3">
        <v>3</v>
      </c>
      <c r="C3">
        <f t="shared" ref="C3:C6" si="0">A3*2+B3+3</f>
        <v>10</v>
      </c>
    </row>
    <row r="4" spans="1:3" x14ac:dyDescent="0.25">
      <c r="A4">
        <v>3</v>
      </c>
      <c r="B4">
        <v>5</v>
      </c>
      <c r="C4">
        <f t="shared" si="0"/>
        <v>14</v>
      </c>
    </row>
    <row r="5" spans="1:3" x14ac:dyDescent="0.25">
      <c r="A5">
        <v>4</v>
      </c>
      <c r="B5">
        <v>4</v>
      </c>
      <c r="C5">
        <f t="shared" si="0"/>
        <v>15</v>
      </c>
    </row>
    <row r="6" spans="1:3" x14ac:dyDescent="0.25">
      <c r="A6">
        <v>5</v>
      </c>
      <c r="B6">
        <v>6</v>
      </c>
      <c r="C6">
        <f t="shared" si="0"/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RowHeight="17.25" customHeight="1" x14ac:dyDescent="0.25"/>
  <cols>
    <col min="1" max="2" width="11.85546875" bestFit="1" customWidth="1"/>
  </cols>
  <sheetData>
    <row r="1" spans="1:2" ht="17.25" customHeight="1" x14ac:dyDescent="0.25">
      <c r="A1" s="39" t="s">
        <v>0</v>
      </c>
      <c r="B1" s="39" t="s">
        <v>1</v>
      </c>
    </row>
    <row r="2" spans="1:2" ht="17.25" customHeight="1" x14ac:dyDescent="0.25">
      <c r="A2" s="35">
        <v>1</v>
      </c>
      <c r="B2" s="35">
        <v>2.5</v>
      </c>
    </row>
    <row r="3" spans="1:2" ht="17.25" customHeight="1" x14ac:dyDescent="0.25">
      <c r="A3" s="35">
        <v>2</v>
      </c>
      <c r="B3" s="35">
        <v>4</v>
      </c>
    </row>
    <row r="4" spans="1:2" ht="17.25" customHeight="1" x14ac:dyDescent="0.25">
      <c r="A4" s="35">
        <v>3</v>
      </c>
      <c r="B4" s="35">
        <v>6</v>
      </c>
    </row>
    <row r="5" spans="1:2" ht="17.25" customHeight="1" x14ac:dyDescent="0.25">
      <c r="A5" s="35">
        <v>4</v>
      </c>
      <c r="B5" s="35">
        <v>6</v>
      </c>
    </row>
    <row r="6" spans="1:2" ht="17.25" customHeight="1" x14ac:dyDescent="0.25">
      <c r="A6" s="35">
        <v>5</v>
      </c>
      <c r="B6" s="35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RowHeight="17.25" customHeight="1" x14ac:dyDescent="0.25"/>
  <cols>
    <col min="1" max="2" width="11.85546875" bestFit="1" customWidth="1"/>
  </cols>
  <sheetData>
    <row r="1" spans="1:2" ht="17.25" customHeight="1" x14ac:dyDescent="0.25">
      <c r="A1" s="39" t="s">
        <v>0</v>
      </c>
      <c r="B1" s="39" t="s">
        <v>1</v>
      </c>
    </row>
    <row r="2" spans="1:2" ht="17.25" customHeight="1" x14ac:dyDescent="0.25">
      <c r="A2" s="35">
        <v>0</v>
      </c>
      <c r="B2" s="35">
        <v>0</v>
      </c>
    </row>
    <row r="3" spans="1:2" ht="17.25" customHeight="1" x14ac:dyDescent="0.25">
      <c r="A3" s="35">
        <v>1</v>
      </c>
      <c r="B3" s="35">
        <v>0</v>
      </c>
    </row>
    <row r="4" spans="1:2" ht="17.25" customHeight="1" x14ac:dyDescent="0.25">
      <c r="A4" s="35">
        <v>2</v>
      </c>
      <c r="B4" s="35">
        <v>0</v>
      </c>
    </row>
    <row r="5" spans="1:2" ht="17.25" customHeight="1" x14ac:dyDescent="0.25">
      <c r="A5" s="35">
        <v>3</v>
      </c>
      <c r="B5" s="35">
        <v>0</v>
      </c>
    </row>
    <row r="6" spans="1:2" ht="17.25" customHeight="1" x14ac:dyDescent="0.25">
      <c r="A6" s="35">
        <v>4</v>
      </c>
      <c r="B6" s="35">
        <v>1</v>
      </c>
    </row>
    <row r="7" spans="1:2" ht="17.25" customHeight="1" x14ac:dyDescent="0.25">
      <c r="A7" s="35">
        <v>5</v>
      </c>
      <c r="B7" s="56">
        <v>1</v>
      </c>
    </row>
    <row r="8" spans="1:2" ht="17.25" customHeight="1" x14ac:dyDescent="0.25">
      <c r="A8" s="35">
        <v>6</v>
      </c>
      <c r="B8" s="56">
        <v>1</v>
      </c>
    </row>
    <row r="9" spans="1:2" ht="17.25" customHeight="1" x14ac:dyDescent="0.25">
      <c r="A9" s="35">
        <v>7</v>
      </c>
      <c r="B9" s="56">
        <v>1</v>
      </c>
    </row>
    <row r="10" spans="1:2" ht="17.25" customHeight="1" x14ac:dyDescent="0.25">
      <c r="A10" s="35">
        <v>8</v>
      </c>
      <c r="B10" s="56">
        <v>1</v>
      </c>
    </row>
    <row r="11" spans="1:2" ht="17.25" customHeight="1" x14ac:dyDescent="0.25">
      <c r="A11" s="35">
        <v>9</v>
      </c>
      <c r="B11" s="5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4" workbookViewId="0">
      <selection activeCell="I27" sqref="I27"/>
    </sheetView>
  </sheetViews>
  <sheetFormatPr baseColWidth="10" defaultRowHeight="15" x14ac:dyDescent="0.25"/>
  <cols>
    <col min="3" max="3" width="11.85546875" bestFit="1" customWidth="1"/>
    <col min="6" max="7" width="13.85546875" bestFit="1" customWidth="1"/>
  </cols>
  <sheetData>
    <row r="1" spans="1:10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25</v>
      </c>
      <c r="G1" t="s">
        <v>16</v>
      </c>
      <c r="H1" t="s">
        <v>17</v>
      </c>
      <c r="I1" t="s">
        <v>18</v>
      </c>
    </row>
    <row r="2" spans="1:10" x14ac:dyDescent="0.25">
      <c r="A2">
        <v>1</v>
      </c>
      <c r="B2">
        <v>2</v>
      </c>
      <c r="C2">
        <f>A2*A2</f>
        <v>1</v>
      </c>
      <c r="D2">
        <f>B2*B2</f>
        <v>4</v>
      </c>
      <c r="E2">
        <f>A2*B2</f>
        <v>2</v>
      </c>
      <c r="F2">
        <f>$A$11*A2+$B$11</f>
        <v>2.2000000000000002</v>
      </c>
      <c r="G2">
        <f>(F2-$D$11)^2</f>
        <v>16</v>
      </c>
      <c r="H2">
        <f>(B2-$D$11)^2</f>
        <v>17.64</v>
      </c>
      <c r="I2">
        <f>(B2-F2)^2</f>
        <v>4.000000000000007E-2</v>
      </c>
    </row>
    <row r="3" spans="1:10" x14ac:dyDescent="0.25">
      <c r="A3">
        <v>2</v>
      </c>
      <c r="B3">
        <v>4</v>
      </c>
      <c r="C3">
        <f t="shared" ref="C3:D6" si="0">A3*A3</f>
        <v>4</v>
      </c>
      <c r="D3">
        <f t="shared" si="0"/>
        <v>16</v>
      </c>
      <c r="E3">
        <f t="shared" ref="E3:E6" si="1">A3*B3</f>
        <v>8</v>
      </c>
      <c r="F3">
        <f>$A$11*A3+$B$11</f>
        <v>4.2</v>
      </c>
      <c r="G3">
        <f>(F3-$D$11)^2</f>
        <v>4</v>
      </c>
      <c r="H3">
        <f>(B3-$D$11)^2</f>
        <v>4.8400000000000007</v>
      </c>
      <c r="I3">
        <f t="shared" ref="I3:I6" si="2">(B3-F3)^2</f>
        <v>4.000000000000007E-2</v>
      </c>
    </row>
    <row r="4" spans="1:10" x14ac:dyDescent="0.25">
      <c r="A4">
        <v>3</v>
      </c>
      <c r="B4">
        <v>7</v>
      </c>
      <c r="C4">
        <f t="shared" si="0"/>
        <v>9</v>
      </c>
      <c r="D4">
        <f t="shared" si="0"/>
        <v>49</v>
      </c>
      <c r="E4">
        <f t="shared" si="1"/>
        <v>21</v>
      </c>
      <c r="F4">
        <f>$A$11*A4+$B$11</f>
        <v>6.2</v>
      </c>
      <c r="G4">
        <f>(F4-$D$11)^2</f>
        <v>0</v>
      </c>
      <c r="H4">
        <f>(B4-$D$11)^2</f>
        <v>0.63999999999999968</v>
      </c>
      <c r="I4">
        <f t="shared" si="2"/>
        <v>0.63999999999999968</v>
      </c>
    </row>
    <row r="5" spans="1:10" x14ac:dyDescent="0.25">
      <c r="A5">
        <v>4</v>
      </c>
      <c r="B5">
        <v>8</v>
      </c>
      <c r="C5">
        <f t="shared" si="0"/>
        <v>16</v>
      </c>
      <c r="D5">
        <f t="shared" si="0"/>
        <v>64</v>
      </c>
      <c r="E5">
        <f t="shared" si="1"/>
        <v>32</v>
      </c>
      <c r="F5">
        <f>$A$11*A5+$B$11</f>
        <v>8.1999999999999993</v>
      </c>
      <c r="G5">
        <f>(F5-$D$11)^2</f>
        <v>3.9999999999999964</v>
      </c>
      <c r="H5">
        <f>(B5-$D$11)^2</f>
        <v>3.2399999999999993</v>
      </c>
      <c r="I5">
        <f t="shared" si="2"/>
        <v>3.9999999999999716E-2</v>
      </c>
    </row>
    <row r="6" spans="1:10" x14ac:dyDescent="0.25">
      <c r="A6">
        <v>5</v>
      </c>
      <c r="B6">
        <v>10</v>
      </c>
      <c r="C6">
        <f t="shared" si="0"/>
        <v>25</v>
      </c>
      <c r="D6">
        <f t="shared" si="0"/>
        <v>100</v>
      </c>
      <c r="E6">
        <f t="shared" si="1"/>
        <v>50</v>
      </c>
      <c r="F6">
        <f>$A$11*A6+$B$11</f>
        <v>10.199999999999999</v>
      </c>
      <c r="G6">
        <f>(F6-$D$11)^2</f>
        <v>15.999999999999993</v>
      </c>
      <c r="H6">
        <f>(B6-$D$11)^2</f>
        <v>14.44</v>
      </c>
      <c r="I6">
        <f t="shared" si="2"/>
        <v>3.9999999999999716E-2</v>
      </c>
    </row>
    <row r="8" spans="1:10" x14ac:dyDescent="0.25">
      <c r="A8" s="3">
        <f t="shared" ref="A8:I8" si="3">SUM(A2:A7)</f>
        <v>15</v>
      </c>
      <c r="B8" s="3">
        <f t="shared" si="3"/>
        <v>31</v>
      </c>
      <c r="C8" s="3">
        <f t="shared" si="3"/>
        <v>55</v>
      </c>
      <c r="D8" s="3">
        <f t="shared" si="3"/>
        <v>233</v>
      </c>
      <c r="E8" s="3">
        <f t="shared" si="3"/>
        <v>113</v>
      </c>
      <c r="F8" s="3">
        <f t="shared" si="3"/>
        <v>31</v>
      </c>
      <c r="G8" s="3">
        <f t="shared" si="3"/>
        <v>39.999999999999986</v>
      </c>
      <c r="H8" s="3">
        <f t="shared" si="3"/>
        <v>40.799999999999997</v>
      </c>
      <c r="I8" s="3">
        <f t="shared" si="3"/>
        <v>0.79999999999999927</v>
      </c>
    </row>
    <row r="10" spans="1:10" x14ac:dyDescent="0.25">
      <c r="A10" t="s">
        <v>24</v>
      </c>
      <c r="B10" t="s">
        <v>11</v>
      </c>
      <c r="C10" t="s">
        <v>2</v>
      </c>
      <c r="D10" t="s">
        <v>26</v>
      </c>
      <c r="F10" t="s">
        <v>19</v>
      </c>
      <c r="G10" t="s">
        <v>3</v>
      </c>
    </row>
    <row r="11" spans="1:10" x14ac:dyDescent="0.25">
      <c r="A11">
        <f>SLOPE(B2:B6,A2:A6)</f>
        <v>2</v>
      </c>
      <c r="B11">
        <f>INTERCEPT(B2:B6,A2:A6)</f>
        <v>0.20000000000000018</v>
      </c>
      <c r="C11" s="30">
        <f>CORREL(B2:B6,A2:A6)</f>
        <v>0.99014754297667429</v>
      </c>
      <c r="D11">
        <f>AVERAGE(B2:B6)</f>
        <v>6.2</v>
      </c>
      <c r="F11" s="30">
        <f>G8/H8</f>
        <v>0.98039215686274483</v>
      </c>
      <c r="G11" s="30">
        <f>I8/5</f>
        <v>0.15999999999999986</v>
      </c>
    </row>
    <row r="14" spans="1:10" x14ac:dyDescent="0.25">
      <c r="H14" t="s">
        <v>6</v>
      </c>
    </row>
    <row r="15" spans="1:10" ht="15.75" thickBot="1" x14ac:dyDescent="0.3">
      <c r="A15" s="55" t="s">
        <v>0</v>
      </c>
      <c r="B15" s="55"/>
      <c r="D15" t="s">
        <v>1</v>
      </c>
    </row>
    <row r="16" spans="1:10" x14ac:dyDescent="0.25">
      <c r="A16" s="4">
        <v>1</v>
      </c>
      <c r="B16" s="6">
        <v>1</v>
      </c>
      <c r="D16" s="13">
        <v>2</v>
      </c>
      <c r="F16" s="4">
        <v>1</v>
      </c>
      <c r="G16" s="5">
        <v>1</v>
      </c>
      <c r="H16" s="5">
        <v>1</v>
      </c>
      <c r="I16" s="5">
        <v>1</v>
      </c>
      <c r="J16" s="6">
        <v>1</v>
      </c>
    </row>
    <row r="17" spans="1:10" ht="15.75" thickBot="1" x14ac:dyDescent="0.3">
      <c r="A17" s="7">
        <v>1</v>
      </c>
      <c r="B17" s="9">
        <v>2</v>
      </c>
      <c r="D17" s="14">
        <v>4</v>
      </c>
      <c r="F17" s="10">
        <v>1</v>
      </c>
      <c r="G17" s="11">
        <v>2</v>
      </c>
      <c r="H17" s="11">
        <v>3</v>
      </c>
      <c r="I17" s="11">
        <v>4</v>
      </c>
      <c r="J17" s="12">
        <v>5</v>
      </c>
    </row>
    <row r="18" spans="1:10" x14ac:dyDescent="0.25">
      <c r="A18" s="7">
        <v>1</v>
      </c>
      <c r="B18" s="9">
        <v>3</v>
      </c>
      <c r="D18" s="14">
        <v>7</v>
      </c>
    </row>
    <row r="19" spans="1:10" x14ac:dyDescent="0.25">
      <c r="A19" s="7">
        <v>1</v>
      </c>
      <c r="B19" s="9">
        <v>4</v>
      </c>
      <c r="D19" s="14">
        <v>8</v>
      </c>
    </row>
    <row r="20" spans="1:10" ht="15.75" thickBot="1" x14ac:dyDescent="0.3">
      <c r="A20" s="10">
        <v>1</v>
      </c>
      <c r="B20" s="12">
        <v>5</v>
      </c>
      <c r="D20" s="15">
        <v>10</v>
      </c>
    </row>
    <row r="22" spans="1:10" x14ac:dyDescent="0.25">
      <c r="B22" s="54" t="s">
        <v>44</v>
      </c>
      <c r="C22" s="54"/>
    </row>
    <row r="23" spans="1:10" ht="15.75" thickBot="1" x14ac:dyDescent="0.3"/>
    <row r="24" spans="1:10" x14ac:dyDescent="0.25">
      <c r="B24" s="4">
        <f t="array" ref="B24:C25">MMULT(F16:J17,A16:B20)</f>
        <v>5</v>
      </c>
      <c r="C24" s="6">
        <v>15</v>
      </c>
    </row>
    <row r="25" spans="1:10" ht="15.75" thickBot="1" x14ac:dyDescent="0.3">
      <c r="B25" s="10">
        <v>15</v>
      </c>
      <c r="C25" s="12">
        <v>55</v>
      </c>
    </row>
    <row r="28" spans="1:10" x14ac:dyDescent="0.25">
      <c r="B28" s="54" t="s">
        <v>47</v>
      </c>
      <c r="C28" s="54"/>
      <c r="F28" s="53" t="s">
        <v>46</v>
      </c>
    </row>
    <row r="29" spans="1:10" ht="15.75" thickBot="1" x14ac:dyDescent="0.3"/>
    <row r="30" spans="1:10" x14ac:dyDescent="0.25">
      <c r="B30" s="4">
        <f t="array" ref="B30:C31">MINVERSE(B24:C25)</f>
        <v>1.1000000000000005</v>
      </c>
      <c r="C30" s="6">
        <v>-0.3000000000000001</v>
      </c>
      <c r="F30" s="13">
        <f t="array" ref="F30:F31">MMULT(F16:J17,D16:D20)</f>
        <v>31</v>
      </c>
    </row>
    <row r="31" spans="1:10" ht="15.75" thickBot="1" x14ac:dyDescent="0.3">
      <c r="B31" s="10">
        <v>-0.3000000000000001</v>
      </c>
      <c r="C31" s="12">
        <v>0.10000000000000003</v>
      </c>
      <c r="F31" s="15">
        <v>113</v>
      </c>
    </row>
    <row r="33" spans="4:5" x14ac:dyDescent="0.25">
      <c r="D33" s="54" t="s">
        <v>48</v>
      </c>
      <c r="E33" s="54"/>
    </row>
    <row r="34" spans="4:5" ht="15.75" thickBot="1" x14ac:dyDescent="0.3"/>
    <row r="35" spans="4:5" x14ac:dyDescent="0.25">
      <c r="D35" s="4">
        <f t="array" ref="D35:D36">MMULT(B30:C31,F30:F31)</f>
        <v>0.20000000000000284</v>
      </c>
      <c r="E35" s="6" t="s">
        <v>11</v>
      </c>
    </row>
    <row r="36" spans="4:5" ht="15.75" thickBot="1" x14ac:dyDescent="0.3">
      <c r="D36" s="10">
        <v>2.0000000000000018</v>
      </c>
      <c r="E36" s="12" t="s">
        <v>24</v>
      </c>
    </row>
  </sheetData>
  <mergeCells count="4">
    <mergeCell ref="A15:B15"/>
    <mergeCell ref="B28:C28"/>
    <mergeCell ref="B22:C22"/>
    <mergeCell ref="D33:E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4" workbookViewId="0">
      <selection activeCell="D57" sqref="D57"/>
    </sheetView>
  </sheetViews>
  <sheetFormatPr baseColWidth="10" defaultRowHeight="15" x14ac:dyDescent="0.25"/>
  <cols>
    <col min="1" max="3" width="11.85546875" bestFit="1" customWidth="1"/>
    <col min="4" max="4" width="14" bestFit="1" customWidth="1"/>
    <col min="5" max="5" width="12.85546875" bestFit="1" customWidth="1"/>
    <col min="6" max="6" width="11.85546875" bestFit="1" customWidth="1"/>
    <col min="7" max="7" width="11.5703125" bestFit="1" customWidth="1"/>
    <col min="9" max="10" width="10.85546875" bestFit="1" customWidth="1"/>
    <col min="12" max="12" width="13.28515625" bestFit="1" customWidth="1"/>
  </cols>
  <sheetData>
    <row r="1" spans="1:12" x14ac:dyDescent="0.25">
      <c r="A1" t="s">
        <v>7</v>
      </c>
      <c r="B1" t="s">
        <v>8</v>
      </c>
      <c r="C1" t="s">
        <v>1</v>
      </c>
      <c r="D1" t="s">
        <v>14</v>
      </c>
      <c r="E1" t="s">
        <v>16</v>
      </c>
      <c r="F1" t="s">
        <v>17</v>
      </c>
      <c r="G1" t="s">
        <v>18</v>
      </c>
      <c r="I1" s="8"/>
      <c r="J1" s="8"/>
      <c r="K1" s="8"/>
      <c r="L1" s="8"/>
    </row>
    <row r="2" spans="1:12" x14ac:dyDescent="0.25">
      <c r="A2">
        <v>1</v>
      </c>
      <c r="B2">
        <v>2</v>
      </c>
      <c r="C2">
        <v>7</v>
      </c>
      <c r="D2" s="28">
        <f>A2*$A$10+B2*$B$10+$C$10</f>
        <v>7.094736842105192</v>
      </c>
      <c r="E2" s="26">
        <f>(D2-$B$12)^2</f>
        <v>37.274238227147677</v>
      </c>
      <c r="F2">
        <f>(C2-$B$12)^2</f>
        <v>38.439999999999991</v>
      </c>
      <c r="G2" s="26">
        <f>(D2-C2)^2</f>
        <v>8.9750692520640715E-3</v>
      </c>
      <c r="I2" s="8"/>
      <c r="J2" s="8"/>
      <c r="K2" s="8"/>
      <c r="L2" s="8"/>
    </row>
    <row r="3" spans="1:12" x14ac:dyDescent="0.25">
      <c r="A3">
        <v>2</v>
      </c>
      <c r="B3">
        <v>3</v>
      </c>
      <c r="C3">
        <v>10</v>
      </c>
      <c r="D3" s="28">
        <f t="shared" ref="D3:D6" si="0">A3*$A$10+B3*$B$10+$C$10</f>
        <v>10.147368421052562</v>
      </c>
      <c r="E3" s="26">
        <f t="shared" ref="E3:E6" si="1">(D3-$B$12)^2</f>
        <v>9.3185595567871253</v>
      </c>
      <c r="F3">
        <f t="shared" ref="F3:F6" si="2">(C3-$B$12)^2</f>
        <v>10.239999999999995</v>
      </c>
      <c r="G3" s="26">
        <f t="shared" ref="G3:G6" si="3">(D3-C3)^2</f>
        <v>2.1717451523525159E-2</v>
      </c>
      <c r="I3" s="32"/>
      <c r="J3" s="32"/>
      <c r="K3" s="8"/>
      <c r="L3" s="8"/>
    </row>
    <row r="4" spans="1:12" x14ac:dyDescent="0.25">
      <c r="A4">
        <v>3</v>
      </c>
      <c r="B4">
        <v>5</v>
      </c>
      <c r="C4">
        <v>16</v>
      </c>
      <c r="D4" s="28">
        <f t="shared" si="0"/>
        <v>15.726315789473603</v>
      </c>
      <c r="E4" s="26">
        <f t="shared" si="1"/>
        <v>6.3822714681436352</v>
      </c>
      <c r="F4">
        <f t="shared" si="2"/>
        <v>7.8400000000000043</v>
      </c>
      <c r="G4" s="26">
        <f t="shared" si="3"/>
        <v>7.4903047091457453E-2</v>
      </c>
      <c r="I4" s="2"/>
      <c r="J4" s="2"/>
      <c r="K4" s="8"/>
      <c r="L4" s="8"/>
    </row>
    <row r="5" spans="1:12" x14ac:dyDescent="0.25">
      <c r="A5">
        <v>4</v>
      </c>
      <c r="B5">
        <v>4</v>
      </c>
      <c r="C5">
        <v>14</v>
      </c>
      <c r="D5" s="28">
        <f t="shared" si="0"/>
        <v>13.726315789473631</v>
      </c>
      <c r="E5" s="26">
        <f t="shared" si="1"/>
        <v>0.27700831024925215</v>
      </c>
      <c r="F5">
        <f t="shared" si="2"/>
        <v>0.64000000000000112</v>
      </c>
      <c r="G5" s="26">
        <f t="shared" si="3"/>
        <v>7.4903047091441896E-2</v>
      </c>
      <c r="I5" s="2"/>
      <c r="J5" s="2"/>
      <c r="K5" s="8"/>
      <c r="L5" s="8"/>
    </row>
    <row r="6" spans="1:12" x14ac:dyDescent="0.25">
      <c r="A6">
        <v>5</v>
      </c>
      <c r="B6">
        <v>6</v>
      </c>
      <c r="C6">
        <f t="shared" ref="C6" si="4">A6*2+B6+3</f>
        <v>19</v>
      </c>
      <c r="D6" s="28">
        <f t="shared" si="0"/>
        <v>19.305263157894672</v>
      </c>
      <c r="E6" s="26">
        <f t="shared" si="1"/>
        <v>37.274238227146029</v>
      </c>
      <c r="F6">
        <f t="shared" si="2"/>
        <v>33.640000000000008</v>
      </c>
      <c r="G6" s="26">
        <f t="shared" si="3"/>
        <v>9.3185595567827212E-2</v>
      </c>
      <c r="I6" s="2"/>
      <c r="J6" s="2"/>
      <c r="K6" s="8"/>
      <c r="L6" s="8"/>
    </row>
    <row r="7" spans="1:12" x14ac:dyDescent="0.25">
      <c r="I7" s="2"/>
      <c r="J7" s="2"/>
      <c r="K7" s="8"/>
      <c r="L7" s="8"/>
    </row>
    <row r="8" spans="1:12" x14ac:dyDescent="0.25">
      <c r="A8" s="29">
        <f t="shared" ref="A8:G8" si="5">SUM(A2:A7)</f>
        <v>15</v>
      </c>
      <c r="B8" s="29">
        <f t="shared" si="5"/>
        <v>20</v>
      </c>
      <c r="C8" s="29">
        <f t="shared" si="5"/>
        <v>66</v>
      </c>
      <c r="D8" s="29">
        <f t="shared" si="5"/>
        <v>65.999999999999659</v>
      </c>
      <c r="E8" s="29">
        <f t="shared" si="5"/>
        <v>90.526315789473713</v>
      </c>
      <c r="F8" s="29">
        <f t="shared" si="5"/>
        <v>90.8</v>
      </c>
      <c r="G8" s="29">
        <f t="shared" si="5"/>
        <v>0.27368421052631575</v>
      </c>
      <c r="I8" s="2"/>
      <c r="J8" s="2"/>
      <c r="K8" s="8"/>
      <c r="L8" s="8"/>
    </row>
    <row r="9" spans="1:12" x14ac:dyDescent="0.25">
      <c r="A9" t="s">
        <v>13</v>
      </c>
      <c r="B9" t="s">
        <v>12</v>
      </c>
      <c r="C9" t="s">
        <v>11</v>
      </c>
      <c r="D9" t="s">
        <v>2</v>
      </c>
      <c r="I9" s="8"/>
      <c r="J9" s="8"/>
      <c r="K9" s="8"/>
      <c r="L9" s="8"/>
    </row>
    <row r="10" spans="1:12" x14ac:dyDescent="0.25">
      <c r="A10" s="27">
        <f>F47</f>
        <v>0.52631578947369917</v>
      </c>
      <c r="B10" s="27">
        <f>F48</f>
        <v>2.5263157894736707</v>
      </c>
      <c r="C10" s="27">
        <f>F46</f>
        <v>1.5157894736841513</v>
      </c>
      <c r="D10" s="30">
        <f>SQRT(E12)</f>
        <v>0.99849179100895247</v>
      </c>
      <c r="I10" s="8"/>
      <c r="J10" s="8"/>
      <c r="K10" s="8"/>
      <c r="L10" s="8"/>
    </row>
    <row r="11" spans="1:12" x14ac:dyDescent="0.25">
      <c r="I11" s="33"/>
      <c r="J11" s="33"/>
      <c r="K11" s="8"/>
      <c r="L11" s="8"/>
    </row>
    <row r="12" spans="1:12" x14ac:dyDescent="0.25">
      <c r="A12" t="s">
        <v>15</v>
      </c>
      <c r="B12">
        <f>AVERAGE(C2:C6)</f>
        <v>13.2</v>
      </c>
      <c r="D12" t="s">
        <v>19</v>
      </c>
      <c r="E12" s="26">
        <f>E8/F8</f>
        <v>0.99698585671226558</v>
      </c>
      <c r="F12" t="s">
        <v>3</v>
      </c>
      <c r="G12" s="28">
        <f>G8/5</f>
        <v>5.4736842105263153E-2</v>
      </c>
      <c r="I12" s="2"/>
      <c r="J12" s="2"/>
      <c r="K12" s="8"/>
      <c r="L12" s="8"/>
    </row>
    <row r="13" spans="1:12" x14ac:dyDescent="0.25">
      <c r="D13" t="s">
        <v>20</v>
      </c>
      <c r="E13" s="31">
        <f>1-(4/2)*(1-E12)</f>
        <v>0.99397171342453117</v>
      </c>
      <c r="F13" t="s">
        <v>27</v>
      </c>
      <c r="G13" s="28">
        <f>SQRT(G12)</f>
        <v>0.2339590607462407</v>
      </c>
      <c r="I13" s="2"/>
      <c r="J13" s="2"/>
      <c r="K13" s="8"/>
      <c r="L13" s="8"/>
    </row>
    <row r="14" spans="1:12" x14ac:dyDescent="0.25">
      <c r="I14" s="2"/>
      <c r="J14" s="2"/>
      <c r="K14" s="8"/>
      <c r="L14" s="8"/>
    </row>
    <row r="15" spans="1:12" x14ac:dyDescent="0.25">
      <c r="C15" t="s">
        <v>0</v>
      </c>
      <c r="F15" t="s">
        <v>1</v>
      </c>
      <c r="I15" s="8"/>
      <c r="J15" s="8"/>
      <c r="K15" s="8"/>
      <c r="L15" s="8"/>
    </row>
    <row r="16" spans="1:12" ht="15.75" thickBot="1" x14ac:dyDescent="0.3">
      <c r="I16" s="8"/>
      <c r="J16" s="8"/>
      <c r="K16" s="8"/>
      <c r="L16" s="8"/>
    </row>
    <row r="17" spans="2:12" x14ac:dyDescent="0.25">
      <c r="B17" s="4">
        <v>1</v>
      </c>
      <c r="C17" s="5">
        <v>1</v>
      </c>
      <c r="D17" s="6">
        <v>2</v>
      </c>
      <c r="F17" s="13">
        <v>7</v>
      </c>
      <c r="I17" s="8"/>
      <c r="J17" s="8"/>
      <c r="K17" s="8"/>
      <c r="L17" s="8"/>
    </row>
    <row r="18" spans="2:12" x14ac:dyDescent="0.25">
      <c r="B18" s="7">
        <v>1</v>
      </c>
      <c r="C18" s="8">
        <v>2</v>
      </c>
      <c r="D18" s="9">
        <v>3</v>
      </c>
      <c r="F18" s="14">
        <v>10</v>
      </c>
      <c r="I18" s="33"/>
      <c r="J18" s="33"/>
      <c r="K18" s="8"/>
      <c r="L18" s="8"/>
    </row>
    <row r="19" spans="2:12" x14ac:dyDescent="0.25">
      <c r="B19" s="7">
        <v>1</v>
      </c>
      <c r="C19" s="8">
        <v>3</v>
      </c>
      <c r="D19" s="9">
        <v>5</v>
      </c>
      <c r="F19" s="14">
        <v>16</v>
      </c>
      <c r="I19" s="2"/>
      <c r="J19" s="2"/>
      <c r="K19" s="8"/>
      <c r="L19" s="8"/>
    </row>
    <row r="20" spans="2:12" x14ac:dyDescent="0.25">
      <c r="B20" s="7">
        <v>1</v>
      </c>
      <c r="C20" s="8">
        <v>4</v>
      </c>
      <c r="D20" s="9">
        <v>4</v>
      </c>
      <c r="F20" s="14">
        <v>14</v>
      </c>
      <c r="I20" s="2"/>
      <c r="J20" s="2"/>
      <c r="K20" s="8"/>
      <c r="L20" s="8"/>
    </row>
    <row r="21" spans="2:12" ht="15.75" thickBot="1" x14ac:dyDescent="0.3">
      <c r="B21" s="10">
        <v>1</v>
      </c>
      <c r="C21" s="11">
        <v>5</v>
      </c>
      <c r="D21" s="12">
        <v>6</v>
      </c>
      <c r="F21" s="15">
        <v>19</v>
      </c>
      <c r="I21" s="2"/>
      <c r="J21" s="2"/>
      <c r="K21" s="8"/>
      <c r="L21" s="8"/>
    </row>
    <row r="22" spans="2:12" x14ac:dyDescent="0.25">
      <c r="I22" s="2"/>
      <c r="J22" s="2"/>
      <c r="K22" s="8"/>
      <c r="L22" s="16"/>
    </row>
    <row r="23" spans="2:12" x14ac:dyDescent="0.25">
      <c r="I23" s="2"/>
      <c r="J23" s="2"/>
      <c r="K23" s="8"/>
      <c r="L23" s="16"/>
    </row>
    <row r="24" spans="2:12" x14ac:dyDescent="0.25">
      <c r="I24" s="8"/>
      <c r="J24" s="8"/>
      <c r="K24" s="8"/>
      <c r="L24" s="16"/>
    </row>
    <row r="25" spans="2:12" x14ac:dyDescent="0.25">
      <c r="I25" s="8"/>
      <c r="J25" s="8"/>
      <c r="K25" s="8"/>
      <c r="L25" s="8"/>
    </row>
    <row r="26" spans="2:12" x14ac:dyDescent="0.25">
      <c r="I26" s="8"/>
      <c r="J26" s="8"/>
      <c r="K26" s="8"/>
      <c r="L26" s="8"/>
    </row>
    <row r="27" spans="2:12" x14ac:dyDescent="0.25">
      <c r="I27" s="8"/>
      <c r="J27" s="8"/>
      <c r="K27" s="8"/>
      <c r="L27" s="8"/>
    </row>
    <row r="29" spans="2:12" x14ac:dyDescent="0.25">
      <c r="C29" t="s">
        <v>6</v>
      </c>
    </row>
    <row r="30" spans="2:12" ht="15.75" thickBot="1" x14ac:dyDescent="0.3"/>
    <row r="31" spans="2:12" x14ac:dyDescent="0.25">
      <c r="B31" s="4">
        <f t="array" ref="B31:F33">TRANSPOSE(D)</f>
        <v>1</v>
      </c>
      <c r="C31" s="5">
        <v>1</v>
      </c>
      <c r="D31" s="5">
        <v>1</v>
      </c>
      <c r="E31" s="5">
        <v>1</v>
      </c>
      <c r="F31" s="6">
        <v>1</v>
      </c>
    </row>
    <row r="32" spans="2:12" x14ac:dyDescent="0.25">
      <c r="B32" s="7">
        <v>1</v>
      </c>
      <c r="C32" s="8">
        <v>2</v>
      </c>
      <c r="D32" s="8">
        <v>3</v>
      </c>
      <c r="E32" s="8">
        <v>4</v>
      </c>
      <c r="F32" s="9">
        <v>5</v>
      </c>
    </row>
    <row r="33" spans="2:10" ht="15.75" thickBot="1" x14ac:dyDescent="0.3">
      <c r="B33" s="10">
        <v>2</v>
      </c>
      <c r="C33" s="11">
        <v>3</v>
      </c>
      <c r="D33" s="11">
        <v>5</v>
      </c>
      <c r="E33" s="11">
        <v>4</v>
      </c>
      <c r="F33" s="12">
        <v>6</v>
      </c>
    </row>
    <row r="37" spans="2:10" x14ac:dyDescent="0.25">
      <c r="C37" t="s">
        <v>44</v>
      </c>
      <c r="G37" t="s">
        <v>47</v>
      </c>
      <c r="J37" t="s">
        <v>9</v>
      </c>
    </row>
    <row r="38" spans="2:10" ht="15.75" thickBot="1" x14ac:dyDescent="0.3"/>
    <row r="39" spans="2:10" x14ac:dyDescent="0.25">
      <c r="B39" s="4">
        <f t="array" ref="B39:D41">MMULT(B31:F33,D)</f>
        <v>5</v>
      </c>
      <c r="C39" s="5">
        <v>15</v>
      </c>
      <c r="D39" s="6">
        <v>20</v>
      </c>
      <c r="F39" s="17">
        <f t="array" ref="F39:H41">MINVERSE(B39:D41)</f>
        <v>1.9894736842105261</v>
      </c>
      <c r="G39" s="18">
        <v>0.31578947368421029</v>
      </c>
      <c r="H39" s="19">
        <v>-0.68421052631578938</v>
      </c>
      <c r="J39" s="13">
        <f t="array" ref="J39:J41">MMULT(B31:F33,F17:F21)</f>
        <v>66</v>
      </c>
    </row>
    <row r="40" spans="2:10" x14ac:dyDescent="0.25">
      <c r="B40" s="7">
        <v>15</v>
      </c>
      <c r="C40" s="8">
        <v>55</v>
      </c>
      <c r="D40" s="9">
        <v>69</v>
      </c>
      <c r="F40" s="20">
        <v>0.31578947368421051</v>
      </c>
      <c r="G40" s="21">
        <v>0.52631578947368418</v>
      </c>
      <c r="H40" s="22">
        <v>-0.47368421052631571</v>
      </c>
      <c r="J40" s="14">
        <v>226</v>
      </c>
    </row>
    <row r="41" spans="2:10" ht="15.75" thickBot="1" x14ac:dyDescent="0.3">
      <c r="B41" s="10">
        <v>20</v>
      </c>
      <c r="C41" s="11">
        <v>69</v>
      </c>
      <c r="D41" s="12">
        <v>90</v>
      </c>
      <c r="F41" s="23">
        <v>-0.68421052631578938</v>
      </c>
      <c r="G41" s="24">
        <v>-0.47368421052631571</v>
      </c>
      <c r="H41" s="25">
        <v>0.52631578947368407</v>
      </c>
      <c r="J41" s="15">
        <v>294</v>
      </c>
    </row>
    <row r="45" spans="2:10" ht="15.75" thickBot="1" x14ac:dyDescent="0.3"/>
    <row r="46" spans="2:10" x14ac:dyDescent="0.25">
      <c r="D46" t="s">
        <v>10</v>
      </c>
      <c r="F46" s="47">
        <f t="array" ref="F46:F48">MMULT(F39:H41,J39:J41)</f>
        <v>1.5157894736841513</v>
      </c>
      <c r="G46" s="48" t="s">
        <v>11</v>
      </c>
    </row>
    <row r="47" spans="2:10" x14ac:dyDescent="0.25">
      <c r="F47" s="49">
        <v>0.52631578947369917</v>
      </c>
      <c r="G47" s="50" t="s">
        <v>13</v>
      </c>
    </row>
    <row r="48" spans="2:10" ht="15.75" thickBot="1" x14ac:dyDescent="0.3">
      <c r="F48" s="51">
        <v>2.5263157894736707</v>
      </c>
      <c r="G48" s="52" t="s">
        <v>12</v>
      </c>
    </row>
    <row r="53" spans="3:3" x14ac:dyDescent="0.25">
      <c r="C53" s="3" t="s">
        <v>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I11" sqref="I11"/>
    </sheetView>
  </sheetViews>
  <sheetFormatPr baseColWidth="10" defaultRowHeight="15" x14ac:dyDescent="0.25"/>
  <cols>
    <col min="1" max="7" width="11.85546875" bestFit="1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>
        <v>1</v>
      </c>
      <c r="B2">
        <v>2.5</v>
      </c>
      <c r="C2" s="26">
        <f>$A$11*A2+$B$11*A2^2+$C$11</f>
        <v>2.7280000000000002</v>
      </c>
      <c r="D2">
        <v>2.7290000000000001</v>
      </c>
      <c r="E2" s="26">
        <f>(B2-D2)^2</f>
        <v>5.2441000000000043E-2</v>
      </c>
      <c r="F2" s="26">
        <f>(C2-$B$13)^2</f>
        <v>8.8327840000000002</v>
      </c>
      <c r="G2" s="26">
        <f>(B2-$B$13)^2</f>
        <v>10.240000000000002</v>
      </c>
    </row>
    <row r="3" spans="1:7" x14ac:dyDescent="0.25">
      <c r="A3">
        <v>2</v>
      </c>
      <c r="B3">
        <v>4</v>
      </c>
      <c r="C3" s="26">
        <f t="shared" ref="C3:C6" si="0">$A$11*A3+$B$11*A3^2+$C$11</f>
        <v>3.7839999999999998</v>
      </c>
      <c r="D3">
        <v>3.786</v>
      </c>
      <c r="E3" s="26">
        <f t="shared" ref="E3:E6" si="1">(B3-D3)^2</f>
        <v>4.5795999999999989E-2</v>
      </c>
      <c r="F3" s="26">
        <f t="shared" ref="F3:F6" si="2">(C3-$B$13)^2</f>
        <v>3.6710560000000014</v>
      </c>
      <c r="G3" s="26">
        <f t="shared" ref="G3:G6" si="3">(B3-$B$13)^2</f>
        <v>2.8900000000000006</v>
      </c>
    </row>
    <row r="4" spans="1:7" x14ac:dyDescent="0.25">
      <c r="A4">
        <v>3</v>
      </c>
      <c r="B4">
        <v>6</v>
      </c>
      <c r="C4" s="26">
        <f t="shared" si="0"/>
        <v>5.2680000000000007</v>
      </c>
      <c r="D4">
        <v>5.2709999999999999</v>
      </c>
      <c r="E4" s="26">
        <f t="shared" si="1"/>
        <v>0.53144100000000016</v>
      </c>
      <c r="F4" s="26">
        <f t="shared" si="2"/>
        <v>0.18662399999999957</v>
      </c>
      <c r="G4" s="26">
        <f t="shared" si="3"/>
        <v>8.99999999999999E-2</v>
      </c>
    </row>
    <row r="5" spans="1:7" x14ac:dyDescent="0.25">
      <c r="A5">
        <v>4</v>
      </c>
      <c r="B5">
        <v>6</v>
      </c>
      <c r="C5" s="26">
        <f t="shared" si="0"/>
        <v>7.18</v>
      </c>
      <c r="D5">
        <v>7.1859999999999999</v>
      </c>
      <c r="E5" s="26">
        <f t="shared" si="1"/>
        <v>1.406596</v>
      </c>
      <c r="F5" s="26">
        <f t="shared" si="2"/>
        <v>2.1903999999999986</v>
      </c>
      <c r="G5" s="26">
        <f t="shared" si="3"/>
        <v>8.99999999999999E-2</v>
      </c>
    </row>
    <row r="6" spans="1:7" x14ac:dyDescent="0.25">
      <c r="A6">
        <v>5</v>
      </c>
      <c r="B6">
        <v>10</v>
      </c>
      <c r="C6" s="26">
        <f t="shared" si="0"/>
        <v>9.52</v>
      </c>
      <c r="D6">
        <v>9.5289999999999999</v>
      </c>
      <c r="E6" s="26">
        <f t="shared" si="1"/>
        <v>0.22184100000000009</v>
      </c>
      <c r="F6" s="26">
        <f t="shared" si="2"/>
        <v>14.592399999999996</v>
      </c>
      <c r="G6" s="26">
        <f t="shared" si="3"/>
        <v>18.489999999999998</v>
      </c>
    </row>
    <row r="7" spans="1:7" x14ac:dyDescent="0.25">
      <c r="E7" s="26"/>
      <c r="F7" s="26"/>
      <c r="G7" s="26"/>
    </row>
    <row r="8" spans="1:7" x14ac:dyDescent="0.25">
      <c r="A8" s="26">
        <f t="shared" ref="A8:E8" si="4">SUM(A2:A7)</f>
        <v>15</v>
      </c>
      <c r="B8" s="26">
        <f t="shared" si="4"/>
        <v>28.5</v>
      </c>
      <c r="C8" s="26">
        <f t="shared" si="4"/>
        <v>28.48</v>
      </c>
      <c r="D8" s="26">
        <f t="shared" si="4"/>
        <v>28.501000000000001</v>
      </c>
      <c r="E8" s="26">
        <f t="shared" si="4"/>
        <v>2.2581150000000001</v>
      </c>
      <c r="F8" s="26">
        <f t="shared" ref="F8" si="5">SUM(F2:F7)</f>
        <v>29.473263999999997</v>
      </c>
      <c r="G8" s="26">
        <f t="shared" ref="G8" si="6">SUM(G2:G7)</f>
        <v>31.8</v>
      </c>
    </row>
    <row r="10" spans="1:7" x14ac:dyDescent="0.25">
      <c r="A10" t="s">
        <v>13</v>
      </c>
      <c r="B10" t="s">
        <v>12</v>
      </c>
      <c r="C10" t="s">
        <v>11</v>
      </c>
      <c r="D10" t="s">
        <v>3</v>
      </c>
      <c r="E10" t="s">
        <v>5</v>
      </c>
    </row>
    <row r="11" spans="1:7" x14ac:dyDescent="0.25">
      <c r="A11">
        <v>0.41399999999999998</v>
      </c>
      <c r="B11">
        <v>0.214</v>
      </c>
      <c r="C11">
        <v>2.1</v>
      </c>
      <c r="D11" s="28">
        <f>E8/5</f>
        <v>0.451623</v>
      </c>
      <c r="E11" s="30">
        <f>F8/G8</f>
        <v>0.92683220125786148</v>
      </c>
    </row>
    <row r="13" spans="1:7" x14ac:dyDescent="0.25">
      <c r="A13" t="s">
        <v>15</v>
      </c>
      <c r="B13">
        <f>AVERAGE(B2:B6)</f>
        <v>5.7</v>
      </c>
    </row>
    <row r="18" spans="1:9" x14ac:dyDescent="0.25">
      <c r="B18" t="s">
        <v>28</v>
      </c>
      <c r="E18" t="s">
        <v>29</v>
      </c>
    </row>
    <row r="19" spans="1:9" x14ac:dyDescent="0.25">
      <c r="B19">
        <v>1</v>
      </c>
      <c r="E19">
        <v>2.5</v>
      </c>
    </row>
    <row r="20" spans="1:9" x14ac:dyDescent="0.25">
      <c r="B20">
        <v>2</v>
      </c>
      <c r="E20">
        <v>4</v>
      </c>
    </row>
    <row r="21" spans="1:9" x14ac:dyDescent="0.25">
      <c r="B21">
        <v>3</v>
      </c>
      <c r="E21">
        <v>6</v>
      </c>
    </row>
    <row r="22" spans="1:9" x14ac:dyDescent="0.25">
      <c r="B22">
        <v>4</v>
      </c>
      <c r="E22">
        <v>6</v>
      </c>
    </row>
    <row r="23" spans="1:9" x14ac:dyDescent="0.25">
      <c r="B23">
        <v>5</v>
      </c>
      <c r="E23">
        <v>10</v>
      </c>
    </row>
    <row r="27" spans="1:9" x14ac:dyDescent="0.25">
      <c r="A27" t="s">
        <v>36</v>
      </c>
    </row>
    <row r="29" spans="1:9" x14ac:dyDescent="0.25">
      <c r="A29" t="s">
        <v>37</v>
      </c>
    </row>
    <row r="30" spans="1:9" x14ac:dyDescent="0.25">
      <c r="B30" t="s">
        <v>0</v>
      </c>
      <c r="F30" t="s">
        <v>6</v>
      </c>
    </row>
    <row r="31" spans="1:9" ht="15.75" thickBot="1" x14ac:dyDescent="0.3"/>
    <row r="32" spans="1:9" x14ac:dyDescent="0.25">
      <c r="B32" s="4">
        <v>1</v>
      </c>
      <c r="C32" s="6">
        <v>1</v>
      </c>
      <c r="E32" s="4">
        <v>1</v>
      </c>
      <c r="F32" s="5">
        <v>1</v>
      </c>
      <c r="G32" s="5">
        <v>1</v>
      </c>
      <c r="H32" s="5">
        <v>1</v>
      </c>
      <c r="I32" s="6">
        <v>1</v>
      </c>
    </row>
    <row r="33" spans="1:9" ht="15.75" thickBot="1" x14ac:dyDescent="0.3">
      <c r="B33" s="7">
        <v>1</v>
      </c>
      <c r="C33" s="9">
        <v>2</v>
      </c>
      <c r="E33" s="10">
        <v>1</v>
      </c>
      <c r="F33" s="11">
        <v>2</v>
      </c>
      <c r="G33" s="11">
        <v>3</v>
      </c>
      <c r="H33" s="11">
        <v>4</v>
      </c>
      <c r="I33" s="12">
        <v>5</v>
      </c>
    </row>
    <row r="34" spans="1:9" x14ac:dyDescent="0.25">
      <c r="B34" s="7">
        <v>1</v>
      </c>
      <c r="C34" s="9">
        <v>3</v>
      </c>
    </row>
    <row r="35" spans="1:9" x14ac:dyDescent="0.25">
      <c r="B35" s="7">
        <v>1</v>
      </c>
      <c r="C35" s="9">
        <v>4</v>
      </c>
    </row>
    <row r="36" spans="1:9" ht="15.75" thickBot="1" x14ac:dyDescent="0.3">
      <c r="B36" s="10">
        <v>1</v>
      </c>
      <c r="C36" s="12">
        <v>5</v>
      </c>
    </row>
    <row r="39" spans="1:9" x14ac:dyDescent="0.25">
      <c r="A39" t="s">
        <v>38</v>
      </c>
      <c r="E39" t="s">
        <v>39</v>
      </c>
    </row>
    <row r="41" spans="1:9" x14ac:dyDescent="0.25">
      <c r="B41">
        <f t="array" ref="B41:C42">MMULT(E32:I33,B32:C36)</f>
        <v>5</v>
      </c>
      <c r="C41">
        <v>15</v>
      </c>
      <c r="E41">
        <f t="array" ref="E41:F42">MINVERSE(B41:C42)</f>
        <v>1.1000000000000005</v>
      </c>
      <c r="F41">
        <v>-0.3000000000000001</v>
      </c>
    </row>
    <row r="42" spans="1:9" x14ac:dyDescent="0.25">
      <c r="B42">
        <v>15</v>
      </c>
      <c r="C42">
        <v>55</v>
      </c>
      <c r="E42">
        <v>-0.3000000000000001</v>
      </c>
      <c r="F42">
        <v>0.10000000000000003</v>
      </c>
    </row>
    <row r="45" spans="1:9" x14ac:dyDescent="0.25">
      <c r="A45" t="s">
        <v>40</v>
      </c>
      <c r="E45" t="s">
        <v>41</v>
      </c>
      <c r="G45" t="s">
        <v>42</v>
      </c>
    </row>
    <row r="47" spans="1:9" x14ac:dyDescent="0.25">
      <c r="B47">
        <f t="array" ref="B47:B48">MMULT(E32:I33,E19:E23)</f>
        <v>28.5</v>
      </c>
      <c r="E47">
        <f t="array" ref="E47:E48">MMULT(E41:F42,B47:B48)</f>
        <v>0.60000000000000497</v>
      </c>
      <c r="F47" t="s">
        <v>11</v>
      </c>
    </row>
    <row r="48" spans="1:9" x14ac:dyDescent="0.25">
      <c r="B48">
        <v>102.5</v>
      </c>
      <c r="E48">
        <v>1.7000000000000011</v>
      </c>
      <c r="F48" t="s">
        <v>24</v>
      </c>
    </row>
    <row r="53" spans="1:10" ht="15.75" thickBot="1" x14ac:dyDescent="0.3">
      <c r="A53" t="s">
        <v>43</v>
      </c>
      <c r="G53" t="s">
        <v>29</v>
      </c>
    </row>
    <row r="54" spans="1:10" ht="15.75" thickBot="1" x14ac:dyDescent="0.3">
      <c r="G54" s="13">
        <v>2.5</v>
      </c>
    </row>
    <row r="55" spans="1:10" x14ac:dyDescent="0.25">
      <c r="B55" s="4">
        <v>1</v>
      </c>
      <c r="C55" s="5">
        <v>1</v>
      </c>
      <c r="D55" s="6">
        <f>C55*C55</f>
        <v>1</v>
      </c>
      <c r="G55" s="14">
        <v>4</v>
      </c>
    </row>
    <row r="56" spans="1:10" x14ac:dyDescent="0.25">
      <c r="B56" s="7">
        <v>1</v>
      </c>
      <c r="C56" s="8">
        <v>2</v>
      </c>
      <c r="D56" s="9">
        <f t="shared" ref="D56:D59" si="7">C56*C56</f>
        <v>4</v>
      </c>
      <c r="G56" s="14">
        <v>6</v>
      </c>
    </row>
    <row r="57" spans="1:10" x14ac:dyDescent="0.25">
      <c r="B57" s="7">
        <v>1</v>
      </c>
      <c r="C57" s="8">
        <v>3</v>
      </c>
      <c r="D57" s="9">
        <f t="shared" si="7"/>
        <v>9</v>
      </c>
      <c r="G57" s="14">
        <v>6</v>
      </c>
    </row>
    <row r="58" spans="1:10" ht="15.75" thickBot="1" x14ac:dyDescent="0.3">
      <c r="B58" s="7">
        <v>1</v>
      </c>
      <c r="C58" s="8">
        <v>4</v>
      </c>
      <c r="D58" s="9">
        <f t="shared" si="7"/>
        <v>16</v>
      </c>
      <c r="G58" s="15">
        <v>10</v>
      </c>
    </row>
    <row r="59" spans="1:10" ht="15.75" thickBot="1" x14ac:dyDescent="0.3">
      <c r="B59" s="10">
        <v>1</v>
      </c>
      <c r="C59" s="11">
        <v>5</v>
      </c>
      <c r="D59" s="12">
        <f t="shared" si="7"/>
        <v>25</v>
      </c>
    </row>
    <row r="62" spans="1:10" ht="15.75" thickBot="1" x14ac:dyDescent="0.3">
      <c r="H62" t="s">
        <v>44</v>
      </c>
    </row>
    <row r="63" spans="1:10" x14ac:dyDescent="0.25">
      <c r="A63" t="s">
        <v>6</v>
      </c>
      <c r="B63" s="4">
        <v>1</v>
      </c>
      <c r="C63" s="5">
        <v>1</v>
      </c>
      <c r="D63" s="5">
        <v>1</v>
      </c>
      <c r="E63" s="5">
        <v>1</v>
      </c>
      <c r="F63" s="6">
        <v>1</v>
      </c>
      <c r="H63">
        <f t="array" ref="H63:J65">MMULT(B63:F65,B55:D59)</f>
        <v>5</v>
      </c>
      <c r="I63">
        <v>15</v>
      </c>
      <c r="J63">
        <v>55</v>
      </c>
    </row>
    <row r="64" spans="1:10" x14ac:dyDescent="0.25">
      <c r="B64" s="7">
        <v>1</v>
      </c>
      <c r="C64" s="8">
        <v>2</v>
      </c>
      <c r="D64" s="8">
        <v>3</v>
      </c>
      <c r="E64" s="8">
        <v>4</v>
      </c>
      <c r="F64" s="9">
        <v>5</v>
      </c>
      <c r="H64">
        <v>15</v>
      </c>
      <c r="I64">
        <v>55</v>
      </c>
      <c r="J64">
        <v>225</v>
      </c>
    </row>
    <row r="65" spans="1:10" ht="15.75" thickBot="1" x14ac:dyDescent="0.3">
      <c r="B65" s="10">
        <f>B64*B64</f>
        <v>1</v>
      </c>
      <c r="C65" s="11">
        <f>C64*C64</f>
        <v>4</v>
      </c>
      <c r="D65" s="11">
        <f>D64*D64</f>
        <v>9</v>
      </c>
      <c r="E65" s="11">
        <f>E64*E64</f>
        <v>16</v>
      </c>
      <c r="F65" s="12">
        <f>F64*F64</f>
        <v>25</v>
      </c>
      <c r="H65">
        <v>55</v>
      </c>
      <c r="I65">
        <v>225</v>
      </c>
      <c r="J65">
        <v>979</v>
      </c>
    </row>
    <row r="69" spans="1:10" x14ac:dyDescent="0.25">
      <c r="A69" t="s">
        <v>45</v>
      </c>
      <c r="B69">
        <f t="array" ref="B69:D71">MINVERSE(H63:J65)</f>
        <v>4.5999999999999268</v>
      </c>
      <c r="C69">
        <v>-3.299999999999939</v>
      </c>
      <c r="D69">
        <v>0.49999999999999045</v>
      </c>
      <c r="G69" t="s">
        <v>46</v>
      </c>
      <c r="I69" t="s">
        <v>41</v>
      </c>
    </row>
    <row r="70" spans="1:10" x14ac:dyDescent="0.25">
      <c r="B70">
        <v>-3.2999999999999434</v>
      </c>
      <c r="C70">
        <v>2.6714285714285255</v>
      </c>
      <c r="D70">
        <v>-0.42857142857142122</v>
      </c>
      <c r="G70">
        <f t="array" ref="G70:G72">MMULT(B63:F65,G54:G58)</f>
        <v>28.5</v>
      </c>
      <c r="I70" s="46">
        <f t="array" ref="I70:I72">MMULT(B69:D71,G70:G72)</f>
        <v>2.1000000000001648</v>
      </c>
      <c r="J70" t="s">
        <v>11</v>
      </c>
    </row>
    <row r="71" spans="1:10" x14ac:dyDescent="0.25">
      <c r="B71">
        <v>0.49999999999999112</v>
      </c>
      <c r="C71">
        <v>-0.42857142857142139</v>
      </c>
      <c r="D71">
        <v>7.1428571428570273E-2</v>
      </c>
      <c r="G71">
        <v>102.5</v>
      </c>
      <c r="I71" s="46">
        <v>0.41428571428571104</v>
      </c>
      <c r="J71" t="s">
        <v>13</v>
      </c>
    </row>
    <row r="72" spans="1:10" x14ac:dyDescent="0.25">
      <c r="G72">
        <v>418.5</v>
      </c>
      <c r="I72" s="46">
        <v>0.2142857142857153</v>
      </c>
      <c r="J7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7" sqref="J17"/>
    </sheetView>
  </sheetViews>
  <sheetFormatPr baseColWidth="10" defaultRowHeight="17.25" customHeight="1" x14ac:dyDescent="0.25"/>
  <cols>
    <col min="1" max="7" width="11.85546875" bestFit="1" customWidth="1"/>
  </cols>
  <sheetData>
    <row r="1" spans="1:7" ht="17.25" customHeight="1" x14ac:dyDescent="0.25">
      <c r="A1" s="39" t="s">
        <v>28</v>
      </c>
      <c r="B1" s="39" t="s">
        <v>29</v>
      </c>
      <c r="C1" s="40" t="s">
        <v>30</v>
      </c>
      <c r="D1" s="39" t="s">
        <v>31</v>
      </c>
      <c r="E1" s="39" t="s">
        <v>32</v>
      </c>
      <c r="F1" s="39" t="s">
        <v>33</v>
      </c>
      <c r="G1" s="39" t="s">
        <v>34</v>
      </c>
    </row>
    <row r="2" spans="1:7" ht="17.25" customHeight="1" x14ac:dyDescent="0.25">
      <c r="A2" s="35">
        <v>1</v>
      </c>
      <c r="B2" s="35">
        <v>2.5</v>
      </c>
      <c r="C2" s="36">
        <f>$C$11*A2+$D$11*A2^2+$E$11</f>
        <v>2.7280000000000002</v>
      </c>
      <c r="D2" s="35">
        <v>2.7290000000000001</v>
      </c>
      <c r="E2" s="37">
        <f>(B2-D2)^2</f>
        <v>5.2441000000000043E-2</v>
      </c>
      <c r="F2" s="37">
        <f>(D2-$A$11)^2</f>
        <v>8.8268409999999999</v>
      </c>
      <c r="G2" s="37">
        <f>(B2-$A$11)^2</f>
        <v>10.240000000000002</v>
      </c>
    </row>
    <row r="3" spans="1:7" ht="17.25" customHeight="1" x14ac:dyDescent="0.25">
      <c r="A3" s="35">
        <v>2</v>
      </c>
      <c r="B3" s="35">
        <v>4</v>
      </c>
      <c r="C3" s="36">
        <f>$C$11*A3+$D$11*A3^2+$E$11</f>
        <v>3.7839999999999998</v>
      </c>
      <c r="D3" s="35">
        <v>3.786</v>
      </c>
      <c r="E3" s="37">
        <f>(B3-D3)^2</f>
        <v>4.5795999999999989E-2</v>
      </c>
      <c r="F3" s="37">
        <f>(D3-$A$11)^2</f>
        <v>3.6633960000000005</v>
      </c>
      <c r="G3" s="37">
        <f>(B3-$A$11)^2</f>
        <v>2.8900000000000006</v>
      </c>
    </row>
    <row r="4" spans="1:7" ht="17.25" customHeight="1" x14ac:dyDescent="0.25">
      <c r="A4" s="35">
        <v>3</v>
      </c>
      <c r="B4" s="35">
        <v>6</v>
      </c>
      <c r="C4" s="36">
        <f>$C$11*A4+$D$11*A4^2+$E$11</f>
        <v>5.2680000000000007</v>
      </c>
      <c r="D4" s="35">
        <v>5.2709999999999999</v>
      </c>
      <c r="E4" s="37">
        <f>(B4-D4)^2</f>
        <v>0.53144100000000016</v>
      </c>
      <c r="F4" s="37">
        <f>(D4-$A$11)^2</f>
        <v>0.18404100000000023</v>
      </c>
      <c r="G4" s="37">
        <f>(B4-$A$11)^2</f>
        <v>8.99999999999999E-2</v>
      </c>
    </row>
    <row r="5" spans="1:7" ht="17.25" customHeight="1" x14ac:dyDescent="0.25">
      <c r="A5" s="35">
        <v>4</v>
      </c>
      <c r="B5" s="35">
        <v>6</v>
      </c>
      <c r="C5" s="36">
        <f>$C$11*A5+$D$11*A5^2+$E$11</f>
        <v>7.18</v>
      </c>
      <c r="D5" s="35">
        <v>7.1859999999999999</v>
      </c>
      <c r="E5" s="37">
        <f>(B5-D5)^2</f>
        <v>1.406596</v>
      </c>
      <c r="F5" s="37">
        <f>(D5-$A$11)^2</f>
        <v>2.2081959999999992</v>
      </c>
      <c r="G5" s="37">
        <f>(B5-$A$11)^2</f>
        <v>8.99999999999999E-2</v>
      </c>
    </row>
    <row r="6" spans="1:7" ht="17.25" customHeight="1" x14ac:dyDescent="0.25">
      <c r="A6" s="35">
        <v>5</v>
      </c>
      <c r="B6" s="35">
        <v>10</v>
      </c>
      <c r="C6" s="36">
        <f>$C$11*A6+$D$11*A6^2+$E$11</f>
        <v>9.52</v>
      </c>
      <c r="D6" s="35">
        <v>9.5289999999999999</v>
      </c>
      <c r="E6" s="37">
        <f>(B6-D6)^2</f>
        <v>0.22184100000000009</v>
      </c>
      <c r="F6" s="37">
        <f>(D6-$A$11)^2</f>
        <v>14.661240999999999</v>
      </c>
      <c r="G6" s="37">
        <f>(B6-$A$11)^2</f>
        <v>18.489999999999998</v>
      </c>
    </row>
    <row r="7" spans="1:7" ht="17.25" customHeight="1" x14ac:dyDescent="0.25">
      <c r="C7" s="34"/>
      <c r="E7" s="26"/>
      <c r="F7" s="26"/>
      <c r="G7" s="26"/>
    </row>
    <row r="8" spans="1:7" ht="17.25" customHeight="1" x14ac:dyDescent="0.25">
      <c r="A8" s="44">
        <f t="shared" ref="A8:G8" si="0">SUM(A2:A7)</f>
        <v>15</v>
      </c>
      <c r="B8" s="44">
        <f t="shared" si="0"/>
        <v>28.5</v>
      </c>
      <c r="C8" s="45">
        <f t="shared" si="0"/>
        <v>28.48</v>
      </c>
      <c r="D8" s="44">
        <f t="shared" si="0"/>
        <v>28.501000000000001</v>
      </c>
      <c r="E8" s="44">
        <f t="shared" si="0"/>
        <v>2.2581150000000001</v>
      </c>
      <c r="F8" s="44">
        <f t="shared" si="0"/>
        <v>29.543714999999999</v>
      </c>
      <c r="G8" s="44">
        <f t="shared" si="0"/>
        <v>31.8</v>
      </c>
    </row>
    <row r="10" spans="1:7" ht="17.25" customHeight="1" x14ac:dyDescent="0.25">
      <c r="A10" s="41" t="s">
        <v>15</v>
      </c>
      <c r="B10" s="39" t="s">
        <v>35</v>
      </c>
      <c r="C10" s="41" t="s">
        <v>13</v>
      </c>
      <c r="D10" s="41" t="s">
        <v>12</v>
      </c>
      <c r="E10" s="41" t="s">
        <v>11</v>
      </c>
      <c r="F10" s="41" t="s">
        <v>3</v>
      </c>
      <c r="G10" s="41" t="s">
        <v>5</v>
      </c>
    </row>
    <row r="11" spans="1:7" ht="17.25" customHeight="1" x14ac:dyDescent="0.25">
      <c r="A11" s="41">
        <f>AVERAGE(B2:B6)</f>
        <v>5.7</v>
      </c>
      <c r="B11" s="41">
        <v>0</v>
      </c>
      <c r="C11" s="41">
        <v>0.41399999999999998</v>
      </c>
      <c r="D11" s="41">
        <v>0.214</v>
      </c>
      <c r="E11" s="41">
        <v>2.1</v>
      </c>
      <c r="F11" s="42">
        <f>E8/5</f>
        <v>0.451623</v>
      </c>
      <c r="G11" s="43">
        <f>F8/G8</f>
        <v>0.92904764150943386</v>
      </c>
    </row>
    <row r="12" spans="1:7" ht="17.25" customHeight="1" x14ac:dyDescent="0.25">
      <c r="B12" s="38"/>
      <c r="C12" s="38"/>
      <c r="D12" s="38"/>
      <c r="E12" s="38"/>
      <c r="F12" s="38"/>
    </row>
    <row r="13" spans="1:7" ht="17.25" customHeight="1" x14ac:dyDescent="0.25">
      <c r="D13" s="38"/>
      <c r="E13" s="38"/>
      <c r="F13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5</vt:i4>
      </vt:variant>
    </vt:vector>
  </HeadingPairs>
  <TitlesOfParts>
    <vt:vector size="13" baseType="lpstr">
      <vt:lpstr>regs</vt:lpstr>
      <vt:lpstr>regm</vt:lpstr>
      <vt:lpstr>regp</vt:lpstr>
      <vt:lpstr>reglog</vt:lpstr>
      <vt:lpstr>regsdétails</vt:lpstr>
      <vt:lpstr>regmdétail</vt:lpstr>
      <vt:lpstr>regpolydétail</vt:lpstr>
      <vt:lpstr>regpolyrecap</vt:lpstr>
      <vt:lpstr>D</vt:lpstr>
      <vt:lpstr>regsdétails!X</vt:lpstr>
      <vt:lpstr>X</vt:lpstr>
      <vt:lpstr>regsdétails!XT</vt:lpstr>
      <vt:lpstr>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ccuser</cp:lastModifiedBy>
  <cp:lastPrinted>2023-07-12T11:54:25Z</cp:lastPrinted>
  <dcterms:created xsi:type="dcterms:W3CDTF">2023-07-12T09:18:50Z</dcterms:created>
  <dcterms:modified xsi:type="dcterms:W3CDTF">2023-08-20T18:10:09Z</dcterms:modified>
</cp:coreProperties>
</file>