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twicklung\Repo\Alugurke\Doc\"/>
    </mc:Choice>
  </mc:AlternateContent>
  <bookViews>
    <workbookView xWindow="0" yWindow="0" windowWidth="19200" windowHeight="7305" activeTab="3"/>
  </bookViews>
  <sheets>
    <sheet name="Produktionsprogramm" sheetId="1" r:id="rId1"/>
    <sheet name="Disposition_P1" sheetId="2" r:id="rId2"/>
    <sheet name="Disposition_P2" sheetId="5" r:id="rId3"/>
    <sheet name="Disposition_P3" sheetId="6" r:id="rId4"/>
    <sheet name="Kapazitätsplan" sheetId="7" r:id="rId5"/>
    <sheet name="Tabelle1" sheetId="8" state="hidden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6" l="1"/>
  <c r="O7" i="6"/>
  <c r="O11" i="6"/>
  <c r="O15" i="6"/>
  <c r="O5" i="6"/>
  <c r="O6" i="5"/>
  <c r="O7" i="5"/>
  <c r="O11" i="5"/>
  <c r="O15" i="5"/>
  <c r="O5" i="5"/>
  <c r="O6" i="2"/>
  <c r="O7" i="2"/>
  <c r="O11" i="2"/>
  <c r="O15" i="2"/>
  <c r="O5" i="2"/>
  <c r="O3" i="2"/>
  <c r="C3" i="6"/>
  <c r="O3" i="6" s="1"/>
  <c r="M9" i="6"/>
  <c r="K9" i="6"/>
  <c r="I9" i="6"/>
  <c r="I8" i="6"/>
  <c r="I5" i="6"/>
  <c r="M9" i="5"/>
  <c r="K9" i="5"/>
  <c r="I9" i="5"/>
  <c r="I8" i="5"/>
  <c r="I5" i="5"/>
  <c r="M9" i="2"/>
  <c r="K9" i="2"/>
  <c r="I9" i="2"/>
  <c r="I8" i="2"/>
  <c r="I5" i="2"/>
  <c r="V34" i="7"/>
  <c r="O4" i="2"/>
  <c r="J35" i="7"/>
  <c r="J40" i="7" s="1"/>
  <c r="J41" i="7" s="1"/>
  <c r="C3" i="5"/>
  <c r="O3" i="5" s="1"/>
  <c r="C6" i="5" s="1"/>
  <c r="C3" i="2"/>
  <c r="E32" i="7" s="1"/>
  <c r="I32" i="7" s="1"/>
  <c r="E18" i="6"/>
  <c r="E17" i="6"/>
  <c r="E16" i="6"/>
  <c r="E14" i="6"/>
  <c r="E13" i="6"/>
  <c r="E12" i="6"/>
  <c r="E10" i="6"/>
  <c r="E9" i="6"/>
  <c r="E8" i="6"/>
  <c r="E6" i="6"/>
  <c r="E5" i="6"/>
  <c r="E18" i="5"/>
  <c r="E17" i="5"/>
  <c r="E16" i="5"/>
  <c r="E14" i="5"/>
  <c r="E13" i="5"/>
  <c r="E12" i="5"/>
  <c r="E10" i="5"/>
  <c r="E9" i="5"/>
  <c r="E8" i="5"/>
  <c r="E6" i="5"/>
  <c r="E5" i="5"/>
  <c r="E17" i="2"/>
  <c r="E18" i="2"/>
  <c r="E16" i="2"/>
  <c r="E13" i="2"/>
  <c r="E14" i="2"/>
  <c r="E12" i="2"/>
  <c r="E9" i="2"/>
  <c r="E10" i="2"/>
  <c r="E8" i="2"/>
  <c r="E6" i="2"/>
  <c r="E5" i="2"/>
  <c r="E34" i="7" l="1"/>
  <c r="I34" i="7" s="1"/>
  <c r="C6" i="2"/>
  <c r="C5" i="2"/>
  <c r="C6" i="6"/>
  <c r="E33" i="7"/>
  <c r="I33" i="7" s="1"/>
  <c r="E30" i="7"/>
  <c r="H30" i="7" s="1"/>
  <c r="C9" i="5"/>
  <c r="O9" i="5" s="1"/>
  <c r="C10" i="5"/>
  <c r="O10" i="5" s="1"/>
  <c r="C8" i="5"/>
  <c r="O8" i="5" s="1"/>
  <c r="C5" i="5"/>
  <c r="C5" i="6"/>
  <c r="I35" i="7" l="1"/>
  <c r="I36" i="7"/>
  <c r="I40" i="7" s="1"/>
  <c r="I41" i="7" s="1"/>
  <c r="E29" i="7"/>
  <c r="H29" i="7" s="1"/>
  <c r="C12" i="5"/>
  <c r="O12" i="5" s="1"/>
  <c r="C10" i="6"/>
  <c r="O10" i="6" s="1"/>
  <c r="C8" i="6"/>
  <c r="O8" i="6" s="1"/>
  <c r="C9" i="6"/>
  <c r="O9" i="6" s="1"/>
  <c r="E31" i="7"/>
  <c r="H31" i="7" s="1"/>
  <c r="E22" i="7"/>
  <c r="T22" i="7" s="1"/>
  <c r="C14" i="5" l="1"/>
  <c r="O14" i="5" s="1"/>
  <c r="E27" i="7"/>
  <c r="G27" i="7" s="1"/>
  <c r="C8" i="2"/>
  <c r="O8" i="2" s="1"/>
  <c r="C10" i="2"/>
  <c r="O10" i="2" s="1"/>
  <c r="C9" i="2"/>
  <c r="O9" i="2" s="1"/>
  <c r="E6" i="7"/>
  <c r="C13" i="5"/>
  <c r="O13" i="5" s="1"/>
  <c r="H36" i="7"/>
  <c r="L22" i="7"/>
  <c r="C13" i="6"/>
  <c r="O13" i="6" s="1"/>
  <c r="C12" i="6"/>
  <c r="O12" i="6" s="1"/>
  <c r="C14" i="6"/>
  <c r="O14" i="6" s="1"/>
  <c r="E28" i="7"/>
  <c r="G28" i="7" s="1"/>
  <c r="H35" i="7"/>
  <c r="C17" i="5" l="1"/>
  <c r="C12" i="2"/>
  <c r="E18" i="7"/>
  <c r="T18" i="7" s="1"/>
  <c r="E17" i="7"/>
  <c r="S17" i="7" s="1"/>
  <c r="S35" i="7" s="1"/>
  <c r="E7" i="7"/>
  <c r="E13" i="7"/>
  <c r="C18" i="5"/>
  <c r="O18" i="5" s="1"/>
  <c r="O6" i="7"/>
  <c r="P6" i="7"/>
  <c r="E24" i="7"/>
  <c r="F24" i="7" s="1"/>
  <c r="E12" i="7"/>
  <c r="C13" i="2"/>
  <c r="O13" i="2" s="1"/>
  <c r="C14" i="2"/>
  <c r="O14" i="2" s="1"/>
  <c r="H40" i="7"/>
  <c r="H41" i="7" s="1"/>
  <c r="E25" i="7"/>
  <c r="F25" i="7" s="1"/>
  <c r="C18" i="6"/>
  <c r="O18" i="6" s="1"/>
  <c r="C17" i="6"/>
  <c r="O17" i="6" s="1"/>
  <c r="C16" i="6"/>
  <c r="O16" i="6" s="1"/>
  <c r="O17" i="5" l="1"/>
  <c r="E15" i="7" s="1"/>
  <c r="O12" i="2"/>
  <c r="E5" i="7" s="1"/>
  <c r="C16" i="5"/>
  <c r="O16" i="5" s="1"/>
  <c r="E9" i="7" s="1"/>
  <c r="E20" i="7"/>
  <c r="T36" i="7"/>
  <c r="T35" i="7"/>
  <c r="E11" i="7"/>
  <c r="E26" i="7"/>
  <c r="G26" i="7" s="1"/>
  <c r="G35" i="7" s="1"/>
  <c r="K17" i="7"/>
  <c r="S36" i="7"/>
  <c r="S40" i="7" s="1"/>
  <c r="S41" i="7" s="1"/>
  <c r="O7" i="7"/>
  <c r="P7" i="7"/>
  <c r="L13" i="7"/>
  <c r="R13" i="7"/>
  <c r="M13" i="7"/>
  <c r="Q13" i="7"/>
  <c r="N13" i="7"/>
  <c r="E16" i="7"/>
  <c r="E10" i="7"/>
  <c r="E21" i="7"/>
  <c r="M12" i="7"/>
  <c r="R12" i="7"/>
  <c r="Q12" i="7"/>
  <c r="N12" i="7"/>
  <c r="L12" i="7"/>
  <c r="C16" i="2"/>
  <c r="O16" i="2" s="1"/>
  <c r="C18" i="2"/>
  <c r="O18" i="2" s="1"/>
  <c r="E23" i="7"/>
  <c r="F23" i="7" s="1"/>
  <c r="F36" i="7" s="1"/>
  <c r="C17" i="2"/>
  <c r="O17" i="2" s="1"/>
  <c r="M15" i="7" l="1"/>
  <c r="L15" i="7"/>
  <c r="Q15" i="7"/>
  <c r="R15" i="7"/>
  <c r="N15" i="7"/>
  <c r="P5" i="7"/>
  <c r="O5" i="7"/>
  <c r="L20" i="7"/>
  <c r="M20" i="7"/>
  <c r="N20" i="7"/>
  <c r="K20" i="7"/>
  <c r="T40" i="7"/>
  <c r="T41" i="7" s="1"/>
  <c r="G36" i="7"/>
  <c r="G40" i="7" s="1"/>
  <c r="G41" i="7" s="1"/>
  <c r="N11" i="7"/>
  <c r="M11" i="7"/>
  <c r="L11" i="7"/>
  <c r="R11" i="7"/>
  <c r="Q11" i="7"/>
  <c r="P10" i="7"/>
  <c r="O10" i="7"/>
  <c r="N21" i="7"/>
  <c r="L21" i="7"/>
  <c r="K21" i="7"/>
  <c r="M21" i="7"/>
  <c r="Q16" i="7"/>
  <c r="M16" i="7"/>
  <c r="N16" i="7"/>
  <c r="L16" i="7"/>
  <c r="R16" i="7"/>
  <c r="O9" i="7"/>
  <c r="P9" i="7"/>
  <c r="E14" i="7"/>
  <c r="E8" i="7"/>
  <c r="E19" i="7"/>
  <c r="F35" i="7"/>
  <c r="F40" i="7" s="1"/>
  <c r="F41" i="7" s="1"/>
  <c r="P8" i="7" l="1"/>
  <c r="O8" i="7"/>
  <c r="M14" i="7"/>
  <c r="N14" i="7"/>
  <c r="L14" i="7"/>
  <c r="R14" i="7"/>
  <c r="Q14" i="7"/>
  <c r="K19" i="7"/>
  <c r="M19" i="7"/>
  <c r="N19" i="7"/>
  <c r="L19" i="7"/>
  <c r="K36" i="7" l="1"/>
  <c r="K35" i="7"/>
  <c r="N36" i="7"/>
  <c r="N35" i="7"/>
  <c r="L36" i="7"/>
  <c r="L35" i="7"/>
  <c r="P35" i="7"/>
  <c r="P36" i="7"/>
  <c r="R36" i="7"/>
  <c r="R35" i="7"/>
  <c r="O36" i="7"/>
  <c r="O35" i="7"/>
  <c r="Q35" i="7"/>
  <c r="Q36" i="7"/>
  <c r="M36" i="7"/>
  <c r="M35" i="7"/>
  <c r="O40" i="7" l="1"/>
  <c r="O41" i="7" s="1"/>
  <c r="R40" i="7"/>
  <c r="R41" i="7" s="1"/>
  <c r="K40" i="7"/>
  <c r="K41" i="7" s="1"/>
  <c r="L40" i="7"/>
  <c r="L41" i="7" s="1"/>
  <c r="M40" i="7"/>
  <c r="M41" i="7" s="1"/>
  <c r="Q40" i="7"/>
  <c r="Q41" i="7" s="1"/>
  <c r="P40" i="7"/>
  <c r="P41" i="7" s="1"/>
  <c r="N40" i="7"/>
  <c r="N41" i="7" s="1"/>
</calcChain>
</file>

<file path=xl/sharedStrings.xml><?xml version="1.0" encoding="utf-8"?>
<sst xmlns="http://schemas.openxmlformats.org/spreadsheetml/2006/main" count="427" uniqueCount="75">
  <si>
    <t>Periode</t>
  </si>
  <si>
    <t>P1</t>
  </si>
  <si>
    <t>P2</t>
  </si>
  <si>
    <t>P3</t>
  </si>
  <si>
    <t>E26</t>
  </si>
  <si>
    <t>+</t>
  </si>
  <si>
    <t>-</t>
  </si>
  <si>
    <t>=</t>
  </si>
  <si>
    <t>E51</t>
  </si>
  <si>
    <t>E16</t>
  </si>
  <si>
    <t>E17</t>
  </si>
  <si>
    <t>E50</t>
  </si>
  <si>
    <t>E4</t>
  </si>
  <si>
    <t>E10</t>
  </si>
  <si>
    <t>E49</t>
  </si>
  <si>
    <t>E7</t>
  </si>
  <si>
    <t>E13</t>
  </si>
  <si>
    <t>E18</t>
  </si>
  <si>
    <t>Verbindliche Aufträge / Vertriebswunsch</t>
  </si>
  <si>
    <t>Geplanter Lagerbestand am Ende der Planperiode (Sicherheitsheitsbestand)</t>
  </si>
  <si>
    <t>Lagerbestand am Ende der Vorperiode</t>
  </si>
  <si>
    <t>Aufträge in der Warteschlange</t>
  </si>
  <si>
    <t>Aufträge in Bearbeitung</t>
  </si>
  <si>
    <t>Produktionsaufträge für die kommende periode</t>
  </si>
  <si>
    <t>Produktionsprogramm</t>
  </si>
  <si>
    <t>E26*</t>
  </si>
  <si>
    <t>E31</t>
  </si>
  <si>
    <t>E16*</t>
  </si>
  <si>
    <t>E17*</t>
  </si>
  <si>
    <t>E30</t>
  </si>
  <si>
    <t>E6</t>
  </si>
  <si>
    <t>E12</t>
  </si>
  <si>
    <t>E29</t>
  </si>
  <si>
    <t>E9</t>
  </si>
  <si>
    <t>E15</t>
  </si>
  <si>
    <t>E20</t>
  </si>
  <si>
    <t>* Achtung! Merfachverwendteile</t>
  </si>
  <si>
    <t>E56</t>
  </si>
  <si>
    <t>E55</t>
  </si>
  <si>
    <t>E5</t>
  </si>
  <si>
    <t>E11</t>
  </si>
  <si>
    <t>E54</t>
  </si>
  <si>
    <t>E8</t>
  </si>
  <si>
    <t>E14</t>
  </si>
  <si>
    <t>E19</t>
  </si>
  <si>
    <t>Bezeichnung</t>
  </si>
  <si>
    <t>Hinterrad</t>
  </si>
  <si>
    <t>Vorderrad</t>
  </si>
  <si>
    <t>Schutzblech hinten</t>
  </si>
  <si>
    <t>Schutzblech vorne</t>
  </si>
  <si>
    <t>Lenker</t>
  </si>
  <si>
    <t>Sattel</t>
  </si>
  <si>
    <t>Rahmen</t>
  </si>
  <si>
    <t>Pedale</t>
  </si>
  <si>
    <t>Vorderrad komplett(CPL)</t>
  </si>
  <si>
    <t>Rahmen und Räder</t>
  </si>
  <si>
    <t>Fahrrad ohne Pedale</t>
  </si>
  <si>
    <t>Fahrrad Komplett(CPL)</t>
  </si>
  <si>
    <t>Kapazitätsbedarf (neu)</t>
  </si>
  <si>
    <t>Rüstzeit(neu)</t>
  </si>
  <si>
    <t>Kapazitätsbedarf(Rückstand Vorperiode)</t>
  </si>
  <si>
    <t>Rüstzeit (Rückstand Vorperiode)</t>
  </si>
  <si>
    <t>Gesamt Kapazitätsbedarf</t>
  </si>
  <si>
    <t>Schichten und Überstunden</t>
  </si>
  <si>
    <t>K</t>
  </si>
  <si>
    <t>D</t>
  </si>
  <si>
    <t>H</t>
  </si>
  <si>
    <t>KDH</t>
  </si>
  <si>
    <t>Auftragsmenge</t>
  </si>
  <si>
    <t>Arbeitsplatz</t>
  </si>
  <si>
    <t>Periode 1</t>
  </si>
  <si>
    <t>Sach Nr.</t>
  </si>
  <si>
    <t>Fragen: Alles dritteln bei Mehrfachverwendung?</t>
  </si>
  <si>
    <t>Wie berechnet sich die Rüstzeit bei Vorperioden, wenn noch was übrig ist.</t>
  </si>
  <si>
    <t>Rückstand von anderen Arbeitsplätzen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</si>
</sst>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0" fillId="0" borderId="4" xfId="0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C8" sqref="C8"/>
    </sheetView>
  </sheetViews>
  <sheetFormatPr baseColWidth="10" defaultRowHeight="15" x14ac:dyDescent="0.25"/>
  <sheetData>
    <row r="2" spans="2:6" x14ac:dyDescent="0.25">
      <c r="B2" s="27" t="s">
        <v>24</v>
      </c>
      <c r="C2" s="27"/>
    </row>
    <row r="3" spans="2:6" ht="15.75" thickBot="1" x14ac:dyDescent="0.3"/>
    <row r="4" spans="2:6" x14ac:dyDescent="0.25">
      <c r="B4" s="13" t="s">
        <v>0</v>
      </c>
      <c r="C4" s="3">
        <v>1</v>
      </c>
      <c r="D4" s="3">
        <v>2</v>
      </c>
      <c r="E4" s="3">
        <v>3</v>
      </c>
      <c r="F4" s="14">
        <v>4</v>
      </c>
    </row>
    <row r="5" spans="2:6" x14ac:dyDescent="0.25">
      <c r="B5" s="5" t="s">
        <v>1</v>
      </c>
      <c r="C5" s="6">
        <v>200</v>
      </c>
      <c r="D5" s="6">
        <v>200</v>
      </c>
      <c r="E5" s="6">
        <v>250</v>
      </c>
      <c r="F5" s="7">
        <v>250</v>
      </c>
    </row>
    <row r="6" spans="2:6" x14ac:dyDescent="0.25">
      <c r="B6" s="5" t="s">
        <v>2</v>
      </c>
      <c r="C6" s="6">
        <v>100</v>
      </c>
      <c r="D6" s="6">
        <v>150</v>
      </c>
      <c r="E6" s="6">
        <v>150</v>
      </c>
      <c r="F6" s="7">
        <v>150</v>
      </c>
    </row>
    <row r="7" spans="2:6" ht="15.75" thickBot="1" x14ac:dyDescent="0.3">
      <c r="B7" s="10" t="s">
        <v>3</v>
      </c>
      <c r="C7" s="12">
        <v>50</v>
      </c>
      <c r="D7" s="12">
        <v>50</v>
      </c>
      <c r="E7" s="12">
        <v>100</v>
      </c>
      <c r="F7" s="12">
        <v>100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opLeftCell="B1" zoomScale="130" zoomScaleNormal="130" workbookViewId="0">
      <selection activeCell="O5" sqref="O5"/>
    </sheetView>
  </sheetViews>
  <sheetFormatPr baseColWidth="10" defaultRowHeight="15" x14ac:dyDescent="0.2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 x14ac:dyDescent="0.3"/>
    <row r="2" spans="2:15" ht="46.15" customHeight="1" x14ac:dyDescent="0.25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 x14ac:dyDescent="0.25">
      <c r="B3" s="5" t="s">
        <v>1</v>
      </c>
      <c r="C3" s="6">
        <f>Produktionsprogramm!C5</f>
        <v>200</v>
      </c>
      <c r="D3" s="28" t="s">
        <v>5</v>
      </c>
      <c r="E3" s="28"/>
      <c r="F3" s="28"/>
      <c r="G3" s="6">
        <v>20</v>
      </c>
      <c r="H3" s="6" t="s">
        <v>6</v>
      </c>
      <c r="I3" s="6">
        <v>100</v>
      </c>
      <c r="J3" s="6" t="s">
        <v>6</v>
      </c>
      <c r="K3" s="8"/>
      <c r="L3" s="6" t="s">
        <v>6</v>
      </c>
      <c r="M3" s="6"/>
      <c r="N3" s="6" t="s">
        <v>7</v>
      </c>
      <c r="O3" s="9">
        <f>C3+G3-I3-K3-M3</f>
        <v>120</v>
      </c>
    </row>
    <row r="4" spans="2:15" x14ac:dyDescent="0.25">
      <c r="B4" s="5"/>
      <c r="C4" s="6"/>
      <c r="D4" s="6"/>
      <c r="E4" s="6"/>
      <c r="F4" s="6"/>
      <c r="G4" s="24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>
        <f t="shared" ref="O4" si="0">C4+G4-I4-K4-M4</f>
        <v>0</v>
      </c>
    </row>
    <row r="5" spans="2:15" x14ac:dyDescent="0.25">
      <c r="B5" s="5" t="s">
        <v>25</v>
      </c>
      <c r="C5" s="8">
        <f>O$3</f>
        <v>120</v>
      </c>
      <c r="D5" s="6" t="s">
        <v>5</v>
      </c>
      <c r="E5" s="8">
        <f>K$3</f>
        <v>0</v>
      </c>
      <c r="F5" s="6" t="s">
        <v>5</v>
      </c>
      <c r="G5" s="24">
        <v>70</v>
      </c>
      <c r="H5" s="6" t="s">
        <v>6</v>
      </c>
      <c r="I5" s="6">
        <f>200/3</f>
        <v>66.666666666666671</v>
      </c>
      <c r="J5" s="6" t="s">
        <v>6</v>
      </c>
      <c r="K5" s="24"/>
      <c r="L5" s="6" t="s">
        <v>6</v>
      </c>
      <c r="M5" s="6"/>
      <c r="N5" s="6" t="s">
        <v>7</v>
      </c>
      <c r="O5" s="9">
        <f>IF((C5+E5+G5-I5-K5-M5)&lt;0,0,C5+E5+G5-I5-K5-M5)</f>
        <v>123.33333333333333</v>
      </c>
    </row>
    <row r="6" spans="2:15" x14ac:dyDescent="0.25">
      <c r="B6" s="5" t="s">
        <v>8</v>
      </c>
      <c r="C6" s="8">
        <f>O$3</f>
        <v>120</v>
      </c>
      <c r="D6" s="6" t="s">
        <v>5</v>
      </c>
      <c r="E6" s="8">
        <f>K$3</f>
        <v>0</v>
      </c>
      <c r="F6" s="6" t="s">
        <v>5</v>
      </c>
      <c r="G6" s="24">
        <v>30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1">IF((C6+E6+G6-I6-K6-M6)&lt;0,0,C6+E6+G6-I6-K6-M6)</f>
        <v>50</v>
      </c>
    </row>
    <row r="7" spans="2:15" x14ac:dyDescent="0.25">
      <c r="B7" s="5"/>
      <c r="C7" s="8"/>
      <c r="D7" s="6" t="s">
        <v>5</v>
      </c>
      <c r="E7" s="8"/>
      <c r="F7" s="6" t="s">
        <v>5</v>
      </c>
      <c r="G7" s="24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1"/>
        <v>0</v>
      </c>
    </row>
    <row r="8" spans="2:15" x14ac:dyDescent="0.25">
      <c r="B8" s="5" t="s">
        <v>27</v>
      </c>
      <c r="C8" s="8">
        <f>O$6</f>
        <v>50</v>
      </c>
      <c r="D8" s="6" t="s">
        <v>5</v>
      </c>
      <c r="E8" s="8">
        <f>K$6</f>
        <v>0</v>
      </c>
      <c r="F8" s="6" t="s">
        <v>5</v>
      </c>
      <c r="G8" s="24">
        <v>70</v>
      </c>
      <c r="H8" s="6" t="s">
        <v>6</v>
      </c>
      <c r="I8" s="22">
        <f>255/3</f>
        <v>85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1"/>
        <v>35</v>
      </c>
    </row>
    <row r="9" spans="2:15" x14ac:dyDescent="0.25">
      <c r="B9" s="5" t="s">
        <v>28</v>
      </c>
      <c r="C9" s="8">
        <f t="shared" ref="C9:C10" si="2">O$6</f>
        <v>50</v>
      </c>
      <c r="D9" s="6" t="s">
        <v>5</v>
      </c>
      <c r="E9" s="8">
        <f t="shared" ref="E9:E10" si="3">K$6</f>
        <v>0</v>
      </c>
      <c r="F9" s="6" t="s">
        <v>5</v>
      </c>
      <c r="G9" s="24">
        <v>30</v>
      </c>
      <c r="H9" s="6" t="s">
        <v>6</v>
      </c>
      <c r="I9" s="6">
        <f>235/3</f>
        <v>78.333333333333329</v>
      </c>
      <c r="J9" s="6" t="s">
        <v>6</v>
      </c>
      <c r="K9" s="26">
        <f>10/3</f>
        <v>3.3333333333333335</v>
      </c>
      <c r="L9" s="6" t="s">
        <v>6</v>
      </c>
      <c r="M9" s="6">
        <f>10/3</f>
        <v>3.3333333333333335</v>
      </c>
      <c r="N9" s="6" t="s">
        <v>7</v>
      </c>
      <c r="O9" s="9">
        <f t="shared" si="1"/>
        <v>0</v>
      </c>
    </row>
    <row r="10" spans="2:15" x14ac:dyDescent="0.25">
      <c r="B10" s="5" t="s">
        <v>11</v>
      </c>
      <c r="C10" s="8">
        <f t="shared" si="2"/>
        <v>50</v>
      </c>
      <c r="D10" s="6" t="s">
        <v>5</v>
      </c>
      <c r="E10" s="8">
        <f t="shared" si="3"/>
        <v>0</v>
      </c>
      <c r="F10" s="6" t="s">
        <v>5</v>
      </c>
      <c r="G10" s="24">
        <v>30</v>
      </c>
      <c r="H10" s="6" t="s">
        <v>6</v>
      </c>
      <c r="I10" s="6">
        <v>100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1"/>
        <v>0</v>
      </c>
    </row>
    <row r="11" spans="2:15" x14ac:dyDescent="0.25">
      <c r="B11" s="5"/>
      <c r="C11" s="8"/>
      <c r="D11" s="6" t="s">
        <v>5</v>
      </c>
      <c r="E11" s="8"/>
      <c r="F11" s="6" t="s">
        <v>5</v>
      </c>
      <c r="G11" s="24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1"/>
        <v>0</v>
      </c>
    </row>
    <row r="12" spans="2:15" x14ac:dyDescent="0.25">
      <c r="B12" s="5" t="s">
        <v>12</v>
      </c>
      <c r="C12" s="8">
        <f>O$10</f>
        <v>0</v>
      </c>
      <c r="D12" s="6" t="s">
        <v>5</v>
      </c>
      <c r="E12" s="8">
        <f>K$10</f>
        <v>0</v>
      </c>
      <c r="F12" s="6" t="s">
        <v>5</v>
      </c>
      <c r="G12" s="24">
        <v>70</v>
      </c>
      <c r="H12" s="6" t="s">
        <v>6</v>
      </c>
      <c r="I12" s="6">
        <v>100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1"/>
        <v>0</v>
      </c>
    </row>
    <row r="13" spans="2:15" x14ac:dyDescent="0.25">
      <c r="B13" s="5" t="s">
        <v>13</v>
      </c>
      <c r="C13" s="8">
        <f t="shared" ref="C13:C14" si="4">O$10</f>
        <v>0</v>
      </c>
      <c r="D13" s="6" t="s">
        <v>5</v>
      </c>
      <c r="E13" s="8">
        <f t="shared" ref="E13:E14" si="5">K$10</f>
        <v>0</v>
      </c>
      <c r="F13" s="6" t="s">
        <v>5</v>
      </c>
      <c r="G13" s="24">
        <v>100</v>
      </c>
      <c r="H13" s="6" t="s">
        <v>6</v>
      </c>
      <c r="I13" s="6">
        <v>100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1"/>
        <v>0</v>
      </c>
    </row>
    <row r="14" spans="2:15" x14ac:dyDescent="0.25">
      <c r="B14" s="5" t="s">
        <v>14</v>
      </c>
      <c r="C14" s="8">
        <f t="shared" si="4"/>
        <v>0</v>
      </c>
      <c r="D14" s="6" t="s">
        <v>5</v>
      </c>
      <c r="E14" s="8">
        <f t="shared" si="5"/>
        <v>0</v>
      </c>
      <c r="F14" s="6" t="s">
        <v>5</v>
      </c>
      <c r="G14" s="24">
        <v>30</v>
      </c>
      <c r="H14" s="6" t="s">
        <v>6</v>
      </c>
      <c r="I14" s="6">
        <v>150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1"/>
        <v>0</v>
      </c>
    </row>
    <row r="15" spans="2:15" x14ac:dyDescent="0.25">
      <c r="B15" s="5"/>
      <c r="C15" s="8"/>
      <c r="D15" s="6" t="s">
        <v>5</v>
      </c>
      <c r="E15" s="8"/>
      <c r="F15" s="6" t="s">
        <v>5</v>
      </c>
      <c r="G15" s="24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1"/>
        <v>0</v>
      </c>
    </row>
    <row r="16" spans="2:15" x14ac:dyDescent="0.25">
      <c r="B16" s="5" t="s">
        <v>15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24">
        <v>70</v>
      </c>
      <c r="H16" s="6" t="s">
        <v>6</v>
      </c>
      <c r="I16" s="6">
        <v>50</v>
      </c>
      <c r="J16" s="6" t="s">
        <v>6</v>
      </c>
      <c r="K16" s="6"/>
      <c r="L16" s="6" t="s">
        <v>6</v>
      </c>
      <c r="M16" s="6"/>
      <c r="N16" s="6" t="s">
        <v>7</v>
      </c>
      <c r="O16" s="9">
        <f t="shared" si="1"/>
        <v>20</v>
      </c>
    </row>
    <row r="17" spans="2:15" x14ac:dyDescent="0.25">
      <c r="B17" s="5" t="s">
        <v>16</v>
      </c>
      <c r="C17" s="8">
        <f t="shared" ref="C17:C18" si="6">O$14</f>
        <v>0</v>
      </c>
      <c r="D17" s="6" t="s">
        <v>5</v>
      </c>
      <c r="E17" s="8">
        <f t="shared" ref="E17:E18" si="7">K$14</f>
        <v>0</v>
      </c>
      <c r="F17" s="6" t="s">
        <v>5</v>
      </c>
      <c r="G17" s="24">
        <v>100</v>
      </c>
      <c r="H17" s="6" t="s">
        <v>6</v>
      </c>
      <c r="I17" s="6">
        <v>50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1"/>
        <v>50</v>
      </c>
    </row>
    <row r="18" spans="2:15" ht="15.75" thickBot="1" x14ac:dyDescent="0.3">
      <c r="B18" s="10" t="s">
        <v>17</v>
      </c>
      <c r="C18" s="11">
        <f t="shared" si="6"/>
        <v>0</v>
      </c>
      <c r="D18" s="12" t="s">
        <v>5</v>
      </c>
      <c r="E18" s="11">
        <f t="shared" si="7"/>
        <v>0</v>
      </c>
      <c r="F18" s="12" t="s">
        <v>5</v>
      </c>
      <c r="G18" s="24">
        <v>100</v>
      </c>
      <c r="H18" s="12" t="s">
        <v>6</v>
      </c>
      <c r="I18" s="12">
        <v>50</v>
      </c>
      <c r="J18" s="12" t="s">
        <v>6</v>
      </c>
      <c r="K18" s="12"/>
      <c r="L18" s="12" t="s">
        <v>6</v>
      </c>
      <c r="M18" s="12"/>
      <c r="N18" s="12" t="s">
        <v>7</v>
      </c>
      <c r="O18" s="9">
        <f t="shared" si="1"/>
        <v>50</v>
      </c>
    </row>
    <row r="20" spans="2:15" x14ac:dyDescent="0.25">
      <c r="B20" s="29" t="s">
        <v>36</v>
      </c>
      <c r="C20" s="29"/>
      <c r="D20" s="29"/>
      <c r="E20" s="29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topLeftCell="B1" zoomScale="130" zoomScaleNormal="130" workbookViewId="0">
      <selection activeCell="O5" sqref="O5:O18"/>
    </sheetView>
  </sheetViews>
  <sheetFormatPr baseColWidth="10" defaultRowHeight="15" x14ac:dyDescent="0.2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 x14ac:dyDescent="0.3"/>
    <row r="2" spans="2:15" ht="46.15" customHeight="1" x14ac:dyDescent="0.25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 x14ac:dyDescent="0.25">
      <c r="B3" s="5" t="s">
        <v>2</v>
      </c>
      <c r="C3" s="6">
        <f>Produktionsprogramm!C6</f>
        <v>100</v>
      </c>
      <c r="D3" s="28" t="s">
        <v>5</v>
      </c>
      <c r="E3" s="28"/>
      <c r="F3" s="28"/>
      <c r="G3" s="25">
        <v>20</v>
      </c>
      <c r="H3" s="6" t="s">
        <v>6</v>
      </c>
      <c r="I3" s="6">
        <v>100</v>
      </c>
      <c r="J3" s="6" t="s">
        <v>6</v>
      </c>
      <c r="K3" s="8"/>
      <c r="L3" s="6" t="s">
        <v>6</v>
      </c>
      <c r="M3" s="6"/>
      <c r="N3" s="6" t="s">
        <v>7</v>
      </c>
      <c r="O3" s="9">
        <f>C3+G3-I3-K3-M3</f>
        <v>20</v>
      </c>
    </row>
    <row r="4" spans="2:15" x14ac:dyDescent="0.25">
      <c r="B4" s="5"/>
      <c r="C4" s="6"/>
      <c r="D4" s="6"/>
      <c r="E4" s="6"/>
      <c r="F4" s="6"/>
      <c r="G4" s="25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/>
    </row>
    <row r="5" spans="2:15" x14ac:dyDescent="0.25">
      <c r="B5" s="5" t="s">
        <v>25</v>
      </c>
      <c r="C5" s="8">
        <f>O$3</f>
        <v>20</v>
      </c>
      <c r="D5" s="6" t="s">
        <v>5</v>
      </c>
      <c r="E5" s="8">
        <f>K$3</f>
        <v>0</v>
      </c>
      <c r="F5" s="6" t="s">
        <v>5</v>
      </c>
      <c r="G5" s="25">
        <v>70</v>
      </c>
      <c r="H5" s="6" t="s">
        <v>6</v>
      </c>
      <c r="I5" s="6">
        <f>200/3</f>
        <v>66.666666666666671</v>
      </c>
      <c r="J5" s="6" t="s">
        <v>6</v>
      </c>
      <c r="K5" s="6"/>
      <c r="L5" s="6" t="s">
        <v>6</v>
      </c>
      <c r="M5" s="6"/>
      <c r="N5" s="6" t="s">
        <v>7</v>
      </c>
      <c r="O5" s="9">
        <f>IF((C5+E5+G5-I5-K5-M5)&lt;0,0,C5+E5+G5-I5-K5-M5)</f>
        <v>23.333333333333329</v>
      </c>
    </row>
    <row r="6" spans="2:15" x14ac:dyDescent="0.25">
      <c r="B6" s="5" t="s">
        <v>37</v>
      </c>
      <c r="C6" s="8">
        <f>O$3</f>
        <v>20</v>
      </c>
      <c r="D6" s="6" t="s">
        <v>5</v>
      </c>
      <c r="E6" s="8">
        <f>K$3</f>
        <v>0</v>
      </c>
      <c r="F6" s="6" t="s">
        <v>5</v>
      </c>
      <c r="G6" s="25">
        <v>30</v>
      </c>
      <c r="H6" s="6" t="s">
        <v>6</v>
      </c>
      <c r="I6" s="6">
        <v>100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0">IF((C6+E6+G6-I6-K6-M6)&lt;0,0,C6+E6+G6-I6-K6-M6)</f>
        <v>0</v>
      </c>
    </row>
    <row r="7" spans="2:15" x14ac:dyDescent="0.25">
      <c r="B7" s="5"/>
      <c r="C7" s="8"/>
      <c r="D7" s="6" t="s">
        <v>5</v>
      </c>
      <c r="E7" s="8"/>
      <c r="F7" s="6" t="s">
        <v>5</v>
      </c>
      <c r="G7" s="25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0"/>
        <v>0</v>
      </c>
    </row>
    <row r="8" spans="2:15" x14ac:dyDescent="0.25">
      <c r="B8" s="5" t="s">
        <v>27</v>
      </c>
      <c r="C8" s="8">
        <f>O$6</f>
        <v>0</v>
      </c>
      <c r="D8" s="6" t="s">
        <v>5</v>
      </c>
      <c r="E8" s="8">
        <f>K$6</f>
        <v>0</v>
      </c>
      <c r="F8" s="6" t="s">
        <v>5</v>
      </c>
      <c r="G8" s="25">
        <v>70</v>
      </c>
      <c r="H8" s="6" t="s">
        <v>6</v>
      </c>
      <c r="I8" s="6">
        <f>255/3</f>
        <v>85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0"/>
        <v>0</v>
      </c>
    </row>
    <row r="9" spans="2:15" x14ac:dyDescent="0.25">
      <c r="B9" s="5" t="s">
        <v>28</v>
      </c>
      <c r="C9" s="8">
        <f t="shared" ref="C9:C10" si="1">O$6</f>
        <v>0</v>
      </c>
      <c r="D9" s="6" t="s">
        <v>5</v>
      </c>
      <c r="E9" s="8">
        <f t="shared" ref="E9:E10" si="2">K$6</f>
        <v>0</v>
      </c>
      <c r="F9" s="6" t="s">
        <v>5</v>
      </c>
      <c r="G9" s="25">
        <v>30</v>
      </c>
      <c r="H9" s="6" t="s">
        <v>6</v>
      </c>
      <c r="I9" s="6">
        <f>235/3</f>
        <v>78.333333333333329</v>
      </c>
      <c r="J9" s="6" t="s">
        <v>6</v>
      </c>
      <c r="K9" s="6">
        <f>10/3</f>
        <v>3.3333333333333335</v>
      </c>
      <c r="L9" s="6" t="s">
        <v>6</v>
      </c>
      <c r="M9" s="6">
        <f>10/3</f>
        <v>3.3333333333333335</v>
      </c>
      <c r="N9" s="6" t="s">
        <v>7</v>
      </c>
      <c r="O9" s="9">
        <f t="shared" si="0"/>
        <v>0</v>
      </c>
    </row>
    <row r="10" spans="2:15" x14ac:dyDescent="0.25">
      <c r="B10" s="5" t="s">
        <v>38</v>
      </c>
      <c r="C10" s="8">
        <f t="shared" si="1"/>
        <v>0</v>
      </c>
      <c r="D10" s="6" t="s">
        <v>5</v>
      </c>
      <c r="E10" s="8">
        <f t="shared" si="2"/>
        <v>0</v>
      </c>
      <c r="F10" s="6" t="s">
        <v>5</v>
      </c>
      <c r="G10" s="25">
        <v>30</v>
      </c>
      <c r="H10" s="6" t="s">
        <v>6</v>
      </c>
      <c r="I10" s="6">
        <v>205</v>
      </c>
      <c r="J10" s="6" t="s">
        <v>6</v>
      </c>
      <c r="K10" s="8">
        <v>60</v>
      </c>
      <c r="L10" s="6" t="s">
        <v>6</v>
      </c>
      <c r="M10" s="26">
        <v>10</v>
      </c>
      <c r="N10" s="6" t="s">
        <v>7</v>
      </c>
      <c r="O10" s="9">
        <f t="shared" si="0"/>
        <v>0</v>
      </c>
    </row>
    <row r="11" spans="2:15" x14ac:dyDescent="0.25">
      <c r="B11" s="5"/>
      <c r="C11" s="8"/>
      <c r="D11" s="6" t="s">
        <v>5</v>
      </c>
      <c r="E11" s="8"/>
      <c r="F11" s="6" t="s">
        <v>5</v>
      </c>
      <c r="G11" s="25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0"/>
        <v>0</v>
      </c>
    </row>
    <row r="12" spans="2:15" x14ac:dyDescent="0.25">
      <c r="B12" s="5" t="s">
        <v>39</v>
      </c>
      <c r="C12" s="8">
        <f>O$10</f>
        <v>0</v>
      </c>
      <c r="D12" s="6" t="s">
        <v>5</v>
      </c>
      <c r="E12" s="8">
        <f>K$10</f>
        <v>60</v>
      </c>
      <c r="F12" s="6" t="s">
        <v>5</v>
      </c>
      <c r="G12" s="25">
        <v>70</v>
      </c>
      <c r="H12" s="6" t="s">
        <v>6</v>
      </c>
      <c r="I12" s="6">
        <v>160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0"/>
        <v>0</v>
      </c>
    </row>
    <row r="13" spans="2:15" x14ac:dyDescent="0.25">
      <c r="B13" s="5" t="s">
        <v>40</v>
      </c>
      <c r="C13" s="8">
        <f t="shared" ref="C13:C14" si="3">O$10</f>
        <v>0</v>
      </c>
      <c r="D13" s="6" t="s">
        <v>5</v>
      </c>
      <c r="E13" s="8">
        <f t="shared" ref="E13:E14" si="4">K$10</f>
        <v>60</v>
      </c>
      <c r="F13" s="6" t="s">
        <v>5</v>
      </c>
      <c r="G13" s="25">
        <v>100</v>
      </c>
      <c r="H13" s="6" t="s">
        <v>6</v>
      </c>
      <c r="I13" s="6">
        <v>160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0"/>
        <v>0</v>
      </c>
    </row>
    <row r="14" spans="2:15" x14ac:dyDescent="0.25">
      <c r="B14" s="5" t="s">
        <v>41</v>
      </c>
      <c r="C14" s="8">
        <f t="shared" si="3"/>
        <v>0</v>
      </c>
      <c r="D14" s="6" t="s">
        <v>5</v>
      </c>
      <c r="E14" s="8">
        <f t="shared" si="4"/>
        <v>60</v>
      </c>
      <c r="F14" s="6" t="s">
        <v>5</v>
      </c>
      <c r="G14" s="25">
        <v>30</v>
      </c>
      <c r="H14" s="6" t="s">
        <v>6</v>
      </c>
      <c r="I14" s="6">
        <v>20</v>
      </c>
      <c r="J14" s="6" t="s">
        <v>6</v>
      </c>
      <c r="K14" s="8">
        <v>180</v>
      </c>
      <c r="L14" s="6" t="s">
        <v>6</v>
      </c>
      <c r="M14" s="6">
        <v>10</v>
      </c>
      <c r="N14" s="6" t="s">
        <v>7</v>
      </c>
      <c r="O14" s="9">
        <f t="shared" si="0"/>
        <v>0</v>
      </c>
    </row>
    <row r="15" spans="2:15" x14ac:dyDescent="0.25">
      <c r="B15" s="5"/>
      <c r="C15" s="8"/>
      <c r="D15" s="6" t="s">
        <v>5</v>
      </c>
      <c r="E15" s="8"/>
      <c r="F15" s="6" t="s">
        <v>5</v>
      </c>
      <c r="G15" s="25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0"/>
        <v>0</v>
      </c>
    </row>
    <row r="16" spans="2:15" x14ac:dyDescent="0.25">
      <c r="B16" s="5" t="s">
        <v>42</v>
      </c>
      <c r="C16" s="8">
        <f>O$14</f>
        <v>0</v>
      </c>
      <c r="D16" s="6" t="s">
        <v>5</v>
      </c>
      <c r="E16" s="8">
        <f>K$14</f>
        <v>180</v>
      </c>
      <c r="F16" s="6" t="s">
        <v>5</v>
      </c>
      <c r="G16" s="25">
        <v>70</v>
      </c>
      <c r="H16" s="6" t="s">
        <v>6</v>
      </c>
      <c r="I16" s="6">
        <v>170</v>
      </c>
      <c r="J16" s="6" t="s">
        <v>6</v>
      </c>
      <c r="K16" s="6">
        <v>50</v>
      </c>
      <c r="L16" s="6" t="s">
        <v>6</v>
      </c>
      <c r="M16" s="6">
        <v>10</v>
      </c>
      <c r="N16" s="6" t="s">
        <v>7</v>
      </c>
      <c r="O16" s="9">
        <f t="shared" si="0"/>
        <v>20</v>
      </c>
    </row>
    <row r="17" spans="2:15" x14ac:dyDescent="0.25">
      <c r="B17" s="5" t="s">
        <v>43</v>
      </c>
      <c r="C17" s="8">
        <f t="shared" ref="C17:C18" si="5">O$14</f>
        <v>0</v>
      </c>
      <c r="D17" s="6" t="s">
        <v>5</v>
      </c>
      <c r="E17" s="8">
        <f t="shared" ref="E17:E18" si="6">K$14</f>
        <v>180</v>
      </c>
      <c r="F17" s="6" t="s">
        <v>5</v>
      </c>
      <c r="G17" s="25">
        <v>100</v>
      </c>
      <c r="H17" s="6" t="s">
        <v>6</v>
      </c>
      <c r="I17" s="6">
        <v>230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0"/>
        <v>50</v>
      </c>
    </row>
    <row r="18" spans="2:15" ht="15.75" thickBot="1" x14ac:dyDescent="0.3">
      <c r="B18" s="10" t="s">
        <v>44</v>
      </c>
      <c r="C18" s="11">
        <f t="shared" si="5"/>
        <v>0</v>
      </c>
      <c r="D18" s="12" t="s">
        <v>5</v>
      </c>
      <c r="E18" s="11">
        <f t="shared" si="6"/>
        <v>180</v>
      </c>
      <c r="F18" s="12" t="s">
        <v>5</v>
      </c>
      <c r="G18" s="25">
        <v>100</v>
      </c>
      <c r="H18" s="12" t="s">
        <v>6</v>
      </c>
      <c r="I18" s="12">
        <v>20</v>
      </c>
      <c r="J18" s="12" t="s">
        <v>6</v>
      </c>
      <c r="K18" s="12">
        <v>240</v>
      </c>
      <c r="L18" s="12" t="s">
        <v>6</v>
      </c>
      <c r="M18" s="12">
        <v>10</v>
      </c>
      <c r="N18" s="12" t="s">
        <v>7</v>
      </c>
      <c r="O18" s="9">
        <f t="shared" si="0"/>
        <v>10</v>
      </c>
    </row>
    <row r="20" spans="2:15" x14ac:dyDescent="0.25">
      <c r="B20" s="29" t="s">
        <v>36</v>
      </c>
      <c r="C20" s="29"/>
      <c r="D20" s="29"/>
      <c r="E20" s="29"/>
    </row>
    <row r="28" spans="2:15" x14ac:dyDescent="0.25">
      <c r="G28" t="s">
        <v>72</v>
      </c>
    </row>
    <row r="29" spans="2:15" x14ac:dyDescent="0.25">
      <c r="G29" t="s">
        <v>73</v>
      </c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0"/>
  <sheetViews>
    <sheetView tabSelected="1" zoomScale="115" zoomScaleNormal="115" workbookViewId="0">
      <selection activeCell="R11" sqref="R11"/>
    </sheetView>
  </sheetViews>
  <sheetFormatPr baseColWidth="10" defaultRowHeight="15" x14ac:dyDescent="0.25"/>
  <cols>
    <col min="3" max="3" width="19.5703125" customWidth="1"/>
    <col min="4" max="4" width="3.28515625" customWidth="1"/>
    <col min="5" max="5" width="7.28515625" customWidth="1"/>
    <col min="6" max="6" width="3.140625" customWidth="1"/>
    <col min="7" max="7" width="24.28515625" customWidth="1"/>
    <col min="8" max="8" width="3.140625" customWidth="1"/>
    <col min="9" max="9" width="18" customWidth="1"/>
    <col min="10" max="10" width="2.85546875" customWidth="1"/>
    <col min="11" max="11" width="17" customWidth="1"/>
    <col min="12" max="12" width="3" customWidth="1"/>
    <col min="13" max="13" width="14.7109375" customWidth="1"/>
    <col min="14" max="14" width="4" customWidth="1"/>
    <col min="15" max="15" width="19.42578125" customWidth="1"/>
  </cols>
  <sheetData>
    <row r="1" spans="2:15" ht="17.649999999999999" customHeight="1" thickBot="1" x14ac:dyDescent="0.3"/>
    <row r="2" spans="2:15" ht="46.15" customHeight="1" x14ac:dyDescent="0.25">
      <c r="B2" s="1"/>
      <c r="C2" s="2" t="s">
        <v>18</v>
      </c>
      <c r="D2" s="3"/>
      <c r="E2" s="3"/>
      <c r="F2" s="2"/>
      <c r="G2" s="2" t="s">
        <v>19</v>
      </c>
      <c r="H2" s="3"/>
      <c r="I2" s="2" t="s">
        <v>20</v>
      </c>
      <c r="J2" s="3"/>
      <c r="K2" s="2" t="s">
        <v>21</v>
      </c>
      <c r="L2" s="3"/>
      <c r="M2" s="2" t="s">
        <v>22</v>
      </c>
      <c r="N2" s="3"/>
      <c r="O2" s="4" t="s">
        <v>23</v>
      </c>
    </row>
    <row r="3" spans="2:15" x14ac:dyDescent="0.25">
      <c r="B3" s="5" t="s">
        <v>3</v>
      </c>
      <c r="C3" s="6">
        <f>Produktionsprogramm!C7</f>
        <v>50</v>
      </c>
      <c r="D3" s="28" t="s">
        <v>5</v>
      </c>
      <c r="E3" s="28"/>
      <c r="F3" s="28"/>
      <c r="G3" s="25">
        <v>20</v>
      </c>
      <c r="H3" s="6" t="s">
        <v>6</v>
      </c>
      <c r="I3" s="6">
        <v>40</v>
      </c>
      <c r="J3" s="6" t="s">
        <v>6</v>
      </c>
      <c r="K3" s="8">
        <v>80</v>
      </c>
      <c r="L3" s="6" t="s">
        <v>6</v>
      </c>
      <c r="M3" s="6">
        <v>10</v>
      </c>
      <c r="N3" s="6" t="s">
        <v>7</v>
      </c>
      <c r="O3" s="9">
        <f>IF((C3+G3-I3-K3-M3)&lt;0,0,C3+G3-I3-K3-M3)</f>
        <v>0</v>
      </c>
    </row>
    <row r="4" spans="2:15" x14ac:dyDescent="0.25">
      <c r="B4" s="5"/>
      <c r="C4" s="6"/>
      <c r="D4" s="6"/>
      <c r="E4" s="6"/>
      <c r="F4" s="6"/>
      <c r="G4" s="25"/>
      <c r="H4" s="6" t="s">
        <v>6</v>
      </c>
      <c r="I4" s="6"/>
      <c r="J4" s="6" t="s">
        <v>6</v>
      </c>
      <c r="K4" s="6"/>
      <c r="L4" s="6" t="s">
        <v>6</v>
      </c>
      <c r="M4" s="6"/>
      <c r="N4" s="6" t="s">
        <v>7</v>
      </c>
      <c r="O4" s="9"/>
    </row>
    <row r="5" spans="2:15" x14ac:dyDescent="0.25">
      <c r="B5" s="5" t="s">
        <v>25</v>
      </c>
      <c r="C5" s="8">
        <f>O$3</f>
        <v>0</v>
      </c>
      <c r="D5" s="6" t="s">
        <v>5</v>
      </c>
      <c r="E5" s="8">
        <f>K$3</f>
        <v>80</v>
      </c>
      <c r="F5" s="6" t="s">
        <v>5</v>
      </c>
      <c r="G5" s="25">
        <v>70</v>
      </c>
      <c r="H5" s="6" t="s">
        <v>6</v>
      </c>
      <c r="I5" s="22">
        <f>200/3</f>
        <v>66.666666666666671</v>
      </c>
      <c r="J5" s="6" t="s">
        <v>6</v>
      </c>
      <c r="K5" s="6"/>
      <c r="L5" s="6" t="s">
        <v>6</v>
      </c>
      <c r="M5" s="6"/>
      <c r="N5" s="6" t="s">
        <v>7</v>
      </c>
      <c r="O5" s="9">
        <f>IF((C5+E5+G5-I5-K5-M5)&lt;0,0,C5+E5+G5-I5-K5-M5)</f>
        <v>83.333333333333329</v>
      </c>
    </row>
    <row r="6" spans="2:15" x14ac:dyDescent="0.25">
      <c r="B6" s="5" t="s">
        <v>26</v>
      </c>
      <c r="C6" s="8">
        <f>O$3</f>
        <v>0</v>
      </c>
      <c r="D6" s="6" t="s">
        <v>5</v>
      </c>
      <c r="E6" s="8">
        <f>K$3</f>
        <v>80</v>
      </c>
      <c r="F6" s="6" t="s">
        <v>5</v>
      </c>
      <c r="G6" s="25">
        <v>30</v>
      </c>
      <c r="H6" s="6" t="s">
        <v>6</v>
      </c>
      <c r="I6" s="6">
        <v>50</v>
      </c>
      <c r="J6" s="6" t="s">
        <v>6</v>
      </c>
      <c r="K6" s="8"/>
      <c r="L6" s="6" t="s">
        <v>6</v>
      </c>
      <c r="M6" s="6"/>
      <c r="N6" s="6" t="s">
        <v>7</v>
      </c>
      <c r="O6" s="9">
        <f t="shared" ref="O6:O18" si="0">IF((C6+E6+G6-I6-K6-M6)&lt;0,0,C6+E6+G6-I6-K6-M6)</f>
        <v>60</v>
      </c>
    </row>
    <row r="7" spans="2:15" x14ac:dyDescent="0.25">
      <c r="B7" s="5"/>
      <c r="C7" s="8"/>
      <c r="D7" s="6" t="s">
        <v>5</v>
      </c>
      <c r="E7" s="8"/>
      <c r="F7" s="6" t="s">
        <v>5</v>
      </c>
      <c r="G7" s="25"/>
      <c r="H7" s="6" t="s">
        <v>6</v>
      </c>
      <c r="I7" s="6"/>
      <c r="J7" s="6" t="s">
        <v>6</v>
      </c>
      <c r="K7" s="6"/>
      <c r="L7" s="6" t="s">
        <v>6</v>
      </c>
      <c r="M7" s="6"/>
      <c r="N7" s="6" t="s">
        <v>7</v>
      </c>
      <c r="O7" s="9">
        <f t="shared" si="0"/>
        <v>0</v>
      </c>
    </row>
    <row r="8" spans="2:15" x14ac:dyDescent="0.25">
      <c r="B8" s="5" t="s">
        <v>27</v>
      </c>
      <c r="C8" s="8">
        <f>O$6</f>
        <v>60</v>
      </c>
      <c r="D8" s="6" t="s">
        <v>5</v>
      </c>
      <c r="E8" s="8">
        <f>K$6</f>
        <v>0</v>
      </c>
      <c r="F8" s="6" t="s">
        <v>5</v>
      </c>
      <c r="G8" s="25">
        <v>70</v>
      </c>
      <c r="H8" s="6" t="s">
        <v>6</v>
      </c>
      <c r="I8" s="24">
        <f>255/3</f>
        <v>85</v>
      </c>
      <c r="J8" s="6" t="s">
        <v>6</v>
      </c>
      <c r="K8" s="6"/>
      <c r="L8" s="6" t="s">
        <v>6</v>
      </c>
      <c r="M8" s="6"/>
      <c r="N8" s="6" t="s">
        <v>7</v>
      </c>
      <c r="O8" s="9">
        <f t="shared" si="0"/>
        <v>45</v>
      </c>
    </row>
    <row r="9" spans="2:15" x14ac:dyDescent="0.25">
      <c r="B9" s="5" t="s">
        <v>28</v>
      </c>
      <c r="C9" s="8">
        <f t="shared" ref="C9:C10" si="1">O$6</f>
        <v>60</v>
      </c>
      <c r="D9" s="6" t="s">
        <v>5</v>
      </c>
      <c r="E9" s="8">
        <f t="shared" ref="E9:E10" si="2">K$6</f>
        <v>0</v>
      </c>
      <c r="F9" s="6" t="s">
        <v>5</v>
      </c>
      <c r="G9" s="25">
        <v>30</v>
      </c>
      <c r="H9" s="6" t="s">
        <v>6</v>
      </c>
      <c r="I9" s="6">
        <f>235/3</f>
        <v>78.333333333333329</v>
      </c>
      <c r="J9" s="6" t="s">
        <v>6</v>
      </c>
      <c r="K9" s="6">
        <f>10/3</f>
        <v>3.3333333333333335</v>
      </c>
      <c r="L9" s="6" t="s">
        <v>6</v>
      </c>
      <c r="M9" s="6">
        <f>10/3</f>
        <v>3.3333333333333335</v>
      </c>
      <c r="N9" s="6" t="s">
        <v>7</v>
      </c>
      <c r="O9" s="9">
        <f t="shared" si="0"/>
        <v>5.0000000000000036</v>
      </c>
    </row>
    <row r="10" spans="2:15" x14ac:dyDescent="0.25">
      <c r="B10" s="5" t="s">
        <v>29</v>
      </c>
      <c r="C10" s="8">
        <f t="shared" si="1"/>
        <v>60</v>
      </c>
      <c r="D10" s="6" t="s">
        <v>5</v>
      </c>
      <c r="E10" s="8">
        <f t="shared" si="2"/>
        <v>0</v>
      </c>
      <c r="F10" s="6" t="s">
        <v>5</v>
      </c>
      <c r="G10" s="25">
        <v>30</v>
      </c>
      <c r="H10" s="6" t="s">
        <v>6</v>
      </c>
      <c r="I10" s="6">
        <v>50</v>
      </c>
      <c r="J10" s="6" t="s">
        <v>6</v>
      </c>
      <c r="K10" s="8"/>
      <c r="L10" s="6" t="s">
        <v>6</v>
      </c>
      <c r="M10" s="6"/>
      <c r="N10" s="6" t="s">
        <v>7</v>
      </c>
      <c r="O10" s="9">
        <f t="shared" si="0"/>
        <v>40</v>
      </c>
    </row>
    <row r="11" spans="2:15" x14ac:dyDescent="0.25">
      <c r="B11" s="5"/>
      <c r="C11" s="8"/>
      <c r="D11" s="6" t="s">
        <v>5</v>
      </c>
      <c r="E11" s="8"/>
      <c r="F11" s="6" t="s">
        <v>5</v>
      </c>
      <c r="G11" s="25"/>
      <c r="H11" s="6" t="s">
        <v>6</v>
      </c>
      <c r="I11" s="6"/>
      <c r="J11" s="6" t="s">
        <v>6</v>
      </c>
      <c r="K11" s="6"/>
      <c r="L11" s="6" t="s">
        <v>6</v>
      </c>
      <c r="M11" s="6"/>
      <c r="N11" s="6" t="s">
        <v>7</v>
      </c>
      <c r="O11" s="9">
        <f t="shared" si="0"/>
        <v>0</v>
      </c>
    </row>
    <row r="12" spans="2:15" x14ac:dyDescent="0.25">
      <c r="B12" s="5" t="s">
        <v>30</v>
      </c>
      <c r="C12" s="8">
        <f>O$10</f>
        <v>40</v>
      </c>
      <c r="D12" s="6" t="s">
        <v>5</v>
      </c>
      <c r="E12" s="8">
        <f>K$10</f>
        <v>0</v>
      </c>
      <c r="F12" s="6" t="s">
        <v>5</v>
      </c>
      <c r="G12" s="25">
        <v>70</v>
      </c>
      <c r="H12" s="6" t="s">
        <v>6</v>
      </c>
      <c r="I12" s="6">
        <v>80</v>
      </c>
      <c r="J12" s="6" t="s">
        <v>6</v>
      </c>
      <c r="K12" s="6"/>
      <c r="L12" s="6" t="s">
        <v>6</v>
      </c>
      <c r="M12" s="6"/>
      <c r="N12" s="6" t="s">
        <v>7</v>
      </c>
      <c r="O12" s="9">
        <f t="shared" si="0"/>
        <v>30</v>
      </c>
    </row>
    <row r="13" spans="2:15" x14ac:dyDescent="0.25">
      <c r="B13" s="5" t="s">
        <v>31</v>
      </c>
      <c r="C13" s="8">
        <f t="shared" ref="C13:C14" si="3">O$10</f>
        <v>40</v>
      </c>
      <c r="D13" s="6" t="s">
        <v>5</v>
      </c>
      <c r="E13" s="8">
        <f t="shared" ref="E13:E14" si="4">K$10</f>
        <v>0</v>
      </c>
      <c r="F13" s="6" t="s">
        <v>5</v>
      </c>
      <c r="G13" s="25">
        <v>100</v>
      </c>
      <c r="H13" s="6" t="s">
        <v>6</v>
      </c>
      <c r="I13" s="6">
        <v>80</v>
      </c>
      <c r="J13" s="6" t="s">
        <v>6</v>
      </c>
      <c r="K13" s="6"/>
      <c r="L13" s="6" t="s">
        <v>6</v>
      </c>
      <c r="M13" s="6"/>
      <c r="N13" s="6" t="s">
        <v>7</v>
      </c>
      <c r="O13" s="9">
        <f t="shared" si="0"/>
        <v>60</v>
      </c>
    </row>
    <row r="14" spans="2:15" x14ac:dyDescent="0.25">
      <c r="B14" s="5" t="s">
        <v>32</v>
      </c>
      <c r="C14" s="8">
        <f t="shared" si="3"/>
        <v>40</v>
      </c>
      <c r="D14" s="6" t="s">
        <v>5</v>
      </c>
      <c r="E14" s="8">
        <f t="shared" si="4"/>
        <v>0</v>
      </c>
      <c r="F14" s="6" t="s">
        <v>5</v>
      </c>
      <c r="G14" s="25">
        <v>30</v>
      </c>
      <c r="H14" s="6" t="s">
        <v>6</v>
      </c>
      <c r="I14" s="6">
        <v>80</v>
      </c>
      <c r="J14" s="6" t="s">
        <v>6</v>
      </c>
      <c r="K14" s="8"/>
      <c r="L14" s="6" t="s">
        <v>6</v>
      </c>
      <c r="M14" s="6"/>
      <c r="N14" s="6" t="s">
        <v>7</v>
      </c>
      <c r="O14" s="9">
        <f t="shared" si="0"/>
        <v>0</v>
      </c>
    </row>
    <row r="15" spans="2:15" x14ac:dyDescent="0.25">
      <c r="B15" s="5"/>
      <c r="C15" s="8"/>
      <c r="D15" s="6" t="s">
        <v>5</v>
      </c>
      <c r="E15" s="8"/>
      <c r="F15" s="6" t="s">
        <v>5</v>
      </c>
      <c r="G15" s="25"/>
      <c r="H15" s="6" t="s">
        <v>6</v>
      </c>
      <c r="I15" s="6"/>
      <c r="J15" s="6" t="s">
        <v>6</v>
      </c>
      <c r="K15" s="6"/>
      <c r="L15" s="6" t="s">
        <v>6</v>
      </c>
      <c r="M15" s="6"/>
      <c r="N15" s="6" t="s">
        <v>7</v>
      </c>
      <c r="O15" s="9">
        <f t="shared" si="0"/>
        <v>0</v>
      </c>
    </row>
    <row r="16" spans="2:15" x14ac:dyDescent="0.25">
      <c r="B16" s="5" t="s">
        <v>33</v>
      </c>
      <c r="C16" s="8">
        <f>O$14</f>
        <v>0</v>
      </c>
      <c r="D16" s="6" t="s">
        <v>5</v>
      </c>
      <c r="E16" s="8">
        <f>K$14</f>
        <v>0</v>
      </c>
      <c r="F16" s="6" t="s">
        <v>5</v>
      </c>
      <c r="G16" s="25">
        <v>70</v>
      </c>
      <c r="H16" s="6" t="s">
        <v>6</v>
      </c>
      <c r="I16" s="6">
        <v>100</v>
      </c>
      <c r="J16" s="6" t="s">
        <v>6</v>
      </c>
      <c r="K16" s="6"/>
      <c r="L16" s="6" t="s">
        <v>6</v>
      </c>
      <c r="M16" s="6">
        <v>10</v>
      </c>
      <c r="N16" s="6" t="s">
        <v>7</v>
      </c>
      <c r="O16" s="9">
        <f t="shared" si="0"/>
        <v>0</v>
      </c>
    </row>
    <row r="17" spans="2:15" x14ac:dyDescent="0.25">
      <c r="B17" s="5" t="s">
        <v>34</v>
      </c>
      <c r="C17" s="8">
        <f t="shared" ref="C17:C18" si="5">O$14</f>
        <v>0</v>
      </c>
      <c r="D17" s="6" t="s">
        <v>5</v>
      </c>
      <c r="E17" s="8">
        <f t="shared" ref="E17:E18" si="6">K$14</f>
        <v>0</v>
      </c>
      <c r="F17" s="6" t="s">
        <v>5</v>
      </c>
      <c r="G17" s="25">
        <v>100</v>
      </c>
      <c r="H17" s="6" t="s">
        <v>6</v>
      </c>
      <c r="I17" s="6">
        <v>100</v>
      </c>
      <c r="J17" s="6" t="s">
        <v>6</v>
      </c>
      <c r="K17" s="6"/>
      <c r="L17" s="6" t="s">
        <v>6</v>
      </c>
      <c r="M17" s="6"/>
      <c r="N17" s="6" t="s">
        <v>7</v>
      </c>
      <c r="O17" s="9">
        <f t="shared" si="0"/>
        <v>0</v>
      </c>
    </row>
    <row r="18" spans="2:15" ht="15.75" thickBot="1" x14ac:dyDescent="0.3">
      <c r="B18" s="10" t="s">
        <v>35</v>
      </c>
      <c r="C18" s="11">
        <f t="shared" si="5"/>
        <v>0</v>
      </c>
      <c r="D18" s="12" t="s">
        <v>5</v>
      </c>
      <c r="E18" s="11">
        <f t="shared" si="6"/>
        <v>0</v>
      </c>
      <c r="F18" s="12" t="s">
        <v>5</v>
      </c>
      <c r="G18" s="25">
        <v>100</v>
      </c>
      <c r="H18" s="12" t="s">
        <v>6</v>
      </c>
      <c r="I18" s="12">
        <v>100</v>
      </c>
      <c r="J18" s="12" t="s">
        <v>6</v>
      </c>
      <c r="K18" s="12"/>
      <c r="L18" s="12" t="s">
        <v>6</v>
      </c>
      <c r="M18" s="12"/>
      <c r="N18" s="12" t="s">
        <v>7</v>
      </c>
      <c r="O18" s="9">
        <f t="shared" si="0"/>
        <v>0</v>
      </c>
    </row>
    <row r="20" spans="2:15" x14ac:dyDescent="0.25">
      <c r="B20" s="29" t="s">
        <v>36</v>
      </c>
      <c r="C20" s="29"/>
      <c r="D20" s="29"/>
      <c r="E20" s="29"/>
    </row>
  </sheetData>
  <mergeCells count="2">
    <mergeCell ref="D3:F3"/>
    <mergeCell ref="B20:E20"/>
  </mergeCells>
  <pageMargins left="0.7" right="0.7" top="0.78740157499999996" bottom="0.78740157499999996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3"/>
  <sheetViews>
    <sheetView workbookViewId="0">
      <selection activeCell="L32" sqref="L32"/>
    </sheetView>
  </sheetViews>
  <sheetFormatPr baseColWidth="10" defaultRowHeight="15" x14ac:dyDescent="0.25"/>
  <cols>
    <col min="2" max="2" width="21.85546875" customWidth="1"/>
    <col min="3" max="3" width="5.28515625" customWidth="1"/>
    <col min="4" max="4" width="5.140625" customWidth="1"/>
    <col min="5" max="5" width="8.28515625" customWidth="1"/>
    <col min="6" max="20" width="5.7109375" customWidth="1"/>
  </cols>
  <sheetData>
    <row r="2" spans="2:20" ht="15.75" thickBot="1" x14ac:dyDescent="0.3"/>
    <row r="3" spans="2:20" x14ac:dyDescent="0.25">
      <c r="B3" s="16" t="s">
        <v>70</v>
      </c>
      <c r="C3" s="17"/>
      <c r="D3" s="32" t="s">
        <v>71</v>
      </c>
      <c r="E3" s="32" t="s">
        <v>68</v>
      </c>
      <c r="F3" s="30" t="s">
        <v>69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1"/>
    </row>
    <row r="4" spans="2:20" x14ac:dyDescent="0.25">
      <c r="B4" s="18" t="s">
        <v>45</v>
      </c>
      <c r="C4" s="19"/>
      <c r="D4" s="33"/>
      <c r="E4" s="33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6">
        <v>8</v>
      </c>
      <c r="N4" s="6">
        <v>9</v>
      </c>
      <c r="O4" s="6">
        <v>10</v>
      </c>
      <c r="P4" s="6">
        <v>11</v>
      </c>
      <c r="Q4" s="6">
        <v>12</v>
      </c>
      <c r="R4" s="6">
        <v>13</v>
      </c>
      <c r="S4" s="6">
        <v>14</v>
      </c>
      <c r="T4" s="15">
        <v>15</v>
      </c>
    </row>
    <row r="5" spans="2:20" x14ac:dyDescent="0.25">
      <c r="B5" s="36" t="s">
        <v>46</v>
      </c>
      <c r="C5" s="19" t="s">
        <v>64</v>
      </c>
      <c r="D5" s="19" t="s">
        <v>12</v>
      </c>
      <c r="E5" s="8">
        <f>Disposition_P1!O12</f>
        <v>0</v>
      </c>
      <c r="F5" s="6"/>
      <c r="G5" s="6"/>
      <c r="H5" s="6"/>
      <c r="I5" s="6"/>
      <c r="J5" s="6"/>
      <c r="K5" s="6"/>
      <c r="L5" s="6"/>
      <c r="M5" s="6"/>
      <c r="N5" s="6"/>
      <c r="O5" s="8">
        <f>4*E5</f>
        <v>0</v>
      </c>
      <c r="P5" s="8">
        <f>3*E5</f>
        <v>0</v>
      </c>
      <c r="Q5" s="6"/>
      <c r="R5" s="6"/>
      <c r="S5" s="6"/>
      <c r="T5" s="15"/>
    </row>
    <row r="6" spans="2:20" x14ac:dyDescent="0.25">
      <c r="B6" s="36"/>
      <c r="C6" s="19" t="s">
        <v>65</v>
      </c>
      <c r="D6" s="19" t="s">
        <v>39</v>
      </c>
      <c r="E6" s="8">
        <f>Disposition_P2!O12</f>
        <v>0</v>
      </c>
      <c r="F6" s="6"/>
      <c r="G6" s="6"/>
      <c r="H6" s="6"/>
      <c r="I6" s="6"/>
      <c r="J6" s="6"/>
      <c r="K6" s="6"/>
      <c r="L6" s="6"/>
      <c r="M6" s="6"/>
      <c r="N6" s="6"/>
      <c r="O6" s="8">
        <f t="shared" ref="O6:O10" si="0">4*E6</f>
        <v>0</v>
      </c>
      <c r="P6" s="8">
        <f t="shared" ref="P6:P10" si="1">3*E6</f>
        <v>0</v>
      </c>
      <c r="Q6" s="6"/>
      <c r="R6" s="6"/>
      <c r="S6" s="6"/>
      <c r="T6" s="15"/>
    </row>
    <row r="7" spans="2:20" x14ac:dyDescent="0.25">
      <c r="B7" s="36"/>
      <c r="C7" s="19" t="s">
        <v>66</v>
      </c>
      <c r="D7" s="19" t="s">
        <v>30</v>
      </c>
      <c r="E7" s="8">
        <f>Disposition_P3!O12</f>
        <v>30</v>
      </c>
      <c r="F7" s="6"/>
      <c r="G7" s="6"/>
      <c r="H7" s="6"/>
      <c r="I7" s="6"/>
      <c r="J7" s="6"/>
      <c r="K7" s="6"/>
      <c r="L7" s="6"/>
      <c r="M7" s="6"/>
      <c r="N7" s="6"/>
      <c r="O7" s="8">
        <f t="shared" si="0"/>
        <v>120</v>
      </c>
      <c r="P7" s="8">
        <f t="shared" si="1"/>
        <v>90</v>
      </c>
      <c r="Q7" s="6"/>
      <c r="R7" s="6"/>
      <c r="S7" s="6"/>
      <c r="T7" s="15"/>
    </row>
    <row r="8" spans="2:20" x14ac:dyDescent="0.25">
      <c r="B8" s="36" t="s">
        <v>47</v>
      </c>
      <c r="C8" s="19" t="s">
        <v>64</v>
      </c>
      <c r="D8" s="19" t="s">
        <v>15</v>
      </c>
      <c r="E8" s="8">
        <f>Disposition_P1!O16</f>
        <v>20</v>
      </c>
      <c r="F8" s="6"/>
      <c r="G8" s="6"/>
      <c r="H8" s="6"/>
      <c r="I8" s="6"/>
      <c r="J8" s="6"/>
      <c r="K8" s="6"/>
      <c r="L8" s="6"/>
      <c r="M8" s="6"/>
      <c r="N8" s="6"/>
      <c r="O8" s="8">
        <f t="shared" si="0"/>
        <v>80</v>
      </c>
      <c r="P8" s="8">
        <f t="shared" si="1"/>
        <v>60</v>
      </c>
      <c r="Q8" s="6"/>
      <c r="R8" s="6"/>
      <c r="S8" s="6"/>
      <c r="T8" s="15"/>
    </row>
    <row r="9" spans="2:20" x14ac:dyDescent="0.25">
      <c r="B9" s="36"/>
      <c r="C9" s="19" t="s">
        <v>65</v>
      </c>
      <c r="D9" s="19" t="s">
        <v>42</v>
      </c>
      <c r="E9" s="8">
        <f>Disposition_P2!O16</f>
        <v>20</v>
      </c>
      <c r="F9" s="6"/>
      <c r="G9" s="6"/>
      <c r="H9" s="6"/>
      <c r="I9" s="6"/>
      <c r="J9" s="6"/>
      <c r="K9" s="6"/>
      <c r="L9" s="6"/>
      <c r="M9" s="6"/>
      <c r="N9" s="6"/>
      <c r="O9" s="8">
        <f t="shared" si="0"/>
        <v>80</v>
      </c>
      <c r="P9" s="8">
        <f t="shared" si="1"/>
        <v>60</v>
      </c>
      <c r="Q9" s="6"/>
      <c r="R9" s="6"/>
      <c r="S9" s="6"/>
      <c r="T9" s="15"/>
    </row>
    <row r="10" spans="2:20" x14ac:dyDescent="0.25">
      <c r="B10" s="36"/>
      <c r="C10" s="19" t="s">
        <v>66</v>
      </c>
      <c r="D10" s="19" t="s">
        <v>33</v>
      </c>
      <c r="E10" s="8">
        <f>Disposition_P3!O16</f>
        <v>0</v>
      </c>
      <c r="F10" s="6"/>
      <c r="G10" s="6"/>
      <c r="H10" s="6"/>
      <c r="I10" s="6"/>
      <c r="J10" s="6"/>
      <c r="K10" s="6"/>
      <c r="L10" s="6"/>
      <c r="M10" s="6"/>
      <c r="N10" s="6"/>
      <c r="O10" s="8">
        <f t="shared" si="0"/>
        <v>0</v>
      </c>
      <c r="P10" s="8">
        <f t="shared" si="1"/>
        <v>0</v>
      </c>
      <c r="Q10" s="6"/>
      <c r="R10" s="6"/>
      <c r="S10" s="6"/>
      <c r="T10" s="15"/>
    </row>
    <row r="11" spans="2:20" x14ac:dyDescent="0.25">
      <c r="B11" s="36" t="s">
        <v>48</v>
      </c>
      <c r="C11" s="19" t="s">
        <v>64</v>
      </c>
      <c r="D11" s="19" t="s">
        <v>13</v>
      </c>
      <c r="E11" s="8">
        <f>Disposition_P1!O13</f>
        <v>0</v>
      </c>
      <c r="F11" s="6"/>
      <c r="G11" s="6"/>
      <c r="H11" s="6"/>
      <c r="I11" s="6"/>
      <c r="J11" s="6"/>
      <c r="K11" s="6"/>
      <c r="L11" s="8">
        <f>2*E11</f>
        <v>0</v>
      </c>
      <c r="M11" s="8">
        <f>E11</f>
        <v>0</v>
      </c>
      <c r="N11" s="8">
        <f>3*E11</f>
        <v>0</v>
      </c>
      <c r="O11" s="6"/>
      <c r="P11" s="6"/>
      <c r="Q11" s="8">
        <f>3*E11</f>
        <v>0</v>
      </c>
      <c r="R11" s="8">
        <f>2*E11</f>
        <v>0</v>
      </c>
      <c r="S11" s="6"/>
      <c r="T11" s="15"/>
    </row>
    <row r="12" spans="2:20" x14ac:dyDescent="0.25">
      <c r="B12" s="36"/>
      <c r="C12" s="19" t="s">
        <v>65</v>
      </c>
      <c r="D12" s="19" t="s">
        <v>40</v>
      </c>
      <c r="E12" s="8">
        <f>Disposition_P2!O13</f>
        <v>0</v>
      </c>
      <c r="F12" s="6"/>
      <c r="G12" s="6"/>
      <c r="H12" s="6"/>
      <c r="I12" s="6"/>
      <c r="J12" s="6"/>
      <c r="K12" s="6"/>
      <c r="L12" s="8">
        <f t="shared" ref="L12:L16" si="2">2*E12</f>
        <v>0</v>
      </c>
      <c r="M12" s="8">
        <f>2*E12</f>
        <v>0</v>
      </c>
      <c r="N12" s="8">
        <f t="shared" ref="N12:N16" si="3">3*E12</f>
        <v>0</v>
      </c>
      <c r="O12" s="6"/>
      <c r="P12" s="6"/>
      <c r="Q12" s="8">
        <f t="shared" ref="Q12:Q16" si="4">3*E12</f>
        <v>0</v>
      </c>
      <c r="R12" s="8">
        <f t="shared" ref="R12:R16" si="5">2*E12</f>
        <v>0</v>
      </c>
      <c r="S12" s="6"/>
      <c r="T12" s="15"/>
    </row>
    <row r="13" spans="2:20" x14ac:dyDescent="0.25">
      <c r="B13" s="36"/>
      <c r="C13" s="19" t="s">
        <v>66</v>
      </c>
      <c r="D13" s="19" t="s">
        <v>31</v>
      </c>
      <c r="E13" s="8">
        <f>Disposition_P3!O13</f>
        <v>60</v>
      </c>
      <c r="F13" s="6"/>
      <c r="G13" s="6"/>
      <c r="H13" s="6"/>
      <c r="I13" s="6"/>
      <c r="J13" s="6"/>
      <c r="K13" s="6"/>
      <c r="L13" s="8">
        <f t="shared" si="2"/>
        <v>120</v>
      </c>
      <c r="M13" s="8">
        <f>2*E13</f>
        <v>120</v>
      </c>
      <c r="N13" s="8">
        <f t="shared" si="3"/>
        <v>180</v>
      </c>
      <c r="O13" s="6"/>
      <c r="P13" s="6"/>
      <c r="Q13" s="8">
        <f t="shared" si="4"/>
        <v>180</v>
      </c>
      <c r="R13" s="8">
        <f t="shared" si="5"/>
        <v>120</v>
      </c>
      <c r="S13" s="6"/>
      <c r="T13" s="15"/>
    </row>
    <row r="14" spans="2:20" x14ac:dyDescent="0.25">
      <c r="B14" s="36" t="s">
        <v>49</v>
      </c>
      <c r="C14" s="19" t="s">
        <v>64</v>
      </c>
      <c r="D14" s="19" t="s">
        <v>16</v>
      </c>
      <c r="E14" s="8">
        <f>Disposition_P1!O17</f>
        <v>50</v>
      </c>
      <c r="F14" s="6"/>
      <c r="G14" s="6"/>
      <c r="H14" s="6"/>
      <c r="I14" s="6"/>
      <c r="J14" s="6"/>
      <c r="K14" s="6"/>
      <c r="L14" s="8">
        <f t="shared" si="2"/>
        <v>100</v>
      </c>
      <c r="M14" s="8">
        <f>E14</f>
        <v>50</v>
      </c>
      <c r="N14" s="8">
        <f t="shared" si="3"/>
        <v>150</v>
      </c>
      <c r="O14" s="6"/>
      <c r="P14" s="6"/>
      <c r="Q14" s="8">
        <f t="shared" si="4"/>
        <v>150</v>
      </c>
      <c r="R14" s="8">
        <f t="shared" si="5"/>
        <v>100</v>
      </c>
      <c r="S14" s="6"/>
      <c r="T14" s="15"/>
    </row>
    <row r="15" spans="2:20" x14ac:dyDescent="0.25">
      <c r="B15" s="36"/>
      <c r="C15" s="19" t="s">
        <v>65</v>
      </c>
      <c r="D15" s="19" t="s">
        <v>43</v>
      </c>
      <c r="E15" s="8">
        <f>Disposition_P2!O17</f>
        <v>50</v>
      </c>
      <c r="F15" s="6"/>
      <c r="G15" s="6"/>
      <c r="H15" s="6"/>
      <c r="I15" s="6"/>
      <c r="J15" s="6"/>
      <c r="K15" s="6"/>
      <c r="L15" s="8">
        <f t="shared" si="2"/>
        <v>100</v>
      </c>
      <c r="M15" s="8">
        <f>2*E15</f>
        <v>100</v>
      </c>
      <c r="N15" s="8">
        <f t="shared" si="3"/>
        <v>150</v>
      </c>
      <c r="O15" s="6"/>
      <c r="P15" s="6"/>
      <c r="Q15" s="8">
        <f t="shared" si="4"/>
        <v>150</v>
      </c>
      <c r="R15" s="8">
        <f t="shared" si="5"/>
        <v>100</v>
      </c>
      <c r="S15" s="6"/>
      <c r="T15" s="15"/>
    </row>
    <row r="16" spans="2:20" x14ac:dyDescent="0.25">
      <c r="B16" s="36"/>
      <c r="C16" s="19" t="s">
        <v>66</v>
      </c>
      <c r="D16" s="19" t="s">
        <v>34</v>
      </c>
      <c r="E16" s="8">
        <f>Disposition_P3!O17</f>
        <v>0</v>
      </c>
      <c r="F16" s="6"/>
      <c r="G16" s="6"/>
      <c r="H16" s="6"/>
      <c r="I16" s="6"/>
      <c r="J16" s="6"/>
      <c r="K16" s="6"/>
      <c r="L16" s="8">
        <f t="shared" si="2"/>
        <v>0</v>
      </c>
      <c r="M16" s="8">
        <f t="shared" ref="M16" si="6">2*E16</f>
        <v>0</v>
      </c>
      <c r="N16" s="8">
        <f t="shared" si="3"/>
        <v>0</v>
      </c>
      <c r="O16" s="6"/>
      <c r="P16" s="6"/>
      <c r="Q16" s="8">
        <f t="shared" si="4"/>
        <v>0</v>
      </c>
      <c r="R16" s="8">
        <f t="shared" si="5"/>
        <v>0</v>
      </c>
      <c r="S16" s="6"/>
      <c r="T16" s="15"/>
    </row>
    <row r="17" spans="2:20" x14ac:dyDescent="0.25">
      <c r="B17" s="20" t="s">
        <v>50</v>
      </c>
      <c r="C17" s="19" t="s">
        <v>67</v>
      </c>
      <c r="D17" s="19" t="s">
        <v>9</v>
      </c>
      <c r="E17" s="8">
        <f>Disposition_P1!O8+Disposition_P2!O8+Disposition_P3!O8</f>
        <v>80</v>
      </c>
      <c r="F17" s="6"/>
      <c r="G17" s="6"/>
      <c r="H17" s="6"/>
      <c r="I17" s="6"/>
      <c r="J17" s="6"/>
      <c r="K17" s="8">
        <f>2*E17</f>
        <v>160</v>
      </c>
      <c r="L17" s="6"/>
      <c r="M17" s="6"/>
      <c r="N17" s="6"/>
      <c r="O17" s="6"/>
      <c r="P17" s="6"/>
      <c r="Q17" s="6"/>
      <c r="R17" s="6"/>
      <c r="S17" s="8">
        <f>3*E17</f>
        <v>240</v>
      </c>
      <c r="T17" s="15"/>
    </row>
    <row r="18" spans="2:20" x14ac:dyDescent="0.25">
      <c r="B18" s="18" t="s">
        <v>51</v>
      </c>
      <c r="C18" s="19" t="s">
        <v>67</v>
      </c>
      <c r="D18" s="19" t="s">
        <v>10</v>
      </c>
      <c r="E18" s="8">
        <f>Disposition_P1!O9+Disposition_P2!O9+Disposition_P3!O9</f>
        <v>5.0000000000000036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1">
        <f>3*E18</f>
        <v>15.000000000000011</v>
      </c>
    </row>
    <row r="19" spans="2:20" x14ac:dyDescent="0.25">
      <c r="B19" s="36" t="s">
        <v>52</v>
      </c>
      <c r="C19" s="19" t="s">
        <v>64</v>
      </c>
      <c r="D19" s="19" t="s">
        <v>17</v>
      </c>
      <c r="E19" s="8">
        <f>Disposition_P1!O18</f>
        <v>50</v>
      </c>
      <c r="F19" s="6"/>
      <c r="G19" s="6"/>
      <c r="H19" s="6"/>
      <c r="I19" s="6"/>
      <c r="J19" s="6"/>
      <c r="K19" s="8">
        <f>3*E19</f>
        <v>150</v>
      </c>
      <c r="L19" s="8">
        <f>2*E19</f>
        <v>100</v>
      </c>
      <c r="M19" s="8">
        <f>3*E19</f>
        <v>150</v>
      </c>
      <c r="N19" s="8">
        <f>2*E19</f>
        <v>100</v>
      </c>
      <c r="O19" s="6"/>
      <c r="P19" s="6"/>
      <c r="Q19" s="6"/>
      <c r="R19" s="6"/>
      <c r="S19" s="6"/>
      <c r="T19" s="15"/>
    </row>
    <row r="20" spans="2:20" x14ac:dyDescent="0.25">
      <c r="B20" s="36"/>
      <c r="C20" s="19" t="s">
        <v>65</v>
      </c>
      <c r="D20" s="19" t="s">
        <v>44</v>
      </c>
      <c r="E20" s="8">
        <f>Disposition_P2!O18</f>
        <v>10</v>
      </c>
      <c r="F20" s="6"/>
      <c r="G20" s="6"/>
      <c r="H20" s="6"/>
      <c r="I20" s="6"/>
      <c r="J20" s="6"/>
      <c r="K20" s="8">
        <f>3*E20</f>
        <v>30</v>
      </c>
      <c r="L20" s="8">
        <f t="shared" ref="L20:L22" si="7">2*E20</f>
        <v>20</v>
      </c>
      <c r="M20" s="8">
        <f t="shared" ref="M20:M21" si="8">3*E20</f>
        <v>30</v>
      </c>
      <c r="N20" s="8">
        <f t="shared" ref="N20:N21" si="9">2*E20</f>
        <v>20</v>
      </c>
      <c r="O20" s="6"/>
      <c r="P20" s="6"/>
      <c r="Q20" s="6"/>
      <c r="R20" s="6"/>
      <c r="S20" s="6"/>
      <c r="T20" s="15"/>
    </row>
    <row r="21" spans="2:20" x14ac:dyDescent="0.25">
      <c r="B21" s="36"/>
      <c r="C21" s="19" t="s">
        <v>66</v>
      </c>
      <c r="D21" s="19" t="s">
        <v>35</v>
      </c>
      <c r="E21" s="8">
        <f>Disposition_P3!O18</f>
        <v>0</v>
      </c>
      <c r="F21" s="6"/>
      <c r="G21" s="6"/>
      <c r="H21" s="6"/>
      <c r="I21" s="6"/>
      <c r="J21" s="6"/>
      <c r="K21" s="8">
        <f>3*E21</f>
        <v>0</v>
      </c>
      <c r="L21" s="8">
        <f t="shared" si="7"/>
        <v>0</v>
      </c>
      <c r="M21" s="8">
        <f t="shared" si="8"/>
        <v>0</v>
      </c>
      <c r="N21" s="8">
        <f t="shared" si="9"/>
        <v>0</v>
      </c>
      <c r="O21" s="6"/>
      <c r="P21" s="6"/>
      <c r="Q21" s="6"/>
      <c r="R21" s="6"/>
      <c r="S21" s="6"/>
      <c r="T21" s="15"/>
    </row>
    <row r="22" spans="2:20" x14ac:dyDescent="0.25">
      <c r="B22" s="20" t="s">
        <v>53</v>
      </c>
      <c r="C22" s="19" t="s">
        <v>67</v>
      </c>
      <c r="D22" s="19" t="s">
        <v>4</v>
      </c>
      <c r="E22" s="8">
        <f>Disposition_P1!O5+Disposition_P2!O5+Disposition_P3!O5</f>
        <v>230</v>
      </c>
      <c r="F22" s="6"/>
      <c r="G22" s="6"/>
      <c r="H22" s="6"/>
      <c r="I22" s="6"/>
      <c r="J22" s="6"/>
      <c r="K22" s="6"/>
      <c r="L22" s="8">
        <f t="shared" si="7"/>
        <v>460</v>
      </c>
      <c r="M22" s="6"/>
      <c r="N22" s="6"/>
      <c r="O22" s="6"/>
      <c r="P22" s="6"/>
      <c r="Q22" s="6"/>
      <c r="R22" s="6"/>
      <c r="S22" s="6"/>
      <c r="T22" s="21">
        <f>3*E22</f>
        <v>690</v>
      </c>
    </row>
    <row r="23" spans="2:20" x14ac:dyDescent="0.25">
      <c r="B23" s="36" t="s">
        <v>54</v>
      </c>
      <c r="C23" s="19" t="s">
        <v>64</v>
      </c>
      <c r="D23" s="19" t="s">
        <v>14</v>
      </c>
      <c r="E23" s="8">
        <f>Disposition_P1!O14</f>
        <v>0</v>
      </c>
      <c r="F23" s="8">
        <f>6*E23</f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5"/>
    </row>
    <row r="24" spans="2:20" x14ac:dyDescent="0.25">
      <c r="B24" s="36"/>
      <c r="C24" s="19" t="s">
        <v>65</v>
      </c>
      <c r="D24" s="19" t="s">
        <v>41</v>
      </c>
      <c r="E24" s="8">
        <f>Disposition_P2!O14</f>
        <v>0</v>
      </c>
      <c r="F24" s="8">
        <f>6*E24</f>
        <v>0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5"/>
    </row>
    <row r="25" spans="2:20" x14ac:dyDescent="0.25">
      <c r="B25" s="36"/>
      <c r="C25" s="19" t="s">
        <v>66</v>
      </c>
      <c r="D25" s="19" t="s">
        <v>32</v>
      </c>
      <c r="E25" s="8">
        <f>Disposition_P3!O14</f>
        <v>0</v>
      </c>
      <c r="F25" s="8">
        <f>6*E25</f>
        <v>0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5"/>
    </row>
    <row r="26" spans="2:20" x14ac:dyDescent="0.25">
      <c r="B26" s="36" t="s">
        <v>55</v>
      </c>
      <c r="C26" s="19" t="s">
        <v>64</v>
      </c>
      <c r="D26" s="19" t="s">
        <v>11</v>
      </c>
      <c r="E26" s="8">
        <f>Disposition_P1!O10</f>
        <v>0</v>
      </c>
      <c r="F26" s="6"/>
      <c r="G26" s="8">
        <f>5*E26</f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5"/>
    </row>
    <row r="27" spans="2:20" x14ac:dyDescent="0.25">
      <c r="B27" s="36"/>
      <c r="C27" s="19" t="s">
        <v>65</v>
      </c>
      <c r="D27" s="19" t="s">
        <v>38</v>
      </c>
      <c r="E27" s="8">
        <f>Disposition_P2!O10</f>
        <v>0</v>
      </c>
      <c r="F27" s="6"/>
      <c r="G27" s="8">
        <f>5*E27</f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5"/>
    </row>
    <row r="28" spans="2:20" x14ac:dyDescent="0.25">
      <c r="B28" s="36"/>
      <c r="C28" s="19" t="s">
        <v>66</v>
      </c>
      <c r="D28" s="19" t="s">
        <v>29</v>
      </c>
      <c r="E28" s="8">
        <f>Disposition_P3!O10</f>
        <v>40</v>
      </c>
      <c r="F28" s="6"/>
      <c r="G28" s="8">
        <f>5*E28</f>
        <v>200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5"/>
    </row>
    <row r="29" spans="2:20" x14ac:dyDescent="0.25">
      <c r="B29" s="36" t="s">
        <v>56</v>
      </c>
      <c r="C29" s="19" t="s">
        <v>64</v>
      </c>
      <c r="D29" s="19" t="s">
        <v>8</v>
      </c>
      <c r="E29" s="8">
        <f>Disposition_P1!O6</f>
        <v>50</v>
      </c>
      <c r="F29" s="6"/>
      <c r="G29" s="6"/>
      <c r="H29" s="8">
        <f>5*E29</f>
        <v>250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5"/>
    </row>
    <row r="30" spans="2:20" x14ac:dyDescent="0.25">
      <c r="B30" s="36"/>
      <c r="C30" s="19" t="s">
        <v>65</v>
      </c>
      <c r="D30" s="19" t="s">
        <v>37</v>
      </c>
      <c r="E30" s="8">
        <f>Disposition_P2!O6</f>
        <v>0</v>
      </c>
      <c r="F30" s="6"/>
      <c r="G30" s="6"/>
      <c r="H30" s="8">
        <f>6*E30</f>
        <v>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5"/>
    </row>
    <row r="31" spans="2:20" x14ac:dyDescent="0.25">
      <c r="B31" s="36"/>
      <c r="C31" s="19" t="s">
        <v>66</v>
      </c>
      <c r="D31" s="19" t="s">
        <v>26</v>
      </c>
      <c r="E31" s="8">
        <f>Disposition_P3!O6</f>
        <v>60</v>
      </c>
      <c r="F31" s="6"/>
      <c r="G31" s="6"/>
      <c r="H31" s="8">
        <f>6*E31</f>
        <v>360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5"/>
    </row>
    <row r="32" spans="2:20" x14ac:dyDescent="0.25">
      <c r="B32" s="36" t="s">
        <v>57</v>
      </c>
      <c r="C32" s="19" t="s">
        <v>64</v>
      </c>
      <c r="D32" s="19" t="s">
        <v>1</v>
      </c>
      <c r="E32" s="8">
        <f>Disposition_P1!O3</f>
        <v>120</v>
      </c>
      <c r="F32" s="6"/>
      <c r="G32" s="6"/>
      <c r="H32" s="6"/>
      <c r="I32" s="8">
        <f>6*E32</f>
        <v>720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15"/>
    </row>
    <row r="33" spans="2:22" x14ac:dyDescent="0.25">
      <c r="B33" s="36"/>
      <c r="C33" s="19" t="s">
        <v>65</v>
      </c>
      <c r="D33" s="19" t="s">
        <v>2</v>
      </c>
      <c r="E33" s="8">
        <f>Disposition_P2!O3</f>
        <v>20</v>
      </c>
      <c r="F33" s="6"/>
      <c r="G33" s="6"/>
      <c r="H33" s="6"/>
      <c r="I33" s="8">
        <f>7*E33</f>
        <v>140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15"/>
    </row>
    <row r="34" spans="2:22" x14ac:dyDescent="0.25">
      <c r="B34" s="36"/>
      <c r="C34" s="19" t="s">
        <v>66</v>
      </c>
      <c r="D34" s="19" t="s">
        <v>3</v>
      </c>
      <c r="E34" s="8">
        <f>Disposition_P3!O3</f>
        <v>0</v>
      </c>
      <c r="F34" s="6"/>
      <c r="G34" s="6"/>
      <c r="H34" s="6"/>
      <c r="I34" s="8">
        <f>7*E34</f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15"/>
      <c r="V34">
        <f>8*60*5</f>
        <v>2400</v>
      </c>
    </row>
    <row r="35" spans="2:22" x14ac:dyDescent="0.25">
      <c r="B35" s="34" t="s">
        <v>58</v>
      </c>
      <c r="C35" s="35"/>
      <c r="D35" s="35"/>
      <c r="E35" s="35"/>
      <c r="F35" s="8">
        <f>SUM(F5:F34)</f>
        <v>0</v>
      </c>
      <c r="G35" s="8">
        <f t="shared" ref="G35:T35" si="10">SUM(G5:G34)</f>
        <v>200</v>
      </c>
      <c r="H35" s="8">
        <f t="shared" si="10"/>
        <v>610</v>
      </c>
      <c r="I35" s="8">
        <f t="shared" si="10"/>
        <v>860</v>
      </c>
      <c r="J35" s="8">
        <f t="shared" si="10"/>
        <v>0</v>
      </c>
      <c r="K35" s="8">
        <f t="shared" si="10"/>
        <v>340</v>
      </c>
      <c r="L35" s="8">
        <f t="shared" si="10"/>
        <v>900</v>
      </c>
      <c r="M35" s="8">
        <f t="shared" si="10"/>
        <v>450</v>
      </c>
      <c r="N35" s="8">
        <f t="shared" si="10"/>
        <v>600</v>
      </c>
      <c r="O35" s="8">
        <f t="shared" si="10"/>
        <v>280</v>
      </c>
      <c r="P35" s="8">
        <f t="shared" si="10"/>
        <v>210</v>
      </c>
      <c r="Q35" s="8">
        <f t="shared" si="10"/>
        <v>480</v>
      </c>
      <c r="R35" s="8">
        <f t="shared" si="10"/>
        <v>320</v>
      </c>
      <c r="S35" s="8">
        <f t="shared" si="10"/>
        <v>240</v>
      </c>
      <c r="T35" s="21">
        <f t="shared" si="10"/>
        <v>705</v>
      </c>
    </row>
    <row r="36" spans="2:22" x14ac:dyDescent="0.25">
      <c r="B36" s="34" t="s">
        <v>59</v>
      </c>
      <c r="C36" s="35"/>
      <c r="D36" s="35"/>
      <c r="E36" s="35"/>
      <c r="F36" s="6">
        <f>IF(F23=0,0,20)+IF(F24=0,0,20)+IF(F25=0,0,20)</f>
        <v>0</v>
      </c>
      <c r="G36" s="6">
        <f>(IF(G26=0,0,1)+IF(G27=0,0,1)+IF(G28=0,0,1))*30</f>
        <v>30</v>
      </c>
      <c r="H36" s="6">
        <f>(IF(H29=0,0,1)+IF(H30=0,0,1)+IF(H31=0,0,1))*20</f>
        <v>40</v>
      </c>
      <c r="I36" s="6">
        <f>(IF(I32=0,0,1)+IF(I33=0,0,1)+IF(I34=0,0,1))*30</f>
        <v>60</v>
      </c>
      <c r="J36" s="6">
        <v>0</v>
      </c>
      <c r="K36" s="6">
        <f>(IF(K17=0,0,1)+IF(K19=0,0,1)+IF(K20=0,0,1)+IF(K21=0,0,1))*15</f>
        <v>45</v>
      </c>
      <c r="L36" s="6">
        <f>(IF(L11=0,0,1)+IF(L12=0,0,1)+IF(L13=0,0,1)+IF(L14=0,0,1)+IF(L15=0,0,1)+IF(L16=0,0,1)+IF(L19=0,0,1)+IF(L20=0,0,1)+IF(L21=0,0,1)+IF(L22=0,0,1))*20</f>
        <v>120</v>
      </c>
      <c r="M36" s="22">
        <f>(IF(M11=0,0,1)+IF(M12=0,0,1)+IF(M13=0,0,1)+IF(M14=0,0,1)+IF(M15=0,0,1)+IF(M16=0,0,1)+IF(M19=0,0,1)+IF(M20=0,0,1)+IF(M21=0,0,1))*15</f>
        <v>75</v>
      </c>
      <c r="N36" s="22">
        <f>(IF(N11=0,0,1)+IF(N12=0,0,1)+IF(N13=0,0,1)+IF(N14=0,0,1)+IF(N15=0,0,1)+IF(N16=0,0,1)+IF(N19=0,0,1)+IF(N20=0,0,1)+IF(N21=0,0,1))*15</f>
        <v>75</v>
      </c>
      <c r="O36" s="22">
        <f>(IF(O5=0,0,1)+IF(O6=0,0,1)+IF(O7=0,0,1)+IF(O8=0,0,1)+IF(O9=0,0,1)+IF(O10=0,0,1))*20</f>
        <v>60</v>
      </c>
      <c r="P36" s="22">
        <f>(IF(P5=0,0,1)+IF(P6=0,0,1)+IF(P7=0,0,1)+IF(P8=0,0,1)+IF(P9=0,0,1)+IF(P10=0,0,1))*20</f>
        <v>60</v>
      </c>
      <c r="Q36" s="22">
        <f>(IF(Q11=0,0,1)+IF(Q12=0,0,1)+IF(Q13=0,0,1)+IF(Q14=0,0,1)+IF(Q15=0,0,1)+IF(Q16=0,0,1))*0</f>
        <v>0</v>
      </c>
      <c r="R36" s="22">
        <f>(IF(R11=0,0,1)+IF(R12=0,0,1)+IF(R13=0,0,1)+IF(R14=0,0,1)+IF(R15=0,0,1)+IF(R16=0,0,1))*0</f>
        <v>0</v>
      </c>
      <c r="S36" s="22">
        <f>(IF(S17=0,0,1))*0</f>
        <v>0</v>
      </c>
      <c r="T36" s="22">
        <f>(IF(T18=0,0,1)+IF(T22=0,0,1))*15</f>
        <v>30</v>
      </c>
    </row>
    <row r="37" spans="2:22" x14ac:dyDescent="0.25">
      <c r="B37" s="34" t="s">
        <v>60</v>
      </c>
      <c r="C37" s="35"/>
      <c r="D37" s="35"/>
      <c r="E37" s="35"/>
      <c r="F37" s="6">
        <v>1080</v>
      </c>
      <c r="G37" s="6">
        <v>300</v>
      </c>
      <c r="H37" s="6"/>
      <c r="I37" s="6">
        <v>560</v>
      </c>
      <c r="J37" s="6"/>
      <c r="K37" s="6"/>
      <c r="L37" s="6"/>
      <c r="M37" s="6">
        <v>720</v>
      </c>
      <c r="N37" s="6"/>
      <c r="O37" s="6"/>
      <c r="P37" s="6">
        <v>150</v>
      </c>
      <c r="Q37" s="6"/>
      <c r="R37" s="6"/>
      <c r="S37" s="6"/>
      <c r="T37" s="15">
        <v>30</v>
      </c>
    </row>
    <row r="38" spans="2:22" x14ac:dyDescent="0.25">
      <c r="B38" s="34" t="s">
        <v>74</v>
      </c>
      <c r="C38" s="35"/>
      <c r="D38" s="35"/>
      <c r="E38" s="35"/>
      <c r="F38" s="24"/>
      <c r="G38" s="24"/>
      <c r="H38" s="24"/>
      <c r="I38" s="24"/>
      <c r="J38" s="24"/>
      <c r="K38" s="24"/>
      <c r="L38" s="24">
        <v>480</v>
      </c>
      <c r="M38" s="24"/>
      <c r="N38" s="24">
        <v>480</v>
      </c>
      <c r="O38" s="24"/>
      <c r="P38" s="24"/>
      <c r="Q38" s="24"/>
      <c r="R38" s="24"/>
      <c r="S38" s="24"/>
      <c r="T38" s="15"/>
    </row>
    <row r="39" spans="2:22" x14ac:dyDescent="0.25">
      <c r="B39" s="34" t="s">
        <v>61</v>
      </c>
      <c r="C39" s="35"/>
      <c r="D39" s="35"/>
      <c r="E39" s="35"/>
      <c r="F39" s="6">
        <v>20</v>
      </c>
      <c r="G39" s="6">
        <v>30</v>
      </c>
      <c r="H39" s="6"/>
      <c r="I39" s="6">
        <v>30</v>
      </c>
      <c r="J39" s="6"/>
      <c r="K39" s="6"/>
      <c r="L39" s="6">
        <v>20</v>
      </c>
      <c r="M39" s="6">
        <v>20</v>
      </c>
      <c r="N39" s="6">
        <v>20</v>
      </c>
      <c r="O39" s="6"/>
      <c r="P39" s="6">
        <v>20</v>
      </c>
      <c r="Q39" s="6"/>
      <c r="R39" s="6"/>
      <c r="S39" s="6"/>
      <c r="T39" s="15">
        <v>15</v>
      </c>
    </row>
    <row r="40" spans="2:22" x14ac:dyDescent="0.25">
      <c r="B40" s="34" t="s">
        <v>62</v>
      </c>
      <c r="C40" s="35"/>
      <c r="D40" s="35"/>
      <c r="E40" s="35"/>
      <c r="F40" s="8">
        <f>SUM(F35:F39)</f>
        <v>1100</v>
      </c>
      <c r="G40" s="8">
        <f t="shared" ref="G40:T40" si="11">SUM(G35:G39)</f>
        <v>560</v>
      </c>
      <c r="H40" s="8">
        <f t="shared" si="11"/>
        <v>650</v>
      </c>
      <c r="I40" s="8">
        <f t="shared" si="11"/>
        <v>1510</v>
      </c>
      <c r="J40" s="8">
        <f t="shared" si="11"/>
        <v>0</v>
      </c>
      <c r="K40" s="8">
        <f t="shared" si="11"/>
        <v>385</v>
      </c>
      <c r="L40" s="8">
        <f t="shared" si="11"/>
        <v>1520</v>
      </c>
      <c r="M40" s="8">
        <f t="shared" si="11"/>
        <v>1265</v>
      </c>
      <c r="N40" s="8">
        <f t="shared" si="11"/>
        <v>1175</v>
      </c>
      <c r="O40" s="8">
        <f>SUM(O35:O39)</f>
        <v>340</v>
      </c>
      <c r="P40" s="8">
        <f t="shared" si="11"/>
        <v>440</v>
      </c>
      <c r="Q40" s="8">
        <f t="shared" si="11"/>
        <v>480</v>
      </c>
      <c r="R40" s="8">
        <f t="shared" si="11"/>
        <v>320</v>
      </c>
      <c r="S40" s="8">
        <f t="shared" si="11"/>
        <v>240</v>
      </c>
      <c r="T40" s="21">
        <f t="shared" si="11"/>
        <v>780</v>
      </c>
    </row>
    <row r="41" spans="2:22" ht="15.75" thickBot="1" x14ac:dyDescent="0.3">
      <c r="B41" s="37" t="s">
        <v>63</v>
      </c>
      <c r="C41" s="38"/>
      <c r="D41" s="38"/>
      <c r="E41" s="38"/>
      <c r="F41" s="12">
        <f>IF((F40-2400)/5&lt;0,0,(F40-2400))</f>
        <v>0</v>
      </c>
      <c r="G41" s="12">
        <f t="shared" ref="G41:T41" si="12">IF((G40-2400)/5&lt;0,0,(G40-2400))</f>
        <v>0</v>
      </c>
      <c r="H41" s="12">
        <f t="shared" si="12"/>
        <v>0</v>
      </c>
      <c r="I41" s="12">
        <f t="shared" si="12"/>
        <v>0</v>
      </c>
      <c r="J41" s="12">
        <f t="shared" si="12"/>
        <v>0</v>
      </c>
      <c r="K41" s="12">
        <f t="shared" si="12"/>
        <v>0</v>
      </c>
      <c r="L41" s="12">
        <f t="shared" si="12"/>
        <v>0</v>
      </c>
      <c r="M41" s="12">
        <f t="shared" si="12"/>
        <v>0</v>
      </c>
      <c r="N41" s="12">
        <f t="shared" si="12"/>
        <v>0</v>
      </c>
      <c r="O41" s="12">
        <f t="shared" si="12"/>
        <v>0</v>
      </c>
      <c r="P41" s="12">
        <f t="shared" si="12"/>
        <v>0</v>
      </c>
      <c r="Q41" s="12">
        <f t="shared" si="12"/>
        <v>0</v>
      </c>
      <c r="R41" s="12">
        <f t="shared" si="12"/>
        <v>0</v>
      </c>
      <c r="S41" s="12">
        <f t="shared" si="12"/>
        <v>0</v>
      </c>
      <c r="T41" s="12">
        <f t="shared" si="12"/>
        <v>0</v>
      </c>
    </row>
    <row r="43" spans="2:22" x14ac:dyDescent="0.25">
      <c r="F43" s="23">
        <v>1</v>
      </c>
      <c r="G43" s="23">
        <v>2</v>
      </c>
      <c r="H43" s="23">
        <v>3</v>
      </c>
      <c r="I43" s="23">
        <v>4</v>
      </c>
      <c r="J43" s="23">
        <v>5</v>
      </c>
      <c r="K43" s="23">
        <v>6</v>
      </c>
      <c r="L43" s="23">
        <v>7</v>
      </c>
      <c r="M43" s="23">
        <v>8</v>
      </c>
      <c r="N43" s="23">
        <v>9</v>
      </c>
      <c r="O43" s="23">
        <v>10</v>
      </c>
      <c r="P43" s="23">
        <v>11</v>
      </c>
      <c r="Q43" s="23">
        <v>12</v>
      </c>
      <c r="R43" s="23">
        <v>13</v>
      </c>
      <c r="S43" s="23">
        <v>14</v>
      </c>
      <c r="T43" s="23">
        <v>15</v>
      </c>
    </row>
  </sheetData>
  <mergeCells count="19">
    <mergeCell ref="B39:E39"/>
    <mergeCell ref="B40:E40"/>
    <mergeCell ref="B41:E41"/>
    <mergeCell ref="B32:B34"/>
    <mergeCell ref="B29:B31"/>
    <mergeCell ref="B37:E37"/>
    <mergeCell ref="B38:E38"/>
    <mergeCell ref="F3:T3"/>
    <mergeCell ref="E3:E4"/>
    <mergeCell ref="D3:D4"/>
    <mergeCell ref="B35:E35"/>
    <mergeCell ref="B36:E36"/>
    <mergeCell ref="B23:B25"/>
    <mergeCell ref="B19:B21"/>
    <mergeCell ref="B14:B16"/>
    <mergeCell ref="B11:B13"/>
    <mergeCell ref="B8:B10"/>
    <mergeCell ref="B5:B7"/>
    <mergeCell ref="B26:B2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Produktionsprogramm</vt:lpstr>
      <vt:lpstr>Disposition_P1</vt:lpstr>
      <vt:lpstr>Disposition_P2</vt:lpstr>
      <vt:lpstr>Disposition_P3</vt:lpstr>
      <vt:lpstr>Kapazitätsplan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Jaschkewitz</dc:creator>
  <cp:lastModifiedBy>Sven Jaschkewitz</cp:lastModifiedBy>
  <dcterms:created xsi:type="dcterms:W3CDTF">2015-09-22T17:28:29Z</dcterms:created>
  <dcterms:modified xsi:type="dcterms:W3CDTF">2015-10-27T12:44:27Z</dcterms:modified>
</cp:coreProperties>
</file>