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RND\Projects\2018\Dynamic Chassis\Documents and Presentations\"/>
    </mc:Choice>
  </mc:AlternateContent>
  <bookViews>
    <workbookView xWindow="0" yWindow="0" windowWidth="23490" windowHeight="12435" activeTab="1"/>
  </bookViews>
  <sheets>
    <sheet name="Definitions and Legrest Length" sheetId="12" r:id="rId1"/>
    <sheet name="Recline" sheetId="2" r:id="rId2"/>
    <sheet name="Leg Elevation" sheetId="3" r:id="rId3"/>
    <sheet name="Chassis Angle" sheetId="10" r:id="rId4"/>
    <sheet name="Seat Angle to Chassis" sheetId="11" r:id="rId5"/>
    <sheet name="Tilt" sheetId="1" r:id="rId6"/>
    <sheet name="Elevate" sheetId="4" r:id="rId7"/>
    <sheet name="Stand" sheetId="9" r:id="rId8"/>
    <sheet name="Floor &amp; Go Kart" sheetId="6" r:id="rId9"/>
    <sheet name="Actuators" sheetId="8" r:id="rId10"/>
    <sheet name="Lower Stan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9" i="2"/>
  <c r="R7" i="2"/>
  <c r="C35" i="4" l="1"/>
  <c r="C36" i="4"/>
  <c r="C37" i="4"/>
  <c r="C38" i="4"/>
  <c r="C39" i="4"/>
  <c r="C40" i="4"/>
  <c r="C29" i="4"/>
  <c r="C30" i="4"/>
  <c r="C31" i="4"/>
  <c r="C32" i="4"/>
  <c r="C33" i="4"/>
  <c r="C34" i="4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C24" i="11"/>
  <c r="C10" i="1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9" i="11"/>
  <c r="E8" i="11"/>
  <c r="L3" i="1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7" i="2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7" i="3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7" i="10"/>
  <c r="E22" i="9"/>
  <c r="E21" i="9"/>
  <c r="E20" i="9"/>
  <c r="E19" i="9"/>
  <c r="M8" i="9"/>
  <c r="M9" i="9"/>
  <c r="M10" i="9"/>
  <c r="M11" i="9"/>
  <c r="M12" i="9"/>
  <c r="M13" i="9"/>
  <c r="M14" i="9"/>
  <c r="M7" i="9"/>
  <c r="J14" i="9"/>
  <c r="G14" i="9"/>
  <c r="E14" i="9"/>
  <c r="K13" i="9"/>
  <c r="K14" i="9" s="1"/>
  <c r="J13" i="9"/>
  <c r="G13" i="9"/>
  <c r="E13" i="9"/>
  <c r="K12" i="9"/>
  <c r="J12" i="9"/>
  <c r="G12" i="9"/>
  <c r="E12" i="9"/>
  <c r="K11" i="9"/>
  <c r="J11" i="9"/>
  <c r="H11" i="9"/>
  <c r="H12" i="9" s="1"/>
  <c r="H13" i="9" s="1"/>
  <c r="H14" i="9" s="1"/>
  <c r="G11" i="9"/>
  <c r="E11" i="9"/>
  <c r="K10" i="9"/>
  <c r="J10" i="9"/>
  <c r="H10" i="9"/>
  <c r="G10" i="9"/>
  <c r="E10" i="9"/>
  <c r="K9" i="9"/>
  <c r="J9" i="9"/>
  <c r="H9" i="9"/>
  <c r="G9" i="9"/>
  <c r="E9" i="9"/>
  <c r="K8" i="9"/>
  <c r="J8" i="9"/>
  <c r="H8" i="9"/>
  <c r="G8" i="9"/>
  <c r="E8" i="9"/>
  <c r="B8" i="9"/>
  <c r="B9" i="9" s="1"/>
  <c r="B10" i="9" s="1"/>
  <c r="B11" i="9" s="1"/>
  <c r="B12" i="9" s="1"/>
  <c r="B13" i="9" s="1"/>
  <c r="B14" i="9" s="1"/>
  <c r="J7" i="9"/>
  <c r="G7" i="9"/>
  <c r="E7" i="9"/>
  <c r="M8" i="5"/>
  <c r="M9" i="5"/>
  <c r="M10" i="5"/>
  <c r="M11" i="5"/>
  <c r="M12" i="5"/>
  <c r="M13" i="5"/>
  <c r="M14" i="5"/>
  <c r="M7" i="5"/>
  <c r="J8" i="5"/>
  <c r="J9" i="5"/>
  <c r="J10" i="5"/>
  <c r="J11" i="5"/>
  <c r="J12" i="5"/>
  <c r="J13" i="5"/>
  <c r="J14" i="5"/>
  <c r="J7" i="5"/>
  <c r="G8" i="5"/>
  <c r="G9" i="5"/>
  <c r="G10" i="5"/>
  <c r="G11" i="5"/>
  <c r="G12" i="5"/>
  <c r="G13" i="5"/>
  <c r="G14" i="5"/>
  <c r="G7" i="5"/>
  <c r="E8" i="5"/>
  <c r="E9" i="5"/>
  <c r="E10" i="5"/>
  <c r="E11" i="5"/>
  <c r="E12" i="5"/>
  <c r="E13" i="5"/>
  <c r="E14" i="5"/>
  <c r="E7" i="5"/>
  <c r="K8" i="5"/>
  <c r="K9" i="5" s="1"/>
  <c r="K10" i="5" s="1"/>
  <c r="K11" i="5" s="1"/>
  <c r="K12" i="5" s="1"/>
  <c r="K13" i="5" s="1"/>
  <c r="K14" i="5" s="1"/>
  <c r="H8" i="5"/>
  <c r="H9" i="5" s="1"/>
  <c r="H10" i="5" s="1"/>
  <c r="H11" i="5" s="1"/>
  <c r="H12" i="5" s="1"/>
  <c r="H13" i="5" s="1"/>
  <c r="H14" i="5" s="1"/>
  <c r="B8" i="5"/>
  <c r="B9" i="5" s="1"/>
  <c r="B10" i="5" s="1"/>
  <c r="B11" i="5" s="1"/>
  <c r="B12" i="5" s="1"/>
  <c r="B13" i="5" s="1"/>
  <c r="B14" i="5" s="1"/>
  <c r="C11" i="1"/>
  <c r="C12" i="1" s="1"/>
  <c r="C13" i="1" s="1"/>
  <c r="C14" i="1" s="1"/>
  <c r="F8" i="6"/>
  <c r="F9" i="6"/>
  <c r="F10" i="6"/>
  <c r="F11" i="6"/>
  <c r="F12" i="6"/>
  <c r="F13" i="6"/>
  <c r="F14" i="6"/>
  <c r="F15" i="6"/>
  <c r="F16" i="6"/>
  <c r="F17" i="6"/>
  <c r="F7" i="6"/>
  <c r="D8" i="6"/>
  <c r="D9" i="6"/>
  <c r="D10" i="6"/>
  <c r="D11" i="6"/>
  <c r="D12" i="6"/>
  <c r="D13" i="6"/>
  <c r="D14" i="6"/>
  <c r="D15" i="6"/>
  <c r="D16" i="6"/>
  <c r="D17" i="6"/>
  <c r="D7" i="6"/>
  <c r="M6" i="6"/>
  <c r="M5" i="6"/>
  <c r="B9" i="6"/>
  <c r="B10" i="6" s="1"/>
  <c r="B11" i="6" s="1"/>
  <c r="B12" i="6" s="1"/>
  <c r="B13" i="6" s="1"/>
  <c r="B14" i="6" s="1"/>
  <c r="B15" i="6" s="1"/>
  <c r="B16" i="6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6" i="4"/>
  <c r="K4" i="4"/>
  <c r="K3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G7" i="1"/>
  <c r="G8" i="1"/>
  <c r="G9" i="1"/>
  <c r="G10" i="1"/>
  <c r="G11" i="1"/>
  <c r="G12" i="1"/>
  <c r="G13" i="1"/>
  <c r="G14" i="1"/>
  <c r="G15" i="1"/>
  <c r="G6" i="1"/>
  <c r="E7" i="1"/>
  <c r="E8" i="1"/>
  <c r="E9" i="1"/>
  <c r="E10" i="1"/>
  <c r="E11" i="1"/>
  <c r="E12" i="1"/>
  <c r="E13" i="1"/>
  <c r="E14" i="1"/>
  <c r="E15" i="1"/>
  <c r="E6" i="1"/>
  <c r="M4" i="1"/>
  <c r="M3" i="1"/>
  <c r="E7" i="8"/>
  <c r="E8" i="8"/>
  <c r="E9" i="8"/>
  <c r="E6" i="8"/>
  <c r="E28" i="8" l="1"/>
  <c r="E26" i="8"/>
  <c r="E24" i="8"/>
  <c r="E23" i="8"/>
  <c r="E21" i="8"/>
  <c r="E19" i="8"/>
  <c r="B15" i="1" l="1"/>
  <c r="B13" i="1"/>
  <c r="B14" i="1"/>
  <c r="B8" i="1"/>
  <c r="B9" i="1" s="1"/>
  <c r="B10" i="1" s="1"/>
  <c r="B11" i="1" s="1"/>
  <c r="B12" i="1" s="1"/>
  <c r="B7" i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0" i="2"/>
  <c r="B21" i="2"/>
  <c r="B14" i="2"/>
  <c r="B15" i="2"/>
  <c r="B16" i="2" s="1"/>
  <c r="B17" i="2" s="1"/>
  <c r="B18" i="2" s="1"/>
  <c r="B19" i="2" s="1"/>
  <c r="B9" i="2"/>
  <c r="B10" i="2" s="1"/>
  <c r="B11" i="2" s="1"/>
  <c r="B12" i="2" s="1"/>
  <c r="B13" i="2" s="1"/>
  <c r="B8" i="2"/>
</calcChain>
</file>

<file path=xl/sharedStrings.xml><?xml version="1.0" encoding="utf-8"?>
<sst xmlns="http://schemas.openxmlformats.org/spreadsheetml/2006/main" count="231" uniqueCount="62">
  <si>
    <t>Backrest Actuator</t>
  </si>
  <si>
    <t>Backrest Angle</t>
  </si>
  <si>
    <t>Backrest Actuator Length</t>
  </si>
  <si>
    <t>Legrest Angle</t>
  </si>
  <si>
    <t>Legrest Actuator Length</t>
  </si>
  <si>
    <t>Tilt Angle</t>
  </si>
  <si>
    <t>Tilt Actuator Length</t>
  </si>
  <si>
    <t>Spread Actuator Length</t>
  </si>
  <si>
    <t>Stand Angle</t>
  </si>
  <si>
    <t>STF Height</t>
  </si>
  <si>
    <t>(in)</t>
  </si>
  <si>
    <t>(mm)</t>
  </si>
  <si>
    <t>(deg)</t>
  </si>
  <si>
    <t>Wheel Spread Distance</t>
  </si>
  <si>
    <t>(%)</t>
  </si>
  <si>
    <t xml:space="preserve">Tilt </t>
  </si>
  <si>
    <t xml:space="preserve">Actuator </t>
  </si>
  <si>
    <t xml:space="preserve">Spread </t>
  </si>
  <si>
    <t>Backrest</t>
  </si>
  <si>
    <t>Legrest</t>
  </si>
  <si>
    <t>Max In</t>
  </si>
  <si>
    <t>Max Out</t>
  </si>
  <si>
    <t>stroke</t>
  </si>
  <si>
    <t>longest</t>
  </si>
  <si>
    <t>shortest</t>
  </si>
  <si>
    <t>spread</t>
  </si>
  <si>
    <t>tilt/stand</t>
  </si>
  <si>
    <t>stand</t>
  </si>
  <si>
    <t>tilt</t>
  </si>
  <si>
    <t>legrest</t>
  </si>
  <si>
    <t>recline</t>
  </si>
  <si>
    <t>Stroke</t>
  </si>
  <si>
    <t>% extended</t>
  </si>
  <si>
    <t>Tilt Actuator</t>
  </si>
  <si>
    <t>Spread Actuator</t>
  </si>
  <si>
    <t xml:space="preserve"> % extended</t>
  </si>
  <si>
    <t>Backrest Angle Possible</t>
  </si>
  <si>
    <t>Legrest Angle Possible</t>
  </si>
  <si>
    <t>90-160</t>
  </si>
  <si>
    <t>75-160</t>
  </si>
  <si>
    <t>105-160</t>
  </si>
  <si>
    <t>120-160</t>
  </si>
  <si>
    <t>130-160</t>
  </si>
  <si>
    <t>140-160</t>
  </si>
  <si>
    <t>150-160</t>
  </si>
  <si>
    <t>Legerest Angle</t>
  </si>
  <si>
    <t>Wheel Spread</t>
  </si>
  <si>
    <t>Legrest Actuator</t>
  </si>
  <si>
    <t>Chassis Angle</t>
  </si>
  <si>
    <t>STF</t>
  </si>
  <si>
    <t>Seat Angle to Chassis</t>
  </si>
  <si>
    <t>Drive Speed %</t>
  </si>
  <si>
    <t xml:space="preserve"> % extended max</t>
  </si>
  <si>
    <t xml:space="preserve"> % extended min</t>
  </si>
  <si>
    <t>% extended max (level)</t>
  </si>
  <si>
    <t>% extended min (tilted)</t>
  </si>
  <si>
    <t>Chassis angle = 48.5 deg</t>
  </si>
  <si>
    <t>stop here</t>
  </si>
  <si>
    <t>or here</t>
  </si>
  <si>
    <t>Measured on Prototype</t>
  </si>
  <si>
    <t>In CAD</t>
  </si>
  <si>
    <t xml:space="preserve">Measured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</si>
</sst>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Backrest</a:t>
            </a:r>
            <a:r>
              <a:rPr lang="en-US" baseline="0"/>
              <a:t> Angle - Backrest Actuator % Extended</a:t>
            </a:r>
            <a:endParaRPr lang="en-US"/>
          </a:p>
        </c:rich>
      </c:tx>
      <c:layout>
        <c:manualLayout>
          <c:xMode val="edge"/>
          <c:yMode val="edge"/>
          <c:x val="0.23155341550623029"/>
          <c:y val="1.797752808988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081076589264642"/>
                  <c:y val="-7.99315815860096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Recline!$B$7:$B$21</c:f>
              <c:numCache>
                <c:formatCode>General</c:formatCode>
                <c:ptCount val="15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</c:numCache>
            </c:numRef>
          </c:xVal>
          <c:yVal>
            <c:numRef>
              <c:f>Recline!$D$7:$D$21</c:f>
              <c:numCache>
                <c:formatCode>0.00</c:formatCode>
                <c:ptCount val="15"/>
                <c:pt idx="0">
                  <c:v>0</c:v>
                </c:pt>
                <c:pt idx="1">
                  <c:v>1.9587628865979441</c:v>
                </c:pt>
                <c:pt idx="2">
                  <c:v>5.3608247422680302</c:v>
                </c:pt>
                <c:pt idx="3">
                  <c:v>9.7938144329896915</c:v>
                </c:pt>
                <c:pt idx="4">
                  <c:v>15.154639175257719</c:v>
                </c:pt>
                <c:pt idx="5">
                  <c:v>21.340206185566998</c:v>
                </c:pt>
                <c:pt idx="6">
                  <c:v>28.247422680412377</c:v>
                </c:pt>
                <c:pt idx="7">
                  <c:v>35.567010309278352</c:v>
                </c:pt>
                <c:pt idx="8">
                  <c:v>43.09278350515465</c:v>
                </c:pt>
                <c:pt idx="9">
                  <c:v>50.515463917525771</c:v>
                </c:pt>
                <c:pt idx="10">
                  <c:v>57.835051546391782</c:v>
                </c:pt>
                <c:pt idx="11">
                  <c:v>64.742268041237125</c:v>
                </c:pt>
                <c:pt idx="12">
                  <c:v>71.23711340206188</c:v>
                </c:pt>
                <c:pt idx="13">
                  <c:v>77.216494845360799</c:v>
                </c:pt>
                <c:pt idx="14">
                  <c:v>82.783505154639187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4312"/>
        <c:axId val="216195280"/>
      </c:scatterChart>
      <c:valAx>
        <c:axId val="2162743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95280"/>
        <c:crosses val="autoZero"/>
        <c:crossBetween val="midCat"/>
      </c:valAx>
      <c:valAx>
        <c:axId val="216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Backrest Actuator % Extended - Backrest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843932397968666"/>
                  <c:y val="-3.8588591479594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4835493297048939E-2"/>
                  <c:y val="-1.43695402277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Recline!$C$35:$C$52</c:f>
              <c:numCache>
                <c:formatCode>0.00</c:formatCode>
                <c:ptCount val="18"/>
                <c:pt idx="0">
                  <c:v>0</c:v>
                </c:pt>
                <c:pt idx="1">
                  <c:v>1.9587628865979441</c:v>
                </c:pt>
                <c:pt idx="2">
                  <c:v>5.3608247422680302</c:v>
                </c:pt>
                <c:pt idx="3">
                  <c:v>9.7938144329896915</c:v>
                </c:pt>
                <c:pt idx="4">
                  <c:v>15.154639175257719</c:v>
                </c:pt>
                <c:pt idx="5">
                  <c:v>21.340206185566998</c:v>
                </c:pt>
                <c:pt idx="6">
                  <c:v>28.247422680412377</c:v>
                </c:pt>
                <c:pt idx="7">
                  <c:v>35.567010309278352</c:v>
                </c:pt>
                <c:pt idx="8">
                  <c:v>43.09278350515465</c:v>
                </c:pt>
                <c:pt idx="9">
                  <c:v>50.515463917525771</c:v>
                </c:pt>
                <c:pt idx="10">
                  <c:v>57.835051546391782</c:v>
                </c:pt>
                <c:pt idx="11">
                  <c:v>64.742268041237125</c:v>
                </c:pt>
                <c:pt idx="12">
                  <c:v>71.23711340206188</c:v>
                </c:pt>
                <c:pt idx="13">
                  <c:v>77.216494845360799</c:v>
                </c:pt>
                <c:pt idx="14">
                  <c:v>82.783505154639187</c:v>
                </c:pt>
                <c:pt idx="15" formatCode="General">
                  <c:v>89</c:v>
                </c:pt>
                <c:pt idx="16" formatCode="General">
                  <c:v>95</c:v>
                </c:pt>
                <c:pt idx="17" formatCode="General">
                  <c:v>100</c:v>
                </c:pt>
              </c:numCache>
            </c:numRef>
          </c:xVal>
          <c:yVal>
            <c:numRef>
              <c:f>Recline!$D$35:$D$52</c:f>
              <c:numCache>
                <c:formatCode>General</c:formatCode>
                <c:ptCount val="18"/>
                <c:pt idx="0">
                  <c:v>86.95</c:v>
                </c:pt>
                <c:pt idx="1">
                  <c:v>87.15</c:v>
                </c:pt>
                <c:pt idx="2">
                  <c:v>92.45</c:v>
                </c:pt>
                <c:pt idx="3">
                  <c:v>94.85</c:v>
                </c:pt>
                <c:pt idx="4">
                  <c:v>97.15</c:v>
                </c:pt>
                <c:pt idx="5">
                  <c:v>99.85</c:v>
                </c:pt>
                <c:pt idx="6">
                  <c:v>103.25</c:v>
                </c:pt>
                <c:pt idx="7">
                  <c:v>106.15</c:v>
                </c:pt>
                <c:pt idx="8">
                  <c:v>109.25</c:v>
                </c:pt>
                <c:pt idx="9">
                  <c:v>113.05</c:v>
                </c:pt>
                <c:pt idx="10">
                  <c:v>118.05</c:v>
                </c:pt>
                <c:pt idx="11">
                  <c:v>122.45</c:v>
                </c:pt>
                <c:pt idx="12">
                  <c:v>123.15</c:v>
                </c:pt>
                <c:pt idx="13">
                  <c:v>126.95</c:v>
                </c:pt>
                <c:pt idx="14">
                  <c:v>135.05000000000001</c:v>
                </c:pt>
                <c:pt idx="15">
                  <c:v>143.15</c:v>
                </c:pt>
                <c:pt idx="16">
                  <c:v>155.85</c:v>
                </c:pt>
                <c:pt idx="17">
                  <c:v>159.05000000000001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5672"/>
        <c:axId val="103436896"/>
      </c:scatterChart>
      <c:valAx>
        <c:axId val="2161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6896"/>
        <c:crosses val="autoZero"/>
        <c:crossBetween val="midCat"/>
      </c:valAx>
      <c:valAx>
        <c:axId val="1034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9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Legrest</a:t>
            </a:r>
            <a:r>
              <a:rPr lang="en-US" baseline="0"/>
              <a:t> Angle - Legrest Actuator %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2654344221408837"/>
                  <c:y val="-3.0047244094488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'Leg Elevation'!$B$7:$B$23</c:f>
              <c:numCache>
                <c:formatCode>General</c:formatCode>
                <c:ptCount val="1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</c:numCache>
            </c:numRef>
          </c:xVal>
          <c:yVal>
            <c:numRef>
              <c:f>'Leg Elevation'!$D$7:$D$23</c:f>
              <c:numCache>
                <c:formatCode>0.00</c:formatCode>
                <c:ptCount val="17"/>
                <c:pt idx="0">
                  <c:v>0</c:v>
                </c:pt>
                <c:pt idx="1">
                  <c:v>1.9000000000000059</c:v>
                </c:pt>
                <c:pt idx="2">
                  <c:v>4.5999999999999943</c:v>
                </c:pt>
                <c:pt idx="3">
                  <c:v>7.8000000000000114</c:v>
                </c:pt>
                <c:pt idx="4">
                  <c:v>14.499999999999998</c:v>
                </c:pt>
                <c:pt idx="5">
                  <c:v>16.599999999999994</c:v>
                </c:pt>
                <c:pt idx="6">
                  <c:v>22.599999999999994</c:v>
                </c:pt>
                <c:pt idx="7">
                  <c:v>29.900000000000006</c:v>
                </c:pt>
                <c:pt idx="8">
                  <c:v>38.699999999999989</c:v>
                </c:pt>
                <c:pt idx="9">
                  <c:v>48.800000000000011</c:v>
                </c:pt>
                <c:pt idx="10">
                  <c:v>59.600000000000023</c:v>
                </c:pt>
                <c:pt idx="11">
                  <c:v>70</c:v>
                </c:pt>
                <c:pt idx="12">
                  <c:v>79.100000000000023</c:v>
                </c:pt>
                <c:pt idx="13">
                  <c:v>86</c:v>
                </c:pt>
                <c:pt idx="14">
                  <c:v>90.800000000000011</c:v>
                </c:pt>
                <c:pt idx="15">
                  <c:v>93.5</c:v>
                </c:pt>
                <c:pt idx="16">
                  <c:v>94.699999999999989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8312"/>
        <c:axId val="433578704"/>
      </c:scatterChart>
      <c:valAx>
        <c:axId val="43357831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8704"/>
        <c:crosses val="autoZero"/>
        <c:crossBetween val="midCat"/>
      </c:valAx>
      <c:valAx>
        <c:axId val="433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Legrest Actuator % Extended</a:t>
            </a:r>
            <a:r>
              <a:rPr lang="en-US" baseline="0"/>
              <a:t> - Legrest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941901571246686"/>
                  <c:y val="-5.4879414924660294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'Leg Elevation'!$C$33:$C$49</c:f>
              <c:numCache>
                <c:formatCode>General</c:formatCode>
                <c:ptCount val="17"/>
                <c:pt idx="0">
                  <c:v>0</c:v>
                </c:pt>
                <c:pt idx="1">
                  <c:v>1.9000000000000059</c:v>
                </c:pt>
                <c:pt idx="2">
                  <c:v>4.5999999999999943</c:v>
                </c:pt>
                <c:pt idx="3">
                  <c:v>7.8000000000000114</c:v>
                </c:pt>
                <c:pt idx="4">
                  <c:v>14.499999999999998</c:v>
                </c:pt>
                <c:pt idx="5">
                  <c:v>16.599999999999994</c:v>
                </c:pt>
                <c:pt idx="6">
                  <c:v>22.599999999999994</c:v>
                </c:pt>
                <c:pt idx="7">
                  <c:v>29.900000000000006</c:v>
                </c:pt>
                <c:pt idx="8">
                  <c:v>38.699999999999989</c:v>
                </c:pt>
                <c:pt idx="9">
                  <c:v>48.800000000000011</c:v>
                </c:pt>
                <c:pt idx="10">
                  <c:v>59.600000000000023</c:v>
                </c:pt>
                <c:pt idx="11">
                  <c:v>70</c:v>
                </c:pt>
                <c:pt idx="12">
                  <c:v>79.100000000000023</c:v>
                </c:pt>
                <c:pt idx="13">
                  <c:v>86</c:v>
                </c:pt>
                <c:pt idx="14">
                  <c:v>90.800000000000011</c:v>
                </c:pt>
                <c:pt idx="15">
                  <c:v>93.5</c:v>
                </c:pt>
                <c:pt idx="16">
                  <c:v>94.699999999999989</c:v>
                </c:pt>
              </c:numCache>
            </c:numRef>
          </c:xVal>
          <c:yVal>
            <c:numRef>
              <c:f>'Leg Elevation'!$D$33:$D$49</c:f>
              <c:numCache>
                <c:formatCode>General</c:formatCode>
                <c:ptCount val="17"/>
                <c:pt idx="0">
                  <c:v>82.4</c:v>
                </c:pt>
                <c:pt idx="1">
                  <c:v>90</c:v>
                </c:pt>
                <c:pt idx="2">
                  <c:v>94.8</c:v>
                </c:pt>
                <c:pt idx="3">
                  <c:v>96.9</c:v>
                </c:pt>
                <c:pt idx="4">
                  <c:v>106.5</c:v>
                </c:pt>
                <c:pt idx="5">
                  <c:v>107.6</c:v>
                </c:pt>
                <c:pt idx="6">
                  <c:v>111.7</c:v>
                </c:pt>
                <c:pt idx="7">
                  <c:v>117.2</c:v>
                </c:pt>
                <c:pt idx="8">
                  <c:v>121.7</c:v>
                </c:pt>
                <c:pt idx="9">
                  <c:v>127.4</c:v>
                </c:pt>
                <c:pt idx="10">
                  <c:v>132.19999999999999</c:v>
                </c:pt>
                <c:pt idx="11">
                  <c:v>136.9</c:v>
                </c:pt>
                <c:pt idx="12">
                  <c:v>141.5</c:v>
                </c:pt>
                <c:pt idx="13">
                  <c:v>148.19999999999999</c:v>
                </c:pt>
                <c:pt idx="14">
                  <c:v>152.19999999999999</c:v>
                </c:pt>
                <c:pt idx="15">
                  <c:v>157.1</c:v>
                </c:pt>
                <c:pt idx="16">
                  <c:v>162.69999999999999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9488"/>
        <c:axId val="433579880"/>
      </c:scatterChart>
      <c:valAx>
        <c:axId val="4335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9880"/>
        <c:crosses val="autoZero"/>
        <c:crossBetween val="midCat"/>
      </c:valAx>
      <c:valAx>
        <c:axId val="4335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Chassis Angle to Floor - </a:t>
            </a:r>
            <a:r>
              <a:rPr lang="en-US" baseline="0"/>
              <a:t>Spread Actuator %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0071897486860767E-2"/>
                  <c:y val="-0.69907823796393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'Chassis Angle'!$C$7:$C$23</c:f>
              <c:numCache>
                <c:formatCode>General</c:formatCode>
                <c:ptCount val="17"/>
                <c:pt idx="0">
                  <c:v>3.2</c:v>
                </c:pt>
                <c:pt idx="1">
                  <c:v>7.9</c:v>
                </c:pt>
                <c:pt idx="2">
                  <c:v>10.5</c:v>
                </c:pt>
                <c:pt idx="3">
                  <c:v>13.2</c:v>
                </c:pt>
                <c:pt idx="4">
                  <c:v>15.9</c:v>
                </c:pt>
                <c:pt idx="5">
                  <c:v>18.600000000000001</c:v>
                </c:pt>
                <c:pt idx="6">
                  <c:v>21.4</c:v>
                </c:pt>
                <c:pt idx="7">
                  <c:v>24.2</c:v>
                </c:pt>
                <c:pt idx="8">
                  <c:v>27.1</c:v>
                </c:pt>
                <c:pt idx="9">
                  <c:v>30</c:v>
                </c:pt>
                <c:pt idx="10">
                  <c:v>33</c:v>
                </c:pt>
                <c:pt idx="11">
                  <c:v>36.1</c:v>
                </c:pt>
                <c:pt idx="12">
                  <c:v>39.4</c:v>
                </c:pt>
                <c:pt idx="13">
                  <c:v>42.8</c:v>
                </c:pt>
                <c:pt idx="14">
                  <c:v>46.3</c:v>
                </c:pt>
                <c:pt idx="15">
                  <c:v>50.1</c:v>
                </c:pt>
                <c:pt idx="16">
                  <c:v>52.9</c:v>
                </c:pt>
              </c:numCache>
            </c:numRef>
          </c:xVal>
          <c:yVal>
            <c:numRef>
              <c:f>'Chassis Angle'!$E$7:$E$23</c:f>
              <c:numCache>
                <c:formatCode>0.00</c:formatCode>
                <c:ptCount val="17"/>
                <c:pt idx="0">
                  <c:v>100</c:v>
                </c:pt>
                <c:pt idx="1">
                  <c:v>91.826923076923066</c:v>
                </c:pt>
                <c:pt idx="2">
                  <c:v>85.865384615384627</c:v>
                </c:pt>
                <c:pt idx="3">
                  <c:v>79.615384615384627</c:v>
                </c:pt>
                <c:pt idx="4">
                  <c:v>73.269230769230759</c:v>
                </c:pt>
                <c:pt idx="5">
                  <c:v>66.634615384615387</c:v>
                </c:pt>
                <c:pt idx="6">
                  <c:v>59.90384615384616</c:v>
                </c:pt>
                <c:pt idx="7">
                  <c:v>53.076923076923066</c:v>
                </c:pt>
                <c:pt idx="8">
                  <c:v>46.153846153846153</c:v>
                </c:pt>
                <c:pt idx="9">
                  <c:v>39.230769230769241</c:v>
                </c:pt>
                <c:pt idx="10">
                  <c:v>32.307692307692335</c:v>
                </c:pt>
                <c:pt idx="11">
                  <c:v>25.576923076923098</c:v>
                </c:pt>
                <c:pt idx="12">
                  <c:v>19.038461538461547</c:v>
                </c:pt>
                <c:pt idx="13">
                  <c:v>12.788461538461549</c:v>
                </c:pt>
                <c:pt idx="14">
                  <c:v>7.1153846153846203</c:v>
                </c:pt>
                <c:pt idx="15">
                  <c:v>2.1153846153846043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0664"/>
        <c:axId val="433581056"/>
      </c:scatterChart>
      <c:valAx>
        <c:axId val="43358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056"/>
        <c:crosses val="autoZero"/>
        <c:crossBetween val="midCat"/>
      </c:valAx>
      <c:valAx>
        <c:axId val="43358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Actuator % Extended - Chassis Angle to Floor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4533759367035638E-2"/>
                  <c:y val="-0.67485186577594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'Chassis Angle'!$E$37:$E$53</c:f>
              <c:numCache>
                <c:formatCode>0.00</c:formatCode>
                <c:ptCount val="17"/>
                <c:pt idx="0">
                  <c:v>100</c:v>
                </c:pt>
                <c:pt idx="1">
                  <c:v>91.826923076923066</c:v>
                </c:pt>
                <c:pt idx="2">
                  <c:v>85.865384615384627</c:v>
                </c:pt>
                <c:pt idx="3">
                  <c:v>79.615384615384627</c:v>
                </c:pt>
                <c:pt idx="4">
                  <c:v>73.269230769230759</c:v>
                </c:pt>
                <c:pt idx="5">
                  <c:v>66.634615384615387</c:v>
                </c:pt>
                <c:pt idx="6">
                  <c:v>59.90384615384616</c:v>
                </c:pt>
                <c:pt idx="7">
                  <c:v>53.076923076923066</c:v>
                </c:pt>
                <c:pt idx="8">
                  <c:v>46.153846153846153</c:v>
                </c:pt>
                <c:pt idx="9">
                  <c:v>39.230769230769241</c:v>
                </c:pt>
                <c:pt idx="10">
                  <c:v>32.307692307692335</c:v>
                </c:pt>
                <c:pt idx="11">
                  <c:v>25.576923076923098</c:v>
                </c:pt>
                <c:pt idx="12">
                  <c:v>19.038461538461547</c:v>
                </c:pt>
                <c:pt idx="13">
                  <c:v>12.788461538461549</c:v>
                </c:pt>
                <c:pt idx="14">
                  <c:v>7.1153846153846203</c:v>
                </c:pt>
                <c:pt idx="15">
                  <c:v>2.1153846153846043</c:v>
                </c:pt>
                <c:pt idx="16">
                  <c:v>0</c:v>
                </c:pt>
              </c:numCache>
            </c:numRef>
          </c:xVal>
          <c:yVal>
            <c:numRef>
              <c:f>'Chassis Angle'!$F$37:$F$53</c:f>
              <c:numCache>
                <c:formatCode>General</c:formatCode>
                <c:ptCount val="17"/>
                <c:pt idx="0">
                  <c:v>3.5</c:v>
                </c:pt>
                <c:pt idx="1">
                  <c:v>6.4</c:v>
                </c:pt>
                <c:pt idx="2">
                  <c:v>8.8000000000000007</c:v>
                </c:pt>
                <c:pt idx="3">
                  <c:v>11.2</c:v>
                </c:pt>
                <c:pt idx="4">
                  <c:v>13.8</c:v>
                </c:pt>
                <c:pt idx="5">
                  <c:v>16.399999999999999</c:v>
                </c:pt>
                <c:pt idx="6">
                  <c:v>19.5</c:v>
                </c:pt>
                <c:pt idx="7">
                  <c:v>22.7</c:v>
                </c:pt>
                <c:pt idx="8">
                  <c:v>25.2</c:v>
                </c:pt>
                <c:pt idx="9">
                  <c:v>28.2</c:v>
                </c:pt>
                <c:pt idx="10">
                  <c:v>31.1</c:v>
                </c:pt>
                <c:pt idx="11">
                  <c:v>34.5</c:v>
                </c:pt>
                <c:pt idx="12">
                  <c:v>37.6</c:v>
                </c:pt>
                <c:pt idx="13">
                  <c:v>40.4</c:v>
                </c:pt>
                <c:pt idx="14">
                  <c:v>44</c:v>
                </c:pt>
                <c:pt idx="15">
                  <c:v>47.5</c:v>
                </c:pt>
                <c:pt idx="16">
                  <c:v>48.5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1840"/>
        <c:axId val="433696264"/>
      </c:scatterChart>
      <c:valAx>
        <c:axId val="4335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6264"/>
        <c:crosses val="autoZero"/>
        <c:crossBetween val="midCat"/>
      </c:valAx>
      <c:valAx>
        <c:axId val="4336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Seat Angle to Chassis - Tilt Actuator</a:t>
            </a:r>
            <a:r>
              <a:rPr lang="en-US" baseline="0"/>
              <a:t> % Extended</a:t>
            </a:r>
            <a:endParaRPr lang="en-US"/>
          </a:p>
        </c:rich>
      </c:tx>
      <c:layout>
        <c:manualLayout>
          <c:xMode val="edge"/>
          <c:yMode val="edge"/>
          <c:x val="0.23242549289316827"/>
          <c:y val="2.349486049926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'Seat Angle to Chassis'!$C$8:$C$24</c:f>
              <c:numCache>
                <c:formatCode>General</c:formatCode>
                <c:ptCount val="17"/>
                <c:pt idx="0">
                  <c:v>3</c:v>
                </c:pt>
                <c:pt idx="1">
                  <c:v>10.25</c:v>
                </c:pt>
                <c:pt idx="2">
                  <c:v>17.5</c:v>
                </c:pt>
                <c:pt idx="3">
                  <c:v>24.75</c:v>
                </c:pt>
                <c:pt idx="4">
                  <c:v>32</c:v>
                </c:pt>
                <c:pt idx="5">
                  <c:v>39.25</c:v>
                </c:pt>
                <c:pt idx="6">
                  <c:v>46.5</c:v>
                </c:pt>
                <c:pt idx="7">
                  <c:v>53.75</c:v>
                </c:pt>
                <c:pt idx="8">
                  <c:v>61</c:v>
                </c:pt>
                <c:pt idx="9">
                  <c:v>68.25</c:v>
                </c:pt>
                <c:pt idx="10">
                  <c:v>75.5</c:v>
                </c:pt>
                <c:pt idx="11">
                  <c:v>82.75</c:v>
                </c:pt>
                <c:pt idx="12">
                  <c:v>90</c:v>
                </c:pt>
                <c:pt idx="13">
                  <c:v>97.25</c:v>
                </c:pt>
                <c:pt idx="14">
                  <c:v>104.5</c:v>
                </c:pt>
                <c:pt idx="15">
                  <c:v>111.75</c:v>
                </c:pt>
                <c:pt idx="16">
                  <c:v>119</c:v>
                </c:pt>
              </c:numCache>
            </c:numRef>
          </c:xVal>
          <c:yVal>
            <c:numRef>
              <c:f>'Seat Angle to Chassis'!$E$8:$E$24</c:f>
              <c:numCache>
                <c:formatCode>0.00</c:formatCode>
                <c:ptCount val="17"/>
                <c:pt idx="0">
                  <c:v>0</c:v>
                </c:pt>
                <c:pt idx="1">
                  <c:v>4.1139240506329111</c:v>
                </c:pt>
                <c:pt idx="2">
                  <c:v>9.1139240506328978</c:v>
                </c:pt>
                <c:pt idx="3">
                  <c:v>14.873417721518987</c:v>
                </c:pt>
                <c:pt idx="4">
                  <c:v>21.26582278481014</c:v>
                </c:pt>
                <c:pt idx="5">
                  <c:v>28.164556962025316</c:v>
                </c:pt>
                <c:pt idx="6">
                  <c:v>35.379746835443022</c:v>
                </c:pt>
                <c:pt idx="7">
                  <c:v>42.784810126582293</c:v>
                </c:pt>
                <c:pt idx="8">
                  <c:v>50.189873417721529</c:v>
                </c:pt>
                <c:pt idx="9">
                  <c:v>57.594936708860757</c:v>
                </c:pt>
                <c:pt idx="10">
                  <c:v>64.810126582278471</c:v>
                </c:pt>
                <c:pt idx="11">
                  <c:v>71.708860759493675</c:v>
                </c:pt>
                <c:pt idx="12">
                  <c:v>78.291139240506325</c:v>
                </c:pt>
                <c:pt idx="13">
                  <c:v>84.493670886075947</c:v>
                </c:pt>
                <c:pt idx="14">
                  <c:v>90.126582278480996</c:v>
                </c:pt>
                <c:pt idx="15">
                  <c:v>95.25316455696202</c:v>
                </c:pt>
                <c:pt idx="16">
                  <c:v>99.74683544303798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048"/>
        <c:axId val="433697440"/>
      </c:scatterChart>
      <c:valAx>
        <c:axId val="4336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7440"/>
        <c:crosses val="autoZero"/>
        <c:crossBetween val="midCat"/>
      </c:valAx>
      <c:valAx>
        <c:axId val="4336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Actuator % Extended - Seat Angle to Chassis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518342432433395"/>
                  <c:y val="-6.0730660097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'Seat Angle to Chassis'!$D$34:$D$50</c:f>
              <c:numCache>
                <c:formatCode>0.00</c:formatCode>
                <c:ptCount val="17"/>
                <c:pt idx="0">
                  <c:v>0</c:v>
                </c:pt>
                <c:pt idx="1">
                  <c:v>4.1139240506329111</c:v>
                </c:pt>
                <c:pt idx="2">
                  <c:v>9.1139240506328978</c:v>
                </c:pt>
                <c:pt idx="3">
                  <c:v>14.873417721518987</c:v>
                </c:pt>
                <c:pt idx="4">
                  <c:v>21.26582278481014</c:v>
                </c:pt>
                <c:pt idx="5">
                  <c:v>28.164556962025316</c:v>
                </c:pt>
                <c:pt idx="6">
                  <c:v>35.379746835443022</c:v>
                </c:pt>
                <c:pt idx="7">
                  <c:v>42.784810126582293</c:v>
                </c:pt>
                <c:pt idx="8">
                  <c:v>50.189873417721529</c:v>
                </c:pt>
                <c:pt idx="9">
                  <c:v>57.594936708860757</c:v>
                </c:pt>
                <c:pt idx="10">
                  <c:v>64.810126582278471</c:v>
                </c:pt>
                <c:pt idx="11">
                  <c:v>71.708860759493675</c:v>
                </c:pt>
                <c:pt idx="12">
                  <c:v>78.291139240506325</c:v>
                </c:pt>
                <c:pt idx="13">
                  <c:v>84.493670886075947</c:v>
                </c:pt>
                <c:pt idx="14">
                  <c:v>90.126582278480996</c:v>
                </c:pt>
                <c:pt idx="15">
                  <c:v>95.25316455696202</c:v>
                </c:pt>
                <c:pt idx="16">
                  <c:v>99.74683544303798</c:v>
                </c:pt>
              </c:numCache>
            </c:numRef>
          </c:xVal>
          <c:yVal>
            <c:numRef>
              <c:f>'Seat Angle to Chassis'!$E$34:$E$50</c:f>
              <c:numCache>
                <c:formatCode>General</c:formatCode>
                <c:ptCount val="17"/>
                <c:pt idx="0">
                  <c:v>4.0999999999999996</c:v>
                </c:pt>
                <c:pt idx="1">
                  <c:v>12.3</c:v>
                </c:pt>
                <c:pt idx="2">
                  <c:v>17.899999999999999</c:v>
                </c:pt>
                <c:pt idx="3">
                  <c:v>25.4</c:v>
                </c:pt>
                <c:pt idx="4">
                  <c:v>32.1</c:v>
                </c:pt>
                <c:pt idx="5">
                  <c:v>39.4</c:v>
                </c:pt>
                <c:pt idx="6">
                  <c:v>46.9</c:v>
                </c:pt>
                <c:pt idx="7">
                  <c:v>54.1</c:v>
                </c:pt>
                <c:pt idx="8">
                  <c:v>61.4</c:v>
                </c:pt>
                <c:pt idx="9">
                  <c:v>69.2</c:v>
                </c:pt>
                <c:pt idx="10">
                  <c:v>76.400000000000006</c:v>
                </c:pt>
                <c:pt idx="11">
                  <c:v>83.4</c:v>
                </c:pt>
                <c:pt idx="12">
                  <c:v>89.7</c:v>
                </c:pt>
                <c:pt idx="13">
                  <c:v>97.8</c:v>
                </c:pt>
                <c:pt idx="14">
                  <c:v>105.5</c:v>
                </c:pt>
                <c:pt idx="15">
                  <c:v>112.4</c:v>
                </c:pt>
                <c:pt idx="1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8224"/>
        <c:axId val="433698616"/>
      </c:scatterChart>
      <c:valAx>
        <c:axId val="4336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8616"/>
        <c:crosses val="autoZero"/>
        <c:crossBetween val="midCat"/>
      </c:valAx>
      <c:valAx>
        <c:axId val="4336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Tilt!$G$10:$G$15</c:f>
              <c:numCache>
                <c:formatCode>0.0%</c:formatCode>
                <c:ptCount val="6"/>
                <c:pt idx="0">
                  <c:v>0.39230769230769241</c:v>
                </c:pt>
                <c:pt idx="1">
                  <c:v>0.29615384615384627</c:v>
                </c:pt>
                <c:pt idx="2">
                  <c:v>0.21538461538461545</c:v>
                </c:pt>
                <c:pt idx="3">
                  <c:v>0.14807692307692313</c:v>
                </c:pt>
                <c:pt idx="4">
                  <c:v>9.2307692307692257E-2</c:v>
                </c:pt>
                <c:pt idx="5">
                  <c:v>4.711538461538467E-2</c:v>
                </c:pt>
              </c:numCache>
            </c:numRef>
          </c:xVal>
          <c:yVal>
            <c:numRef>
              <c:f>Tilt!$E$10:$E$15</c:f>
              <c:numCache>
                <c:formatCode>0.0%</c:formatCode>
                <c:ptCount val="6"/>
                <c:pt idx="0">
                  <c:v>3.9240506329113849E-2</c:v>
                </c:pt>
                <c:pt idx="1">
                  <c:v>3.4810126582278479E-2</c:v>
                </c:pt>
                <c:pt idx="2">
                  <c:v>2.7848101265822642E-2</c:v>
                </c:pt>
                <c:pt idx="3">
                  <c:v>1.9620253164557105E-2</c:v>
                </c:pt>
                <c:pt idx="4">
                  <c:v>1.0126582278481157E-2</c:v>
                </c:pt>
                <c:pt idx="5">
                  <c:v>6.3291139240520718E-4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9400"/>
        <c:axId val="433699792"/>
      </c:scatterChart>
      <c:valAx>
        <c:axId val="4336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9792"/>
        <c:crosses val="autoZero"/>
        <c:crossBetween val="midCat"/>
      </c:valAx>
      <c:valAx>
        <c:axId val="433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1</xdr:row>
      <xdr:rowOff>91936</xdr:rowOff>
    </xdr:from>
    <xdr:to>
      <xdr:col>13</xdr:col>
      <xdr:colOff>476251</xdr:colOff>
      <xdr:row>37</xdr:row>
      <xdr:rowOff>132288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272911"/>
          <a:ext cx="9201150" cy="6555452"/>
        </a:xfrm>
        <a:prstGeom prst="rect">
          <a:avLst/>
        </a:prstGeom>
      </xdr:spPr>
    </xdr:pic>
    <xdr:clientData/>
  </xdr:twoCellAnchor>
  <xdr:twoCellAnchor editAs="oneCell">
    <xdr:from>
      <xdr:col>13</xdr:col>
      <xdr:colOff>619125</xdr:colOff>
      <xdr:row>0</xdr:row>
      <xdr:rowOff>0</xdr:rowOff>
    </xdr:from>
    <xdr:to>
      <xdr:col>21</xdr:col>
      <xdr:colOff>542249</xdr:colOff>
      <xdr:row>40</xdr:row>
      <xdr:rowOff>65762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4525" y="0"/>
          <a:ext cx="5409524" cy="7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3</xdr:row>
      <xdr:rowOff>85724</xdr:rowOff>
    </xdr:from>
    <xdr:to>
      <xdr:col>12</xdr:col>
      <xdr:colOff>600075</xdr:colOff>
      <xdr:row>26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30</xdr:row>
      <xdr:rowOff>52387</xdr:rowOff>
    </xdr:from>
    <xdr:to>
      <xdr:col>13</xdr:col>
      <xdr:colOff>9525</xdr:colOff>
      <xdr:row>51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652462</xdr:colOff>
      <xdr:row>4</xdr:row>
      <xdr:rowOff>66674</xdr:rowOff>
    </xdr:from>
    <xdr:to>
      <xdr:col>14</xdr:col>
      <xdr:colOff>361950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28</xdr:row>
      <xdr:rowOff>19050</xdr:rowOff>
    </xdr:from>
    <xdr:to>
      <xdr:col>14</xdr:col>
      <xdr:colOff>323850</xdr:colOff>
      <xdr:row>52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633411</xdr:colOff>
      <xdr:row>0</xdr:row>
      <xdr:rowOff>57150</xdr:rowOff>
    </xdr:from>
    <xdr:to>
      <xdr:col>17</xdr:col>
      <xdr:colOff>390524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33</xdr:row>
      <xdr:rowOff>4761</xdr:rowOff>
    </xdr:from>
    <xdr:to>
      <xdr:col>17</xdr:col>
      <xdr:colOff>361950</xdr:colOff>
      <xdr:row>53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4</xdr:row>
      <xdr:rowOff>0</xdr:rowOff>
    </xdr:from>
    <xdr:to>
      <xdr:col>14</xdr:col>
      <xdr:colOff>219074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571499</xdr:colOff>
      <xdr:row>29</xdr:row>
      <xdr:rowOff>138111</xdr:rowOff>
    </xdr:from>
    <xdr:to>
      <xdr:col>14</xdr:col>
      <xdr:colOff>371474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1724025</xdr:colOff>
      <xdr:row>19</xdr:row>
      <xdr:rowOff>38100</xdr:rowOff>
    </xdr:from>
    <xdr:to>
      <xdr:col>8</xdr:col>
      <xdr:colOff>800100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Permobil1">
      <a:dk1>
        <a:srgbClr val="000000"/>
      </a:dk1>
      <a:lt1>
        <a:sysClr val="window" lastClr="FFFFFF"/>
      </a:lt1>
      <a:dk2>
        <a:srgbClr val="0067A6"/>
      </a:dk2>
      <a:lt2>
        <a:srgbClr val="DCDDDE"/>
      </a:lt2>
      <a:accent1>
        <a:srgbClr val="009AC7"/>
      </a:accent1>
      <a:accent2>
        <a:srgbClr val="89D4E3"/>
      </a:accent2>
      <a:accent3>
        <a:srgbClr val="F36C21"/>
      </a:accent3>
      <a:accent4>
        <a:srgbClr val="FFD600"/>
      </a:accent4>
      <a:accent5>
        <a:srgbClr val="B5D334"/>
      </a:accent5>
      <a:accent6>
        <a:srgbClr val="EE3780"/>
      </a:accent6>
      <a:hlink>
        <a:srgbClr val="A7A9A2"/>
      </a:hlink>
      <a:folHlink>
        <a:srgbClr val="414042"/>
      </a:folHlink>
    </a:clrScheme>
    <a:fontScheme name="Permobi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Default Theme.potx" id="{7822C678-029C-4C5F-B3E3-35BDA4666C36}" vid="{88D1626A-CDC8-4F7D-AC9E-C862FCBD700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0" sqref="M40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8"/>
  <sheetViews>
    <sheetView workbookViewId="0">
      <selection activeCell="B5" sqref="B5:E6"/>
    </sheetView>
  </sheetViews>
  <sheetFormatPr defaultRowHeight="14.25" x14ac:dyDescent="0.2"/>
  <cols>
    <col min="4" max="4" width="12" customWidth="1"/>
    <col min="5" max="5" width="14.125" customWidth="1"/>
  </cols>
  <sheetData>
    <row r="5" spans="2:5" ht="15" x14ac:dyDescent="0.25">
      <c r="B5" s="2" t="s">
        <v>16</v>
      </c>
      <c r="C5" s="2" t="s">
        <v>20</v>
      </c>
      <c r="D5" s="2" t="s">
        <v>21</v>
      </c>
      <c r="E5" s="2" t="s">
        <v>31</v>
      </c>
    </row>
    <row r="6" spans="2:5" x14ac:dyDescent="0.2">
      <c r="B6" s="1" t="s">
        <v>15</v>
      </c>
      <c r="C6">
        <v>277</v>
      </c>
      <c r="D6">
        <v>435</v>
      </c>
      <c r="E6" s="1">
        <f>D6-C6</f>
        <v>158</v>
      </c>
    </row>
    <row r="7" spans="2:5" x14ac:dyDescent="0.2">
      <c r="B7" s="1" t="s">
        <v>17</v>
      </c>
      <c r="C7">
        <v>230</v>
      </c>
      <c r="D7">
        <v>334</v>
      </c>
      <c r="E7" s="1">
        <f t="shared" ref="E7:E9" si="0">D7-C7</f>
        <v>104</v>
      </c>
    </row>
    <row r="8" spans="2:5" x14ac:dyDescent="0.2">
      <c r="B8" s="1" t="s">
        <v>18</v>
      </c>
      <c r="C8">
        <v>225</v>
      </c>
      <c r="D8">
        <v>322</v>
      </c>
      <c r="E8" s="1">
        <f t="shared" si="0"/>
        <v>97</v>
      </c>
    </row>
    <row r="9" spans="2:5" x14ac:dyDescent="0.2">
      <c r="B9" s="1" t="s">
        <v>19</v>
      </c>
      <c r="C9">
        <v>210</v>
      </c>
      <c r="D9">
        <v>310</v>
      </c>
      <c r="E9" s="1">
        <f t="shared" si="0"/>
        <v>100</v>
      </c>
    </row>
    <row r="16" spans="2:5" x14ac:dyDescent="0.2">
      <c r="B16" s="6"/>
      <c r="C16" s="6" t="s">
        <v>23</v>
      </c>
      <c r="D16" s="6" t="s">
        <v>24</v>
      </c>
      <c r="E16" s="6" t="s">
        <v>22</v>
      </c>
    </row>
    <row r="17" spans="2:6" ht="15" x14ac:dyDescent="0.25">
      <c r="B17" s="6"/>
      <c r="C17" s="6"/>
      <c r="D17" s="6"/>
      <c r="E17" s="6"/>
      <c r="F17" s="5"/>
    </row>
    <row r="18" spans="2:6" x14ac:dyDescent="0.2">
      <c r="B18" s="6"/>
      <c r="C18" s="6"/>
      <c r="D18" s="6"/>
      <c r="E18" s="6"/>
      <c r="F18" s="1"/>
    </row>
    <row r="19" spans="2:6" x14ac:dyDescent="0.2">
      <c r="B19" s="6" t="s">
        <v>25</v>
      </c>
      <c r="C19" s="6">
        <v>334</v>
      </c>
      <c r="D19" s="6">
        <v>230</v>
      </c>
      <c r="E19" s="6">
        <f>C19-D19</f>
        <v>104</v>
      </c>
      <c r="F19" s="1"/>
    </row>
    <row r="20" spans="2:6" x14ac:dyDescent="0.2">
      <c r="B20" s="6"/>
      <c r="C20" s="6"/>
      <c r="D20" s="6"/>
      <c r="E20" s="6"/>
      <c r="F20" s="1"/>
    </row>
    <row r="21" spans="2:6" x14ac:dyDescent="0.2">
      <c r="B21" s="6" t="s">
        <v>26</v>
      </c>
      <c r="C21" s="6">
        <v>435</v>
      </c>
      <c r="D21" s="6">
        <v>277</v>
      </c>
      <c r="E21" s="6">
        <f>C21-D21</f>
        <v>158</v>
      </c>
      <c r="F21" s="1"/>
    </row>
    <row r="22" spans="2:6" x14ac:dyDescent="0.2">
      <c r="B22" s="6"/>
      <c r="C22" s="6"/>
      <c r="D22" s="6"/>
      <c r="E22" s="6"/>
    </row>
    <row r="23" spans="2:6" x14ac:dyDescent="0.2">
      <c r="B23" s="6" t="s">
        <v>27</v>
      </c>
      <c r="C23" s="6">
        <v>435</v>
      </c>
      <c r="D23" s="6">
        <v>338</v>
      </c>
      <c r="E23" s="6">
        <f>C23-D23</f>
        <v>97</v>
      </c>
    </row>
    <row r="24" spans="2:6" x14ac:dyDescent="0.2">
      <c r="B24" s="6" t="s">
        <v>28</v>
      </c>
      <c r="C24" s="6">
        <v>338</v>
      </c>
      <c r="D24" s="6">
        <v>277</v>
      </c>
      <c r="E24" s="6">
        <f>C24-D24</f>
        <v>61</v>
      </c>
    </row>
    <row r="25" spans="2:6" x14ac:dyDescent="0.2">
      <c r="B25" s="6"/>
      <c r="C25" s="6"/>
      <c r="D25" s="6"/>
      <c r="E25" s="6"/>
    </row>
    <row r="26" spans="2:6" x14ac:dyDescent="0.2">
      <c r="B26" s="6" t="s">
        <v>29</v>
      </c>
      <c r="C26" s="6">
        <v>322</v>
      </c>
      <c r="D26" s="6">
        <v>225</v>
      </c>
      <c r="E26" s="6">
        <f>C26-D26</f>
        <v>97</v>
      </c>
    </row>
    <row r="27" spans="2:6" x14ac:dyDescent="0.2">
      <c r="B27" s="6"/>
      <c r="C27" s="6"/>
      <c r="D27" s="6"/>
      <c r="E27" s="6"/>
    </row>
    <row r="28" spans="2:6" x14ac:dyDescent="0.2">
      <c r="B28" s="6" t="s">
        <v>30</v>
      </c>
      <c r="C28" s="6">
        <v>322</v>
      </c>
      <c r="D28" s="6">
        <v>225</v>
      </c>
      <c r="E28" s="6">
        <f>C28-D28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4"/>
  <sheetViews>
    <sheetView topLeftCell="G1" workbookViewId="0">
      <selection activeCell="I19" sqref="I19"/>
    </sheetView>
  </sheetViews>
  <sheetFormatPr defaultRowHeight="14.25" x14ac:dyDescent="0.2"/>
  <cols>
    <col min="2" max="3" width="14.5" style="1" customWidth="1"/>
    <col min="4" max="5" width="19.5" style="1" customWidth="1"/>
    <col min="6" max="8" width="24" style="1" customWidth="1"/>
    <col min="9" max="10" width="23.875" style="1" customWidth="1"/>
    <col min="11" max="11" width="25.75" style="1" customWidth="1"/>
    <col min="12" max="12" width="29" style="1" customWidth="1"/>
    <col min="13" max="13" width="23" style="1" customWidth="1"/>
  </cols>
  <sheetData>
    <row r="3" spans="2:15" ht="15" x14ac:dyDescent="0.25">
      <c r="E3" s="2" t="s">
        <v>33</v>
      </c>
      <c r="G3" s="2" t="s">
        <v>34</v>
      </c>
      <c r="J3" s="2" t="s">
        <v>0</v>
      </c>
      <c r="M3" s="2" t="s">
        <v>47</v>
      </c>
    </row>
    <row r="4" spans="2:15" ht="15" x14ac:dyDescent="0.25">
      <c r="B4" s="2" t="s">
        <v>8</v>
      </c>
      <c r="C4" s="2" t="s">
        <v>46</v>
      </c>
      <c r="D4" s="2" t="s">
        <v>6</v>
      </c>
      <c r="E4" s="2" t="s">
        <v>32</v>
      </c>
      <c r="F4" s="2" t="s">
        <v>7</v>
      </c>
      <c r="G4" s="2" t="s">
        <v>32</v>
      </c>
      <c r="H4" s="2" t="s">
        <v>1</v>
      </c>
      <c r="I4" s="2" t="s">
        <v>2</v>
      </c>
      <c r="J4" s="2" t="s">
        <v>32</v>
      </c>
      <c r="K4" s="2" t="s">
        <v>45</v>
      </c>
      <c r="L4" s="2" t="s">
        <v>4</v>
      </c>
      <c r="M4" s="2" t="s">
        <v>32</v>
      </c>
    </row>
    <row r="5" spans="2:15" x14ac:dyDescent="0.2">
      <c r="B5" s="1" t="s">
        <v>12</v>
      </c>
      <c r="C5" s="1" t="s">
        <v>11</v>
      </c>
      <c r="D5" s="1" t="s">
        <v>11</v>
      </c>
      <c r="E5" s="1" t="s">
        <v>14</v>
      </c>
      <c r="F5" s="1" t="s">
        <v>11</v>
      </c>
      <c r="G5" s="1" t="s">
        <v>14</v>
      </c>
      <c r="H5" s="1" t="s">
        <v>12</v>
      </c>
      <c r="I5" s="1" t="s">
        <v>11</v>
      </c>
      <c r="K5" s="1" t="s">
        <v>12</v>
      </c>
      <c r="L5" s="1" t="s">
        <v>11</v>
      </c>
    </row>
    <row r="7" spans="2:15" x14ac:dyDescent="0.2">
      <c r="B7" s="1">
        <v>0</v>
      </c>
      <c r="C7" s="1">
        <v>545</v>
      </c>
      <c r="D7" s="1">
        <v>307.8</v>
      </c>
      <c r="E7" s="8">
        <f>(D7-277)/158</f>
        <v>0.19493670886075956</v>
      </c>
      <c r="F7" s="1">
        <v>270.8</v>
      </c>
      <c r="G7" s="8">
        <f>(F7-230)/104</f>
        <v>0.39230769230769241</v>
      </c>
      <c r="H7" s="1">
        <v>90</v>
      </c>
      <c r="I7" s="1">
        <v>225</v>
      </c>
      <c r="J7" s="8">
        <f>(I7-225)/97</f>
        <v>0</v>
      </c>
      <c r="K7" s="1">
        <v>90</v>
      </c>
      <c r="L7" s="1">
        <v>214.6</v>
      </c>
      <c r="M7" s="8">
        <f>(L7-210)/310</f>
        <v>1.4838709677419336E-2</v>
      </c>
    </row>
    <row r="8" spans="2:15" ht="15" x14ac:dyDescent="0.25">
      <c r="B8" s="1">
        <f>B7+10</f>
        <v>10</v>
      </c>
      <c r="C8" s="1">
        <v>525</v>
      </c>
      <c r="D8" s="1">
        <v>329.3</v>
      </c>
      <c r="E8" s="8">
        <f t="shared" ref="E8:E14" si="0">(D8-277)/158</f>
        <v>0.3310126582278482</v>
      </c>
      <c r="F8" s="1">
        <v>260.8</v>
      </c>
      <c r="G8" s="8">
        <f t="shared" ref="G8:G14" si="1">(F8-230)/104</f>
        <v>0.29615384615384627</v>
      </c>
      <c r="H8" s="1">
        <f>H7+10</f>
        <v>100</v>
      </c>
      <c r="I8" s="1">
        <v>230.2</v>
      </c>
      <c r="J8" s="8">
        <f t="shared" ref="J8:J14" si="2">(I8-225)/97</f>
        <v>5.3608247422680298E-2</v>
      </c>
      <c r="K8" s="1">
        <f>K7+10</f>
        <v>100</v>
      </c>
      <c r="L8" s="1">
        <v>221.8</v>
      </c>
      <c r="M8" s="8">
        <f t="shared" ref="M8:M14" si="3">(L8-210)/310</f>
        <v>3.8064516129032291E-2</v>
      </c>
      <c r="N8" s="2"/>
      <c r="O8" s="2"/>
    </row>
    <row r="9" spans="2:15" x14ac:dyDescent="0.2">
      <c r="B9" s="1">
        <f t="shared" ref="B9:B14" si="4">B8+10</f>
        <v>20</v>
      </c>
      <c r="C9" s="1">
        <v>505</v>
      </c>
      <c r="D9" s="1">
        <v>351.6</v>
      </c>
      <c r="E9" s="8">
        <f t="shared" si="0"/>
        <v>0.47215189873417734</v>
      </c>
      <c r="F9" s="1">
        <v>252.4</v>
      </c>
      <c r="G9" s="8">
        <f t="shared" si="1"/>
        <v>0.21538461538461545</v>
      </c>
      <c r="H9" s="1">
        <f t="shared" ref="H9:H14" si="5">H8+10</f>
        <v>110</v>
      </c>
      <c r="I9" s="1">
        <v>239.7</v>
      </c>
      <c r="J9" s="8">
        <f t="shared" si="2"/>
        <v>0.1515463917525772</v>
      </c>
      <c r="K9" s="1">
        <f t="shared" ref="K9:K14" si="6">K8+10</f>
        <v>110</v>
      </c>
      <c r="L9" s="1">
        <v>232.6</v>
      </c>
      <c r="M9" s="8">
        <f t="shared" si="3"/>
        <v>7.2903225806451588E-2</v>
      </c>
      <c r="N9" s="1"/>
      <c r="O9" s="1"/>
    </row>
    <row r="10" spans="2:15" x14ac:dyDescent="0.2">
      <c r="B10" s="1">
        <f t="shared" si="4"/>
        <v>30</v>
      </c>
      <c r="C10" s="1">
        <v>485</v>
      </c>
      <c r="D10" s="1">
        <v>373.3</v>
      </c>
      <c r="E10" s="8">
        <f t="shared" si="0"/>
        <v>0.60949367088607598</v>
      </c>
      <c r="F10" s="1">
        <v>245.4</v>
      </c>
      <c r="G10" s="8">
        <f t="shared" si="1"/>
        <v>0.14807692307692313</v>
      </c>
      <c r="H10" s="1">
        <f t="shared" si="5"/>
        <v>120</v>
      </c>
      <c r="I10" s="1">
        <v>252.4</v>
      </c>
      <c r="J10" s="8">
        <f t="shared" si="2"/>
        <v>0.28247422680412376</v>
      </c>
      <c r="K10" s="1">
        <f t="shared" si="6"/>
        <v>120</v>
      </c>
      <c r="L10" s="1">
        <v>248.7</v>
      </c>
      <c r="M10" s="8">
        <f t="shared" si="3"/>
        <v>0.12483870967741932</v>
      </c>
      <c r="N10" s="1"/>
      <c r="O10" s="1"/>
    </row>
    <row r="11" spans="2:15" x14ac:dyDescent="0.2">
      <c r="B11" s="1">
        <f t="shared" si="4"/>
        <v>40</v>
      </c>
      <c r="C11" s="1">
        <v>475</v>
      </c>
      <c r="D11" s="1">
        <v>391.1</v>
      </c>
      <c r="E11" s="8">
        <f t="shared" si="0"/>
        <v>0.7221518987341774</v>
      </c>
      <c r="F11" s="1">
        <v>242.4</v>
      </c>
      <c r="G11" s="8">
        <f t="shared" si="1"/>
        <v>0.11923076923076928</v>
      </c>
      <c r="H11" s="1">
        <f t="shared" si="5"/>
        <v>130</v>
      </c>
      <c r="I11" s="1">
        <v>266.8</v>
      </c>
      <c r="J11" s="8">
        <f t="shared" si="2"/>
        <v>0.43092783505154653</v>
      </c>
      <c r="K11" s="1">
        <f t="shared" si="6"/>
        <v>130</v>
      </c>
      <c r="L11" s="1">
        <v>269.60000000000002</v>
      </c>
      <c r="M11" s="8">
        <f t="shared" si="3"/>
        <v>0.19225806451612912</v>
      </c>
      <c r="N11" s="1"/>
      <c r="O11" s="1"/>
    </row>
    <row r="12" spans="2:15" x14ac:dyDescent="0.2">
      <c r="B12" s="1">
        <f t="shared" si="4"/>
        <v>50</v>
      </c>
      <c r="C12" s="1">
        <v>465</v>
      </c>
      <c r="D12" s="1">
        <v>407.4</v>
      </c>
      <c r="E12" s="8">
        <f t="shared" si="0"/>
        <v>0.82531645569620238</v>
      </c>
      <c r="F12" s="1">
        <v>239.6</v>
      </c>
      <c r="G12" s="8">
        <f t="shared" si="1"/>
        <v>9.2307692307692257E-2</v>
      </c>
      <c r="H12" s="1">
        <f t="shared" si="5"/>
        <v>140</v>
      </c>
      <c r="I12" s="1">
        <v>281.10000000000002</v>
      </c>
      <c r="J12" s="8">
        <f t="shared" si="2"/>
        <v>0.5783505154639178</v>
      </c>
      <c r="K12" s="1">
        <f t="shared" si="6"/>
        <v>140</v>
      </c>
      <c r="L12" s="1">
        <v>289.10000000000002</v>
      </c>
      <c r="M12" s="8">
        <f t="shared" si="3"/>
        <v>0.25516129032258072</v>
      </c>
    </row>
    <row r="13" spans="2:15" x14ac:dyDescent="0.2">
      <c r="B13" s="1">
        <f t="shared" si="4"/>
        <v>60</v>
      </c>
      <c r="C13" s="1">
        <v>455</v>
      </c>
      <c r="D13" s="1">
        <v>421.7</v>
      </c>
      <c r="E13" s="8">
        <f t="shared" si="0"/>
        <v>0.91582278481012647</v>
      </c>
      <c r="F13" s="1">
        <v>237.1</v>
      </c>
      <c r="G13" s="8">
        <f t="shared" si="1"/>
        <v>6.8269230769230721E-2</v>
      </c>
      <c r="H13" s="1">
        <f t="shared" si="5"/>
        <v>150</v>
      </c>
      <c r="I13" s="1">
        <v>294.10000000000002</v>
      </c>
      <c r="J13" s="8">
        <f t="shared" si="2"/>
        <v>0.7123711340206188</v>
      </c>
      <c r="K13" s="1">
        <f t="shared" si="6"/>
        <v>150</v>
      </c>
      <c r="L13" s="1">
        <v>300.8</v>
      </c>
      <c r="M13" s="8">
        <f t="shared" si="3"/>
        <v>0.29290322580645167</v>
      </c>
    </row>
    <row r="14" spans="2:15" x14ac:dyDescent="0.2">
      <c r="B14" s="1">
        <f t="shared" si="4"/>
        <v>70</v>
      </c>
      <c r="C14" s="1">
        <v>445</v>
      </c>
      <c r="D14" s="1">
        <v>433.7</v>
      </c>
      <c r="E14" s="8">
        <f t="shared" si="0"/>
        <v>0.99177215189873413</v>
      </c>
      <c r="F14" s="1">
        <v>234.9</v>
      </c>
      <c r="G14" s="8">
        <f t="shared" si="1"/>
        <v>4.711538461538467E-2</v>
      </c>
      <c r="H14" s="1">
        <f t="shared" si="5"/>
        <v>160</v>
      </c>
      <c r="I14" s="1">
        <v>305.3</v>
      </c>
      <c r="J14" s="8">
        <f t="shared" si="2"/>
        <v>0.82783505154639192</v>
      </c>
      <c r="K14" s="1">
        <f t="shared" si="6"/>
        <v>160</v>
      </c>
      <c r="L14" s="1">
        <v>304.7</v>
      </c>
      <c r="M14" s="8">
        <f t="shared" si="3"/>
        <v>0.30548387096774188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"/>
  <sheetViews>
    <sheetView tabSelected="1" workbookViewId="0">
      <selection activeCell="B20" sqref="B20"/>
    </sheetView>
  </sheetViews>
  <sheetFormatPr defaultRowHeight="14.25" x14ac:dyDescent="0.2"/>
  <cols>
    <col min="2" max="2" width="19.875" style="1" customWidth="1"/>
    <col min="3" max="3" width="25.625" style="1" customWidth="1"/>
    <col min="4" max="4" width="21.5" customWidth="1"/>
    <col min="5" max="5" width="16.5" customWidth="1"/>
    <col min="6" max="6" width="12.625" customWidth="1"/>
  </cols>
  <sheetData>
    <row r="2" spans="2:18" ht="15" x14ac:dyDescent="0.25">
      <c r="G2" s="2" t="s">
        <v>16</v>
      </c>
      <c r="H2" s="2" t="s">
        <v>20</v>
      </c>
      <c r="I2" s="2" t="s">
        <v>21</v>
      </c>
      <c r="J2" s="2" t="s">
        <v>31</v>
      </c>
    </row>
    <row r="3" spans="2:18" ht="15" x14ac:dyDescent="0.25">
      <c r="B3" s="2" t="s">
        <v>1</v>
      </c>
      <c r="E3" s="2"/>
      <c r="G3" s="1" t="s">
        <v>18</v>
      </c>
      <c r="H3" s="1">
        <v>225</v>
      </c>
      <c r="I3" s="1">
        <v>322</v>
      </c>
      <c r="J3" s="1">
        <v>97</v>
      </c>
    </row>
    <row r="4" spans="2:18" s="1" customFormat="1" ht="15" x14ac:dyDescent="0.25">
      <c r="B4" s="2" t="s">
        <v>60</v>
      </c>
      <c r="C4" s="2" t="s">
        <v>2</v>
      </c>
      <c r="D4" s="2" t="s">
        <v>32</v>
      </c>
      <c r="E4" s="2"/>
    </row>
    <row r="5" spans="2:18" s="1" customFormat="1" x14ac:dyDescent="0.2">
      <c r="B5" s="1" t="s">
        <v>12</v>
      </c>
      <c r="C5" s="1" t="s">
        <v>11</v>
      </c>
    </row>
    <row r="6" spans="2:18" s="1" customFormat="1" x14ac:dyDescent="0.2"/>
    <row r="7" spans="2:18" x14ac:dyDescent="0.2">
      <c r="B7" s="1">
        <v>90</v>
      </c>
      <c r="C7" s="1">
        <v>225</v>
      </c>
      <c r="D7" s="14">
        <f>((C7-225)/97)*100</f>
        <v>0</v>
      </c>
      <c r="E7" s="14"/>
      <c r="R7">
        <f>180-89.2</f>
        <v>90.8</v>
      </c>
    </row>
    <row r="8" spans="2:18" x14ac:dyDescent="0.2">
      <c r="B8" s="1">
        <f>B7+5</f>
        <v>95</v>
      </c>
      <c r="C8" s="1">
        <v>226.9</v>
      </c>
      <c r="D8" s="14">
        <f t="shared" ref="D8:D21" si="0">((C8-225)/97)*100</f>
        <v>1.9587628865979441</v>
      </c>
      <c r="E8" s="14"/>
    </row>
    <row r="9" spans="2:18" x14ac:dyDescent="0.2">
      <c r="B9" s="1">
        <f t="shared" ref="B9:B21" si="1">B8+5</f>
        <v>100</v>
      </c>
      <c r="C9" s="1">
        <v>230.2</v>
      </c>
      <c r="D9" s="14">
        <f t="shared" si="0"/>
        <v>5.3608247422680302</v>
      </c>
      <c r="E9" s="14"/>
      <c r="R9">
        <f>180-89.4</f>
        <v>90.6</v>
      </c>
    </row>
    <row r="10" spans="2:18" x14ac:dyDescent="0.2">
      <c r="B10" s="1">
        <f t="shared" si="1"/>
        <v>105</v>
      </c>
      <c r="C10" s="1">
        <v>234.5</v>
      </c>
      <c r="D10" s="14">
        <f t="shared" si="0"/>
        <v>9.7938144329896915</v>
      </c>
      <c r="E10" s="14"/>
    </row>
    <row r="11" spans="2:18" x14ac:dyDescent="0.2">
      <c r="B11" s="1">
        <f t="shared" si="1"/>
        <v>110</v>
      </c>
      <c r="C11" s="1">
        <v>239.7</v>
      </c>
      <c r="D11" s="14">
        <f t="shared" si="0"/>
        <v>15.154639175257719</v>
      </c>
      <c r="E11" s="14"/>
      <c r="R11">
        <f>180-89.8</f>
        <v>90.2</v>
      </c>
    </row>
    <row r="12" spans="2:18" x14ac:dyDescent="0.2">
      <c r="B12" s="1">
        <f t="shared" si="1"/>
        <v>115</v>
      </c>
      <c r="C12" s="1">
        <v>245.7</v>
      </c>
      <c r="D12" s="14">
        <f t="shared" si="0"/>
        <v>21.340206185566998</v>
      </c>
      <c r="E12" s="14"/>
    </row>
    <row r="13" spans="2:18" x14ac:dyDescent="0.2">
      <c r="B13" s="1">
        <f t="shared" si="1"/>
        <v>120</v>
      </c>
      <c r="C13" s="1">
        <v>252.4</v>
      </c>
      <c r="D13" s="14">
        <f t="shared" si="0"/>
        <v>28.247422680412377</v>
      </c>
      <c r="E13" s="14"/>
    </row>
    <row r="14" spans="2:18" x14ac:dyDescent="0.2">
      <c r="B14" s="1">
        <f>B13+5</f>
        <v>125</v>
      </c>
      <c r="C14" s="1">
        <v>259.5</v>
      </c>
      <c r="D14" s="14">
        <f t="shared" si="0"/>
        <v>35.567010309278352</v>
      </c>
      <c r="E14" s="14"/>
    </row>
    <row r="15" spans="2:18" x14ac:dyDescent="0.2">
      <c r="B15" s="1">
        <f t="shared" si="1"/>
        <v>130</v>
      </c>
      <c r="C15" s="1">
        <v>266.8</v>
      </c>
      <c r="D15" s="14">
        <f t="shared" si="0"/>
        <v>43.09278350515465</v>
      </c>
      <c r="E15" s="14"/>
    </row>
    <row r="16" spans="2:18" x14ac:dyDescent="0.2">
      <c r="B16" s="1">
        <f t="shared" si="1"/>
        <v>135</v>
      </c>
      <c r="C16" s="1">
        <v>274</v>
      </c>
      <c r="D16" s="14">
        <f t="shared" si="0"/>
        <v>50.515463917525771</v>
      </c>
      <c r="E16" s="14"/>
    </row>
    <row r="17" spans="2:5" x14ac:dyDescent="0.2">
      <c r="B17" s="1">
        <f t="shared" si="1"/>
        <v>140</v>
      </c>
      <c r="C17" s="1">
        <v>281.10000000000002</v>
      </c>
      <c r="D17" s="14">
        <f t="shared" si="0"/>
        <v>57.835051546391782</v>
      </c>
      <c r="E17" s="14"/>
    </row>
    <row r="18" spans="2:5" x14ac:dyDescent="0.2">
      <c r="B18" s="1">
        <f t="shared" si="1"/>
        <v>145</v>
      </c>
      <c r="C18" s="1">
        <v>287.8</v>
      </c>
      <c r="D18" s="14">
        <f t="shared" si="0"/>
        <v>64.742268041237125</v>
      </c>
      <c r="E18" s="14"/>
    </row>
    <row r="19" spans="2:5" x14ac:dyDescent="0.2">
      <c r="B19" s="1">
        <f t="shared" si="1"/>
        <v>150</v>
      </c>
      <c r="C19" s="1">
        <v>294.10000000000002</v>
      </c>
      <c r="D19" s="14">
        <f t="shared" si="0"/>
        <v>71.23711340206188</v>
      </c>
      <c r="E19" s="14"/>
    </row>
    <row r="20" spans="2:5" x14ac:dyDescent="0.2">
      <c r="B20" s="1">
        <f>B19+5</f>
        <v>155</v>
      </c>
      <c r="C20" s="1">
        <v>299.89999999999998</v>
      </c>
      <c r="D20" s="14">
        <f t="shared" si="0"/>
        <v>77.216494845360799</v>
      </c>
      <c r="E20" s="14"/>
    </row>
    <row r="21" spans="2:5" x14ac:dyDescent="0.2">
      <c r="B21" s="1">
        <f t="shared" si="1"/>
        <v>160</v>
      </c>
      <c r="C21" s="1">
        <v>305.3</v>
      </c>
      <c r="D21" s="14">
        <f t="shared" si="0"/>
        <v>82.783505154639187</v>
      </c>
      <c r="E21" s="14"/>
    </row>
    <row r="22" spans="2:5" x14ac:dyDescent="0.2">
      <c r="D22" s="1">
        <v>89</v>
      </c>
      <c r="E22" s="14"/>
    </row>
    <row r="23" spans="2:5" x14ac:dyDescent="0.2">
      <c r="D23" s="1">
        <v>95</v>
      </c>
      <c r="E23" s="14"/>
    </row>
    <row r="24" spans="2:5" x14ac:dyDescent="0.2">
      <c r="D24" s="1">
        <v>100</v>
      </c>
      <c r="E24" s="14"/>
    </row>
    <row r="31" spans="2:5" ht="15" x14ac:dyDescent="0.25">
      <c r="D31" s="2" t="s">
        <v>1</v>
      </c>
    </row>
    <row r="32" spans="2:5" ht="15" x14ac:dyDescent="0.25">
      <c r="C32" s="2" t="s">
        <v>32</v>
      </c>
      <c r="D32" s="3" t="s">
        <v>59</v>
      </c>
      <c r="E32" s="2"/>
    </row>
    <row r="33" spans="3:5" x14ac:dyDescent="0.2">
      <c r="D33" s="1" t="s">
        <v>12</v>
      </c>
      <c r="E33" s="1"/>
    </row>
    <row r="34" spans="3:5" x14ac:dyDescent="0.2">
      <c r="D34" s="1"/>
      <c r="E34" s="1"/>
    </row>
    <row r="35" spans="3:5" x14ac:dyDescent="0.2">
      <c r="C35" s="14">
        <v>0</v>
      </c>
      <c r="D35" s="1">
        <v>86.95</v>
      </c>
      <c r="E35" s="1"/>
    </row>
    <row r="36" spans="3:5" x14ac:dyDescent="0.2">
      <c r="C36" s="14">
        <v>1.9587628865979441</v>
      </c>
      <c r="D36" s="1">
        <v>87.15</v>
      </c>
      <c r="E36" s="1"/>
    </row>
    <row r="37" spans="3:5" x14ac:dyDescent="0.2">
      <c r="C37" s="14">
        <v>5.3608247422680302</v>
      </c>
      <c r="D37" s="1">
        <v>92.45</v>
      </c>
      <c r="E37" s="1"/>
    </row>
    <row r="38" spans="3:5" x14ac:dyDescent="0.2">
      <c r="C38" s="14">
        <v>9.7938144329896915</v>
      </c>
      <c r="D38" s="1">
        <v>94.85</v>
      </c>
      <c r="E38" s="1"/>
    </row>
    <row r="39" spans="3:5" x14ac:dyDescent="0.2">
      <c r="C39" s="14">
        <v>15.154639175257719</v>
      </c>
      <c r="D39" s="1">
        <v>97.15</v>
      </c>
      <c r="E39" s="1"/>
    </row>
    <row r="40" spans="3:5" x14ac:dyDescent="0.2">
      <c r="C40" s="14">
        <v>21.340206185566998</v>
      </c>
      <c r="D40" s="1">
        <v>99.85</v>
      </c>
      <c r="E40" s="1"/>
    </row>
    <row r="41" spans="3:5" x14ac:dyDescent="0.2">
      <c r="C41" s="14">
        <v>28.247422680412377</v>
      </c>
      <c r="D41" s="1">
        <v>103.25</v>
      </c>
      <c r="E41" s="1"/>
    </row>
    <row r="42" spans="3:5" x14ac:dyDescent="0.2">
      <c r="C42" s="14">
        <v>35.567010309278352</v>
      </c>
      <c r="D42" s="1">
        <v>106.15</v>
      </c>
      <c r="E42" s="1"/>
    </row>
    <row r="43" spans="3:5" x14ac:dyDescent="0.2">
      <c r="C43" s="14">
        <v>43.09278350515465</v>
      </c>
      <c r="D43" s="1">
        <v>109.25</v>
      </c>
      <c r="E43" s="1"/>
    </row>
    <row r="44" spans="3:5" x14ac:dyDescent="0.2">
      <c r="C44" s="14">
        <v>50.515463917525771</v>
      </c>
      <c r="D44" s="1">
        <v>113.05</v>
      </c>
      <c r="E44" s="1"/>
    </row>
    <row r="45" spans="3:5" x14ac:dyDescent="0.2">
      <c r="C45" s="14">
        <v>57.835051546391782</v>
      </c>
      <c r="D45" s="1">
        <v>118.05</v>
      </c>
      <c r="E45" s="1"/>
    </row>
    <row r="46" spans="3:5" x14ac:dyDescent="0.2">
      <c r="C46" s="14">
        <v>64.742268041237125</v>
      </c>
      <c r="D46" s="1">
        <v>122.45</v>
      </c>
      <c r="E46" s="1"/>
    </row>
    <row r="47" spans="3:5" x14ac:dyDescent="0.2">
      <c r="C47" s="14">
        <v>71.23711340206188</v>
      </c>
      <c r="D47" s="1">
        <v>123.15</v>
      </c>
      <c r="E47" s="1"/>
    </row>
    <row r="48" spans="3:5" x14ac:dyDescent="0.2">
      <c r="C48" s="14">
        <v>77.216494845360799</v>
      </c>
      <c r="D48" s="1">
        <v>126.95</v>
      </c>
      <c r="E48" s="1"/>
    </row>
    <row r="49" spans="3:5" x14ac:dyDescent="0.2">
      <c r="C49" s="14">
        <v>82.783505154639187</v>
      </c>
      <c r="D49" s="1">
        <v>135.05000000000001</v>
      </c>
      <c r="E49" s="1"/>
    </row>
    <row r="50" spans="3:5" x14ac:dyDescent="0.2">
      <c r="C50" s="1">
        <v>89</v>
      </c>
      <c r="D50" s="1">
        <v>143.15</v>
      </c>
    </row>
    <row r="51" spans="3:5" x14ac:dyDescent="0.2">
      <c r="C51" s="1">
        <v>95</v>
      </c>
      <c r="D51" s="1">
        <v>155.85</v>
      </c>
    </row>
    <row r="52" spans="3:5" x14ac:dyDescent="0.2">
      <c r="C52" s="1">
        <v>100</v>
      </c>
      <c r="D52" s="1">
        <v>159.05000000000001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opLeftCell="A7" workbookViewId="0">
      <selection activeCell="E39" sqref="E39"/>
    </sheetView>
  </sheetViews>
  <sheetFormatPr defaultRowHeight="14.25" x14ac:dyDescent="0.2"/>
  <cols>
    <col min="2" max="2" width="16.875" style="1" customWidth="1"/>
    <col min="3" max="3" width="23.875" style="1" customWidth="1"/>
    <col min="4" max="4" width="22.125" customWidth="1"/>
    <col min="5" max="5" width="15" customWidth="1"/>
  </cols>
  <sheetData>
    <row r="2" spans="2:9" ht="15" x14ac:dyDescent="0.25">
      <c r="G2" s="2" t="s">
        <v>16</v>
      </c>
      <c r="H2" s="2" t="s">
        <v>20</v>
      </c>
      <c r="I2" s="2" t="s">
        <v>21</v>
      </c>
    </row>
    <row r="3" spans="2:9" ht="15" x14ac:dyDescent="0.25">
      <c r="B3" s="2" t="s">
        <v>60</v>
      </c>
      <c r="G3" s="1" t="s">
        <v>19</v>
      </c>
      <c r="H3">
        <v>210</v>
      </c>
      <c r="I3">
        <v>310</v>
      </c>
    </row>
    <row r="4" spans="2:9" s="1" customFormat="1" ht="15" x14ac:dyDescent="0.25">
      <c r="B4" s="2" t="s">
        <v>3</v>
      </c>
      <c r="C4" s="2" t="s">
        <v>4</v>
      </c>
      <c r="D4" s="2" t="s">
        <v>32</v>
      </c>
      <c r="E4" s="2"/>
    </row>
    <row r="5" spans="2:9" s="1" customFormat="1" ht="15" x14ac:dyDescent="0.25">
      <c r="B5" s="1" t="s">
        <v>12</v>
      </c>
      <c r="C5" s="1" t="s">
        <v>11</v>
      </c>
      <c r="E5" s="2"/>
    </row>
    <row r="7" spans="2:9" x14ac:dyDescent="0.2">
      <c r="B7" s="1">
        <v>80</v>
      </c>
      <c r="C7" s="1">
        <v>210</v>
      </c>
      <c r="D7" s="13">
        <f>((C7-210)/100)*100</f>
        <v>0</v>
      </c>
      <c r="E7" s="13"/>
    </row>
    <row r="8" spans="2:9" x14ac:dyDescent="0.2">
      <c r="B8" s="1">
        <f t="shared" ref="B8:B23" si="0">B7+5</f>
        <v>85</v>
      </c>
      <c r="C8" s="1">
        <v>211.9</v>
      </c>
      <c r="D8" s="13">
        <f t="shared" ref="D8:D23" si="1">((C8-210)/100)*100</f>
        <v>1.9000000000000059</v>
      </c>
      <c r="E8" s="13"/>
    </row>
    <row r="9" spans="2:9" x14ac:dyDescent="0.2">
      <c r="B9" s="1">
        <f t="shared" si="0"/>
        <v>90</v>
      </c>
      <c r="C9" s="1">
        <v>214.6</v>
      </c>
      <c r="D9" s="13">
        <f t="shared" si="1"/>
        <v>4.5999999999999943</v>
      </c>
      <c r="E9" s="13"/>
    </row>
    <row r="10" spans="2:9" x14ac:dyDescent="0.2">
      <c r="B10" s="1">
        <f t="shared" si="0"/>
        <v>95</v>
      </c>
      <c r="C10" s="1">
        <v>217.8</v>
      </c>
      <c r="D10" s="13">
        <f t="shared" si="1"/>
        <v>7.8000000000000114</v>
      </c>
      <c r="E10" s="13"/>
    </row>
    <row r="11" spans="2:9" x14ac:dyDescent="0.2">
      <c r="B11" s="1">
        <f t="shared" si="0"/>
        <v>100</v>
      </c>
      <c r="C11" s="1">
        <v>224.5</v>
      </c>
      <c r="D11" s="13">
        <f t="shared" si="1"/>
        <v>14.499999999999998</v>
      </c>
      <c r="E11" s="13"/>
    </row>
    <row r="12" spans="2:9" x14ac:dyDescent="0.2">
      <c r="B12" s="1">
        <f t="shared" si="0"/>
        <v>105</v>
      </c>
      <c r="C12" s="1">
        <v>226.6</v>
      </c>
      <c r="D12" s="13">
        <f t="shared" si="1"/>
        <v>16.599999999999994</v>
      </c>
      <c r="E12" s="13"/>
    </row>
    <row r="13" spans="2:9" x14ac:dyDescent="0.2">
      <c r="B13" s="1">
        <f t="shared" si="0"/>
        <v>110</v>
      </c>
      <c r="C13" s="1">
        <v>232.6</v>
      </c>
      <c r="D13" s="13">
        <f t="shared" si="1"/>
        <v>22.599999999999994</v>
      </c>
      <c r="E13" s="13"/>
    </row>
    <row r="14" spans="2:9" x14ac:dyDescent="0.2">
      <c r="B14" s="1">
        <f t="shared" si="0"/>
        <v>115</v>
      </c>
      <c r="C14" s="1">
        <v>239.9</v>
      </c>
      <c r="D14" s="13">
        <f t="shared" si="1"/>
        <v>29.900000000000006</v>
      </c>
      <c r="E14" s="13"/>
    </row>
    <row r="15" spans="2:9" x14ac:dyDescent="0.2">
      <c r="B15" s="1">
        <f t="shared" si="0"/>
        <v>120</v>
      </c>
      <c r="C15" s="1">
        <v>248.7</v>
      </c>
      <c r="D15" s="13">
        <f t="shared" si="1"/>
        <v>38.699999999999989</v>
      </c>
      <c r="E15" s="13"/>
    </row>
    <row r="16" spans="2:9" x14ac:dyDescent="0.2">
      <c r="B16" s="1">
        <f t="shared" si="0"/>
        <v>125</v>
      </c>
      <c r="C16" s="1">
        <v>258.8</v>
      </c>
      <c r="D16" s="13">
        <f t="shared" si="1"/>
        <v>48.800000000000011</v>
      </c>
      <c r="E16" s="13"/>
    </row>
    <row r="17" spans="1:5" x14ac:dyDescent="0.2">
      <c r="B17" s="1">
        <f t="shared" si="0"/>
        <v>130</v>
      </c>
      <c r="C17" s="1">
        <v>269.60000000000002</v>
      </c>
      <c r="D17" s="13">
        <f t="shared" si="1"/>
        <v>59.600000000000023</v>
      </c>
      <c r="E17" s="13"/>
    </row>
    <row r="18" spans="1:5" x14ac:dyDescent="0.2">
      <c r="B18" s="1">
        <f>B17+5</f>
        <v>135</v>
      </c>
      <c r="C18" s="1">
        <v>280</v>
      </c>
      <c r="D18" s="13">
        <f t="shared" si="1"/>
        <v>70</v>
      </c>
      <c r="E18" s="13"/>
    </row>
    <row r="19" spans="1:5" x14ac:dyDescent="0.2">
      <c r="B19" s="1">
        <f t="shared" si="0"/>
        <v>140</v>
      </c>
      <c r="C19" s="1">
        <v>289.10000000000002</v>
      </c>
      <c r="D19" s="13">
        <f t="shared" si="1"/>
        <v>79.100000000000023</v>
      </c>
      <c r="E19" s="13"/>
    </row>
    <row r="20" spans="1:5" x14ac:dyDescent="0.2">
      <c r="B20" s="1">
        <f t="shared" si="0"/>
        <v>145</v>
      </c>
      <c r="C20" s="1">
        <v>296</v>
      </c>
      <c r="D20" s="13">
        <f t="shared" si="1"/>
        <v>86</v>
      </c>
      <c r="E20" s="13"/>
    </row>
    <row r="21" spans="1:5" x14ac:dyDescent="0.2">
      <c r="A21" t="s">
        <v>58</v>
      </c>
      <c r="B21" s="1">
        <f t="shared" si="0"/>
        <v>150</v>
      </c>
      <c r="C21" s="1">
        <v>300.8</v>
      </c>
      <c r="D21" s="13">
        <f t="shared" si="1"/>
        <v>90.800000000000011</v>
      </c>
      <c r="E21" s="13"/>
    </row>
    <row r="22" spans="1:5" x14ac:dyDescent="0.2">
      <c r="A22" t="s">
        <v>57</v>
      </c>
      <c r="B22" s="1">
        <f>B21+5</f>
        <v>155</v>
      </c>
      <c r="C22" s="1">
        <v>303.5</v>
      </c>
      <c r="D22" s="13">
        <f t="shared" si="1"/>
        <v>93.5</v>
      </c>
      <c r="E22" s="13"/>
    </row>
    <row r="23" spans="1:5" x14ac:dyDescent="0.2">
      <c r="B23" s="1">
        <f t="shared" si="0"/>
        <v>160</v>
      </c>
      <c r="C23" s="1">
        <v>304.7</v>
      </c>
      <c r="D23" s="13">
        <f t="shared" si="1"/>
        <v>94.699999999999989</v>
      </c>
      <c r="E23" s="13"/>
    </row>
    <row r="29" spans="1:5" ht="15" x14ac:dyDescent="0.25">
      <c r="D29" s="2" t="s">
        <v>3</v>
      </c>
    </row>
    <row r="30" spans="1:5" ht="15" x14ac:dyDescent="0.25">
      <c r="C30" s="2" t="s">
        <v>32</v>
      </c>
      <c r="D30" s="3" t="s">
        <v>59</v>
      </c>
      <c r="E30" s="2"/>
    </row>
    <row r="31" spans="1:5" ht="15" x14ac:dyDescent="0.25">
      <c r="C31" s="2"/>
      <c r="D31" s="1" t="s">
        <v>12</v>
      </c>
      <c r="E31" s="2"/>
    </row>
    <row r="33" spans="2:5" x14ac:dyDescent="0.2">
      <c r="C33" s="1">
        <v>0</v>
      </c>
      <c r="D33" s="1">
        <v>82.4</v>
      </c>
      <c r="E33" s="1"/>
    </row>
    <row r="34" spans="2:5" x14ac:dyDescent="0.2">
      <c r="C34" s="1">
        <v>1.9000000000000059</v>
      </c>
      <c r="D34" s="1">
        <v>90</v>
      </c>
      <c r="E34" s="1"/>
    </row>
    <row r="35" spans="2:5" x14ac:dyDescent="0.2">
      <c r="C35" s="1">
        <v>4.5999999999999943</v>
      </c>
      <c r="D35" s="1">
        <v>94.8</v>
      </c>
      <c r="E35" s="1"/>
    </row>
    <row r="36" spans="2:5" x14ac:dyDescent="0.2">
      <c r="C36" s="1">
        <v>7.8000000000000114</v>
      </c>
      <c r="D36" s="1">
        <v>96.9</v>
      </c>
      <c r="E36" s="1"/>
    </row>
    <row r="37" spans="2:5" x14ac:dyDescent="0.2">
      <c r="C37" s="1">
        <v>14.499999999999998</v>
      </c>
      <c r="D37" s="1">
        <v>106.5</v>
      </c>
      <c r="E37" s="1"/>
    </row>
    <row r="38" spans="2:5" x14ac:dyDescent="0.2">
      <c r="C38" s="1">
        <v>16.599999999999994</v>
      </c>
      <c r="D38" s="1">
        <v>107.6</v>
      </c>
      <c r="E38" s="1"/>
    </row>
    <row r="39" spans="2:5" x14ac:dyDescent="0.2">
      <c r="C39" s="1">
        <v>22.599999999999994</v>
      </c>
      <c r="D39" s="1">
        <v>111.7</v>
      </c>
      <c r="E39" s="1"/>
    </row>
    <row r="40" spans="2:5" x14ac:dyDescent="0.2">
      <c r="C40" s="1">
        <v>29.900000000000006</v>
      </c>
      <c r="D40" s="1">
        <v>117.2</v>
      </c>
      <c r="E40" s="1"/>
    </row>
    <row r="41" spans="2:5" x14ac:dyDescent="0.2">
      <c r="C41" s="1">
        <v>38.699999999999989</v>
      </c>
      <c r="D41" s="1">
        <v>121.7</v>
      </c>
      <c r="E41" s="1"/>
    </row>
    <row r="42" spans="2:5" x14ac:dyDescent="0.2">
      <c r="C42" s="1">
        <v>48.800000000000011</v>
      </c>
      <c r="D42" s="1">
        <v>127.4</v>
      </c>
      <c r="E42" s="1"/>
    </row>
    <row r="43" spans="2:5" x14ac:dyDescent="0.2">
      <c r="C43" s="1">
        <v>59.600000000000023</v>
      </c>
      <c r="D43" s="1">
        <v>132.19999999999999</v>
      </c>
      <c r="E43" s="1"/>
    </row>
    <row r="44" spans="2:5" x14ac:dyDescent="0.2">
      <c r="C44" s="1">
        <v>70</v>
      </c>
      <c r="D44" s="1">
        <v>136.9</v>
      </c>
      <c r="E44" s="1"/>
    </row>
    <row r="45" spans="2:5" x14ac:dyDescent="0.2">
      <c r="C45" s="1">
        <v>79.100000000000023</v>
      </c>
      <c r="D45" s="1">
        <v>141.5</v>
      </c>
      <c r="E45" s="1"/>
    </row>
    <row r="46" spans="2:5" x14ac:dyDescent="0.2">
      <c r="C46" s="1">
        <v>86</v>
      </c>
      <c r="D46" s="1">
        <v>148.19999999999999</v>
      </c>
      <c r="E46" s="1"/>
    </row>
    <row r="47" spans="2:5" x14ac:dyDescent="0.2">
      <c r="B47" s="1" t="s">
        <v>58</v>
      </c>
      <c r="C47" s="1">
        <v>90.800000000000011</v>
      </c>
      <c r="D47" s="1">
        <v>152.19999999999999</v>
      </c>
      <c r="E47" s="1"/>
    </row>
    <row r="48" spans="2:5" x14ac:dyDescent="0.2">
      <c r="B48" s="1" t="s">
        <v>57</v>
      </c>
      <c r="C48" s="1">
        <v>93.5</v>
      </c>
      <c r="D48" s="1">
        <v>157.1</v>
      </c>
      <c r="E48" s="1"/>
    </row>
    <row r="49" spans="3:5" x14ac:dyDescent="0.2">
      <c r="C49" s="1">
        <v>94.699999999999989</v>
      </c>
      <c r="D49" s="1">
        <v>162.69999999999999</v>
      </c>
      <c r="E4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opLeftCell="A10" workbookViewId="0">
      <selection activeCell="E13" sqref="E13"/>
    </sheetView>
  </sheetViews>
  <sheetFormatPr defaultRowHeight="14.25" x14ac:dyDescent="0.2"/>
  <cols>
    <col min="3" max="3" width="16.125" customWidth="1"/>
    <col min="4" max="4" width="23.75" customWidth="1"/>
    <col min="5" max="5" width="17.625" style="1" customWidth="1"/>
    <col min="6" max="7" width="14.875" customWidth="1"/>
  </cols>
  <sheetData>
    <row r="3" spans="2:7" ht="15" x14ac:dyDescent="0.25">
      <c r="C3" s="2" t="s">
        <v>60</v>
      </c>
      <c r="G3" s="2"/>
    </row>
    <row r="4" spans="2:7" ht="15" x14ac:dyDescent="0.25">
      <c r="B4" s="2" t="s">
        <v>49</v>
      </c>
      <c r="C4" s="2" t="s">
        <v>48</v>
      </c>
      <c r="D4" s="2" t="s">
        <v>7</v>
      </c>
      <c r="E4" s="2" t="s">
        <v>32</v>
      </c>
      <c r="F4" s="2" t="s">
        <v>51</v>
      </c>
      <c r="G4" s="2"/>
    </row>
    <row r="5" spans="2:7" x14ac:dyDescent="0.2">
      <c r="B5" s="1" t="s">
        <v>10</v>
      </c>
      <c r="C5" s="1" t="s">
        <v>12</v>
      </c>
      <c r="D5" s="1" t="s">
        <v>11</v>
      </c>
    </row>
    <row r="6" spans="2:7" x14ac:dyDescent="0.2">
      <c r="B6" s="1"/>
      <c r="C6" s="1"/>
      <c r="D6" s="1"/>
    </row>
    <row r="7" spans="2:7" x14ac:dyDescent="0.2">
      <c r="B7" s="1">
        <v>5.5</v>
      </c>
      <c r="C7" s="1">
        <v>3.2</v>
      </c>
      <c r="D7" s="1">
        <v>334</v>
      </c>
      <c r="E7" s="14">
        <f>((D7-230)/104)*100</f>
        <v>100</v>
      </c>
      <c r="F7" s="1">
        <v>0</v>
      </c>
      <c r="G7" s="1"/>
    </row>
    <row r="8" spans="2:7" x14ac:dyDescent="0.2">
      <c r="B8" s="1">
        <v>7</v>
      </c>
      <c r="C8" s="1">
        <v>7.9</v>
      </c>
      <c r="D8" s="1">
        <v>325.5</v>
      </c>
      <c r="E8" s="14">
        <f t="shared" ref="E8:E23" si="0">((D8-230)/104)*100</f>
        <v>91.826923076923066</v>
      </c>
      <c r="F8" s="1">
        <v>0</v>
      </c>
      <c r="G8" s="1"/>
    </row>
    <row r="9" spans="2:7" x14ac:dyDescent="0.2">
      <c r="B9" s="1">
        <v>8</v>
      </c>
      <c r="C9" s="1">
        <v>10.5</v>
      </c>
      <c r="D9" s="1">
        <v>319.3</v>
      </c>
      <c r="E9" s="14">
        <f t="shared" si="0"/>
        <v>85.865384615384627</v>
      </c>
      <c r="F9" s="1">
        <v>0</v>
      </c>
      <c r="G9" s="1"/>
    </row>
    <row r="10" spans="2:7" x14ac:dyDescent="0.2">
      <c r="B10" s="1">
        <v>9</v>
      </c>
      <c r="C10" s="1">
        <v>13.2</v>
      </c>
      <c r="D10" s="1">
        <v>312.8</v>
      </c>
      <c r="E10" s="14">
        <f t="shared" si="0"/>
        <v>79.615384615384627</v>
      </c>
      <c r="F10" s="1">
        <v>100</v>
      </c>
      <c r="G10" s="1"/>
    </row>
    <row r="11" spans="2:7" x14ac:dyDescent="0.2">
      <c r="B11" s="1">
        <v>10</v>
      </c>
      <c r="C11" s="1">
        <v>15.9</v>
      </c>
      <c r="D11" s="1">
        <v>306.2</v>
      </c>
      <c r="E11" s="14">
        <f t="shared" si="0"/>
        <v>73.269230769230759</v>
      </c>
      <c r="F11" s="1">
        <v>100</v>
      </c>
      <c r="G11" s="1"/>
    </row>
    <row r="12" spans="2:7" x14ac:dyDescent="0.2">
      <c r="B12" s="1">
        <v>11</v>
      </c>
      <c r="C12" s="1">
        <v>18.600000000000001</v>
      </c>
      <c r="D12" s="1">
        <v>299.3</v>
      </c>
      <c r="E12" s="14">
        <f t="shared" si="0"/>
        <v>66.634615384615387</v>
      </c>
      <c r="F12" s="1">
        <v>100</v>
      </c>
      <c r="G12" s="1"/>
    </row>
    <row r="13" spans="2:7" x14ac:dyDescent="0.2">
      <c r="B13" s="1">
        <v>12</v>
      </c>
      <c r="C13" s="1">
        <v>21.4</v>
      </c>
      <c r="D13" s="1">
        <v>292.3</v>
      </c>
      <c r="E13" s="14">
        <f t="shared" si="0"/>
        <v>59.90384615384616</v>
      </c>
      <c r="F13" s="1">
        <v>60</v>
      </c>
      <c r="G13" s="1"/>
    </row>
    <row r="14" spans="2:7" x14ac:dyDescent="0.2">
      <c r="B14" s="1">
        <v>13</v>
      </c>
      <c r="C14" s="1">
        <v>24.2</v>
      </c>
      <c r="D14" s="1">
        <v>285.2</v>
      </c>
      <c r="E14" s="14">
        <f t="shared" si="0"/>
        <v>53.076923076923066</v>
      </c>
      <c r="F14" s="1">
        <v>60</v>
      </c>
      <c r="G14" s="1"/>
    </row>
    <row r="15" spans="2:7" x14ac:dyDescent="0.2">
      <c r="B15" s="1">
        <v>14</v>
      </c>
      <c r="C15" s="1">
        <v>27.1</v>
      </c>
      <c r="D15" s="1">
        <v>278</v>
      </c>
      <c r="E15" s="14">
        <f t="shared" si="0"/>
        <v>46.153846153846153</v>
      </c>
      <c r="F15" s="1">
        <v>60</v>
      </c>
      <c r="G15" s="1"/>
    </row>
    <row r="16" spans="2:7" x14ac:dyDescent="0.2">
      <c r="B16" s="1">
        <v>15</v>
      </c>
      <c r="C16" s="1">
        <v>30</v>
      </c>
      <c r="D16" s="1">
        <v>270.8</v>
      </c>
      <c r="E16" s="14">
        <f t="shared" si="0"/>
        <v>39.230769230769241</v>
      </c>
      <c r="F16" s="1">
        <v>60</v>
      </c>
      <c r="G16" s="1"/>
    </row>
    <row r="17" spans="2:7" x14ac:dyDescent="0.2">
      <c r="B17" s="1">
        <v>16</v>
      </c>
      <c r="C17" s="1">
        <v>33</v>
      </c>
      <c r="D17" s="1">
        <v>263.60000000000002</v>
      </c>
      <c r="E17" s="14">
        <f t="shared" si="0"/>
        <v>32.307692307692335</v>
      </c>
      <c r="F17" s="1">
        <v>60</v>
      </c>
      <c r="G17" s="1"/>
    </row>
    <row r="18" spans="2:7" x14ac:dyDescent="0.2">
      <c r="B18" s="1">
        <v>17</v>
      </c>
      <c r="C18" s="1">
        <v>36.1</v>
      </c>
      <c r="D18" s="1">
        <v>256.60000000000002</v>
      </c>
      <c r="E18" s="14">
        <f t="shared" si="0"/>
        <v>25.576923076923098</v>
      </c>
      <c r="F18" s="1">
        <v>60</v>
      </c>
      <c r="G18" s="1"/>
    </row>
    <row r="19" spans="2:7" x14ac:dyDescent="0.2">
      <c r="B19" s="1">
        <v>18</v>
      </c>
      <c r="C19" s="1">
        <v>39.4</v>
      </c>
      <c r="D19" s="1">
        <v>249.8</v>
      </c>
      <c r="E19" s="14">
        <f t="shared" si="0"/>
        <v>19.038461538461547</v>
      </c>
      <c r="F19" s="1">
        <v>30</v>
      </c>
      <c r="G19" s="1"/>
    </row>
    <row r="20" spans="2:7" x14ac:dyDescent="0.2">
      <c r="B20" s="1">
        <v>19</v>
      </c>
      <c r="C20" s="1">
        <v>42.8</v>
      </c>
      <c r="D20" s="1">
        <v>243.3</v>
      </c>
      <c r="E20" s="14">
        <f t="shared" si="0"/>
        <v>12.788461538461549</v>
      </c>
      <c r="F20" s="1">
        <v>30</v>
      </c>
      <c r="G20" s="1"/>
    </row>
    <row r="21" spans="2:7" x14ac:dyDescent="0.2">
      <c r="B21" s="1">
        <v>20</v>
      </c>
      <c r="C21" s="1">
        <v>46.3</v>
      </c>
      <c r="D21" s="1">
        <v>237.4</v>
      </c>
      <c r="E21" s="14">
        <f t="shared" si="0"/>
        <v>7.1153846153846203</v>
      </c>
      <c r="F21" s="1">
        <v>30</v>
      </c>
      <c r="G21" s="1"/>
    </row>
    <row r="22" spans="2:7" x14ac:dyDescent="0.2">
      <c r="B22" s="1">
        <v>21</v>
      </c>
      <c r="C22" s="1">
        <v>50.1</v>
      </c>
      <c r="D22" s="1">
        <v>232.2</v>
      </c>
      <c r="E22" s="14">
        <f t="shared" si="0"/>
        <v>2.1153846153846043</v>
      </c>
      <c r="F22" s="1">
        <v>30</v>
      </c>
      <c r="G22" s="1"/>
    </row>
    <row r="23" spans="2:7" x14ac:dyDescent="0.2">
      <c r="B23" s="1">
        <v>21.75</v>
      </c>
      <c r="C23" s="1">
        <v>52.9</v>
      </c>
      <c r="D23" s="1">
        <v>230</v>
      </c>
      <c r="E23" s="14">
        <f t="shared" si="0"/>
        <v>0</v>
      </c>
      <c r="F23" s="1">
        <v>30</v>
      </c>
      <c r="G23" s="1"/>
    </row>
    <row r="33" spans="5:7" ht="15" x14ac:dyDescent="0.25">
      <c r="F33" s="9" t="s">
        <v>48</v>
      </c>
    </row>
    <row r="34" spans="5:7" ht="15" x14ac:dyDescent="0.25">
      <c r="E34" s="2" t="s">
        <v>32</v>
      </c>
      <c r="F34" s="9" t="s">
        <v>59</v>
      </c>
      <c r="G34" s="2"/>
    </row>
    <row r="35" spans="5:7" ht="15" x14ac:dyDescent="0.25">
      <c r="E35" s="2"/>
      <c r="F35" s="1" t="s">
        <v>12</v>
      </c>
      <c r="G35" s="2"/>
    </row>
    <row r="37" spans="5:7" x14ac:dyDescent="0.2">
      <c r="E37" s="14">
        <v>100</v>
      </c>
      <c r="F37" s="1">
        <v>3.5</v>
      </c>
      <c r="G37" s="1"/>
    </row>
    <row r="38" spans="5:7" x14ac:dyDescent="0.2">
      <c r="E38" s="14">
        <v>91.826923076923066</v>
      </c>
      <c r="F38" s="1">
        <v>6.4</v>
      </c>
      <c r="G38" s="1"/>
    </row>
    <row r="39" spans="5:7" x14ac:dyDescent="0.2">
      <c r="E39" s="14">
        <v>85.865384615384627</v>
      </c>
      <c r="F39" s="1">
        <v>8.8000000000000007</v>
      </c>
      <c r="G39" s="1"/>
    </row>
    <row r="40" spans="5:7" x14ac:dyDescent="0.2">
      <c r="E40" s="14">
        <v>79.615384615384627</v>
      </c>
      <c r="F40" s="1">
        <v>11.2</v>
      </c>
      <c r="G40" s="1"/>
    </row>
    <row r="41" spans="5:7" x14ac:dyDescent="0.2">
      <c r="E41" s="14">
        <v>73.269230769230759</v>
      </c>
      <c r="F41" s="1">
        <v>13.8</v>
      </c>
      <c r="G41" s="1"/>
    </row>
    <row r="42" spans="5:7" x14ac:dyDescent="0.2">
      <c r="E42" s="14">
        <v>66.634615384615387</v>
      </c>
      <c r="F42" s="1">
        <v>16.399999999999999</v>
      </c>
      <c r="G42" s="1"/>
    </row>
    <row r="43" spans="5:7" x14ac:dyDescent="0.2">
      <c r="E43" s="14">
        <v>59.90384615384616</v>
      </c>
      <c r="F43" s="1">
        <v>19.5</v>
      </c>
      <c r="G43" s="1"/>
    </row>
    <row r="44" spans="5:7" x14ac:dyDescent="0.2">
      <c r="E44" s="14">
        <v>53.076923076923066</v>
      </c>
      <c r="F44" s="1">
        <v>22.7</v>
      </c>
      <c r="G44" s="1"/>
    </row>
    <row r="45" spans="5:7" x14ac:dyDescent="0.2">
      <c r="E45" s="14">
        <v>46.153846153846153</v>
      </c>
      <c r="F45" s="1">
        <v>25.2</v>
      </c>
      <c r="G45" s="1"/>
    </row>
    <row r="46" spans="5:7" x14ac:dyDescent="0.2">
      <c r="E46" s="14">
        <v>39.230769230769241</v>
      </c>
      <c r="F46" s="1">
        <v>28.2</v>
      </c>
      <c r="G46" s="1"/>
    </row>
    <row r="47" spans="5:7" x14ac:dyDescent="0.2">
      <c r="E47" s="14">
        <v>32.307692307692335</v>
      </c>
      <c r="F47" s="1">
        <v>31.1</v>
      </c>
      <c r="G47" s="1"/>
    </row>
    <row r="48" spans="5:7" x14ac:dyDescent="0.2">
      <c r="E48" s="14">
        <v>25.576923076923098</v>
      </c>
      <c r="F48" s="1">
        <v>34.5</v>
      </c>
      <c r="G48" s="1"/>
    </row>
    <row r="49" spans="5:7" x14ac:dyDescent="0.2">
      <c r="E49" s="14">
        <v>19.038461538461547</v>
      </c>
      <c r="F49" s="1">
        <v>37.6</v>
      </c>
      <c r="G49" s="1"/>
    </row>
    <row r="50" spans="5:7" x14ac:dyDescent="0.2">
      <c r="E50" s="14">
        <v>12.788461538461549</v>
      </c>
      <c r="F50" s="1">
        <v>40.4</v>
      </c>
      <c r="G50" s="1"/>
    </row>
    <row r="51" spans="5:7" x14ac:dyDescent="0.2">
      <c r="E51" s="14">
        <v>7.1153846153846203</v>
      </c>
      <c r="F51" s="1">
        <v>44</v>
      </c>
      <c r="G51" s="1"/>
    </row>
    <row r="52" spans="5:7" x14ac:dyDescent="0.2">
      <c r="E52" s="14">
        <v>2.1153846153846043</v>
      </c>
      <c r="F52" s="1">
        <v>47.5</v>
      </c>
      <c r="G52" s="1"/>
    </row>
    <row r="53" spans="5:7" x14ac:dyDescent="0.2">
      <c r="E53" s="14">
        <v>0</v>
      </c>
      <c r="F53" s="1">
        <v>48.5</v>
      </c>
      <c r="G53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B4" workbookViewId="0">
      <selection activeCell="E20" sqref="E20"/>
    </sheetView>
  </sheetViews>
  <sheetFormatPr defaultRowHeight="14.25" x14ac:dyDescent="0.2"/>
  <cols>
    <col min="3" max="3" width="23.375" style="1" customWidth="1"/>
    <col min="4" max="4" width="25.125" style="1" customWidth="1"/>
    <col min="5" max="6" width="22.75" style="1" customWidth="1"/>
  </cols>
  <sheetData>
    <row r="1" spans="2:12" x14ac:dyDescent="0.2">
      <c r="E1" s="1" t="s">
        <v>56</v>
      </c>
    </row>
    <row r="2" spans="2:12" ht="15" x14ac:dyDescent="0.25">
      <c r="I2" s="2" t="s">
        <v>16</v>
      </c>
      <c r="J2" s="2" t="s">
        <v>20</v>
      </c>
      <c r="K2" s="2" t="s">
        <v>21</v>
      </c>
      <c r="L2" s="2" t="s">
        <v>31</v>
      </c>
    </row>
    <row r="3" spans="2:12" x14ac:dyDescent="0.2">
      <c r="I3" s="1" t="s">
        <v>15</v>
      </c>
      <c r="J3">
        <v>277</v>
      </c>
      <c r="K3">
        <v>435</v>
      </c>
      <c r="L3" s="1">
        <f>K3-J3</f>
        <v>158</v>
      </c>
    </row>
    <row r="4" spans="2:12" ht="15" x14ac:dyDescent="0.25">
      <c r="C4" s="2" t="s">
        <v>60</v>
      </c>
    </row>
    <row r="5" spans="2:12" ht="15" x14ac:dyDescent="0.25">
      <c r="B5" s="2"/>
      <c r="C5" s="2" t="s">
        <v>50</v>
      </c>
      <c r="D5" s="2" t="s">
        <v>6</v>
      </c>
      <c r="E5" s="2" t="s">
        <v>32</v>
      </c>
      <c r="F5" s="2"/>
    </row>
    <row r="6" spans="2:12" ht="15" x14ac:dyDescent="0.25">
      <c r="B6" s="1"/>
      <c r="C6" s="1" t="s">
        <v>12</v>
      </c>
      <c r="D6" s="1" t="s">
        <v>11</v>
      </c>
      <c r="F6" s="2"/>
    </row>
    <row r="7" spans="2:12" x14ac:dyDescent="0.2">
      <c r="B7" s="1"/>
    </row>
    <row r="8" spans="2:12" x14ac:dyDescent="0.2">
      <c r="B8" s="1"/>
      <c r="C8" s="1">
        <v>3</v>
      </c>
      <c r="D8" s="1">
        <v>277</v>
      </c>
      <c r="E8" s="14">
        <f>((D8-277)/158)*100</f>
        <v>0</v>
      </c>
      <c r="F8" s="14"/>
    </row>
    <row r="9" spans="2:12" x14ac:dyDescent="0.2">
      <c r="B9" s="1"/>
      <c r="C9" s="1">
        <f>C8+7.25</f>
        <v>10.25</v>
      </c>
      <c r="D9" s="1">
        <v>283.5</v>
      </c>
      <c r="E9" s="14">
        <f t="shared" ref="E9:E24" si="0">((D9-277)/158)*100</f>
        <v>4.1139240506329111</v>
      </c>
      <c r="F9" s="14"/>
    </row>
    <row r="10" spans="2:12" x14ac:dyDescent="0.2">
      <c r="C10" s="1">
        <f t="shared" ref="C10:C23" si="1">C9+7.25</f>
        <v>17.5</v>
      </c>
      <c r="D10" s="1">
        <v>291.39999999999998</v>
      </c>
      <c r="E10" s="14">
        <f t="shared" si="0"/>
        <v>9.1139240506328978</v>
      </c>
      <c r="F10" s="14"/>
    </row>
    <row r="11" spans="2:12" x14ac:dyDescent="0.2">
      <c r="C11" s="1">
        <f t="shared" si="1"/>
        <v>24.75</v>
      </c>
      <c r="D11" s="1">
        <v>300.5</v>
      </c>
      <c r="E11" s="14">
        <f t="shared" si="0"/>
        <v>14.873417721518987</v>
      </c>
      <c r="F11" s="14"/>
    </row>
    <row r="12" spans="2:12" x14ac:dyDescent="0.2">
      <c r="C12" s="1">
        <f t="shared" si="1"/>
        <v>32</v>
      </c>
      <c r="D12" s="1">
        <v>310.60000000000002</v>
      </c>
      <c r="E12" s="14">
        <f t="shared" si="0"/>
        <v>21.26582278481014</v>
      </c>
      <c r="F12" s="14"/>
    </row>
    <row r="13" spans="2:12" x14ac:dyDescent="0.2">
      <c r="C13" s="1">
        <f t="shared" si="1"/>
        <v>39.25</v>
      </c>
      <c r="D13" s="1">
        <v>321.5</v>
      </c>
      <c r="E13" s="14">
        <f t="shared" si="0"/>
        <v>28.164556962025316</v>
      </c>
      <c r="F13" s="14"/>
    </row>
    <row r="14" spans="2:12" x14ac:dyDescent="0.2">
      <c r="C14" s="1">
        <f t="shared" si="1"/>
        <v>46.5</v>
      </c>
      <c r="D14" s="1">
        <v>332.9</v>
      </c>
      <c r="E14" s="14">
        <f t="shared" si="0"/>
        <v>35.379746835443022</v>
      </c>
      <c r="F14" s="14"/>
    </row>
    <row r="15" spans="2:12" x14ac:dyDescent="0.2">
      <c r="C15" s="1">
        <f t="shared" si="1"/>
        <v>53.75</v>
      </c>
      <c r="D15" s="1">
        <v>344.6</v>
      </c>
      <c r="E15" s="14">
        <f t="shared" si="0"/>
        <v>42.784810126582293</v>
      </c>
      <c r="F15" s="14"/>
    </row>
    <row r="16" spans="2:12" x14ac:dyDescent="0.2">
      <c r="C16" s="1">
        <f t="shared" si="1"/>
        <v>61</v>
      </c>
      <c r="D16" s="1">
        <v>356.3</v>
      </c>
      <c r="E16" s="14">
        <f t="shared" si="0"/>
        <v>50.189873417721529</v>
      </c>
      <c r="F16" s="14"/>
    </row>
    <row r="17" spans="3:7" x14ac:dyDescent="0.2">
      <c r="C17" s="1">
        <f t="shared" si="1"/>
        <v>68.25</v>
      </c>
      <c r="D17" s="1">
        <v>368</v>
      </c>
      <c r="E17" s="14">
        <f t="shared" si="0"/>
        <v>57.594936708860757</v>
      </c>
      <c r="F17" s="14"/>
    </row>
    <row r="18" spans="3:7" x14ac:dyDescent="0.2">
      <c r="C18" s="1">
        <f t="shared" si="1"/>
        <v>75.5</v>
      </c>
      <c r="D18" s="1">
        <v>379.4</v>
      </c>
      <c r="E18" s="14">
        <f t="shared" si="0"/>
        <v>64.810126582278471</v>
      </c>
      <c r="F18" s="14"/>
    </row>
    <row r="19" spans="3:7" x14ac:dyDescent="0.2">
      <c r="C19" s="1">
        <f t="shared" si="1"/>
        <v>82.75</v>
      </c>
      <c r="D19" s="1">
        <v>390.3</v>
      </c>
      <c r="E19" s="14">
        <f t="shared" si="0"/>
        <v>71.708860759493675</v>
      </c>
      <c r="F19" s="14"/>
    </row>
    <row r="20" spans="3:7" x14ac:dyDescent="0.2">
      <c r="C20" s="1">
        <f t="shared" si="1"/>
        <v>90</v>
      </c>
      <c r="D20" s="1">
        <v>400.7</v>
      </c>
      <c r="E20" s="14">
        <f t="shared" si="0"/>
        <v>78.291139240506325</v>
      </c>
      <c r="F20" s="14"/>
    </row>
    <row r="21" spans="3:7" x14ac:dyDescent="0.2">
      <c r="C21" s="1">
        <f t="shared" si="1"/>
        <v>97.25</v>
      </c>
      <c r="D21" s="1">
        <v>410.5</v>
      </c>
      <c r="E21" s="14">
        <f t="shared" si="0"/>
        <v>84.493670886075947</v>
      </c>
      <c r="F21" s="14"/>
      <c r="G21" s="13"/>
    </row>
    <row r="22" spans="3:7" x14ac:dyDescent="0.2">
      <c r="C22" s="1">
        <f t="shared" si="1"/>
        <v>104.5</v>
      </c>
      <c r="D22" s="1">
        <v>419.4</v>
      </c>
      <c r="E22" s="14">
        <f t="shared" si="0"/>
        <v>90.126582278480996</v>
      </c>
      <c r="F22" s="14"/>
      <c r="G22" s="13"/>
    </row>
    <row r="23" spans="3:7" x14ac:dyDescent="0.2">
      <c r="C23" s="1">
        <f t="shared" si="1"/>
        <v>111.75</v>
      </c>
      <c r="D23" s="1">
        <v>427.5</v>
      </c>
      <c r="E23" s="14">
        <f t="shared" si="0"/>
        <v>95.25316455696202</v>
      </c>
      <c r="F23" s="14"/>
      <c r="G23" s="13"/>
    </row>
    <row r="24" spans="3:7" x14ac:dyDescent="0.2">
      <c r="C24" s="1">
        <f>C23+7.25</f>
        <v>119</v>
      </c>
      <c r="D24" s="1">
        <v>434.6</v>
      </c>
      <c r="E24" s="14">
        <f t="shared" si="0"/>
        <v>99.74683544303798</v>
      </c>
      <c r="F24" s="14"/>
      <c r="G24" s="13"/>
    </row>
    <row r="30" spans="3:7" ht="15" x14ac:dyDescent="0.25">
      <c r="E30" s="2" t="s">
        <v>61</v>
      </c>
    </row>
    <row r="31" spans="3:7" ht="15" x14ac:dyDescent="0.25">
      <c r="D31" s="2" t="s">
        <v>32</v>
      </c>
      <c r="E31" s="2" t="s">
        <v>50</v>
      </c>
      <c r="F31" s="2"/>
    </row>
    <row r="32" spans="3:7" ht="15" x14ac:dyDescent="0.25">
      <c r="D32" s="2"/>
      <c r="E32" s="2" t="s">
        <v>12</v>
      </c>
      <c r="F32" s="2"/>
    </row>
    <row r="34" spans="4:5" x14ac:dyDescent="0.2">
      <c r="D34" s="14">
        <v>0</v>
      </c>
      <c r="E34" s="1">
        <v>4.0999999999999996</v>
      </c>
    </row>
    <row r="35" spans="4:5" x14ac:dyDescent="0.2">
      <c r="D35" s="14">
        <v>4.1139240506329111</v>
      </c>
      <c r="E35" s="1">
        <v>12.3</v>
      </c>
    </row>
    <row r="36" spans="4:5" x14ac:dyDescent="0.2">
      <c r="D36" s="14">
        <v>9.1139240506328978</v>
      </c>
      <c r="E36" s="1">
        <v>17.899999999999999</v>
      </c>
    </row>
    <row r="37" spans="4:5" x14ac:dyDescent="0.2">
      <c r="D37" s="14">
        <v>14.873417721518987</v>
      </c>
      <c r="E37" s="1">
        <v>25.4</v>
      </c>
    </row>
    <row r="38" spans="4:5" x14ac:dyDescent="0.2">
      <c r="D38" s="14">
        <v>21.26582278481014</v>
      </c>
      <c r="E38" s="1">
        <v>32.1</v>
      </c>
    </row>
    <row r="39" spans="4:5" x14ac:dyDescent="0.2">
      <c r="D39" s="14">
        <v>28.164556962025316</v>
      </c>
      <c r="E39" s="1">
        <v>39.4</v>
      </c>
    </row>
    <row r="40" spans="4:5" x14ac:dyDescent="0.2">
      <c r="D40" s="14">
        <v>35.379746835443022</v>
      </c>
      <c r="E40" s="1">
        <v>46.9</v>
      </c>
    </row>
    <row r="41" spans="4:5" x14ac:dyDescent="0.2">
      <c r="D41" s="14">
        <v>42.784810126582293</v>
      </c>
      <c r="E41" s="1">
        <v>54.1</v>
      </c>
    </row>
    <row r="42" spans="4:5" x14ac:dyDescent="0.2">
      <c r="D42" s="14">
        <v>50.189873417721529</v>
      </c>
      <c r="E42" s="1">
        <v>61.4</v>
      </c>
    </row>
    <row r="43" spans="4:5" x14ac:dyDescent="0.2">
      <c r="D43" s="14">
        <v>57.594936708860757</v>
      </c>
      <c r="E43" s="1">
        <v>69.2</v>
      </c>
    </row>
    <row r="44" spans="4:5" x14ac:dyDescent="0.2">
      <c r="D44" s="14">
        <v>64.810126582278471</v>
      </c>
      <c r="E44" s="1">
        <v>76.400000000000006</v>
      </c>
    </row>
    <row r="45" spans="4:5" x14ac:dyDescent="0.2">
      <c r="D45" s="14">
        <v>71.708860759493675</v>
      </c>
      <c r="E45" s="1">
        <v>83.4</v>
      </c>
    </row>
    <row r="46" spans="4:5" x14ac:dyDescent="0.2">
      <c r="D46" s="14">
        <v>78.291139240506325</v>
      </c>
      <c r="E46" s="1">
        <v>89.7</v>
      </c>
    </row>
    <row r="47" spans="4:5" x14ac:dyDescent="0.2">
      <c r="D47" s="14">
        <v>84.493670886075947</v>
      </c>
      <c r="E47" s="1">
        <v>97.8</v>
      </c>
    </row>
    <row r="48" spans="4:5" x14ac:dyDescent="0.2">
      <c r="D48" s="14">
        <v>90.126582278480996</v>
      </c>
      <c r="E48" s="1">
        <v>105.5</v>
      </c>
    </row>
    <row r="49" spans="4:5" x14ac:dyDescent="0.2">
      <c r="D49" s="14">
        <v>95.25316455696202</v>
      </c>
      <c r="E49" s="1">
        <v>112.4</v>
      </c>
    </row>
    <row r="50" spans="4:5" x14ac:dyDescent="0.2">
      <c r="D50" s="14">
        <v>99.74683544303798</v>
      </c>
      <c r="E50" s="1">
        <v>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H6" sqref="H6"/>
    </sheetView>
  </sheetViews>
  <sheetFormatPr defaultRowHeight="14.25" x14ac:dyDescent="0.2"/>
  <cols>
    <col min="2" max="2" width="14" style="1" customWidth="1"/>
    <col min="3" max="3" width="22" style="1" customWidth="1"/>
    <col min="4" max="5" width="20.75" style="1" customWidth="1"/>
    <col min="6" max="6" width="24.375" style="1" customWidth="1"/>
    <col min="7" max="8" width="23.875" customWidth="1"/>
    <col min="9" max="9" width="14.875" style="1" customWidth="1"/>
    <col min="12" max="12" width="13.5" style="1" customWidth="1"/>
  </cols>
  <sheetData>
    <row r="2" spans="2:13" ht="15" x14ac:dyDescent="0.25">
      <c r="J2" s="2" t="s">
        <v>16</v>
      </c>
      <c r="K2" s="2" t="s">
        <v>20</v>
      </c>
      <c r="L2" s="2" t="s">
        <v>21</v>
      </c>
      <c r="M2" s="2" t="s">
        <v>31</v>
      </c>
    </row>
    <row r="3" spans="2:13" ht="15" x14ac:dyDescent="0.25">
      <c r="E3" s="2" t="s">
        <v>33</v>
      </c>
      <c r="G3" s="2" t="s">
        <v>34</v>
      </c>
      <c r="H3" s="2" t="s">
        <v>34</v>
      </c>
      <c r="J3" s="1" t="s">
        <v>15</v>
      </c>
      <c r="K3">
        <v>277</v>
      </c>
      <c r="L3" s="1">
        <v>435</v>
      </c>
      <c r="M3" s="1">
        <f>L3-K3</f>
        <v>158</v>
      </c>
    </row>
    <row r="4" spans="2:13" ht="15" x14ac:dyDescent="0.25">
      <c r="B4" s="2" t="s">
        <v>5</v>
      </c>
      <c r="C4" s="9" t="s">
        <v>13</v>
      </c>
      <c r="D4" s="2" t="s">
        <v>6</v>
      </c>
      <c r="E4" s="2" t="s">
        <v>32</v>
      </c>
      <c r="F4" s="2" t="s">
        <v>7</v>
      </c>
      <c r="G4" s="2" t="s">
        <v>52</v>
      </c>
      <c r="H4" s="2" t="s">
        <v>53</v>
      </c>
      <c r="J4" s="1" t="s">
        <v>17</v>
      </c>
      <c r="K4">
        <v>230</v>
      </c>
      <c r="L4" s="1">
        <v>334</v>
      </c>
      <c r="M4" s="1">
        <f t="shared" ref="M4" si="0">L4-K4</f>
        <v>104</v>
      </c>
    </row>
    <row r="5" spans="2:13" x14ac:dyDescent="0.2">
      <c r="B5" s="1" t="s">
        <v>12</v>
      </c>
      <c r="C5" s="1" t="s">
        <v>11</v>
      </c>
      <c r="D5" s="1" t="s">
        <v>11</v>
      </c>
      <c r="E5" s="1" t="s">
        <v>14</v>
      </c>
      <c r="F5" s="1" t="s">
        <v>11</v>
      </c>
      <c r="G5" s="1" t="s">
        <v>14</v>
      </c>
      <c r="H5" s="1" t="s">
        <v>14</v>
      </c>
    </row>
    <row r="6" spans="2:13" x14ac:dyDescent="0.2">
      <c r="B6" s="1">
        <v>0</v>
      </c>
      <c r="C6" s="1">
        <v>545</v>
      </c>
      <c r="D6" s="1">
        <v>307.8</v>
      </c>
      <c r="E6" s="8">
        <f>(D6-277)/158</f>
        <v>0.19493670886075956</v>
      </c>
      <c r="F6" s="1">
        <v>270.8</v>
      </c>
      <c r="G6" s="8">
        <f>(F6-230)/104</f>
        <v>0.39230769230769241</v>
      </c>
      <c r="H6" s="8">
        <v>0</v>
      </c>
    </row>
    <row r="7" spans="2:13" x14ac:dyDescent="0.2">
      <c r="B7" s="1">
        <f>B6+5</f>
        <v>5</v>
      </c>
      <c r="C7" s="1">
        <v>545</v>
      </c>
      <c r="D7" s="1">
        <v>300.8</v>
      </c>
      <c r="E7" s="8">
        <f t="shared" ref="E7:E15" si="1">(D7-277)/158</f>
        <v>0.15063291139240514</v>
      </c>
      <c r="F7" s="1">
        <v>270.8</v>
      </c>
      <c r="G7" s="8">
        <f t="shared" ref="G7:G15" si="2">(F7-230)/104</f>
        <v>0.39230769230769241</v>
      </c>
      <c r="H7" s="8">
        <v>0</v>
      </c>
    </row>
    <row r="8" spans="2:13" x14ac:dyDescent="0.2">
      <c r="B8" s="1">
        <f t="shared" ref="B8:B14" si="3">B7+5</f>
        <v>10</v>
      </c>
      <c r="C8" s="1">
        <v>545</v>
      </c>
      <c r="D8" s="1">
        <v>294.39999999999998</v>
      </c>
      <c r="E8" s="8">
        <f t="shared" si="1"/>
        <v>0.11012658227848086</v>
      </c>
      <c r="F8" s="1">
        <v>270.8</v>
      </c>
      <c r="G8" s="8">
        <f t="shared" si="2"/>
        <v>0.39230769230769241</v>
      </c>
      <c r="H8" s="8">
        <v>0</v>
      </c>
    </row>
    <row r="9" spans="2:13" x14ac:dyDescent="0.2">
      <c r="B9" s="1">
        <f t="shared" si="3"/>
        <v>15</v>
      </c>
      <c r="C9" s="1">
        <v>545</v>
      </c>
      <c r="D9" s="1">
        <v>288.5</v>
      </c>
      <c r="E9" s="8">
        <f t="shared" si="1"/>
        <v>7.2784810126582278E-2</v>
      </c>
      <c r="F9" s="1">
        <v>270.8</v>
      </c>
      <c r="G9" s="8">
        <f t="shared" si="2"/>
        <v>0.39230769230769241</v>
      </c>
      <c r="H9" s="8">
        <v>0</v>
      </c>
    </row>
    <row r="10" spans="2:13" x14ac:dyDescent="0.2">
      <c r="B10" s="1">
        <f t="shared" si="3"/>
        <v>20</v>
      </c>
      <c r="C10" s="1">
        <v>545</v>
      </c>
      <c r="D10" s="1">
        <v>283.2</v>
      </c>
      <c r="E10" s="8">
        <f t="shared" si="1"/>
        <v>3.9240506329113849E-2</v>
      </c>
      <c r="F10" s="1">
        <v>270.8</v>
      </c>
      <c r="G10" s="8">
        <f t="shared" si="2"/>
        <v>0.39230769230769241</v>
      </c>
      <c r="H10" s="8">
        <v>0</v>
      </c>
    </row>
    <row r="11" spans="2:13" x14ac:dyDescent="0.2">
      <c r="B11" s="1">
        <f t="shared" si="3"/>
        <v>25</v>
      </c>
      <c r="C11" s="1">
        <f>C10-20</f>
        <v>525</v>
      </c>
      <c r="D11" s="1">
        <v>282.5</v>
      </c>
      <c r="E11" s="8">
        <f t="shared" si="1"/>
        <v>3.4810126582278479E-2</v>
      </c>
      <c r="F11" s="1">
        <v>260.8</v>
      </c>
      <c r="G11" s="8">
        <f t="shared" si="2"/>
        <v>0.29615384615384627</v>
      </c>
      <c r="H11" s="8">
        <v>0</v>
      </c>
    </row>
    <row r="12" spans="2:13" x14ac:dyDescent="0.2">
      <c r="B12" s="1">
        <f t="shared" si="3"/>
        <v>30</v>
      </c>
      <c r="C12" s="1">
        <f t="shared" ref="C12:C14" si="4">C11-20</f>
        <v>505</v>
      </c>
      <c r="D12" s="1">
        <v>281.39999999999998</v>
      </c>
      <c r="E12" s="8">
        <f t="shared" si="1"/>
        <v>2.7848101265822642E-2</v>
      </c>
      <c r="F12" s="1">
        <v>252.4</v>
      </c>
      <c r="G12" s="8">
        <f t="shared" si="2"/>
        <v>0.21538461538461545</v>
      </c>
      <c r="H12" s="8">
        <v>0</v>
      </c>
    </row>
    <row r="13" spans="2:13" x14ac:dyDescent="0.2">
      <c r="B13" s="1">
        <f>B12+5</f>
        <v>35</v>
      </c>
      <c r="C13" s="1">
        <f t="shared" si="4"/>
        <v>485</v>
      </c>
      <c r="D13" s="1">
        <v>280.10000000000002</v>
      </c>
      <c r="E13" s="8">
        <f t="shared" si="1"/>
        <v>1.9620253164557105E-2</v>
      </c>
      <c r="F13" s="1">
        <v>245.4</v>
      </c>
      <c r="G13" s="8">
        <f t="shared" si="2"/>
        <v>0.14807692307692313</v>
      </c>
      <c r="H13" s="8">
        <v>0</v>
      </c>
    </row>
    <row r="14" spans="2:13" x14ac:dyDescent="0.2">
      <c r="B14" s="1">
        <f t="shared" si="3"/>
        <v>40</v>
      </c>
      <c r="C14" s="1">
        <f t="shared" si="4"/>
        <v>465</v>
      </c>
      <c r="D14" s="1">
        <v>278.60000000000002</v>
      </c>
      <c r="E14" s="8">
        <f t="shared" si="1"/>
        <v>1.0126582278481157E-2</v>
      </c>
      <c r="F14" s="1">
        <v>239.6</v>
      </c>
      <c r="G14" s="8">
        <f t="shared" si="2"/>
        <v>9.2307692307692257E-2</v>
      </c>
      <c r="H14" s="8">
        <v>0</v>
      </c>
    </row>
    <row r="15" spans="2:13" x14ac:dyDescent="0.2">
      <c r="B15" s="1">
        <f>B14+5</f>
        <v>45</v>
      </c>
      <c r="C15" s="1">
        <v>445</v>
      </c>
      <c r="D15" s="1">
        <v>277.10000000000002</v>
      </c>
      <c r="E15" s="8">
        <f t="shared" si="1"/>
        <v>6.3291139240520718E-4</v>
      </c>
      <c r="F15" s="1">
        <v>234.9</v>
      </c>
      <c r="G15" s="8">
        <f t="shared" si="2"/>
        <v>4.711538461538467E-2</v>
      </c>
      <c r="H15" s="8">
        <v>0</v>
      </c>
    </row>
    <row r="25" spans="2:4" x14ac:dyDescent="0.2">
      <c r="B25" s="4"/>
    </row>
    <row r="32" spans="2:4" x14ac:dyDescent="0.2">
      <c r="C32" s="8"/>
      <c r="D32" s="8"/>
    </row>
    <row r="33" spans="3:4" x14ac:dyDescent="0.2">
      <c r="C33" s="8"/>
      <c r="D33" s="8"/>
    </row>
    <row r="34" spans="3:4" x14ac:dyDescent="0.2">
      <c r="C34" s="8"/>
      <c r="D34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E15" sqref="E15"/>
    </sheetView>
  </sheetViews>
  <sheetFormatPr defaultRowHeight="14.25" x14ac:dyDescent="0.2"/>
  <cols>
    <col min="2" max="2" width="16" style="1" customWidth="1"/>
    <col min="3" max="3" width="25.125" style="1" customWidth="1"/>
    <col min="4" max="4" width="16" style="1" customWidth="1"/>
    <col min="5" max="7" width="21.875" style="1" customWidth="1"/>
  </cols>
  <sheetData>
    <row r="2" spans="2:11" ht="15" x14ac:dyDescent="0.25">
      <c r="H2" s="2" t="s">
        <v>16</v>
      </c>
      <c r="I2" s="2" t="s">
        <v>20</v>
      </c>
      <c r="J2" s="2" t="s">
        <v>21</v>
      </c>
      <c r="K2" s="2" t="s">
        <v>31</v>
      </c>
    </row>
    <row r="3" spans="2:11" ht="15" x14ac:dyDescent="0.25">
      <c r="D3" s="2" t="s">
        <v>34</v>
      </c>
      <c r="F3" s="2" t="s">
        <v>33</v>
      </c>
      <c r="G3" s="2" t="s">
        <v>33</v>
      </c>
      <c r="H3" s="1" t="s">
        <v>15</v>
      </c>
      <c r="I3">
        <v>277</v>
      </c>
      <c r="J3" s="1">
        <v>435</v>
      </c>
      <c r="K3" s="1">
        <f>J3-I3</f>
        <v>158</v>
      </c>
    </row>
    <row r="4" spans="2:11" s="1" customFormat="1" ht="15" x14ac:dyDescent="0.25">
      <c r="B4" s="2" t="s">
        <v>9</v>
      </c>
      <c r="C4" s="2" t="s">
        <v>7</v>
      </c>
      <c r="D4" s="2" t="s">
        <v>35</v>
      </c>
      <c r="E4" s="2" t="s">
        <v>6</v>
      </c>
      <c r="F4" s="2" t="s">
        <v>54</v>
      </c>
      <c r="G4" s="2" t="s">
        <v>55</v>
      </c>
      <c r="H4" s="1" t="s">
        <v>17</v>
      </c>
      <c r="I4">
        <v>230</v>
      </c>
      <c r="J4" s="1">
        <v>334</v>
      </c>
      <c r="K4" s="1">
        <f t="shared" ref="K4" si="0">J4-I4</f>
        <v>104</v>
      </c>
    </row>
    <row r="5" spans="2:11" x14ac:dyDescent="0.2">
      <c r="B5" s="1" t="s">
        <v>10</v>
      </c>
      <c r="C5" s="1" t="s">
        <v>11</v>
      </c>
      <c r="D5" s="1" t="s">
        <v>14</v>
      </c>
      <c r="E5" s="1" t="s">
        <v>11</v>
      </c>
      <c r="F5" s="1" t="s">
        <v>14</v>
      </c>
      <c r="G5" s="1" t="s">
        <v>14</v>
      </c>
    </row>
    <row r="6" spans="2:11" x14ac:dyDescent="0.2">
      <c r="B6" s="1">
        <v>15</v>
      </c>
      <c r="C6" s="1">
        <v>270.8</v>
      </c>
      <c r="D6" s="8">
        <f>(C6-230)/104</f>
        <v>0.39230769230769241</v>
      </c>
      <c r="E6" s="1">
        <v>307.8</v>
      </c>
      <c r="F6" s="8">
        <f t="shared" ref="F6:F19" si="1">(E6-277)/158</f>
        <v>0.19493670886075956</v>
      </c>
      <c r="G6" s="8">
        <v>3.9E-2</v>
      </c>
    </row>
    <row r="7" spans="2:11" x14ac:dyDescent="0.2">
      <c r="B7" s="1">
        <f>B6+0.5</f>
        <v>15.5</v>
      </c>
      <c r="C7" s="1">
        <v>267.2</v>
      </c>
      <c r="D7" s="8">
        <f t="shared" ref="D7:D19" si="2">(C7-230)/104</f>
        <v>0.35769230769230759</v>
      </c>
      <c r="E7" s="1">
        <v>309.89999999999998</v>
      </c>
      <c r="F7" s="8">
        <f t="shared" si="1"/>
        <v>0.20822784810126568</v>
      </c>
      <c r="G7" s="8">
        <v>3.7999999999999999E-2</v>
      </c>
    </row>
    <row r="8" spans="2:11" x14ac:dyDescent="0.2">
      <c r="B8" s="1">
        <f t="shared" ref="B8:B18" si="3">B7+0.5</f>
        <v>16</v>
      </c>
      <c r="C8" s="1">
        <v>263.60000000000002</v>
      </c>
      <c r="D8" s="8">
        <f t="shared" si="2"/>
        <v>0.32307692307692332</v>
      </c>
      <c r="E8" s="1">
        <v>312.10000000000002</v>
      </c>
      <c r="F8" s="8">
        <f t="shared" si="1"/>
        <v>0.22215189873417737</v>
      </c>
      <c r="G8" s="8">
        <v>3.6999999999999998E-2</v>
      </c>
    </row>
    <row r="9" spans="2:11" x14ac:dyDescent="0.2">
      <c r="B9" s="1">
        <f t="shared" si="3"/>
        <v>16.5</v>
      </c>
      <c r="C9" s="1">
        <v>260.10000000000002</v>
      </c>
      <c r="D9" s="8">
        <f t="shared" si="2"/>
        <v>0.28942307692307712</v>
      </c>
      <c r="E9" s="1">
        <v>314.39999999999998</v>
      </c>
      <c r="F9" s="8">
        <f t="shared" si="1"/>
        <v>0.23670886075949352</v>
      </c>
      <c r="G9" s="8">
        <v>3.5000000000000003E-2</v>
      </c>
    </row>
    <row r="10" spans="2:11" x14ac:dyDescent="0.2">
      <c r="B10" s="1">
        <f t="shared" si="3"/>
        <v>17</v>
      </c>
      <c r="C10" s="1">
        <v>256.60000000000002</v>
      </c>
      <c r="D10" s="8">
        <f t="shared" si="2"/>
        <v>0.25576923076923097</v>
      </c>
      <c r="E10" s="1">
        <v>316.8</v>
      </c>
      <c r="F10" s="8">
        <f t="shared" si="1"/>
        <v>0.25189873417721526</v>
      </c>
      <c r="G10" s="8">
        <v>3.2000000000000001E-2</v>
      </c>
    </row>
    <row r="11" spans="2:11" x14ac:dyDescent="0.2">
      <c r="B11" s="1">
        <f t="shared" si="3"/>
        <v>17.5</v>
      </c>
      <c r="C11" s="1">
        <v>253.1</v>
      </c>
      <c r="D11" s="8">
        <f t="shared" si="2"/>
        <v>0.22211538461538455</v>
      </c>
      <c r="E11" s="1">
        <v>319.2</v>
      </c>
      <c r="F11" s="8">
        <f t="shared" si="1"/>
        <v>0.26708860759493663</v>
      </c>
      <c r="G11" s="8">
        <v>2.9000000000000001E-2</v>
      </c>
    </row>
    <row r="12" spans="2:11" x14ac:dyDescent="0.2">
      <c r="B12" s="1">
        <f t="shared" si="3"/>
        <v>18</v>
      </c>
      <c r="C12" s="1">
        <v>249.8</v>
      </c>
      <c r="D12" s="8">
        <f t="shared" si="2"/>
        <v>0.19038461538461549</v>
      </c>
      <c r="E12" s="1">
        <v>321.7</v>
      </c>
      <c r="F12" s="8">
        <f t="shared" si="1"/>
        <v>0.28291139240506324</v>
      </c>
      <c r="G12" s="8">
        <v>2.5000000000000001E-2</v>
      </c>
    </row>
    <row r="13" spans="2:11" x14ac:dyDescent="0.2">
      <c r="B13" s="1">
        <f t="shared" si="3"/>
        <v>18.5</v>
      </c>
      <c r="C13" s="1">
        <v>246.5</v>
      </c>
      <c r="D13" s="8">
        <f t="shared" si="2"/>
        <v>0.15865384615384615</v>
      </c>
      <c r="E13" s="1">
        <v>324.3</v>
      </c>
      <c r="F13" s="8">
        <f t="shared" si="1"/>
        <v>0.29936708860759503</v>
      </c>
      <c r="G13" s="8">
        <v>2.1000000000000001E-2</v>
      </c>
    </row>
    <row r="14" spans="2:11" x14ac:dyDescent="0.2">
      <c r="B14" s="1">
        <f t="shared" si="3"/>
        <v>19</v>
      </c>
      <c r="C14" s="1">
        <v>243.3</v>
      </c>
      <c r="D14" s="8">
        <f t="shared" si="2"/>
        <v>0.12788461538461549</v>
      </c>
      <c r="E14" s="1">
        <v>326</v>
      </c>
      <c r="F14" s="8">
        <f t="shared" si="1"/>
        <v>0.310126582278481</v>
      </c>
      <c r="G14" s="8">
        <v>1.6E-2</v>
      </c>
    </row>
    <row r="15" spans="2:11" x14ac:dyDescent="0.2">
      <c r="B15" s="1">
        <f t="shared" si="3"/>
        <v>19.5</v>
      </c>
      <c r="C15" s="1">
        <v>240.3</v>
      </c>
      <c r="D15" s="8">
        <f t="shared" si="2"/>
        <v>9.9038461538461645E-2</v>
      </c>
      <c r="E15" s="1">
        <v>329.7</v>
      </c>
      <c r="F15" s="8">
        <f t="shared" si="1"/>
        <v>0.3335443037974683</v>
      </c>
      <c r="G15" s="8">
        <v>1.0999999999999999E-2</v>
      </c>
    </row>
    <row r="16" spans="2:11" x14ac:dyDescent="0.2">
      <c r="B16" s="1">
        <f t="shared" si="3"/>
        <v>20</v>
      </c>
      <c r="C16" s="1">
        <v>237.4</v>
      </c>
      <c r="D16" s="8">
        <f t="shared" si="2"/>
        <v>7.1153846153846206E-2</v>
      </c>
      <c r="E16" s="1">
        <v>332.6</v>
      </c>
      <c r="F16" s="8">
        <f t="shared" si="1"/>
        <v>0.35189873417721534</v>
      </c>
      <c r="G16" s="8">
        <v>5.8999999999999999E-3</v>
      </c>
    </row>
    <row r="17" spans="2:7" x14ac:dyDescent="0.2">
      <c r="B17" s="1">
        <f t="shared" si="3"/>
        <v>20.5</v>
      </c>
      <c r="C17" s="1">
        <v>234.7</v>
      </c>
      <c r="D17" s="8">
        <f t="shared" si="2"/>
        <v>4.519230769230758E-2</v>
      </c>
      <c r="E17" s="1">
        <v>335.6</v>
      </c>
      <c r="F17" s="8">
        <f t="shared" si="1"/>
        <v>0.37088607594936723</v>
      </c>
      <c r="G17" s="8">
        <v>0</v>
      </c>
    </row>
    <row r="18" spans="2:7" x14ac:dyDescent="0.2">
      <c r="B18" s="1">
        <f t="shared" si="3"/>
        <v>21</v>
      </c>
      <c r="C18" s="1">
        <v>232.2</v>
      </c>
      <c r="D18" s="8">
        <f t="shared" si="2"/>
        <v>2.1153846153846044E-2</v>
      </c>
      <c r="E18" s="1">
        <v>338.7</v>
      </c>
      <c r="F18" s="8">
        <f t="shared" si="1"/>
        <v>0.39050632911392397</v>
      </c>
      <c r="G18" s="8">
        <v>0</v>
      </c>
    </row>
    <row r="19" spans="2:7" x14ac:dyDescent="0.2">
      <c r="B19" s="1">
        <v>21.75</v>
      </c>
      <c r="C19" s="1">
        <v>230</v>
      </c>
      <c r="D19" s="8">
        <f t="shared" si="2"/>
        <v>0</v>
      </c>
      <c r="E19" s="1">
        <v>343.6</v>
      </c>
      <c r="F19" s="8">
        <f t="shared" si="1"/>
        <v>0.42151898734177229</v>
      </c>
      <c r="G19" s="8">
        <v>0</v>
      </c>
    </row>
    <row r="25" spans="2:7" ht="15" x14ac:dyDescent="0.25">
      <c r="B25" s="2" t="s">
        <v>34</v>
      </c>
      <c r="C25" s="2" t="s">
        <v>33</v>
      </c>
    </row>
    <row r="26" spans="2:7" ht="15" x14ac:dyDescent="0.25">
      <c r="B26" s="2" t="s">
        <v>52</v>
      </c>
      <c r="C26" s="2" t="s">
        <v>32</v>
      </c>
    </row>
    <row r="27" spans="2:7" x14ac:dyDescent="0.2">
      <c r="B27" s="1" t="s">
        <v>14</v>
      </c>
      <c r="C27" s="1" t="s">
        <v>14</v>
      </c>
    </row>
    <row r="28" spans="2:7" x14ac:dyDescent="0.2">
      <c r="B28" s="7"/>
      <c r="C28" s="7"/>
    </row>
    <row r="29" spans="2:7" x14ac:dyDescent="0.2">
      <c r="B29" s="8">
        <v>0.39230769230769241</v>
      </c>
      <c r="C29" s="8">
        <f t="shared" ref="C29:C34" si="4">-0.2849*(B29)^2+0.2353*B29-0.0094</f>
        <v>3.9062372781065099E-2</v>
      </c>
    </row>
    <row r="30" spans="2:7" x14ac:dyDescent="0.2">
      <c r="B30" s="8">
        <v>0.35769230769230759</v>
      </c>
      <c r="C30" s="8">
        <f t="shared" si="4"/>
        <v>3.8313815088757391E-2</v>
      </c>
    </row>
    <row r="31" spans="2:7" x14ac:dyDescent="0.2">
      <c r="B31" s="8">
        <v>0.32307692307692332</v>
      </c>
      <c r="C31" s="8">
        <f t="shared" si="4"/>
        <v>3.6882508875739663E-2</v>
      </c>
    </row>
    <row r="32" spans="2:7" x14ac:dyDescent="0.2">
      <c r="B32" s="8">
        <v>0.28942307692307712</v>
      </c>
      <c r="C32" s="8">
        <f t="shared" si="4"/>
        <v>3.4836397096893505E-2</v>
      </c>
    </row>
    <row r="33" spans="2:3" x14ac:dyDescent="0.2">
      <c r="B33" s="8">
        <v>0.25576923076923097</v>
      </c>
      <c r="C33" s="8">
        <f t="shared" si="4"/>
        <v>3.21449404585799E-2</v>
      </c>
    </row>
    <row r="34" spans="2:3" x14ac:dyDescent="0.2">
      <c r="B34" s="8">
        <v>0.22211538461538455</v>
      </c>
      <c r="C34" s="8">
        <f t="shared" si="4"/>
        <v>2.8808138960798813E-2</v>
      </c>
    </row>
    <row r="35" spans="2:3" x14ac:dyDescent="0.2">
      <c r="B35" s="8">
        <v>0.19038461538461549</v>
      </c>
      <c r="C35" s="8">
        <f t="shared" ref="C35:C40" si="5">-0.2849*(B35)^2+0.2353*B35-0.0094</f>
        <v>2.5070928624260372E-2</v>
      </c>
    </row>
    <row r="36" spans="2:3" x14ac:dyDescent="0.2">
      <c r="B36" s="8">
        <v>0.15865384615384615</v>
      </c>
      <c r="C36" s="8">
        <f t="shared" si="5"/>
        <v>2.0760019877958578E-2</v>
      </c>
    </row>
    <row r="37" spans="2:3" x14ac:dyDescent="0.2">
      <c r="B37" s="8">
        <v>0.12788461538461549</v>
      </c>
      <c r="C37" s="8">
        <f t="shared" si="5"/>
        <v>1.603186011464499E-2</v>
      </c>
    </row>
    <row r="38" spans="2:3" x14ac:dyDescent="0.2">
      <c r="B38" s="8">
        <v>9.9038461538461645E-2</v>
      </c>
      <c r="C38" s="8">
        <f t="shared" si="5"/>
        <v>1.1109275055473393E-2</v>
      </c>
    </row>
    <row r="39" spans="2:3" x14ac:dyDescent="0.2">
      <c r="B39" s="8">
        <v>7.1153846153846206E-2</v>
      </c>
      <c r="C39" s="8">
        <f t="shared" si="5"/>
        <v>5.9000883875739759E-3</v>
      </c>
    </row>
    <row r="40" spans="2:3" x14ac:dyDescent="0.2">
      <c r="B40" s="8">
        <v>4.519230769230758E-2</v>
      </c>
      <c r="C40" s="8">
        <f t="shared" si="5"/>
        <v>6.5188600221891164E-4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22"/>
  <sheetViews>
    <sheetView topLeftCell="C1" workbookViewId="0">
      <selection activeCell="A28" sqref="A28"/>
    </sheetView>
  </sheetViews>
  <sheetFormatPr defaultRowHeight="14.25" x14ac:dyDescent="0.2"/>
  <cols>
    <col min="2" max="3" width="14.5" style="1" customWidth="1"/>
    <col min="4" max="5" width="19.5" style="1" customWidth="1"/>
    <col min="6" max="8" width="24" style="1" customWidth="1"/>
    <col min="9" max="10" width="23.875" style="1" customWidth="1"/>
    <col min="11" max="11" width="25.75" style="1" customWidth="1"/>
    <col min="12" max="12" width="23.125" style="1" customWidth="1"/>
    <col min="13" max="13" width="23" style="1" customWidth="1"/>
  </cols>
  <sheetData>
    <row r="3" spans="2:15" ht="15" x14ac:dyDescent="0.25">
      <c r="E3" s="2" t="s">
        <v>33</v>
      </c>
      <c r="G3" s="2" t="s">
        <v>34</v>
      </c>
      <c r="J3" s="2" t="s">
        <v>0</v>
      </c>
      <c r="M3" s="2" t="s">
        <v>47</v>
      </c>
    </row>
    <row r="4" spans="2:15" ht="15" x14ac:dyDescent="0.25">
      <c r="B4" s="2" t="s">
        <v>8</v>
      </c>
      <c r="C4" s="2" t="s">
        <v>46</v>
      </c>
      <c r="D4" s="2" t="s">
        <v>6</v>
      </c>
      <c r="E4" s="2" t="s">
        <v>32</v>
      </c>
      <c r="F4" s="2" t="s">
        <v>7</v>
      </c>
      <c r="G4" s="2" t="s">
        <v>32</v>
      </c>
      <c r="H4" s="2" t="s">
        <v>1</v>
      </c>
      <c r="I4" s="2" t="s">
        <v>2</v>
      </c>
      <c r="J4" s="2" t="s">
        <v>32</v>
      </c>
      <c r="K4" s="2" t="s">
        <v>45</v>
      </c>
      <c r="L4" s="2" t="s">
        <v>4</v>
      </c>
      <c r="M4" s="2" t="s">
        <v>32</v>
      </c>
    </row>
    <row r="5" spans="2:15" x14ac:dyDescent="0.2">
      <c r="B5" s="1" t="s">
        <v>12</v>
      </c>
      <c r="C5" s="1" t="s">
        <v>11</v>
      </c>
      <c r="D5" s="1" t="s">
        <v>11</v>
      </c>
      <c r="E5" s="1" t="s">
        <v>14</v>
      </c>
      <c r="F5" s="1" t="s">
        <v>11</v>
      </c>
      <c r="G5" s="1" t="s">
        <v>14</v>
      </c>
      <c r="H5" s="1" t="s">
        <v>12</v>
      </c>
      <c r="I5" s="1" t="s">
        <v>11</v>
      </c>
      <c r="K5" s="1" t="s">
        <v>12</v>
      </c>
      <c r="L5" s="1" t="s">
        <v>11</v>
      </c>
    </row>
    <row r="7" spans="2:15" x14ac:dyDescent="0.2">
      <c r="B7" s="1">
        <v>0</v>
      </c>
      <c r="C7" s="1">
        <v>545</v>
      </c>
      <c r="D7" s="1">
        <v>307.8</v>
      </c>
      <c r="E7" s="8">
        <f>(D7-277)/158</f>
        <v>0.19493670886075956</v>
      </c>
      <c r="F7" s="1">
        <v>270.8</v>
      </c>
      <c r="G7" s="8">
        <f>(F7-230)/104</f>
        <v>0.39230769230769241</v>
      </c>
      <c r="H7" s="1">
        <v>90</v>
      </c>
      <c r="I7" s="1">
        <v>225</v>
      </c>
      <c r="J7" s="8">
        <f>(I7-225)/97</f>
        <v>0</v>
      </c>
      <c r="K7" s="1">
        <v>90</v>
      </c>
      <c r="L7" s="1">
        <v>214.6</v>
      </c>
      <c r="M7" s="8">
        <f>(L7-210)/100</f>
        <v>4.5999999999999944E-2</v>
      </c>
    </row>
    <row r="8" spans="2:15" ht="15" x14ac:dyDescent="0.25">
      <c r="B8" s="1">
        <f>B7+10</f>
        <v>10</v>
      </c>
      <c r="C8" s="1">
        <v>525</v>
      </c>
      <c r="D8" s="1">
        <v>329.3</v>
      </c>
      <c r="E8" s="8">
        <f t="shared" ref="E8:E14" si="0">(D8-277)/158</f>
        <v>0.3310126582278482</v>
      </c>
      <c r="F8" s="1">
        <v>260.8</v>
      </c>
      <c r="G8" s="8">
        <f t="shared" ref="G8:G14" si="1">(F8-230)/104</f>
        <v>0.29615384615384627</v>
      </c>
      <c r="H8" s="1">
        <f>H7+10</f>
        <v>100</v>
      </c>
      <c r="I8" s="1">
        <v>230.2</v>
      </c>
      <c r="J8" s="8">
        <f t="shared" ref="J8:J14" si="2">(I8-225)/97</f>
        <v>5.3608247422680298E-2</v>
      </c>
      <c r="K8" s="1">
        <f>K7+10</f>
        <v>100</v>
      </c>
      <c r="L8" s="1">
        <v>221.8</v>
      </c>
      <c r="M8" s="8">
        <f t="shared" ref="M8:M14" si="3">(L8-210)/100</f>
        <v>0.11800000000000012</v>
      </c>
      <c r="N8" s="2"/>
      <c r="O8" s="2"/>
    </row>
    <row r="9" spans="2:15" x14ac:dyDescent="0.2">
      <c r="B9" s="1">
        <f t="shared" ref="B9:B14" si="4">B8+10</f>
        <v>20</v>
      </c>
      <c r="C9" s="1">
        <v>505</v>
      </c>
      <c r="D9" s="1">
        <v>351.6</v>
      </c>
      <c r="E9" s="8">
        <f t="shared" si="0"/>
        <v>0.47215189873417734</v>
      </c>
      <c r="F9" s="1">
        <v>252.4</v>
      </c>
      <c r="G9" s="8">
        <f t="shared" si="1"/>
        <v>0.21538461538461545</v>
      </c>
      <c r="H9" s="1">
        <f t="shared" ref="H9:H14" si="5">H8+10</f>
        <v>110</v>
      </c>
      <c r="I9" s="1">
        <v>239.7</v>
      </c>
      <c r="J9" s="8">
        <f t="shared" si="2"/>
        <v>0.1515463917525772</v>
      </c>
      <c r="K9" s="1">
        <f t="shared" ref="K9:K14" si="6">K8+10</f>
        <v>110</v>
      </c>
      <c r="L9" s="1">
        <v>232.6</v>
      </c>
      <c r="M9" s="8">
        <f t="shared" si="3"/>
        <v>0.22599999999999995</v>
      </c>
      <c r="N9" s="1"/>
      <c r="O9" s="1"/>
    </row>
    <row r="10" spans="2:15" s="12" customFormat="1" x14ac:dyDescent="0.2">
      <c r="B10" s="10">
        <f t="shared" si="4"/>
        <v>30</v>
      </c>
      <c r="C10" s="10">
        <v>485</v>
      </c>
      <c r="D10" s="10">
        <v>373.3</v>
      </c>
      <c r="E10" s="11">
        <f t="shared" si="0"/>
        <v>0.60949367088607598</v>
      </c>
      <c r="F10" s="10">
        <v>245.4</v>
      </c>
      <c r="G10" s="11">
        <f t="shared" si="1"/>
        <v>0.14807692307692313</v>
      </c>
      <c r="H10" s="10">
        <f t="shared" si="5"/>
        <v>120</v>
      </c>
      <c r="I10" s="10">
        <v>252.4</v>
      </c>
      <c r="J10" s="11">
        <f t="shared" si="2"/>
        <v>0.28247422680412376</v>
      </c>
      <c r="K10" s="10">
        <f t="shared" si="6"/>
        <v>120</v>
      </c>
      <c r="L10" s="10">
        <v>248.7</v>
      </c>
      <c r="M10" s="8">
        <f t="shared" si="3"/>
        <v>0.3869999999999999</v>
      </c>
      <c r="N10" s="10"/>
      <c r="O10" s="10"/>
    </row>
    <row r="11" spans="2:15" x14ac:dyDescent="0.2">
      <c r="B11" s="1">
        <f t="shared" si="4"/>
        <v>40</v>
      </c>
      <c r="C11" s="1">
        <v>465</v>
      </c>
      <c r="D11" s="1">
        <v>393.5</v>
      </c>
      <c r="E11" s="8">
        <f t="shared" si="0"/>
        <v>0.73734177215189878</v>
      </c>
      <c r="F11" s="1">
        <v>239.6</v>
      </c>
      <c r="G11" s="8">
        <f t="shared" si="1"/>
        <v>9.2307692307692257E-2</v>
      </c>
      <c r="H11" s="1">
        <f t="shared" si="5"/>
        <v>130</v>
      </c>
      <c r="I11" s="1">
        <v>266.8</v>
      </c>
      <c r="J11" s="8">
        <f t="shared" si="2"/>
        <v>0.43092783505154653</v>
      </c>
      <c r="K11" s="1">
        <f t="shared" si="6"/>
        <v>130</v>
      </c>
      <c r="L11" s="1">
        <v>269.60000000000002</v>
      </c>
      <c r="M11" s="8">
        <f t="shared" si="3"/>
        <v>0.5960000000000002</v>
      </c>
      <c r="N11" s="1"/>
      <c r="O11" s="1"/>
    </row>
    <row r="12" spans="2:15" x14ac:dyDescent="0.2">
      <c r="B12" s="1">
        <f t="shared" si="4"/>
        <v>50</v>
      </c>
      <c r="C12" s="1">
        <v>445</v>
      </c>
      <c r="D12" s="1">
        <v>411.5</v>
      </c>
      <c r="E12" s="8">
        <f t="shared" si="0"/>
        <v>0.85126582278481011</v>
      </c>
      <c r="F12" s="1">
        <v>234.9</v>
      </c>
      <c r="G12" s="8">
        <f t="shared" si="1"/>
        <v>4.711538461538467E-2</v>
      </c>
      <c r="H12" s="1">
        <f t="shared" si="5"/>
        <v>140</v>
      </c>
      <c r="I12" s="1">
        <v>281.10000000000002</v>
      </c>
      <c r="J12" s="8">
        <f t="shared" si="2"/>
        <v>0.5783505154639178</v>
      </c>
      <c r="K12" s="1">
        <f t="shared" si="6"/>
        <v>140</v>
      </c>
      <c r="L12" s="1">
        <v>289.10000000000002</v>
      </c>
      <c r="M12" s="8">
        <f t="shared" si="3"/>
        <v>0.79100000000000026</v>
      </c>
    </row>
    <row r="13" spans="2:15" x14ac:dyDescent="0.2">
      <c r="B13" s="1">
        <f t="shared" si="4"/>
        <v>60</v>
      </c>
      <c r="C13" s="1">
        <v>430</v>
      </c>
      <c r="D13" s="1">
        <v>425.9</v>
      </c>
      <c r="E13" s="8">
        <f t="shared" si="0"/>
        <v>0.94240506329113904</v>
      </c>
      <c r="F13" s="1">
        <v>231.9</v>
      </c>
      <c r="G13" s="8">
        <f t="shared" si="1"/>
        <v>1.8269230769230822E-2</v>
      </c>
      <c r="H13" s="1">
        <f t="shared" si="5"/>
        <v>150</v>
      </c>
      <c r="I13" s="1">
        <v>294.10000000000002</v>
      </c>
      <c r="J13" s="8">
        <f t="shared" si="2"/>
        <v>0.7123711340206188</v>
      </c>
      <c r="K13" s="1">
        <f t="shared" si="6"/>
        <v>150</v>
      </c>
      <c r="L13" s="1">
        <v>300.8</v>
      </c>
      <c r="M13" s="8">
        <f t="shared" si="3"/>
        <v>0.90800000000000014</v>
      </c>
    </row>
    <row r="14" spans="2:15" x14ac:dyDescent="0.2">
      <c r="B14" s="1">
        <f t="shared" si="4"/>
        <v>70</v>
      </c>
      <c r="C14" s="1">
        <v>415</v>
      </c>
      <c r="D14" s="1">
        <v>435</v>
      </c>
      <c r="E14" s="8">
        <f t="shared" si="0"/>
        <v>1</v>
      </c>
      <c r="F14" s="1">
        <v>230</v>
      </c>
      <c r="G14" s="8">
        <f t="shared" si="1"/>
        <v>0</v>
      </c>
      <c r="H14" s="1">
        <f t="shared" si="5"/>
        <v>160</v>
      </c>
      <c r="I14" s="1">
        <v>305.3</v>
      </c>
      <c r="J14" s="8">
        <f t="shared" si="2"/>
        <v>0.82783505154639192</v>
      </c>
      <c r="K14" s="1">
        <f t="shared" si="6"/>
        <v>160</v>
      </c>
      <c r="L14" s="1">
        <v>304.7</v>
      </c>
      <c r="M14" s="8">
        <f t="shared" si="3"/>
        <v>0.94699999999999984</v>
      </c>
    </row>
    <row r="18" spans="2:5" ht="15" x14ac:dyDescent="0.25">
      <c r="B18" s="2" t="s">
        <v>16</v>
      </c>
      <c r="C18" s="2" t="s">
        <v>20</v>
      </c>
      <c r="D18" s="2" t="s">
        <v>21</v>
      </c>
      <c r="E18" s="2" t="s">
        <v>31</v>
      </c>
    </row>
    <row r="19" spans="2:5" x14ac:dyDescent="0.2">
      <c r="B19" s="1" t="s">
        <v>15</v>
      </c>
      <c r="C19" s="1">
        <v>277</v>
      </c>
      <c r="D19" s="1">
        <v>435</v>
      </c>
      <c r="E19" s="1">
        <f>D19-C19</f>
        <v>158</v>
      </c>
    </row>
    <row r="20" spans="2:5" x14ac:dyDescent="0.2">
      <c r="B20" s="1" t="s">
        <v>17</v>
      </c>
      <c r="C20" s="1">
        <v>230</v>
      </c>
      <c r="D20" s="1">
        <v>334</v>
      </c>
      <c r="E20" s="1">
        <f t="shared" ref="E20:E22" si="7">D20-C20</f>
        <v>104</v>
      </c>
    </row>
    <row r="21" spans="2:5" x14ac:dyDescent="0.2">
      <c r="B21" s="1" t="s">
        <v>18</v>
      </c>
      <c r="C21" s="1">
        <v>225</v>
      </c>
      <c r="D21" s="1">
        <v>322</v>
      </c>
      <c r="E21" s="1">
        <f t="shared" si="7"/>
        <v>97</v>
      </c>
    </row>
    <row r="22" spans="2:5" x14ac:dyDescent="0.2">
      <c r="B22" s="1" t="s">
        <v>19</v>
      </c>
      <c r="C22" s="1">
        <v>210</v>
      </c>
      <c r="D22" s="1">
        <v>310</v>
      </c>
      <c r="E22" s="1">
        <f t="shared" si="7"/>
        <v>100</v>
      </c>
    </row>
  </sheetData>
  <pageMargins left="0.7" right="0.7" top="0.75" bottom="0.75" header="0.3" footer="0.3"/>
  <pageSetup paperSize="17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topLeftCell="B1" workbookViewId="0">
      <selection activeCell="G26" sqref="G26"/>
    </sheetView>
  </sheetViews>
  <sheetFormatPr defaultRowHeight="14.25" x14ac:dyDescent="0.2"/>
  <cols>
    <col min="2" max="2" width="16" customWidth="1"/>
    <col min="3" max="4" width="20.625" style="1" customWidth="1"/>
    <col min="5" max="6" width="23.75" style="1" customWidth="1"/>
    <col min="7" max="7" width="27.375" style="1" customWidth="1"/>
    <col min="8" max="8" width="26.375" style="1" customWidth="1"/>
  </cols>
  <sheetData>
    <row r="3" spans="2:13" ht="15" x14ac:dyDescent="0.25">
      <c r="D3" s="2" t="s">
        <v>33</v>
      </c>
      <c r="F3" s="2" t="s">
        <v>34</v>
      </c>
    </row>
    <row r="4" spans="2:13" ht="15" x14ac:dyDescent="0.25">
      <c r="B4" s="3" t="s">
        <v>9</v>
      </c>
      <c r="C4" s="2" t="s">
        <v>6</v>
      </c>
      <c r="D4" s="2" t="s">
        <v>32</v>
      </c>
      <c r="E4" s="2" t="s">
        <v>7</v>
      </c>
      <c r="F4" s="2" t="s">
        <v>32</v>
      </c>
      <c r="G4" s="2" t="s">
        <v>36</v>
      </c>
      <c r="H4" s="2" t="s">
        <v>37</v>
      </c>
      <c r="J4" s="2" t="s">
        <v>16</v>
      </c>
      <c r="K4" s="2" t="s">
        <v>20</v>
      </c>
      <c r="L4" s="2" t="s">
        <v>21</v>
      </c>
      <c r="M4" s="2" t="s">
        <v>31</v>
      </c>
    </row>
    <row r="5" spans="2:13" x14ac:dyDescent="0.2">
      <c r="B5" s="1" t="s">
        <v>10</v>
      </c>
      <c r="C5" s="1" t="s">
        <v>11</v>
      </c>
      <c r="D5" s="1" t="s">
        <v>14</v>
      </c>
      <c r="E5" s="1" t="s">
        <v>11</v>
      </c>
      <c r="F5" s="1" t="s">
        <v>14</v>
      </c>
      <c r="G5" s="1" t="s">
        <v>12</v>
      </c>
      <c r="H5" s="1" t="s">
        <v>12</v>
      </c>
      <c r="J5" s="1" t="s">
        <v>15</v>
      </c>
      <c r="K5">
        <v>277</v>
      </c>
      <c r="L5">
        <v>435</v>
      </c>
      <c r="M5" s="1">
        <f>L5-K5</f>
        <v>158</v>
      </c>
    </row>
    <row r="6" spans="2:13" x14ac:dyDescent="0.2">
      <c r="J6" s="1" t="s">
        <v>17</v>
      </c>
      <c r="K6">
        <v>230</v>
      </c>
      <c r="L6">
        <v>334</v>
      </c>
      <c r="M6" s="1">
        <f t="shared" ref="M6" si="0">L6-K6</f>
        <v>104</v>
      </c>
    </row>
    <row r="7" spans="2:13" x14ac:dyDescent="0.2">
      <c r="B7">
        <v>15</v>
      </c>
      <c r="C7" s="1">
        <v>307.8</v>
      </c>
      <c r="D7" s="8">
        <f>(C7-277)/158</f>
        <v>0.19493670886075956</v>
      </c>
      <c r="E7" s="1">
        <v>270.8</v>
      </c>
      <c r="F7" s="8">
        <f>(E7-230)/104</f>
        <v>0.39230769230769241</v>
      </c>
      <c r="G7" s="1" t="s">
        <v>38</v>
      </c>
      <c r="H7" s="1" t="s">
        <v>39</v>
      </c>
    </row>
    <row r="8" spans="2:13" x14ac:dyDescent="0.2">
      <c r="B8">
        <v>14</v>
      </c>
      <c r="C8" s="1">
        <v>303.7</v>
      </c>
      <c r="D8" s="8">
        <f t="shared" ref="D8:D17" si="1">(C8-277)/158</f>
        <v>0.16898734177215183</v>
      </c>
      <c r="E8" s="1">
        <v>277</v>
      </c>
      <c r="F8" s="8">
        <f t="shared" ref="F8:F17" si="2">(E8-230)/104</f>
        <v>0.45192307692307693</v>
      </c>
      <c r="G8" s="1" t="s">
        <v>38</v>
      </c>
      <c r="H8" s="1" t="s">
        <v>39</v>
      </c>
    </row>
    <row r="9" spans="2:13" x14ac:dyDescent="0.2">
      <c r="B9">
        <f t="shared" ref="B9:B15" si="3">B8-1</f>
        <v>13</v>
      </c>
      <c r="C9" s="1">
        <v>299.8</v>
      </c>
      <c r="D9" s="8">
        <f t="shared" si="1"/>
        <v>0.14430379746835451</v>
      </c>
      <c r="E9" s="1">
        <v>285.2</v>
      </c>
      <c r="F9" s="8">
        <f t="shared" si="2"/>
        <v>0.53076923076923066</v>
      </c>
      <c r="G9" s="1" t="s">
        <v>38</v>
      </c>
      <c r="H9" s="1" t="s">
        <v>39</v>
      </c>
    </row>
    <row r="10" spans="2:13" x14ac:dyDescent="0.2">
      <c r="B10">
        <f t="shared" si="3"/>
        <v>12</v>
      </c>
      <c r="C10" s="1">
        <v>296.10000000000002</v>
      </c>
      <c r="D10" s="8">
        <f t="shared" si="1"/>
        <v>0.12088607594936723</v>
      </c>
      <c r="E10" s="1">
        <v>292.3</v>
      </c>
      <c r="F10" s="8">
        <f t="shared" si="2"/>
        <v>0.59903846153846163</v>
      </c>
      <c r="G10" s="1" t="s">
        <v>38</v>
      </c>
      <c r="H10" s="1" t="s">
        <v>40</v>
      </c>
    </row>
    <row r="11" spans="2:13" x14ac:dyDescent="0.2">
      <c r="B11">
        <f t="shared" si="3"/>
        <v>11</v>
      </c>
      <c r="C11" s="1">
        <v>292.7</v>
      </c>
      <c r="D11" s="8">
        <f t="shared" si="1"/>
        <v>9.9367088607594869E-2</v>
      </c>
      <c r="E11" s="1">
        <v>299.3</v>
      </c>
      <c r="F11" s="8">
        <f t="shared" si="2"/>
        <v>0.66634615384615392</v>
      </c>
      <c r="G11" s="1" t="s">
        <v>38</v>
      </c>
      <c r="H11" s="1" t="s">
        <v>41</v>
      </c>
    </row>
    <row r="12" spans="2:13" x14ac:dyDescent="0.2">
      <c r="B12">
        <f t="shared" si="3"/>
        <v>10</v>
      </c>
      <c r="C12" s="1">
        <v>289.5</v>
      </c>
      <c r="D12" s="8">
        <f t="shared" si="1"/>
        <v>7.9113924050632917E-2</v>
      </c>
      <c r="E12" s="1">
        <v>306.2</v>
      </c>
      <c r="F12" s="8">
        <f t="shared" si="2"/>
        <v>0.73269230769230753</v>
      </c>
      <c r="G12" s="1" t="s">
        <v>38</v>
      </c>
      <c r="H12" s="1" t="s">
        <v>42</v>
      </c>
    </row>
    <row r="13" spans="2:13" x14ac:dyDescent="0.2">
      <c r="B13">
        <f t="shared" si="3"/>
        <v>9</v>
      </c>
      <c r="C13" s="1">
        <v>286.5</v>
      </c>
      <c r="D13" s="8">
        <f t="shared" si="1"/>
        <v>6.0126582278481014E-2</v>
      </c>
      <c r="E13" s="1">
        <v>312.8</v>
      </c>
      <c r="F13" s="8">
        <f t="shared" si="2"/>
        <v>0.79615384615384621</v>
      </c>
      <c r="G13" s="1" t="s">
        <v>38</v>
      </c>
      <c r="H13" s="1" t="s">
        <v>43</v>
      </c>
    </row>
    <row r="14" spans="2:13" x14ac:dyDescent="0.2">
      <c r="B14">
        <f>B13-1</f>
        <v>8</v>
      </c>
      <c r="C14" s="1">
        <v>283.8</v>
      </c>
      <c r="D14" s="8">
        <f t="shared" si="1"/>
        <v>4.3037974683544374E-2</v>
      </c>
      <c r="E14" s="1">
        <v>319.3</v>
      </c>
      <c r="F14" s="8">
        <f t="shared" si="2"/>
        <v>0.85865384615384621</v>
      </c>
      <c r="G14" s="1" t="s">
        <v>38</v>
      </c>
      <c r="H14" s="1" t="s">
        <v>44</v>
      </c>
    </row>
    <row r="15" spans="2:13" x14ac:dyDescent="0.2">
      <c r="B15">
        <f t="shared" si="3"/>
        <v>7</v>
      </c>
      <c r="C15" s="1">
        <v>281.2</v>
      </c>
      <c r="D15" s="8">
        <f t="shared" si="1"/>
        <v>2.6582278481012585E-2</v>
      </c>
      <c r="E15" s="1">
        <v>325.5</v>
      </c>
      <c r="F15" s="8">
        <f t="shared" si="2"/>
        <v>0.91826923076923073</v>
      </c>
      <c r="G15" s="1" t="s">
        <v>38</v>
      </c>
      <c r="H15" s="1" t="s">
        <v>44</v>
      </c>
    </row>
    <row r="16" spans="2:13" x14ac:dyDescent="0.2">
      <c r="B16">
        <f>B15-1</f>
        <v>6</v>
      </c>
      <c r="C16" s="1">
        <v>278.89999999999998</v>
      </c>
      <c r="D16" s="8">
        <f t="shared" si="1"/>
        <v>1.2025316455696058E-2</v>
      </c>
      <c r="E16" s="1">
        <v>331.5</v>
      </c>
      <c r="F16" s="8">
        <f t="shared" si="2"/>
        <v>0.97596153846153844</v>
      </c>
      <c r="G16" s="1" t="s">
        <v>38</v>
      </c>
      <c r="H16" s="1">
        <v>160</v>
      </c>
    </row>
    <row r="17" spans="2:8" x14ac:dyDescent="0.2">
      <c r="B17">
        <v>5.5</v>
      </c>
      <c r="C17" s="1">
        <v>277.8</v>
      </c>
      <c r="D17" s="8">
        <f t="shared" si="1"/>
        <v>5.0632911392405784E-3</v>
      </c>
      <c r="E17" s="1">
        <v>334</v>
      </c>
      <c r="F17" s="8">
        <f t="shared" si="2"/>
        <v>1</v>
      </c>
      <c r="G17" s="1" t="s">
        <v>38</v>
      </c>
      <c r="H17" s="1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Definitions and Legrest Length</vt:lpstr>
      <vt:lpstr>Recline</vt:lpstr>
      <vt:lpstr>Leg Elevation</vt:lpstr>
      <vt:lpstr>Chassis Angle</vt:lpstr>
      <vt:lpstr>Seat Angle to Chassis</vt:lpstr>
      <vt:lpstr>Tilt</vt:lpstr>
      <vt:lpstr>Elevate</vt:lpstr>
      <vt:lpstr>Stand</vt:lpstr>
      <vt:lpstr>Floor &amp; Go Kart</vt:lpstr>
      <vt:lpstr>Actuators</vt:lpstr>
      <vt:lpstr>Lower Stand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Blauch</dc:creator>
  <cp:lastModifiedBy>Corey Blauch</cp:lastModifiedBy>
  <cp:lastPrinted>2019-08-28T17:49:02Z</cp:lastPrinted>
  <dcterms:created xsi:type="dcterms:W3CDTF">2016-06-03T11:28:24Z</dcterms:created>
  <dcterms:modified xsi:type="dcterms:W3CDTF">2019-09-12T13:42:49Z</dcterms:modified>
</cp:coreProperties>
</file>