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aylon\Desktop\ITESO\9no Semestre\Modelos de Credito\Modelo-Crediticio-FC\"/>
    </mc:Choice>
  </mc:AlternateContent>
  <xr:revisionPtr revIDLastSave="0" documentId="13_ncr:1_{DCC50AF5-43E3-472F-9D2A-267610B7A1AD}" xr6:coauthVersionLast="47" xr6:coauthVersionMax="47" xr10:uidLastSave="{00000000-0000-0000-0000-000000000000}"/>
  <bookViews>
    <workbookView xWindow="20370" yWindow="-120" windowWidth="29040" windowHeight="15720" xr2:uid="{DDB34A7C-D77D-4966-B4E1-D55CABDBE25F}"/>
  </bookViews>
  <sheets>
    <sheet name="Utilidades" sheetId="2" r:id="rId1"/>
  </sheets>
  <definedNames>
    <definedName name="solver_adj" localSheetId="0" hidden="1">Utilidades!$D$8:$D$16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Utilidades!$D$17</definedName>
    <definedName name="solver_lhs2" localSheetId="0" hidden="1">Utilidades!$D$8:$D$16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Utilidades!$I$33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L26" i="2"/>
  <c r="L24" i="2"/>
  <c r="L22" i="2"/>
  <c r="K28" i="2"/>
  <c r="K26" i="2"/>
  <c r="K24" i="2"/>
  <c r="K22" i="2"/>
  <c r="I28" i="2"/>
  <c r="I26" i="2"/>
  <c r="I24" i="2"/>
  <c r="I22" i="2"/>
  <c r="I21" i="2"/>
  <c r="C20" i="2"/>
  <c r="F8" i="2"/>
  <c r="H8" i="2" s="1"/>
  <c r="D17" i="2"/>
  <c r="O9" i="2"/>
  <c r="O10" i="2"/>
  <c r="O11" i="2"/>
  <c r="O12" i="2"/>
  <c r="O13" i="2"/>
  <c r="O14" i="2"/>
  <c r="O15" i="2"/>
  <c r="O16" i="2"/>
  <c r="O8" i="2"/>
  <c r="F9" i="2"/>
  <c r="H9" i="2" s="1"/>
  <c r="F10" i="2"/>
  <c r="H10" i="2" s="1"/>
  <c r="F22" i="2" s="1"/>
  <c r="F11" i="2"/>
  <c r="H11" i="2" s="1"/>
  <c r="F12" i="2"/>
  <c r="G12" i="2" s="1"/>
  <c r="I12" i="2" s="1"/>
  <c r="F13" i="2"/>
  <c r="G13" i="2" s="1"/>
  <c r="I13" i="2" s="1"/>
  <c r="F14" i="2"/>
  <c r="G14" i="2" s="1"/>
  <c r="I14" i="2" s="1"/>
  <c r="F15" i="2"/>
  <c r="G15" i="2" s="1"/>
  <c r="I15" i="2" s="1"/>
  <c r="F16" i="2"/>
  <c r="G16" i="2" s="1"/>
  <c r="I16" i="2" s="1"/>
  <c r="G8" i="2"/>
  <c r="I8" i="2" s="1"/>
  <c r="J21" i="2" l="1"/>
  <c r="K21" i="2" s="1"/>
  <c r="I23" i="2"/>
  <c r="H12" i="2"/>
  <c r="H16" i="2"/>
  <c r="C28" i="2" s="1"/>
  <c r="H13" i="2"/>
  <c r="F25" i="2" s="1"/>
  <c r="F20" i="2"/>
  <c r="E23" i="2"/>
  <c r="F23" i="2"/>
  <c r="D23" i="2"/>
  <c r="F21" i="2"/>
  <c r="E21" i="2"/>
  <c r="D21" i="2"/>
  <c r="H15" i="2"/>
  <c r="E22" i="2"/>
  <c r="D22" i="2"/>
  <c r="H14" i="2"/>
  <c r="G9" i="2"/>
  <c r="I9" i="2" s="1"/>
  <c r="C21" i="2" s="1"/>
  <c r="G11" i="2"/>
  <c r="I11" i="2" s="1"/>
  <c r="C23" i="2" s="1"/>
  <c r="G10" i="2"/>
  <c r="I10" i="2" s="1"/>
  <c r="C22" i="2" s="1"/>
  <c r="J23" i="2" l="1"/>
  <c r="K23" i="2" s="1"/>
  <c r="I25" i="2"/>
  <c r="D20" i="2"/>
  <c r="I32" i="2" s="1"/>
  <c r="E20" i="2"/>
  <c r="C25" i="2"/>
  <c r="E25" i="2"/>
  <c r="D25" i="2"/>
  <c r="D28" i="2"/>
  <c r="E28" i="2"/>
  <c r="F24" i="2"/>
  <c r="E24" i="2"/>
  <c r="D24" i="2"/>
  <c r="F28" i="2"/>
  <c r="C24" i="2"/>
  <c r="C27" i="2"/>
  <c r="F27" i="2"/>
  <c r="E27" i="2"/>
  <c r="D27" i="2"/>
  <c r="F26" i="2"/>
  <c r="D26" i="2"/>
  <c r="C26" i="2"/>
  <c r="E26" i="2"/>
  <c r="I27" i="2" l="1"/>
  <c r="J25" i="2"/>
  <c r="K25" i="2" s="1"/>
  <c r="I33" i="2"/>
  <c r="I34" i="2" s="1"/>
  <c r="J32" i="2"/>
  <c r="K32" i="2" s="1"/>
  <c r="L33" i="2" s="1"/>
  <c r="J27" i="2" l="1"/>
  <c r="K27" i="2" s="1"/>
  <c r="K33" i="2"/>
  <c r="I35" i="2"/>
  <c r="I36" i="2" s="1"/>
  <c r="I37" i="2" s="1"/>
  <c r="I38" i="2" s="1"/>
  <c r="I39" i="2" s="1"/>
  <c r="J34" i="2"/>
  <c r="L35" i="2"/>
  <c r="J36" i="2" l="1"/>
  <c r="K36" i="2" s="1"/>
  <c r="K37" i="2" s="1"/>
  <c r="K34" i="2"/>
  <c r="K35" i="2" s="1"/>
  <c r="J38" i="2"/>
  <c r="K38" i="2" s="1"/>
  <c r="K39" i="2" s="1"/>
  <c r="L37" i="2" l="1"/>
  <c r="L39" i="2"/>
</calcChain>
</file>

<file path=xl/sharedStrings.xml><?xml version="1.0" encoding="utf-8"?>
<sst xmlns="http://schemas.openxmlformats.org/spreadsheetml/2006/main" count="69" uniqueCount="50">
  <si>
    <t>MODELED_SCORE</t>
  </si>
  <si>
    <t>.25 &lt; .40</t>
  </si>
  <si>
    <t>.40 &gt;=</t>
  </si>
  <si>
    <t>&gt;= .25</t>
  </si>
  <si>
    <t>EXCELENTE</t>
  </si>
  <si>
    <t>BUENO</t>
  </si>
  <si>
    <t>MALO</t>
  </si>
  <si>
    <t>Inversión inicial</t>
  </si>
  <si>
    <t>Probabilidades</t>
  </si>
  <si>
    <t>Gano:</t>
  </si>
  <si>
    <t>Gano aprox:</t>
  </si>
  <si>
    <t>Pierdo:</t>
  </si>
  <si>
    <t>Tasa de interés</t>
  </si>
  <si>
    <t>Distribución de Inversión</t>
  </si>
  <si>
    <t>Calificación de Riesgo</t>
  </si>
  <si>
    <t>Monto de línea de crédito</t>
  </si>
  <si>
    <t>Intereses</t>
  </si>
  <si>
    <t>Bueno</t>
  </si>
  <si>
    <t>Regular</t>
  </si>
  <si>
    <t>Malo</t>
  </si>
  <si>
    <t>Pésimo</t>
  </si>
  <si>
    <t>recuperación de inversión</t>
  </si>
  <si>
    <t>Calificación de riesgo</t>
  </si>
  <si>
    <t>Ingresos/Pérididas</t>
  </si>
  <si>
    <t>Excelente A</t>
  </si>
  <si>
    <t xml:space="preserve"> Bueno A</t>
  </si>
  <si>
    <t>Malo A</t>
  </si>
  <si>
    <t>Excelente B</t>
  </si>
  <si>
    <t xml:space="preserve"> Bueno B</t>
  </si>
  <si>
    <t>Malo B</t>
  </si>
  <si>
    <t>Excelente C</t>
  </si>
  <si>
    <t xml:space="preserve"> Bueno C</t>
  </si>
  <si>
    <t>Malo C</t>
  </si>
  <si>
    <t>Pago mensual + intereses</t>
  </si>
  <si>
    <t>Pago Mensual</t>
  </si>
  <si>
    <t>Menos del 70% del pago mensual</t>
  </si>
  <si>
    <t>No paga</t>
  </si>
  <si>
    <t>Mensualidades</t>
  </si>
  <si>
    <t>Pago mensual intereses</t>
  </si>
  <si>
    <t>Pago mensual capital</t>
  </si>
  <si>
    <t>1.5 años</t>
  </si>
  <si>
    <t>3 años</t>
  </si>
  <si>
    <t>4.5 años</t>
  </si>
  <si>
    <t>6 años</t>
  </si>
  <si>
    <t>Ingreso Total</t>
  </si>
  <si>
    <t>Ingreso Modelo MSS</t>
  </si>
  <si>
    <t>Ingreso Inversionistas</t>
  </si>
  <si>
    <t>Tiempo</t>
  </si>
  <si>
    <t>CONTEMPLANDO LAS PROBABILIDADES</t>
  </si>
  <si>
    <t>CONTEMPLANDO QUE TODOS PAGARAN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</si>
</sst>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0" fillId="0" borderId="0" xfId="0" applyNumberFormat="1"/>
    <xf numFmtId="0" fontId="2" fillId="2" borderId="2" xfId="0" applyFont="1" applyFill="1" applyBorder="1"/>
    <xf numFmtId="3" fontId="2" fillId="2" borderId="3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44" fontId="2" fillId="4" borderId="6" xfId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5" xfId="0" applyFill="1" applyBorder="1"/>
    <xf numFmtId="0" fontId="2" fillId="4" borderId="9" xfId="0" applyFont="1" applyFill="1" applyBorder="1" applyAlignment="1">
      <alignment horizontal="center" vertical="center" wrapText="1"/>
    </xf>
    <xf numFmtId="44" fontId="2" fillId="4" borderId="9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8" borderId="6" xfId="1" applyFont="1" applyFill="1" applyBorder="1"/>
    <xf numFmtId="44" fontId="0" fillId="0" borderId="11" xfId="0" applyNumberFormat="1" applyBorder="1"/>
    <xf numFmtId="9" fontId="0" fillId="9" borderId="11" xfId="0" applyNumberFormat="1" applyFill="1" applyBorder="1" applyAlignment="1">
      <alignment horizontal="center"/>
    </xf>
    <xf numFmtId="9" fontId="0" fillId="10" borderId="12" xfId="0" applyNumberFormat="1" applyFill="1" applyBorder="1" applyAlignment="1">
      <alignment horizontal="center"/>
    </xf>
    <xf numFmtId="9" fontId="0" fillId="10" borderId="11" xfId="0" applyNumberFormat="1" applyFill="1" applyBorder="1" applyAlignment="1">
      <alignment horizontal="center"/>
    </xf>
    <xf numFmtId="9" fontId="0" fillId="11" borderId="7" xfId="0" applyNumberFormat="1" applyFill="1" applyBorder="1" applyAlignment="1">
      <alignment horizontal="center"/>
    </xf>
    <xf numFmtId="44" fontId="0" fillId="8" borderId="11" xfId="1" applyFont="1" applyFill="1" applyBorder="1"/>
    <xf numFmtId="44" fontId="0" fillId="8" borderId="9" xfId="1" applyFont="1" applyFill="1" applyBorder="1"/>
    <xf numFmtId="44" fontId="0" fillId="0" borderId="9" xfId="0" applyNumberFormat="1" applyBorder="1"/>
    <xf numFmtId="9" fontId="0" fillId="9" borderId="9" xfId="0" applyNumberFormat="1" applyFill="1" applyBorder="1" applyAlignment="1">
      <alignment horizontal="center"/>
    </xf>
    <xf numFmtId="9" fontId="0" fillId="10" borderId="13" xfId="0" applyNumberFormat="1" applyFill="1" applyBorder="1" applyAlignment="1">
      <alignment horizontal="center"/>
    </xf>
    <xf numFmtId="9" fontId="0" fillId="10" borderId="9" xfId="0" applyNumberFormat="1" applyFill="1" applyBorder="1" applyAlignment="1">
      <alignment horizontal="center"/>
    </xf>
    <xf numFmtId="9" fontId="0" fillId="11" borderId="14" xfId="0" applyNumberFormat="1" applyFill="1" applyBorder="1" applyAlignment="1">
      <alignment horizontal="center"/>
    </xf>
    <xf numFmtId="0" fontId="2" fillId="13" borderId="3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44" fontId="0" fillId="9" borderId="15" xfId="0" applyNumberFormat="1" applyFill="1" applyBorder="1"/>
    <xf numFmtId="0" fontId="0" fillId="0" borderId="13" xfId="0" applyBorder="1" applyAlignment="1">
      <alignment horizontal="center"/>
    </xf>
    <xf numFmtId="44" fontId="0" fillId="9" borderId="12" xfId="0" applyNumberFormat="1" applyFill="1" applyBorder="1"/>
    <xf numFmtId="44" fontId="0" fillId="9" borderId="13" xfId="0" applyNumberFormat="1" applyFill="1" applyBorder="1"/>
    <xf numFmtId="9" fontId="0" fillId="0" borderId="6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44" fontId="0" fillId="0" borderId="6" xfId="0" applyNumberFormat="1" applyBorder="1"/>
    <xf numFmtId="44" fontId="0" fillId="9" borderId="6" xfId="0" applyNumberFormat="1" applyFill="1" applyBorder="1"/>
    <xf numFmtId="44" fontId="0" fillId="9" borderId="11" xfId="0" applyNumberFormat="1" applyFill="1" applyBorder="1"/>
    <xf numFmtId="44" fontId="0" fillId="9" borderId="9" xfId="0" applyNumberFormat="1" applyFill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44" fontId="0" fillId="10" borderId="6" xfId="0" applyNumberFormat="1" applyFill="1" applyBorder="1"/>
    <xf numFmtId="44" fontId="0" fillId="10" borderId="11" xfId="0" applyNumberFormat="1" applyFill="1" applyBorder="1"/>
    <xf numFmtId="44" fontId="0" fillId="10" borderId="9" xfId="0" applyNumberFormat="1" applyFill="1" applyBorder="1"/>
    <xf numFmtId="44" fontId="0" fillId="10" borderId="15" xfId="0" applyNumberFormat="1" applyFill="1" applyBorder="1"/>
    <xf numFmtId="44" fontId="0" fillId="10" borderId="12" xfId="0" applyNumberFormat="1" applyFill="1" applyBorder="1"/>
    <xf numFmtId="44" fontId="0" fillId="10" borderId="13" xfId="0" applyNumberFormat="1" applyFill="1" applyBorder="1"/>
    <xf numFmtId="44" fontId="0" fillId="11" borderId="6" xfId="0" applyNumberFormat="1" applyFill="1" applyBorder="1"/>
    <xf numFmtId="44" fontId="0" fillId="11" borderId="11" xfId="0" applyNumberFormat="1" applyFill="1" applyBorder="1"/>
    <xf numFmtId="44" fontId="0" fillId="11" borderId="9" xfId="0" applyNumberFormat="1" applyFill="1" applyBorder="1"/>
    <xf numFmtId="10" fontId="0" fillId="0" borderId="6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2" fillId="14" borderId="17" xfId="0" applyFont="1" applyFill="1" applyBorder="1" applyAlignment="1">
      <alignment horizontal="center"/>
    </xf>
    <xf numFmtId="0" fontId="0" fillId="16" borderId="17" xfId="0" applyFill="1" applyBorder="1"/>
    <xf numFmtId="0" fontId="0" fillId="15" borderId="17" xfId="0" applyFill="1" applyBorder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9" borderId="8" xfId="1" applyFont="1" applyFill="1" applyBorder="1"/>
    <xf numFmtId="44" fontId="0" fillId="4" borderId="8" xfId="1" applyFont="1" applyFill="1" applyBorder="1"/>
    <xf numFmtId="44" fontId="0" fillId="2" borderId="16" xfId="0" applyNumberFormat="1" applyFill="1" applyBorder="1"/>
    <xf numFmtId="10" fontId="0" fillId="18" borderId="10" xfId="2" applyNumberFormat="1" applyFont="1" applyFill="1" applyBorder="1"/>
    <xf numFmtId="167" fontId="0" fillId="17" borderId="10" xfId="2" applyNumberFormat="1" applyFont="1" applyFill="1" applyBorder="1"/>
    <xf numFmtId="10" fontId="0" fillId="12" borderId="14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6D2C-F2F3-413F-87FC-440286333C45}">
  <dimension ref="B2:O39"/>
  <sheetViews>
    <sheetView tabSelected="1" workbookViewId="0">
      <selection activeCell="K30" sqref="K30"/>
    </sheetView>
  </sheetViews>
  <sheetFormatPr defaultRowHeight="15" x14ac:dyDescent="0.25"/>
  <cols>
    <col min="2" max="2" width="15.140625" bestFit="1" customWidth="1"/>
    <col min="3" max="3" width="19.7109375" customWidth="1"/>
    <col min="4" max="4" width="20.85546875" bestFit="1" customWidth="1"/>
    <col min="5" max="5" width="24.42578125" bestFit="1" customWidth="1"/>
    <col min="6" max="6" width="20" bestFit="1" customWidth="1"/>
    <col min="7" max="7" width="26" customWidth="1"/>
    <col min="8" max="8" width="23.85546875" bestFit="1" customWidth="1"/>
    <col min="9" max="9" width="19.42578125" customWidth="1"/>
    <col min="10" max="10" width="23.85546875" bestFit="1" customWidth="1"/>
    <col min="11" max="11" width="24.42578125" bestFit="1" customWidth="1"/>
    <col min="12" max="12" width="31" bestFit="1" customWidth="1"/>
    <col min="13" max="13" width="8.140625" bestFit="1" customWidth="1"/>
    <col min="14" max="14" width="3.85546875" customWidth="1"/>
    <col min="15" max="15" width="8.140625" bestFit="1" customWidth="1"/>
  </cols>
  <sheetData>
    <row r="2" spans="2:15" ht="15.75" thickBot="1" x14ac:dyDescent="0.3"/>
    <row r="3" spans="2:15" ht="15.75" thickBot="1" x14ac:dyDescent="0.3">
      <c r="B3" s="7" t="s">
        <v>7</v>
      </c>
      <c r="C3" s="8">
        <v>10000000</v>
      </c>
      <c r="E3" s="9"/>
      <c r="J3" s="10" t="s">
        <v>8</v>
      </c>
      <c r="K3" s="11"/>
      <c r="L3" s="11"/>
      <c r="M3" s="12"/>
    </row>
    <row r="4" spans="2:15" ht="15.75" thickBot="1" x14ac:dyDescent="0.3">
      <c r="J4" s="13" t="s">
        <v>9</v>
      </c>
      <c r="K4" s="1" t="s">
        <v>9</v>
      </c>
      <c r="L4" s="13" t="s">
        <v>10</v>
      </c>
      <c r="M4" s="14" t="s">
        <v>11</v>
      </c>
    </row>
    <row r="5" spans="2:15" ht="15.75" thickBot="1" x14ac:dyDescent="0.3">
      <c r="J5" s="15" t="s">
        <v>33</v>
      </c>
      <c r="K5" s="16" t="s">
        <v>34</v>
      </c>
      <c r="L5" s="17" t="s">
        <v>35</v>
      </c>
      <c r="M5" s="18" t="s">
        <v>36</v>
      </c>
    </row>
    <row r="6" spans="2:15" ht="15.75" thickBot="1" x14ac:dyDescent="0.3">
      <c r="B6" s="19" t="s">
        <v>12</v>
      </c>
      <c r="C6" s="19" t="s">
        <v>37</v>
      </c>
      <c r="D6" s="19" t="s">
        <v>13</v>
      </c>
      <c r="E6" s="20" t="s">
        <v>14</v>
      </c>
      <c r="F6" s="21" t="s">
        <v>15</v>
      </c>
      <c r="G6" s="19" t="s">
        <v>16</v>
      </c>
      <c r="H6" s="19" t="s">
        <v>39</v>
      </c>
      <c r="I6" s="19" t="s">
        <v>38</v>
      </c>
      <c r="J6" s="22"/>
      <c r="K6" s="23"/>
      <c r="L6" s="24"/>
      <c r="M6" s="25"/>
    </row>
    <row r="7" spans="2:15" ht="15.75" thickBot="1" x14ac:dyDescent="0.3">
      <c r="B7" s="26"/>
      <c r="C7" s="26"/>
      <c r="D7" s="26"/>
      <c r="E7" s="27"/>
      <c r="F7" s="55"/>
      <c r="G7" s="26"/>
      <c r="H7" s="26"/>
      <c r="I7" s="26"/>
      <c r="J7" s="28" t="s">
        <v>17</v>
      </c>
      <c r="K7" s="29" t="s">
        <v>18</v>
      </c>
      <c r="L7" s="28" t="s">
        <v>19</v>
      </c>
      <c r="M7" s="14" t="s">
        <v>20</v>
      </c>
    </row>
    <row r="8" spans="2:15" x14ac:dyDescent="0.25">
      <c r="B8" s="72">
        <v>0.08</v>
      </c>
      <c r="C8" s="60">
        <v>18</v>
      </c>
      <c r="D8" s="51">
        <v>0.25</v>
      </c>
      <c r="E8" s="54" t="s">
        <v>24</v>
      </c>
      <c r="F8" s="30">
        <f>+D8*$C$3</f>
        <v>2500000</v>
      </c>
      <c r="G8" s="30">
        <f>F8*B8</f>
        <v>200000</v>
      </c>
      <c r="H8" s="56">
        <f>+F8/C8</f>
        <v>138888.88888888888</v>
      </c>
      <c r="I8" s="56">
        <f>+G8/C8</f>
        <v>11111.111111111111</v>
      </c>
      <c r="J8" s="32">
        <v>0.96</v>
      </c>
      <c r="K8" s="33">
        <v>0.02</v>
      </c>
      <c r="L8" s="34">
        <v>0.01</v>
      </c>
      <c r="M8" s="35">
        <v>0.01</v>
      </c>
      <c r="O8" s="2">
        <f>+SUM(J8:M8)</f>
        <v>1</v>
      </c>
    </row>
    <row r="9" spans="2:15" x14ac:dyDescent="0.25">
      <c r="B9" s="73">
        <v>0.09</v>
      </c>
      <c r="C9" s="61">
        <v>18</v>
      </c>
      <c r="D9" s="52">
        <v>0.16</v>
      </c>
      <c r="E9" s="29" t="s">
        <v>25</v>
      </c>
      <c r="F9" s="36">
        <f t="shared" ref="F9:F16" si="0">+D9*$C$3</f>
        <v>1600000</v>
      </c>
      <c r="G9" s="36">
        <f>F9*B9</f>
        <v>144000</v>
      </c>
      <c r="H9" s="31">
        <f>+F9/C9</f>
        <v>88888.888888888891</v>
      </c>
      <c r="I9" s="31">
        <f>+G9/C9</f>
        <v>8000</v>
      </c>
      <c r="J9" s="32">
        <v>0.94</v>
      </c>
      <c r="K9" s="33">
        <v>0.03</v>
      </c>
      <c r="L9" s="34">
        <v>0.02</v>
      </c>
      <c r="M9" s="35">
        <v>0.01</v>
      </c>
      <c r="O9" s="2">
        <f t="shared" ref="O9:O16" si="1">+SUM(J9:M9)</f>
        <v>1</v>
      </c>
    </row>
    <row r="10" spans="2:15" ht="15.75" thickBot="1" x14ac:dyDescent="0.3">
      <c r="B10" s="74">
        <v>9.5000000000000001E-2</v>
      </c>
      <c r="C10" s="62">
        <v>15</v>
      </c>
      <c r="D10" s="53">
        <v>0.1</v>
      </c>
      <c r="E10" s="48" t="s">
        <v>26</v>
      </c>
      <c r="F10" s="37">
        <f t="shared" si="0"/>
        <v>1000000</v>
      </c>
      <c r="G10" s="37">
        <f>F10*B10</f>
        <v>95000</v>
      </c>
      <c r="H10" s="38">
        <f>+F10/C10</f>
        <v>66666.666666666672</v>
      </c>
      <c r="I10" s="38">
        <f>+G10/C10</f>
        <v>6333.333333333333</v>
      </c>
      <c r="J10" s="39">
        <v>0.88</v>
      </c>
      <c r="K10" s="40">
        <v>7.0000000000000007E-2</v>
      </c>
      <c r="L10" s="41">
        <v>0.03</v>
      </c>
      <c r="M10" s="42">
        <v>0.02</v>
      </c>
      <c r="O10" s="2">
        <f t="shared" si="1"/>
        <v>1</v>
      </c>
    </row>
    <row r="11" spans="2:15" x14ac:dyDescent="0.25">
      <c r="B11" s="72">
        <v>8.5000000000000006E-2</v>
      </c>
      <c r="C11" s="60">
        <v>18</v>
      </c>
      <c r="D11" s="51">
        <v>0.25</v>
      </c>
      <c r="E11" s="54" t="s">
        <v>27</v>
      </c>
      <c r="F11" s="30">
        <f t="shared" si="0"/>
        <v>2500000</v>
      </c>
      <c r="G11" s="30">
        <f>F11*B11</f>
        <v>212500.00000000003</v>
      </c>
      <c r="H11" s="56">
        <f>+F11/C11</f>
        <v>138888.88888888888</v>
      </c>
      <c r="I11" s="56">
        <f>+G11/C11</f>
        <v>11805.555555555557</v>
      </c>
      <c r="J11" s="32">
        <v>0.92</v>
      </c>
      <c r="K11" s="33">
        <v>0.05</v>
      </c>
      <c r="L11" s="34">
        <v>0.02</v>
      </c>
      <c r="M11" s="35">
        <v>0.01</v>
      </c>
      <c r="O11" s="2">
        <f t="shared" si="1"/>
        <v>1</v>
      </c>
    </row>
    <row r="12" spans="2:15" x14ac:dyDescent="0.25">
      <c r="B12" s="73">
        <v>0.1</v>
      </c>
      <c r="C12" s="61">
        <v>15</v>
      </c>
      <c r="D12" s="52">
        <v>0.14000000000000001</v>
      </c>
      <c r="E12" s="29" t="s">
        <v>28</v>
      </c>
      <c r="F12" s="36">
        <f t="shared" si="0"/>
        <v>1400000.0000000002</v>
      </c>
      <c r="G12" s="36">
        <f>F12*B12</f>
        <v>140000.00000000003</v>
      </c>
      <c r="H12" s="31">
        <f>+F12/C12</f>
        <v>93333.333333333343</v>
      </c>
      <c r="I12" s="31">
        <f>+G12/C12</f>
        <v>9333.3333333333358</v>
      </c>
      <c r="J12" s="32">
        <v>0.88</v>
      </c>
      <c r="K12" s="33">
        <v>7.0000000000000007E-2</v>
      </c>
      <c r="L12" s="34">
        <v>0.03</v>
      </c>
      <c r="M12" s="35">
        <v>0.02</v>
      </c>
      <c r="O12" s="2">
        <f t="shared" si="1"/>
        <v>1</v>
      </c>
    </row>
    <row r="13" spans="2:15" ht="15.75" thickBot="1" x14ac:dyDescent="0.3">
      <c r="B13" s="74">
        <v>0.12</v>
      </c>
      <c r="C13" s="62">
        <v>12</v>
      </c>
      <c r="D13" s="53">
        <v>0.03</v>
      </c>
      <c r="E13" s="48" t="s">
        <v>29</v>
      </c>
      <c r="F13" s="37">
        <f t="shared" si="0"/>
        <v>300000</v>
      </c>
      <c r="G13" s="37">
        <f>F13*B13</f>
        <v>36000</v>
      </c>
      <c r="H13" s="38">
        <f>+F13/C13</f>
        <v>25000</v>
      </c>
      <c r="I13" s="38">
        <f>+G13/C13</f>
        <v>3000</v>
      </c>
      <c r="J13" s="39">
        <v>0.85</v>
      </c>
      <c r="K13" s="40">
        <v>7.0000000000000007E-2</v>
      </c>
      <c r="L13" s="41">
        <v>0.05</v>
      </c>
      <c r="M13" s="42">
        <v>0.03</v>
      </c>
      <c r="O13" s="2">
        <f t="shared" si="1"/>
        <v>1</v>
      </c>
    </row>
    <row r="14" spans="2:15" x14ac:dyDescent="0.25">
      <c r="B14" s="72">
        <v>0.11</v>
      </c>
      <c r="C14" s="60">
        <v>15</v>
      </c>
      <c r="D14" s="51">
        <v>0.05</v>
      </c>
      <c r="E14" s="54" t="s">
        <v>30</v>
      </c>
      <c r="F14" s="30">
        <f t="shared" si="0"/>
        <v>500000</v>
      </c>
      <c r="G14" s="30">
        <f>F14*B14</f>
        <v>55000</v>
      </c>
      <c r="H14" s="56">
        <f>+F14/C14</f>
        <v>33333.333333333336</v>
      </c>
      <c r="I14" s="56">
        <f>+G14/C14</f>
        <v>3666.6666666666665</v>
      </c>
      <c r="J14" s="32">
        <v>0.82</v>
      </c>
      <c r="K14" s="33">
        <v>0.08</v>
      </c>
      <c r="L14" s="34">
        <v>0.06</v>
      </c>
      <c r="M14" s="35">
        <v>0.04</v>
      </c>
      <c r="O14" s="2">
        <f t="shared" si="1"/>
        <v>1</v>
      </c>
    </row>
    <row r="15" spans="2:15" x14ac:dyDescent="0.25">
      <c r="B15" s="73">
        <v>0.16</v>
      </c>
      <c r="C15" s="61">
        <v>12</v>
      </c>
      <c r="D15" s="52">
        <v>0.02</v>
      </c>
      <c r="E15" s="29" t="s">
        <v>31</v>
      </c>
      <c r="F15" s="36">
        <f t="shared" si="0"/>
        <v>200000</v>
      </c>
      <c r="G15" s="36">
        <f>F15*B15</f>
        <v>32000</v>
      </c>
      <c r="H15" s="31">
        <f>+F15/C15</f>
        <v>16666.666666666668</v>
      </c>
      <c r="I15" s="31">
        <f>+G15/C15</f>
        <v>2666.6666666666665</v>
      </c>
      <c r="J15" s="32">
        <v>0.77</v>
      </c>
      <c r="K15" s="33">
        <v>0.09</v>
      </c>
      <c r="L15" s="34">
        <v>7.0000000000000007E-2</v>
      </c>
      <c r="M15" s="35">
        <v>0.05</v>
      </c>
      <c r="O15" s="2">
        <f t="shared" si="1"/>
        <v>0.98</v>
      </c>
    </row>
    <row r="16" spans="2:15" ht="15.75" thickBot="1" x14ac:dyDescent="0.3">
      <c r="B16" s="74">
        <v>0.2</v>
      </c>
      <c r="C16" s="62">
        <v>12</v>
      </c>
      <c r="D16" s="53">
        <v>0</v>
      </c>
      <c r="E16" s="48" t="s">
        <v>32</v>
      </c>
      <c r="F16" s="37">
        <f t="shared" si="0"/>
        <v>0</v>
      </c>
      <c r="G16" s="37">
        <f>F16*B16</f>
        <v>0</v>
      </c>
      <c r="H16" s="38">
        <f>+F16/C16</f>
        <v>0</v>
      </c>
      <c r="I16" s="38">
        <f>+G16/C16</f>
        <v>0</v>
      </c>
      <c r="J16" s="39">
        <v>0.7</v>
      </c>
      <c r="K16" s="40">
        <v>0.13</v>
      </c>
      <c r="L16" s="41">
        <v>0.11</v>
      </c>
      <c r="M16" s="42">
        <v>0.06</v>
      </c>
      <c r="O16" s="2">
        <f t="shared" si="1"/>
        <v>1</v>
      </c>
    </row>
    <row r="17" spans="2:12" x14ac:dyDescent="0.25">
      <c r="D17" s="2">
        <f>+SUM(D8:D16)</f>
        <v>1</v>
      </c>
    </row>
    <row r="18" spans="2:12" ht="15.75" thickBot="1" x14ac:dyDescent="0.3"/>
    <row r="19" spans="2:12" ht="15.75" thickBot="1" x14ac:dyDescent="0.3">
      <c r="B19" s="43" t="s">
        <v>22</v>
      </c>
      <c r="C19" s="44" t="s">
        <v>23</v>
      </c>
      <c r="D19" s="45"/>
      <c r="E19" s="45"/>
      <c r="F19" s="46"/>
      <c r="H19" t="s">
        <v>49</v>
      </c>
    </row>
    <row r="20" spans="2:12" ht="15.75" thickBot="1" x14ac:dyDescent="0.3">
      <c r="B20" s="54" t="s">
        <v>24</v>
      </c>
      <c r="C20" s="47">
        <f>+(H8+I8)*C8</f>
        <v>2700000</v>
      </c>
      <c r="D20" s="66">
        <f>+H8*C8</f>
        <v>2500000</v>
      </c>
      <c r="E20" s="66">
        <f>+(H8*0.69)*C8</f>
        <v>1724999.9999999995</v>
      </c>
      <c r="F20" s="69">
        <f>-H8*C8</f>
        <v>-2500000</v>
      </c>
      <c r="G20" s="6"/>
      <c r="H20" s="77" t="s">
        <v>47</v>
      </c>
      <c r="I20" s="78" t="s">
        <v>44</v>
      </c>
      <c r="J20" s="79" t="s">
        <v>45</v>
      </c>
      <c r="K20" s="80" t="s">
        <v>46</v>
      </c>
    </row>
    <row r="21" spans="2:12" x14ac:dyDescent="0.25">
      <c r="B21" s="29" t="s">
        <v>25</v>
      </c>
      <c r="C21" s="49">
        <f>+(H9+I9)*C9</f>
        <v>1744000</v>
      </c>
      <c r="D21" s="67">
        <f>+H9*C9</f>
        <v>1600000</v>
      </c>
      <c r="E21" s="67">
        <f>+(H9*0.69)*C9</f>
        <v>1104000</v>
      </c>
      <c r="F21" s="70">
        <f>-H9*C9</f>
        <v>-1600000</v>
      </c>
      <c r="G21" s="6"/>
      <c r="H21" s="81" t="s">
        <v>40</v>
      </c>
      <c r="I21" s="83">
        <f>+SUM(F8:G15)</f>
        <v>10914500</v>
      </c>
      <c r="J21" s="84">
        <f>+I21*J22</f>
        <v>87316</v>
      </c>
      <c r="K21" s="85">
        <f>+I21-J21</f>
        <v>10827184</v>
      </c>
      <c r="L21" t="s">
        <v>21</v>
      </c>
    </row>
    <row r="22" spans="2:12" ht="15.75" thickBot="1" x14ac:dyDescent="0.3">
      <c r="B22" s="48" t="s">
        <v>26</v>
      </c>
      <c r="C22" s="50">
        <f>+(H10+I10)*C10</f>
        <v>1095000</v>
      </c>
      <c r="D22" s="68">
        <f>+H10*C10</f>
        <v>1000000.0000000001</v>
      </c>
      <c r="E22" s="68">
        <f>+(H10*0.69)*C10</f>
        <v>690000</v>
      </c>
      <c r="F22" s="71">
        <f>-H10*C10</f>
        <v>-1000000.0000000001</v>
      </c>
      <c r="G22" s="6"/>
      <c r="H22" s="82"/>
      <c r="I22" s="86">
        <f>I21/C3</f>
        <v>1.09145</v>
      </c>
      <c r="J22" s="87">
        <v>8.0000000000000002E-3</v>
      </c>
      <c r="K22" s="88">
        <f>+K21/C3</f>
        <v>1.0827184000000001</v>
      </c>
      <c r="L22" s="75">
        <f>+K21/C3-1</f>
        <v>8.2718400000000081E-2</v>
      </c>
    </row>
    <row r="23" spans="2:12" x14ac:dyDescent="0.25">
      <c r="B23" s="54" t="s">
        <v>27</v>
      </c>
      <c r="C23" s="57">
        <f>+(H11+I11)*C11</f>
        <v>2712500</v>
      </c>
      <c r="D23" s="63">
        <f>+H11*C11</f>
        <v>2500000</v>
      </c>
      <c r="E23" s="63">
        <f>+(H11*0.69)*C11</f>
        <v>1724999.9999999995</v>
      </c>
      <c r="F23" s="69">
        <f>-H11*C11</f>
        <v>-2500000</v>
      </c>
      <c r="G23" s="6"/>
      <c r="H23" s="81" t="s">
        <v>41</v>
      </c>
      <c r="I23" s="83">
        <f>+(I21*I22)</f>
        <v>11912631.025</v>
      </c>
      <c r="J23" s="84">
        <f>+I23*J24</f>
        <v>95301.048200000005</v>
      </c>
      <c r="K23" s="85">
        <f>+I23-J23</f>
        <v>11817329.9768</v>
      </c>
    </row>
    <row r="24" spans="2:12" ht="15.75" thickBot="1" x14ac:dyDescent="0.3">
      <c r="B24" s="29" t="s">
        <v>28</v>
      </c>
      <c r="C24" s="58">
        <f>+(H12+I12)*C12</f>
        <v>1540000.0000000002</v>
      </c>
      <c r="D24" s="64">
        <f>+H12*C12</f>
        <v>1400000.0000000002</v>
      </c>
      <c r="E24" s="64">
        <f>+(H12*0.69)*C12</f>
        <v>966000</v>
      </c>
      <c r="F24" s="70">
        <f>-H12*C12</f>
        <v>-1400000.0000000002</v>
      </c>
      <c r="G24" s="6"/>
      <c r="H24" s="82"/>
      <c r="I24" s="86">
        <f>I23/C3</f>
        <v>1.1912631025</v>
      </c>
      <c r="J24" s="87">
        <v>8.0000000000000002E-3</v>
      </c>
      <c r="K24" s="88">
        <f>+K23/C3</f>
        <v>1.18173299768</v>
      </c>
      <c r="L24" s="75">
        <f>+K23/C3-1</f>
        <v>0.18173299767999995</v>
      </c>
    </row>
    <row r="25" spans="2:12" ht="15.75" thickBot="1" x14ac:dyDescent="0.3">
      <c r="B25" s="48" t="s">
        <v>29</v>
      </c>
      <c r="C25" s="59">
        <f>+(H13+I13)*C13</f>
        <v>336000</v>
      </c>
      <c r="D25" s="65">
        <f>+H13*C13</f>
        <v>300000</v>
      </c>
      <c r="E25" s="65">
        <f>+(H13*0.69)*C13</f>
        <v>207000</v>
      </c>
      <c r="F25" s="71">
        <f>-H13*C13</f>
        <v>-300000</v>
      </c>
      <c r="G25" s="6"/>
      <c r="H25" s="81" t="s">
        <v>42</v>
      </c>
      <c r="I25" s="83">
        <f>+I23*I24</f>
        <v>14191077.793779256</v>
      </c>
      <c r="J25" s="84">
        <f>+I25*J26</f>
        <v>113528.62235023404</v>
      </c>
      <c r="K25" s="85">
        <f>+I25-J25</f>
        <v>14077549.171429021</v>
      </c>
      <c r="L25" s="76"/>
    </row>
    <row r="26" spans="2:12" ht="15.75" thickBot="1" x14ac:dyDescent="0.3">
      <c r="B26" s="54" t="s">
        <v>30</v>
      </c>
      <c r="C26" s="57">
        <f>+(H14+I14)*C14</f>
        <v>555000</v>
      </c>
      <c r="D26" s="63">
        <f>+H14*C14</f>
        <v>500000.00000000006</v>
      </c>
      <c r="E26" s="63">
        <f>+(H14*0.69)*C14</f>
        <v>345000</v>
      </c>
      <c r="F26" s="69">
        <f>-H14*C14</f>
        <v>-500000.00000000006</v>
      </c>
      <c r="G26" s="6"/>
      <c r="H26" s="82"/>
      <c r="I26" s="86">
        <f>I25/C3</f>
        <v>1.4191077793779256</v>
      </c>
      <c r="J26" s="87">
        <v>8.0000000000000002E-3</v>
      </c>
      <c r="K26" s="88">
        <f>+K25/C3</f>
        <v>1.407754917142902</v>
      </c>
      <c r="L26" s="75">
        <f>+K25/C3-1</f>
        <v>0.40775491714290202</v>
      </c>
    </row>
    <row r="27" spans="2:12" x14ac:dyDescent="0.25">
      <c r="B27" s="29" t="s">
        <v>31</v>
      </c>
      <c r="C27" s="58">
        <f>+(H15+I15)*C15</f>
        <v>232000.00000000003</v>
      </c>
      <c r="D27" s="64">
        <f>+H15*C15</f>
        <v>200000</v>
      </c>
      <c r="E27" s="64">
        <f>+(H15*0.69)*C15</f>
        <v>138000</v>
      </c>
      <c r="F27" s="70">
        <f>-H15*C15</f>
        <v>-200000</v>
      </c>
      <c r="G27" s="6"/>
      <c r="H27" s="81" t="s">
        <v>43</v>
      </c>
      <c r="I27" s="83">
        <f>+I25*I26</f>
        <v>20138668.894909471</v>
      </c>
      <c r="J27" s="84">
        <f>+I27*J28</f>
        <v>161109.35115927577</v>
      </c>
      <c r="K27" s="85">
        <f>+I27-J27</f>
        <v>19977559.543750197</v>
      </c>
      <c r="L27" s="76"/>
    </row>
    <row r="28" spans="2:12" ht="15.75" thickBot="1" x14ac:dyDescent="0.3">
      <c r="B28" s="48" t="s">
        <v>32</v>
      </c>
      <c r="C28" s="59">
        <f>+(H16+I16)*C16</f>
        <v>0</v>
      </c>
      <c r="D28" s="65">
        <f>+H16*C16</f>
        <v>0</v>
      </c>
      <c r="E28" s="65">
        <f>+(H16*0.69)*C16</f>
        <v>0</v>
      </c>
      <c r="F28" s="71">
        <f>-H16*C16</f>
        <v>0</v>
      </c>
      <c r="G28" s="6"/>
      <c r="H28" s="82"/>
      <c r="I28" s="86">
        <f>I27/C3</f>
        <v>2.0138668894909473</v>
      </c>
      <c r="J28" s="87">
        <v>8.0000000000000002E-3</v>
      </c>
      <c r="K28" s="88">
        <f>+K27/C3</f>
        <v>1.9977559543750196</v>
      </c>
      <c r="L28" s="75">
        <f>+K27/C3-1</f>
        <v>0.99775595437501963</v>
      </c>
    </row>
    <row r="30" spans="2:12" x14ac:dyDescent="0.25">
      <c r="H30" t="s">
        <v>48</v>
      </c>
    </row>
    <row r="31" spans="2:12" ht="15.75" thickBot="1" x14ac:dyDescent="0.3">
      <c r="C31" s="5" t="s">
        <v>0</v>
      </c>
      <c r="D31" s="4" t="s">
        <v>2</v>
      </c>
      <c r="E31" s="3" t="s">
        <v>4</v>
      </c>
      <c r="H31" s="77" t="s">
        <v>47</v>
      </c>
      <c r="I31" s="78" t="s">
        <v>44</v>
      </c>
      <c r="J31" s="79" t="s">
        <v>45</v>
      </c>
      <c r="K31" s="80" t="s">
        <v>46</v>
      </c>
    </row>
    <row r="32" spans="2:12" x14ac:dyDescent="0.25">
      <c r="C32" s="5"/>
      <c r="D32" s="4" t="s">
        <v>1</v>
      </c>
      <c r="E32" s="3" t="s">
        <v>5</v>
      </c>
      <c r="H32" s="81" t="s">
        <v>40</v>
      </c>
      <c r="I32" s="83">
        <f>+SUMPRODUCT(C20:F28,J8:M16)</f>
        <v>10446220</v>
      </c>
      <c r="J32" s="84">
        <f>+I32*J33</f>
        <v>83569.759999999995</v>
      </c>
      <c r="K32" s="85">
        <f>+I32-J32</f>
        <v>10362650.24</v>
      </c>
      <c r="L32" t="s">
        <v>21</v>
      </c>
    </row>
    <row r="33" spans="3:12" ht="15.75" thickBot="1" x14ac:dyDescent="0.3">
      <c r="C33" s="5"/>
      <c r="D33" s="4" t="s">
        <v>3</v>
      </c>
      <c r="E33" s="3" t="s">
        <v>6</v>
      </c>
      <c r="H33" s="82"/>
      <c r="I33" s="86">
        <f>I32/C3</f>
        <v>1.0446219999999999</v>
      </c>
      <c r="J33" s="87">
        <v>8.0000000000000002E-3</v>
      </c>
      <c r="K33" s="88">
        <f>+K32/C3</f>
        <v>1.036265024</v>
      </c>
      <c r="L33" s="75">
        <f>+K32/C3-1</f>
        <v>3.6265023999999979E-2</v>
      </c>
    </row>
    <row r="34" spans="3:12" x14ac:dyDescent="0.25">
      <c r="H34" s="81" t="s">
        <v>41</v>
      </c>
      <c r="I34" s="83">
        <f>+(I32*I33)</f>
        <v>10912351.228839999</v>
      </c>
      <c r="J34" s="84">
        <f>+I34*J35</f>
        <v>87298.809830719998</v>
      </c>
      <c r="K34" s="85">
        <f>+I34-J34</f>
        <v>10825052.419009279</v>
      </c>
    </row>
    <row r="35" spans="3:12" ht="15.75" thickBot="1" x14ac:dyDescent="0.3">
      <c r="H35" s="82"/>
      <c r="I35" s="86">
        <f>I34/C3</f>
        <v>1.0912351228839998</v>
      </c>
      <c r="J35" s="87">
        <v>8.0000000000000002E-3</v>
      </c>
      <c r="K35" s="88">
        <f>+K34/C3</f>
        <v>1.082505241900928</v>
      </c>
      <c r="L35" s="75">
        <f>+I34/C3-1</f>
        <v>9.123512288399982E-2</v>
      </c>
    </row>
    <row r="36" spans="3:12" x14ac:dyDescent="0.25">
      <c r="H36" s="81" t="s">
        <v>42</v>
      </c>
      <c r="I36" s="83">
        <f>+I34*I35</f>
        <v>11907940.934156584</v>
      </c>
      <c r="J36" s="84">
        <f>+I36*J37</f>
        <v>95263.527473252674</v>
      </c>
      <c r="K36" s="85">
        <f>+I36-J36</f>
        <v>11812677.406683331</v>
      </c>
      <c r="L36" s="76"/>
    </row>
    <row r="37" spans="3:12" ht="15.75" thickBot="1" x14ac:dyDescent="0.3">
      <c r="H37" s="82"/>
      <c r="I37" s="86">
        <f>I36/C3</f>
        <v>1.1907940934156585</v>
      </c>
      <c r="J37" s="87">
        <v>8.0000000000000002E-3</v>
      </c>
      <c r="K37" s="88">
        <f>+K36/C3</f>
        <v>1.1812677406683332</v>
      </c>
      <c r="L37" s="75">
        <f>+I36/C3-1</f>
        <v>0.19079409341565845</v>
      </c>
    </row>
    <row r="38" spans="3:12" x14ac:dyDescent="0.25">
      <c r="H38" s="81" t="s">
        <v>43</v>
      </c>
      <c r="I38" s="83">
        <f>+I36*I37</f>
        <v>14179905.729136199</v>
      </c>
      <c r="J38" s="84">
        <f>+I38*J39</f>
        <v>113439.24583308959</v>
      </c>
      <c r="K38" s="85">
        <f>+I38-J38</f>
        <v>14066466.483303109</v>
      </c>
      <c r="L38" s="76"/>
    </row>
    <row r="39" spans="3:12" ht="15.75" thickBot="1" x14ac:dyDescent="0.3">
      <c r="H39" s="82"/>
      <c r="I39" s="86">
        <f>I38/C3</f>
        <v>1.41799057291362</v>
      </c>
      <c r="J39" s="87">
        <v>8.0000000000000002E-3</v>
      </c>
      <c r="K39" s="88">
        <f>+K38/C3</f>
        <v>1.4066466483303108</v>
      </c>
      <c r="L39" s="75">
        <f>+I38/C3-1</f>
        <v>0.41799057291361996</v>
      </c>
    </row>
  </sheetData>
  <mergeCells count="19">
    <mergeCell ref="H32:H33"/>
    <mergeCell ref="H34:H35"/>
    <mergeCell ref="H36:H37"/>
    <mergeCell ref="H38:H39"/>
    <mergeCell ref="H21:H22"/>
    <mergeCell ref="H23:H24"/>
    <mergeCell ref="H25:H26"/>
    <mergeCell ref="H27:H28"/>
    <mergeCell ref="C31:C33"/>
    <mergeCell ref="I6:I7"/>
    <mergeCell ref="J3:M3"/>
    <mergeCell ref="B6:B7"/>
    <mergeCell ref="D6:D7"/>
    <mergeCell ref="E6:E7"/>
    <mergeCell ref="F6:F7"/>
    <mergeCell ref="G6:G7"/>
    <mergeCell ref="C19:F19"/>
    <mergeCell ref="H6:H7"/>
    <mergeCell ref="C6:C7"/>
  </mergeCells>
  <phoneticPr fontId="3" type="noConversion"/>
  <pageMargins left="0.7" right="0.7" top="0.75" bottom="0.75" header="0.3" footer="0.3"/>
  <ignoredErrors>
    <ignoredError sqref="I22:K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BAYLON VALDEZ, MAXIMILIANO</dc:creator>
  <cp:lastModifiedBy>BAYLON VALDEZ, MAXIMILIANO</cp:lastModifiedBy>
  <dcterms:created xsi:type="dcterms:W3CDTF">2023-11-28T02:08:34Z</dcterms:created>
  <dcterms:modified xsi:type="dcterms:W3CDTF">2023-11-28T20:05:17Z</dcterms:modified>
</cp:coreProperties>
</file>